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202300"/>
  <xr:revisionPtr revIDLastSave="97" documentId="8_{C9AA6DEC-DE80-4980-960D-FC9957B436E2}" xr6:coauthVersionLast="47" xr6:coauthVersionMax="47" xr10:uidLastSave="{CCFD3B2D-0370-4C48-9DB1-4FEA93B40AEA}"/>
  <bookViews>
    <workbookView xWindow="-120" yWindow="-120" windowWidth="29040" windowHeight="15720" xr2:uid="{4B74C438-565D-4794-9753-AA15625EEEC5}"/>
  </bookViews>
  <sheets>
    <sheet name="Cover" sheetId="26" r:id="rId1"/>
    <sheet name="1. Submission information" sheetId="2" r:id="rId2"/>
    <sheet name="2. CPI escalation series" sheetId="3" r:id="rId3"/>
    <sheet name="3. Total and annual revenue " sheetId="4" r:id="rId4"/>
    <sheet name="4. Schedule of payments" sheetId="5" r:id="rId5"/>
    <sheet name="5a. Network capital costs (C)" sheetId="6" r:id="rId6"/>
    <sheet name="5b. Network capital costs (NC)" sheetId="15" r:id="rId7"/>
    <sheet name="5c. Network capital costs (all)" sheetId="22" r:id="rId8"/>
    <sheet name="6a. Operating costs (C)" sheetId="16" r:id="rId9"/>
    <sheet name="6b. Operating costs (NC)" sheetId="20" r:id="rId10"/>
    <sheet name="6c. Operating costs (all)" sheetId="23" r:id="rId11"/>
    <sheet name="7. Regulatory or contract costs" sheetId="10" r:id="rId12"/>
    <sheet name="8. Assets summary" sheetId="11" r:id="rId13"/>
    <sheet name="9. Non-network" sheetId="12" r:id="rId14"/>
    <sheet name="10. Historical expenditure " sheetId="13" r:id="rId15"/>
    <sheet name="11. D&amp;C and non-D&amp;C capex" sheetId="14" r:id="rId16"/>
  </sheets>
  <definedNames>
    <definedName name="abba" localSheetId="14" hidden="1">{"Ownership",#N/A,FALSE,"Ownership";"Contents",#N/A,FALSE,"Contents"}</definedName>
    <definedName name="abba" localSheetId="15" hidden="1">{"Ownership",#N/A,FALSE,"Ownership";"Contents",#N/A,FALSE,"Contents"}</definedName>
    <definedName name="abba" localSheetId="2" hidden="1">{"Ownership",#N/A,FALSE,"Ownership";"Contents",#N/A,FALSE,"Contents"}</definedName>
    <definedName name="abba" localSheetId="3" hidden="1">{"Ownership",#N/A,FALSE,"Ownership";"Contents",#N/A,FALSE,"Contents"}</definedName>
    <definedName name="abba" localSheetId="4" hidden="1">{"Ownership",#N/A,FALSE,"Ownership";"Contents",#N/A,FALSE,"Contents"}</definedName>
    <definedName name="abba" localSheetId="5" hidden="1">{"Ownership",#N/A,FALSE,"Ownership";"Contents",#N/A,FALSE,"Contents"}</definedName>
    <definedName name="abba" localSheetId="6" hidden="1">{"Ownership",#N/A,FALSE,"Ownership";"Contents",#N/A,FALSE,"Contents"}</definedName>
    <definedName name="abba" localSheetId="7" hidden="1">{"Ownership",#N/A,FALSE,"Ownership";"Contents",#N/A,FALSE,"Contents"}</definedName>
    <definedName name="abba" localSheetId="8" hidden="1">{"Ownership",#N/A,FALSE,"Ownership";"Contents",#N/A,FALSE,"Contents"}</definedName>
    <definedName name="abba" localSheetId="9" hidden="1">{"Ownership",#N/A,FALSE,"Ownership";"Contents",#N/A,FALSE,"Contents"}</definedName>
    <definedName name="abba" localSheetId="10" hidden="1">{"Ownership",#N/A,FALSE,"Ownership";"Contents",#N/A,FALSE,"Contents"}</definedName>
    <definedName name="abba" localSheetId="11" hidden="1">{"Ownership",#N/A,FALSE,"Ownership";"Contents",#N/A,FALSE,"Contents"}</definedName>
    <definedName name="abba" localSheetId="12" hidden="1">{"Ownership",#N/A,FALSE,"Ownership";"Contents",#N/A,FALSE,"Contents"}</definedName>
    <definedName name="abba" localSheetId="13" hidden="1">{"Ownership",#N/A,FALSE,"Ownership";"Contents",#N/A,FALSE,"Contents"}</definedName>
    <definedName name="abba" hidden="1">{"Ownership",#N/A,FALSE,"Ownership";"Contents",#N/A,FALSE,"Contents"}</definedName>
    <definedName name="anscount" hidden="1">1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40970.780625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AN" localSheetId="14" hidden="1">{"Ownership",#N/A,FALSE,"Ownership";"Contents",#N/A,FALSE,"Contents"}</definedName>
    <definedName name="LAN" localSheetId="15" hidden="1">{"Ownership",#N/A,FALSE,"Ownership";"Contents",#N/A,FALSE,"Contents"}</definedName>
    <definedName name="LAN" localSheetId="2" hidden="1">{"Ownership",#N/A,FALSE,"Ownership";"Contents",#N/A,FALSE,"Contents"}</definedName>
    <definedName name="LAN" localSheetId="3" hidden="1">{"Ownership",#N/A,FALSE,"Ownership";"Contents",#N/A,FALSE,"Contents"}</definedName>
    <definedName name="LAN" localSheetId="4" hidden="1">{"Ownership",#N/A,FALSE,"Ownership";"Contents",#N/A,FALSE,"Contents"}</definedName>
    <definedName name="LAN" localSheetId="5" hidden="1">{"Ownership",#N/A,FALSE,"Ownership";"Contents",#N/A,FALSE,"Contents"}</definedName>
    <definedName name="LAN" localSheetId="6" hidden="1">{"Ownership",#N/A,FALSE,"Ownership";"Contents",#N/A,FALSE,"Contents"}</definedName>
    <definedName name="LAN" localSheetId="7" hidden="1">{"Ownership",#N/A,FALSE,"Ownership";"Contents",#N/A,FALSE,"Contents"}</definedName>
    <definedName name="LAN" localSheetId="8" hidden="1">{"Ownership",#N/A,FALSE,"Ownership";"Contents",#N/A,FALSE,"Contents"}</definedName>
    <definedName name="LAN" localSheetId="9" hidden="1">{"Ownership",#N/A,FALSE,"Ownership";"Contents",#N/A,FALSE,"Contents"}</definedName>
    <definedName name="LAN" localSheetId="10" hidden="1">{"Ownership",#N/A,FALSE,"Ownership";"Contents",#N/A,FALSE,"Contents"}</definedName>
    <definedName name="LAN" localSheetId="11" hidden="1">{"Ownership",#N/A,FALSE,"Ownership";"Contents",#N/A,FALSE,"Contents"}</definedName>
    <definedName name="LAN" localSheetId="12" hidden="1">{"Ownership",#N/A,FALSE,"Ownership";"Contents",#N/A,FALSE,"Contents"}</definedName>
    <definedName name="LAN" localSheetId="13" hidden="1">{"Ownership",#N/A,FALSE,"Ownership";"Contents",#N/A,FALSE,"Contents"}</definedName>
    <definedName name="LAN" hidden="1">{"Ownership",#N/A,FALSE,"Ownership";"Contents",#N/A,FALSE,"Contents"}</definedName>
    <definedName name="teest" localSheetId="14" hidden="1">{"Ownership",#N/A,FALSE,"Ownership";"Contents",#N/A,FALSE,"Contents"}</definedName>
    <definedName name="teest" localSheetId="15" hidden="1">{"Ownership",#N/A,FALSE,"Ownership";"Contents",#N/A,FALSE,"Contents"}</definedName>
    <definedName name="teest" localSheetId="2" hidden="1">{"Ownership",#N/A,FALSE,"Ownership";"Contents",#N/A,FALSE,"Contents"}</definedName>
    <definedName name="teest" localSheetId="3" hidden="1">{"Ownership",#N/A,FALSE,"Ownership";"Contents",#N/A,FALSE,"Contents"}</definedName>
    <definedName name="teest" localSheetId="4" hidden="1">{"Ownership",#N/A,FALSE,"Ownership";"Contents",#N/A,FALSE,"Contents"}</definedName>
    <definedName name="teest" localSheetId="5" hidden="1">{"Ownership",#N/A,FALSE,"Ownership";"Contents",#N/A,FALSE,"Contents"}</definedName>
    <definedName name="teest" localSheetId="6" hidden="1">{"Ownership",#N/A,FALSE,"Ownership";"Contents",#N/A,FALSE,"Contents"}</definedName>
    <definedName name="teest" localSheetId="7" hidden="1">{"Ownership",#N/A,FALSE,"Ownership";"Contents",#N/A,FALSE,"Contents"}</definedName>
    <definedName name="teest" localSheetId="8" hidden="1">{"Ownership",#N/A,FALSE,"Ownership";"Contents",#N/A,FALSE,"Contents"}</definedName>
    <definedName name="teest" localSheetId="9" hidden="1">{"Ownership",#N/A,FALSE,"Ownership";"Contents",#N/A,FALSE,"Contents"}</definedName>
    <definedName name="teest" localSheetId="10" hidden="1">{"Ownership",#N/A,FALSE,"Ownership";"Contents",#N/A,FALSE,"Contents"}</definedName>
    <definedName name="teest" localSheetId="11" hidden="1">{"Ownership",#N/A,FALSE,"Ownership";"Contents",#N/A,FALSE,"Contents"}</definedName>
    <definedName name="teest" localSheetId="12" hidden="1">{"Ownership",#N/A,FALSE,"Ownership";"Contents",#N/A,FALSE,"Contents"}</definedName>
    <definedName name="teest" localSheetId="13" hidden="1">{"Ownership",#N/A,FALSE,"Ownership";"Contents",#N/A,FALSE,"Contents"}</definedName>
    <definedName name="teest" hidden="1">{"Ownership",#N/A,FALSE,"Ownership";"Contents",#N/A,FALSE,"Contents"}</definedName>
    <definedName name="test" localSheetId="14" hidden="1">{"Ownership",#N/A,FALSE,"Ownership";"Contents",#N/A,FALSE,"Contents"}</definedName>
    <definedName name="test" localSheetId="15" hidden="1">{"Ownership",#N/A,FALSE,"Ownership";"Contents",#N/A,FALSE,"Contents"}</definedName>
    <definedName name="test" localSheetId="2" hidden="1">{"Ownership",#N/A,FALSE,"Ownership";"Contents",#N/A,FALSE,"Contents"}</definedName>
    <definedName name="test" localSheetId="3" hidden="1">{"Ownership",#N/A,FALSE,"Ownership";"Contents",#N/A,FALSE,"Contents"}</definedName>
    <definedName name="test" localSheetId="4" hidden="1">{"Ownership",#N/A,FALSE,"Ownership";"Contents",#N/A,FALSE,"Contents"}</definedName>
    <definedName name="test" localSheetId="5" hidden="1">{"Ownership",#N/A,FALSE,"Ownership";"Contents",#N/A,FALSE,"Contents"}</definedName>
    <definedName name="test" localSheetId="6" hidden="1">{"Ownership",#N/A,FALSE,"Ownership";"Contents",#N/A,FALSE,"Contents"}</definedName>
    <definedName name="test" localSheetId="7" hidden="1">{"Ownership",#N/A,FALSE,"Ownership";"Contents",#N/A,FALSE,"Contents"}</definedName>
    <definedName name="test" localSheetId="8" hidden="1">{"Ownership",#N/A,FALSE,"Ownership";"Contents",#N/A,FALSE,"Contents"}</definedName>
    <definedName name="test" localSheetId="9" hidden="1">{"Ownership",#N/A,FALSE,"Ownership";"Contents",#N/A,FALSE,"Contents"}</definedName>
    <definedName name="test" localSheetId="10" hidden="1">{"Ownership",#N/A,FALSE,"Ownership";"Contents",#N/A,FALSE,"Contents"}</definedName>
    <definedName name="test" localSheetId="11" hidden="1">{"Ownership",#N/A,FALSE,"Ownership";"Contents",#N/A,FALSE,"Contents"}</definedName>
    <definedName name="test" localSheetId="12" hidden="1">{"Ownership",#N/A,FALSE,"Ownership";"Contents",#N/A,FALSE,"Contents"}</definedName>
    <definedName name="test" localSheetId="13" hidden="1">{"Ownership",#N/A,FALSE,"Ownership";"Contents",#N/A,FALSE,"Contents"}</definedName>
    <definedName name="test" hidden="1">{"Ownership",#N/A,FALSE,"Ownership";"Contents",#N/A,FALSE,"Contents"}</definedName>
    <definedName name="wrn.App._.Custodians." localSheetId="14" hidden="1">{"Ownership",#N/A,FALSE,"Ownership";"Contents",#N/A,FALSE,"Contents"}</definedName>
    <definedName name="wrn.App._.Custodians." localSheetId="15" hidden="1">{"Ownership",#N/A,FALSE,"Ownership";"Contents",#N/A,FALSE,"Contents"}</definedName>
    <definedName name="wrn.App._.Custodians." localSheetId="2" hidden="1">{"Ownership",#N/A,FALSE,"Ownership";"Contents",#N/A,FALSE,"Contents"}</definedName>
    <definedName name="wrn.App._.Custodians." localSheetId="3" hidden="1">{"Ownership",#N/A,FALSE,"Ownership";"Contents",#N/A,FALSE,"Contents"}</definedName>
    <definedName name="wrn.App._.Custodians." localSheetId="4" hidden="1">{"Ownership",#N/A,FALSE,"Ownership";"Contents",#N/A,FALSE,"Contents"}</definedName>
    <definedName name="wrn.App._.Custodians." localSheetId="5" hidden="1">{"Ownership",#N/A,FALSE,"Ownership";"Contents",#N/A,FALSE,"Contents"}</definedName>
    <definedName name="wrn.App._.Custodians." localSheetId="6" hidden="1">{"Ownership",#N/A,FALSE,"Ownership";"Contents",#N/A,FALSE,"Contents"}</definedName>
    <definedName name="wrn.App._.Custodians." localSheetId="7" hidden="1">{"Ownership",#N/A,FALSE,"Ownership";"Contents",#N/A,FALSE,"Contents"}</definedName>
    <definedName name="wrn.App._.Custodians." localSheetId="8" hidden="1">{"Ownership",#N/A,FALSE,"Ownership";"Contents",#N/A,FALSE,"Contents"}</definedName>
    <definedName name="wrn.App._.Custodians." localSheetId="9" hidden="1">{"Ownership",#N/A,FALSE,"Ownership";"Contents",#N/A,FALSE,"Contents"}</definedName>
    <definedName name="wrn.App._.Custodians." localSheetId="10" hidden="1">{"Ownership",#N/A,FALSE,"Ownership";"Contents",#N/A,FALSE,"Contents"}</definedName>
    <definedName name="wrn.App._.Custodians." localSheetId="11" hidden="1">{"Ownership",#N/A,FALSE,"Ownership";"Contents",#N/A,FALSE,"Contents"}</definedName>
    <definedName name="wrn.App._.Custodians." localSheetId="12" hidden="1">{"Ownership",#N/A,FALSE,"Ownership";"Contents",#N/A,FALSE,"Contents"}</definedName>
    <definedName name="wrn.App._.Custodians." localSheetId="13" hidden="1">{"Ownership",#N/A,FALSE,"Ownership";"Contents",#N/A,FALSE,"Contents"}</definedName>
    <definedName name="wrn.App._.Custodians." hidden="1">{"Ownership",#N/A,FALSE,"Ownership";"Contents",#N/A,FALSE,"Contents"}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0" i="23" l="1"/>
  <c r="M70" i="23"/>
  <c r="M88" i="23" s="1"/>
  <c r="L70" i="23"/>
  <c r="L88" i="23" s="1"/>
  <c r="K70" i="23"/>
  <c r="J70" i="23"/>
  <c r="J88" i="23" s="1"/>
  <c r="I70" i="23"/>
  <c r="H70" i="23"/>
  <c r="H88" i="23" s="1"/>
  <c r="G70" i="23"/>
  <c r="G88" i="23" s="1"/>
  <c r="F70" i="23"/>
  <c r="F88" i="23" s="1"/>
  <c r="E70" i="23"/>
  <c r="E88" i="23" s="1"/>
  <c r="D70" i="23"/>
  <c r="N69" i="23"/>
  <c r="N87" i="23" s="1"/>
  <c r="M69" i="23"/>
  <c r="L69" i="23"/>
  <c r="K69" i="23"/>
  <c r="J69" i="23"/>
  <c r="I69" i="23"/>
  <c r="I87" i="23" s="1"/>
  <c r="H69" i="23"/>
  <c r="G69" i="23"/>
  <c r="F69" i="23"/>
  <c r="E69" i="23"/>
  <c r="E87" i="23" s="1"/>
  <c r="D69" i="23"/>
  <c r="D87" i="23" s="1"/>
  <c r="N68" i="23"/>
  <c r="N86" i="23" s="1"/>
  <c r="M68" i="23"/>
  <c r="M86" i="23" s="1"/>
  <c r="L68" i="23"/>
  <c r="K68" i="23"/>
  <c r="J68" i="23"/>
  <c r="J86" i="23" s="1"/>
  <c r="I68" i="23"/>
  <c r="I86" i="23" s="1"/>
  <c r="H68" i="23"/>
  <c r="H86" i="23" s="1"/>
  <c r="G68" i="23"/>
  <c r="F68" i="23"/>
  <c r="E68" i="23"/>
  <c r="D68" i="23"/>
  <c r="D86" i="23" s="1"/>
  <c r="N67" i="23"/>
  <c r="N85" i="23" s="1"/>
  <c r="M67" i="23"/>
  <c r="M85" i="23" s="1"/>
  <c r="L67" i="23"/>
  <c r="K67" i="23"/>
  <c r="J67" i="23"/>
  <c r="J85" i="23" s="1"/>
  <c r="I67" i="23"/>
  <c r="I85" i="23" s="1"/>
  <c r="H67" i="23"/>
  <c r="G67" i="23"/>
  <c r="G85" i="23" s="1"/>
  <c r="F67" i="23"/>
  <c r="E67" i="23"/>
  <c r="D67" i="23"/>
  <c r="D85" i="23" s="1"/>
  <c r="N66" i="23"/>
  <c r="N84" i="23" s="1"/>
  <c r="M66" i="23"/>
  <c r="M84" i="23" s="1"/>
  <c r="L66" i="23"/>
  <c r="L84" i="23" s="1"/>
  <c r="K66" i="23"/>
  <c r="K84" i="23" s="1"/>
  <c r="J66" i="23"/>
  <c r="I66" i="23"/>
  <c r="H66" i="23"/>
  <c r="G66" i="23"/>
  <c r="F66" i="23"/>
  <c r="E66" i="23"/>
  <c r="D66" i="23"/>
  <c r="N65" i="23"/>
  <c r="M65" i="23"/>
  <c r="M83" i="23" s="1"/>
  <c r="L65" i="23"/>
  <c r="L83" i="23" s="1"/>
  <c r="K65" i="23"/>
  <c r="K83" i="23" s="1"/>
  <c r="J65" i="23"/>
  <c r="J83" i="23" s="1"/>
  <c r="I65" i="23"/>
  <c r="H65" i="23"/>
  <c r="G65" i="23"/>
  <c r="G83" i="23" s="1"/>
  <c r="F65" i="23"/>
  <c r="E65" i="23"/>
  <c r="E83" i="23" s="1"/>
  <c r="D65" i="23"/>
  <c r="N64" i="23"/>
  <c r="M64" i="23"/>
  <c r="L64" i="23"/>
  <c r="L82" i="23" s="1"/>
  <c r="K64" i="23"/>
  <c r="K82" i="23" s="1"/>
  <c r="J64" i="23"/>
  <c r="I64" i="23"/>
  <c r="H64" i="23"/>
  <c r="G64" i="23"/>
  <c r="G82" i="23" s="1"/>
  <c r="F64" i="23"/>
  <c r="F82" i="23" s="1"/>
  <c r="E64" i="23"/>
  <c r="D64" i="23"/>
  <c r="D72" i="23" s="1"/>
  <c r="N63" i="23"/>
  <c r="M63" i="23"/>
  <c r="M81" i="23" s="1"/>
  <c r="L63" i="23"/>
  <c r="L81" i="23" s="1"/>
  <c r="K63" i="23"/>
  <c r="K81" i="23" s="1"/>
  <c r="J63" i="23"/>
  <c r="J81" i="23" s="1"/>
  <c r="I63" i="23"/>
  <c r="I81" i="23" s="1"/>
  <c r="H63" i="23"/>
  <c r="H81" i="23" s="1"/>
  <c r="G63" i="23"/>
  <c r="F63" i="23"/>
  <c r="E63" i="23"/>
  <c r="D63" i="23"/>
  <c r="C63" i="23" s="1"/>
  <c r="N62" i="23"/>
  <c r="M62" i="23"/>
  <c r="L62" i="23"/>
  <c r="K62" i="23"/>
  <c r="J62" i="23"/>
  <c r="J80" i="23" s="1"/>
  <c r="I62" i="23"/>
  <c r="I80" i="23" s="1"/>
  <c r="H62" i="23"/>
  <c r="H80" i="23" s="1"/>
  <c r="G62" i="23"/>
  <c r="F62" i="23"/>
  <c r="E62" i="23"/>
  <c r="D62" i="23"/>
  <c r="D80" i="23" s="1"/>
  <c r="N41" i="23"/>
  <c r="N52" i="23" s="1"/>
  <c r="M41" i="23"/>
  <c r="L41" i="23"/>
  <c r="L52" i="23" s="1"/>
  <c r="L54" i="23" s="1"/>
  <c r="K41" i="23"/>
  <c r="K52" i="23" s="1"/>
  <c r="J41" i="23"/>
  <c r="J52" i="23" s="1"/>
  <c r="I41" i="23"/>
  <c r="I52" i="23" s="1"/>
  <c r="H41" i="23"/>
  <c r="H52" i="23" s="1"/>
  <c r="G41" i="23"/>
  <c r="F41" i="23"/>
  <c r="F52" i="23" s="1"/>
  <c r="E41" i="23"/>
  <c r="E52" i="23" s="1"/>
  <c r="D41" i="23"/>
  <c r="N40" i="23"/>
  <c r="M40" i="23"/>
  <c r="L40" i="23"/>
  <c r="L43" i="23" s="1"/>
  <c r="K40" i="23"/>
  <c r="K43" i="23" s="1"/>
  <c r="J40" i="23"/>
  <c r="I40" i="23"/>
  <c r="H40" i="23"/>
  <c r="G40" i="23"/>
  <c r="G43" i="23" s="1"/>
  <c r="F40" i="23"/>
  <c r="F43" i="23" s="1"/>
  <c r="E40" i="23"/>
  <c r="E51" i="23" s="1"/>
  <c r="D40" i="23"/>
  <c r="D43" i="23" s="1"/>
  <c r="N15" i="23"/>
  <c r="M15" i="23"/>
  <c r="L15" i="23"/>
  <c r="K15" i="23"/>
  <c r="J15" i="23"/>
  <c r="J30" i="23" s="1"/>
  <c r="I15" i="23"/>
  <c r="I30" i="23" s="1"/>
  <c r="H15" i="23"/>
  <c r="H30" i="23" s="1"/>
  <c r="G15" i="23"/>
  <c r="G30" i="23" s="1"/>
  <c r="F15" i="23"/>
  <c r="F30" i="23" s="1"/>
  <c r="E15" i="23"/>
  <c r="E30" i="23" s="1"/>
  <c r="D15" i="23"/>
  <c r="C15" i="23" s="1"/>
  <c r="N14" i="23"/>
  <c r="N29" i="23" s="1"/>
  <c r="M14" i="23"/>
  <c r="L14" i="23"/>
  <c r="K14" i="23"/>
  <c r="J14" i="23"/>
  <c r="I14" i="23"/>
  <c r="H14" i="23"/>
  <c r="G14" i="23"/>
  <c r="G29" i="23" s="1"/>
  <c r="F14" i="23"/>
  <c r="F29" i="23" s="1"/>
  <c r="E14" i="23"/>
  <c r="E29" i="23" s="1"/>
  <c r="D14" i="23"/>
  <c r="D29" i="23" s="1"/>
  <c r="N13" i="23"/>
  <c r="N28" i="23" s="1"/>
  <c r="M13" i="23"/>
  <c r="M28" i="23" s="1"/>
  <c r="L13" i="23"/>
  <c r="K13" i="23"/>
  <c r="J13" i="23"/>
  <c r="I13" i="23"/>
  <c r="H13" i="23"/>
  <c r="G13" i="23"/>
  <c r="F13" i="23"/>
  <c r="E13" i="23"/>
  <c r="D13" i="23"/>
  <c r="D28" i="23" s="1"/>
  <c r="N12" i="23"/>
  <c r="N27" i="23" s="1"/>
  <c r="M12" i="23"/>
  <c r="M27" i="23" s="1"/>
  <c r="L12" i="23"/>
  <c r="L27" i="23" s="1"/>
  <c r="K12" i="23"/>
  <c r="J12" i="23"/>
  <c r="I12" i="23"/>
  <c r="H12" i="23"/>
  <c r="G12" i="23"/>
  <c r="F12" i="23"/>
  <c r="E12" i="23"/>
  <c r="D12" i="23"/>
  <c r="C12" i="23" s="1"/>
  <c r="N11" i="23"/>
  <c r="M11" i="23"/>
  <c r="L11" i="23"/>
  <c r="L26" i="23" s="1"/>
  <c r="K11" i="23"/>
  <c r="K26" i="23" s="1"/>
  <c r="K32" i="23" s="1"/>
  <c r="J11" i="23"/>
  <c r="I11" i="23"/>
  <c r="H11" i="23"/>
  <c r="G11" i="23"/>
  <c r="F11" i="23"/>
  <c r="E11" i="23"/>
  <c r="D11" i="23"/>
  <c r="C11" i="23" s="1"/>
  <c r="N10" i="23"/>
  <c r="N17" i="23" s="1"/>
  <c r="M10" i="23"/>
  <c r="M17" i="23" s="1"/>
  <c r="L10" i="23"/>
  <c r="L17" i="23" s="1"/>
  <c r="K10" i="23"/>
  <c r="K25" i="23" s="1"/>
  <c r="J10" i="23"/>
  <c r="J25" i="23" s="1"/>
  <c r="I10" i="23"/>
  <c r="H10" i="23"/>
  <c r="G10" i="23"/>
  <c r="F10" i="23"/>
  <c r="F25" i="23" s="1"/>
  <c r="E10" i="23"/>
  <c r="E25" i="23" s="1"/>
  <c r="D10" i="23"/>
  <c r="D25" i="23" s="1"/>
  <c r="C13" i="23"/>
  <c r="C10" i="23"/>
  <c r="N88" i="20"/>
  <c r="M88" i="20"/>
  <c r="L88" i="20"/>
  <c r="K88" i="20"/>
  <c r="J88" i="20"/>
  <c r="I88" i="20"/>
  <c r="H88" i="20"/>
  <c r="G88" i="20"/>
  <c r="C88" i="20" s="1"/>
  <c r="F88" i="20"/>
  <c r="E88" i="20"/>
  <c r="D88" i="20"/>
  <c r="N87" i="20"/>
  <c r="M87" i="20"/>
  <c r="L87" i="20"/>
  <c r="K87" i="20"/>
  <c r="J87" i="20"/>
  <c r="I87" i="20"/>
  <c r="H87" i="20"/>
  <c r="G87" i="20"/>
  <c r="F87" i="20"/>
  <c r="C87" i="20" s="1"/>
  <c r="E87" i="20"/>
  <c r="D87" i="20"/>
  <c r="N86" i="20"/>
  <c r="M86" i="20"/>
  <c r="L86" i="20"/>
  <c r="K86" i="20"/>
  <c r="J86" i="20"/>
  <c r="I86" i="20"/>
  <c r="H86" i="20"/>
  <c r="G86" i="20"/>
  <c r="F86" i="20"/>
  <c r="E86" i="20"/>
  <c r="C86" i="20" s="1"/>
  <c r="D86" i="20"/>
  <c r="N85" i="20"/>
  <c r="M85" i="20"/>
  <c r="L85" i="20"/>
  <c r="K85" i="20"/>
  <c r="J85" i="20"/>
  <c r="I85" i="20"/>
  <c r="H85" i="20"/>
  <c r="G85" i="20"/>
  <c r="F85" i="20"/>
  <c r="E85" i="20"/>
  <c r="D85" i="20"/>
  <c r="C85" i="20" s="1"/>
  <c r="N84" i="20"/>
  <c r="M84" i="20"/>
  <c r="L84" i="20"/>
  <c r="K84" i="20"/>
  <c r="J84" i="20"/>
  <c r="I84" i="20"/>
  <c r="H84" i="20"/>
  <c r="G84" i="20"/>
  <c r="F84" i="20"/>
  <c r="E84" i="20"/>
  <c r="D84" i="20"/>
  <c r="C84" i="20" s="1"/>
  <c r="N83" i="20"/>
  <c r="M83" i="20"/>
  <c r="L83" i="20"/>
  <c r="K83" i="20"/>
  <c r="J83" i="20"/>
  <c r="I83" i="20"/>
  <c r="H83" i="20"/>
  <c r="G83" i="20"/>
  <c r="F83" i="20"/>
  <c r="E83" i="20"/>
  <c r="D83" i="20"/>
  <c r="C83" i="20" s="1"/>
  <c r="N82" i="20"/>
  <c r="M82" i="20"/>
  <c r="L82" i="20"/>
  <c r="K82" i="20"/>
  <c r="J82" i="20"/>
  <c r="I82" i="20"/>
  <c r="H82" i="20"/>
  <c r="G82" i="20"/>
  <c r="F82" i="20"/>
  <c r="E82" i="20"/>
  <c r="D82" i="20"/>
  <c r="C82" i="20" s="1"/>
  <c r="N81" i="20"/>
  <c r="M81" i="20"/>
  <c r="L81" i="20"/>
  <c r="K81" i="20"/>
  <c r="J81" i="20"/>
  <c r="I81" i="20"/>
  <c r="H81" i="20"/>
  <c r="G81" i="20"/>
  <c r="C81" i="20" s="1"/>
  <c r="F81" i="20"/>
  <c r="E81" i="20"/>
  <c r="D81" i="20"/>
  <c r="N80" i="20"/>
  <c r="M80" i="20"/>
  <c r="L80" i="20"/>
  <c r="K80" i="20"/>
  <c r="K90" i="20" s="1"/>
  <c r="J80" i="20"/>
  <c r="I80" i="20"/>
  <c r="H80" i="20"/>
  <c r="G80" i="20"/>
  <c r="F80" i="20"/>
  <c r="E80" i="20"/>
  <c r="D80" i="20"/>
  <c r="N52" i="20"/>
  <c r="M52" i="20"/>
  <c r="L52" i="20"/>
  <c r="K52" i="20"/>
  <c r="J52" i="20"/>
  <c r="J54" i="20" s="1"/>
  <c r="I52" i="20"/>
  <c r="I54" i="20" s="1"/>
  <c r="H52" i="20"/>
  <c r="H54" i="20" s="1"/>
  <c r="G52" i="20"/>
  <c r="G54" i="20" s="1"/>
  <c r="F52" i="20"/>
  <c r="F54" i="20" s="1"/>
  <c r="E52" i="20"/>
  <c r="D52" i="20"/>
  <c r="N51" i="20"/>
  <c r="M51" i="20"/>
  <c r="L51" i="20"/>
  <c r="K51" i="20"/>
  <c r="J51" i="20"/>
  <c r="I51" i="20"/>
  <c r="H51" i="20"/>
  <c r="G51" i="20"/>
  <c r="F51" i="20"/>
  <c r="E51" i="20"/>
  <c r="D51" i="20"/>
  <c r="D54" i="20" s="1"/>
  <c r="N30" i="20"/>
  <c r="M30" i="20"/>
  <c r="L30" i="20"/>
  <c r="K30" i="20"/>
  <c r="J30" i="20"/>
  <c r="I30" i="20"/>
  <c r="H30" i="20"/>
  <c r="G30" i="20"/>
  <c r="F30" i="20"/>
  <c r="E30" i="20"/>
  <c r="C30" i="20" s="1"/>
  <c r="D30" i="20"/>
  <c r="N29" i="20"/>
  <c r="M29" i="20"/>
  <c r="L29" i="20"/>
  <c r="K29" i="20"/>
  <c r="J29" i="20"/>
  <c r="I29" i="20"/>
  <c r="H29" i="20"/>
  <c r="G29" i="20"/>
  <c r="F29" i="20"/>
  <c r="E29" i="20"/>
  <c r="D29" i="20"/>
  <c r="C29" i="20" s="1"/>
  <c r="N28" i="20"/>
  <c r="M28" i="20"/>
  <c r="L28" i="20"/>
  <c r="K28" i="20"/>
  <c r="J28" i="20"/>
  <c r="I28" i="20"/>
  <c r="H28" i="20"/>
  <c r="G28" i="20"/>
  <c r="F28" i="20"/>
  <c r="E28" i="20"/>
  <c r="D28" i="20"/>
  <c r="C28" i="20" s="1"/>
  <c r="N27" i="20"/>
  <c r="N32" i="20" s="1"/>
  <c r="M27" i="20"/>
  <c r="L27" i="20"/>
  <c r="K27" i="20"/>
  <c r="J27" i="20"/>
  <c r="I27" i="20"/>
  <c r="H27" i="20"/>
  <c r="G27" i="20"/>
  <c r="F27" i="20"/>
  <c r="C27" i="20" s="1"/>
  <c r="E27" i="20"/>
  <c r="D27" i="20"/>
  <c r="N26" i="20"/>
  <c r="M26" i="20"/>
  <c r="L26" i="20"/>
  <c r="K26" i="20"/>
  <c r="J26" i="20"/>
  <c r="I26" i="20"/>
  <c r="H26" i="20"/>
  <c r="G26" i="20"/>
  <c r="F26" i="20"/>
  <c r="E26" i="20"/>
  <c r="D26" i="20"/>
  <c r="N25" i="20"/>
  <c r="M25" i="20"/>
  <c r="L25" i="20"/>
  <c r="K25" i="20"/>
  <c r="J25" i="20"/>
  <c r="I25" i="20"/>
  <c r="H25" i="20"/>
  <c r="G25" i="20"/>
  <c r="F25" i="20"/>
  <c r="E25" i="20"/>
  <c r="D25" i="20"/>
  <c r="N88" i="23"/>
  <c r="K88" i="23"/>
  <c r="I88" i="23"/>
  <c r="M87" i="23"/>
  <c r="L87" i="23"/>
  <c r="K87" i="23"/>
  <c r="J87" i="23"/>
  <c r="H87" i="23"/>
  <c r="G87" i="23"/>
  <c r="F87" i="23"/>
  <c r="L86" i="23"/>
  <c r="K86" i="23"/>
  <c r="G86" i="23"/>
  <c r="F86" i="23"/>
  <c r="E86" i="23"/>
  <c r="K85" i="23"/>
  <c r="H85" i="23"/>
  <c r="F85" i="23"/>
  <c r="E85" i="23"/>
  <c r="J84" i="23"/>
  <c r="I84" i="23"/>
  <c r="H84" i="23"/>
  <c r="G84" i="23"/>
  <c r="F84" i="23"/>
  <c r="E84" i="23"/>
  <c r="D84" i="23"/>
  <c r="N83" i="23"/>
  <c r="I83" i="23"/>
  <c r="H83" i="23"/>
  <c r="D83" i="23"/>
  <c r="N82" i="23"/>
  <c r="M82" i="23"/>
  <c r="H82" i="23"/>
  <c r="E82" i="23"/>
  <c r="N81" i="23"/>
  <c r="G81" i="23"/>
  <c r="F81" i="23"/>
  <c r="E81" i="23"/>
  <c r="D81" i="23"/>
  <c r="N80" i="23"/>
  <c r="M80" i="23"/>
  <c r="L80" i="23"/>
  <c r="K80" i="23"/>
  <c r="F80" i="23"/>
  <c r="E80" i="23"/>
  <c r="M52" i="23"/>
  <c r="G52" i="23"/>
  <c r="M51" i="23"/>
  <c r="L51" i="23"/>
  <c r="K51" i="23"/>
  <c r="F51" i="23"/>
  <c r="N30" i="23"/>
  <c r="M30" i="23"/>
  <c r="L30" i="23"/>
  <c r="K30" i="23"/>
  <c r="M29" i="23"/>
  <c r="L29" i="23"/>
  <c r="K29" i="23"/>
  <c r="J29" i="23"/>
  <c r="I29" i="23"/>
  <c r="H29" i="23"/>
  <c r="L28" i="23"/>
  <c r="K28" i="23"/>
  <c r="J28" i="23"/>
  <c r="I28" i="23"/>
  <c r="H28" i="23"/>
  <c r="G28" i="23"/>
  <c r="F28" i="23"/>
  <c r="E28" i="23"/>
  <c r="K27" i="23"/>
  <c r="J27" i="23"/>
  <c r="I27" i="23"/>
  <c r="H27" i="23"/>
  <c r="G27" i="23"/>
  <c r="F27" i="23"/>
  <c r="E27" i="23"/>
  <c r="D27" i="23"/>
  <c r="N26" i="23"/>
  <c r="M26" i="23"/>
  <c r="J26" i="23"/>
  <c r="I26" i="23"/>
  <c r="H26" i="23"/>
  <c r="G26" i="23"/>
  <c r="F26" i="23"/>
  <c r="E26" i="23"/>
  <c r="D26" i="23"/>
  <c r="N25" i="23"/>
  <c r="M25" i="23"/>
  <c r="L25" i="23"/>
  <c r="I25" i="23"/>
  <c r="H25" i="23"/>
  <c r="G25" i="23"/>
  <c r="N88" i="16"/>
  <c r="M88" i="16"/>
  <c r="L88" i="16"/>
  <c r="K88" i="16"/>
  <c r="J88" i="16"/>
  <c r="I88" i="16"/>
  <c r="C88" i="16" s="1"/>
  <c r="H88" i="16"/>
  <c r="G88" i="16"/>
  <c r="F88" i="16"/>
  <c r="E88" i="16"/>
  <c r="D88" i="16"/>
  <c r="N87" i="16"/>
  <c r="M87" i="16"/>
  <c r="L87" i="16"/>
  <c r="K87" i="16"/>
  <c r="J87" i="16"/>
  <c r="I87" i="16"/>
  <c r="H87" i="16"/>
  <c r="G87" i="16"/>
  <c r="F87" i="16"/>
  <c r="E87" i="16"/>
  <c r="D87" i="16"/>
  <c r="N86" i="16"/>
  <c r="M86" i="16"/>
  <c r="L86" i="16"/>
  <c r="K86" i="16"/>
  <c r="J86" i="16"/>
  <c r="I86" i="16"/>
  <c r="I90" i="16" s="1"/>
  <c r="H86" i="16"/>
  <c r="H90" i="16" s="1"/>
  <c r="G86" i="16"/>
  <c r="C86" i="16" s="1"/>
  <c r="F86" i="16"/>
  <c r="E86" i="16"/>
  <c r="D86" i="16"/>
  <c r="N85" i="16"/>
  <c r="M85" i="16"/>
  <c r="L85" i="16"/>
  <c r="K85" i="16"/>
  <c r="J85" i="16"/>
  <c r="I85" i="16"/>
  <c r="H85" i="16"/>
  <c r="G85" i="16"/>
  <c r="F85" i="16"/>
  <c r="C85" i="16" s="1"/>
  <c r="E85" i="16"/>
  <c r="D85" i="16"/>
  <c r="N84" i="16"/>
  <c r="M84" i="16"/>
  <c r="L84" i="16"/>
  <c r="K84" i="16"/>
  <c r="J84" i="16"/>
  <c r="I84" i="16"/>
  <c r="H84" i="16"/>
  <c r="G84" i="16"/>
  <c r="F84" i="16"/>
  <c r="E84" i="16"/>
  <c r="C84" i="16" s="1"/>
  <c r="D84" i="16"/>
  <c r="N83" i="16"/>
  <c r="M83" i="16"/>
  <c r="L83" i="16"/>
  <c r="K83" i="16"/>
  <c r="J83" i="16"/>
  <c r="I83" i="16"/>
  <c r="H83" i="16"/>
  <c r="G83" i="16"/>
  <c r="F83" i="16"/>
  <c r="E83" i="16"/>
  <c r="D83" i="16"/>
  <c r="C83" i="16" s="1"/>
  <c r="N82" i="16"/>
  <c r="M82" i="16"/>
  <c r="L82" i="16"/>
  <c r="K82" i="16"/>
  <c r="J82" i="16"/>
  <c r="I82" i="16"/>
  <c r="H82" i="16"/>
  <c r="G82" i="16"/>
  <c r="F82" i="16"/>
  <c r="E82" i="16"/>
  <c r="D82" i="16"/>
  <c r="C82" i="16" s="1"/>
  <c r="N81" i="16"/>
  <c r="M81" i="16"/>
  <c r="L81" i="16"/>
  <c r="K81" i="16"/>
  <c r="J81" i="16"/>
  <c r="I81" i="16"/>
  <c r="H81" i="16"/>
  <c r="G81" i="16"/>
  <c r="F81" i="16"/>
  <c r="E81" i="16"/>
  <c r="D81" i="16"/>
  <c r="N80" i="16"/>
  <c r="M80" i="16"/>
  <c r="M90" i="16" s="1"/>
  <c r="L80" i="16"/>
  <c r="K80" i="16"/>
  <c r="J80" i="16"/>
  <c r="I80" i="16"/>
  <c r="H80" i="16"/>
  <c r="G80" i="16"/>
  <c r="F80" i="16"/>
  <c r="E80" i="16"/>
  <c r="D80" i="16"/>
  <c r="N52" i="16"/>
  <c r="M52" i="16"/>
  <c r="L52" i="16"/>
  <c r="K52" i="16"/>
  <c r="J52" i="16"/>
  <c r="I52" i="16"/>
  <c r="H52" i="16"/>
  <c r="G52" i="16"/>
  <c r="F52" i="16"/>
  <c r="E52" i="16"/>
  <c r="D52" i="16"/>
  <c r="N51" i="16"/>
  <c r="M51" i="16"/>
  <c r="L51" i="16"/>
  <c r="K51" i="16"/>
  <c r="J51" i="16"/>
  <c r="I51" i="16"/>
  <c r="H51" i="16"/>
  <c r="G51" i="16"/>
  <c r="F51" i="16"/>
  <c r="F54" i="16" s="1"/>
  <c r="E51" i="16"/>
  <c r="E54" i="16" s="1"/>
  <c r="D51" i="16"/>
  <c r="D54" i="16" s="1"/>
  <c r="N30" i="16"/>
  <c r="M30" i="16"/>
  <c r="L30" i="16"/>
  <c r="K30" i="16"/>
  <c r="J30" i="16"/>
  <c r="C30" i="16" s="1"/>
  <c r="I30" i="16"/>
  <c r="H30" i="16"/>
  <c r="G30" i="16"/>
  <c r="F30" i="16"/>
  <c r="E30" i="16"/>
  <c r="D30" i="16"/>
  <c r="N29" i="16"/>
  <c r="M29" i="16"/>
  <c r="L29" i="16"/>
  <c r="K29" i="16"/>
  <c r="J29" i="16"/>
  <c r="I29" i="16"/>
  <c r="H29" i="16"/>
  <c r="G29" i="16"/>
  <c r="F29" i="16"/>
  <c r="E29" i="16"/>
  <c r="D29" i="16"/>
  <c r="N28" i="16"/>
  <c r="M28" i="16"/>
  <c r="L28" i="16"/>
  <c r="K28" i="16"/>
  <c r="J28" i="16"/>
  <c r="I28" i="16"/>
  <c r="H28" i="16"/>
  <c r="G28" i="16"/>
  <c r="F28" i="16"/>
  <c r="E28" i="16"/>
  <c r="D28" i="16"/>
  <c r="N27" i="16"/>
  <c r="M27" i="16"/>
  <c r="L27" i="16"/>
  <c r="K27" i="16"/>
  <c r="J27" i="16"/>
  <c r="I27" i="16"/>
  <c r="H27" i="16"/>
  <c r="G27" i="16"/>
  <c r="F27" i="16"/>
  <c r="E27" i="16"/>
  <c r="D27" i="16"/>
  <c r="N26" i="16"/>
  <c r="M26" i="16"/>
  <c r="L26" i="16"/>
  <c r="K26" i="16"/>
  <c r="J26" i="16"/>
  <c r="I26" i="16"/>
  <c r="H26" i="16"/>
  <c r="G26" i="16"/>
  <c r="F26" i="16"/>
  <c r="C26" i="16" s="1"/>
  <c r="E26" i="16"/>
  <c r="D26" i="16"/>
  <c r="N25" i="16"/>
  <c r="M25" i="16"/>
  <c r="M32" i="16" s="1"/>
  <c r="L25" i="16"/>
  <c r="K25" i="16"/>
  <c r="J25" i="16"/>
  <c r="I25" i="16"/>
  <c r="H25" i="16"/>
  <c r="G25" i="16"/>
  <c r="F25" i="16"/>
  <c r="F32" i="16" s="1"/>
  <c r="E25" i="16"/>
  <c r="E32" i="16" s="1"/>
  <c r="D25" i="16"/>
  <c r="C87" i="16"/>
  <c r="F90" i="16"/>
  <c r="E90" i="16"/>
  <c r="N72" i="20"/>
  <c r="M72" i="20"/>
  <c r="L72" i="20"/>
  <c r="K72" i="20"/>
  <c r="J72" i="20"/>
  <c r="I72" i="20"/>
  <c r="H72" i="20"/>
  <c r="G72" i="20"/>
  <c r="F72" i="20"/>
  <c r="E72" i="20"/>
  <c r="D72" i="20"/>
  <c r="C70" i="20"/>
  <c r="C69" i="20"/>
  <c r="C68" i="20"/>
  <c r="C67" i="20"/>
  <c r="C66" i="20"/>
  <c r="C65" i="20"/>
  <c r="C64" i="20"/>
  <c r="C63" i="20"/>
  <c r="C62" i="20"/>
  <c r="N72" i="16"/>
  <c r="M72" i="16"/>
  <c r="L72" i="16"/>
  <c r="K72" i="16"/>
  <c r="J72" i="16"/>
  <c r="I72" i="16"/>
  <c r="H72" i="16"/>
  <c r="G72" i="16"/>
  <c r="F72" i="16"/>
  <c r="E72" i="16"/>
  <c r="D72" i="16"/>
  <c r="C70" i="16"/>
  <c r="C69" i="16"/>
  <c r="C68" i="16"/>
  <c r="C67" i="16"/>
  <c r="C66" i="16"/>
  <c r="C65" i="16"/>
  <c r="C72" i="16" s="1"/>
  <c r="C64" i="16"/>
  <c r="C63" i="16"/>
  <c r="C62" i="16"/>
  <c r="M54" i="23"/>
  <c r="K54" i="16"/>
  <c r="J54" i="16"/>
  <c r="I54" i="16"/>
  <c r="H54" i="16"/>
  <c r="G54" i="16"/>
  <c r="N43" i="20"/>
  <c r="M43" i="20"/>
  <c r="L43" i="20"/>
  <c r="K43" i="20"/>
  <c r="J43" i="20"/>
  <c r="I43" i="20"/>
  <c r="H43" i="20"/>
  <c r="G43" i="20"/>
  <c r="F43" i="20"/>
  <c r="E43" i="20"/>
  <c r="D43" i="20"/>
  <c r="C41" i="20"/>
  <c r="C40" i="20"/>
  <c r="C43" i="20" s="1"/>
  <c r="M43" i="23"/>
  <c r="N43" i="16"/>
  <c r="M43" i="16"/>
  <c r="L43" i="16"/>
  <c r="K43" i="16"/>
  <c r="J43" i="16"/>
  <c r="I43" i="16"/>
  <c r="H43" i="16"/>
  <c r="G43" i="16"/>
  <c r="F43" i="16"/>
  <c r="E43" i="16"/>
  <c r="D43" i="16"/>
  <c r="C41" i="16"/>
  <c r="C40" i="16"/>
  <c r="C43" i="16" s="1"/>
  <c r="H32" i="20"/>
  <c r="C29" i="16"/>
  <c r="C28" i="16"/>
  <c r="C27" i="16"/>
  <c r="N32" i="16"/>
  <c r="D32" i="16"/>
  <c r="N17" i="20"/>
  <c r="M17" i="20"/>
  <c r="L17" i="20"/>
  <c r="K17" i="20"/>
  <c r="J17" i="20"/>
  <c r="I17" i="20"/>
  <c r="H17" i="20"/>
  <c r="G17" i="20"/>
  <c r="F17" i="20"/>
  <c r="E17" i="20"/>
  <c r="D17" i="20"/>
  <c r="C15" i="20"/>
  <c r="C14" i="20"/>
  <c r="C13" i="20"/>
  <c r="C12" i="20"/>
  <c r="C11" i="20"/>
  <c r="C10" i="20"/>
  <c r="C17" i="20" s="1"/>
  <c r="I17" i="23"/>
  <c r="H17" i="23"/>
  <c r="G17" i="23"/>
  <c r="F17" i="23"/>
  <c r="E17" i="23"/>
  <c r="D17" i="23"/>
  <c r="N17" i="16"/>
  <c r="M17" i="16"/>
  <c r="L17" i="16"/>
  <c r="K17" i="16"/>
  <c r="J17" i="16"/>
  <c r="I17" i="16"/>
  <c r="H17" i="16"/>
  <c r="G17" i="16"/>
  <c r="F17" i="16"/>
  <c r="E17" i="16"/>
  <c r="D17" i="16"/>
  <c r="C17" i="16"/>
  <c r="C15" i="16"/>
  <c r="C14" i="16"/>
  <c r="C13" i="16"/>
  <c r="C12" i="16"/>
  <c r="C11" i="16"/>
  <c r="C10" i="16"/>
  <c r="N42" i="22"/>
  <c r="M42" i="22"/>
  <c r="L42" i="22"/>
  <c r="K42" i="22"/>
  <c r="J42" i="22"/>
  <c r="I42" i="22"/>
  <c r="H42" i="22"/>
  <c r="G42" i="22"/>
  <c r="F42" i="22"/>
  <c r="E42" i="22"/>
  <c r="D42" i="22"/>
  <c r="C42" i="22"/>
  <c r="N22" i="22"/>
  <c r="M22" i="22"/>
  <c r="L22" i="22"/>
  <c r="K22" i="22"/>
  <c r="J22" i="22"/>
  <c r="I22" i="22"/>
  <c r="H22" i="22"/>
  <c r="G22" i="22"/>
  <c r="F22" i="22"/>
  <c r="E22" i="22"/>
  <c r="D22" i="22"/>
  <c r="C22" i="22"/>
  <c r="D82" i="23" l="1"/>
  <c r="J90" i="20"/>
  <c r="H72" i="23"/>
  <c r="M72" i="23"/>
  <c r="C72" i="20"/>
  <c r="N72" i="23"/>
  <c r="F72" i="23"/>
  <c r="E90" i="20"/>
  <c r="F83" i="23"/>
  <c r="C83" i="23" s="1"/>
  <c r="G72" i="23"/>
  <c r="I72" i="23"/>
  <c r="C67" i="23"/>
  <c r="E72" i="23"/>
  <c r="N90" i="20"/>
  <c r="D90" i="20"/>
  <c r="J72" i="23"/>
  <c r="C70" i="23"/>
  <c r="K54" i="23"/>
  <c r="H43" i="23"/>
  <c r="N43" i="23"/>
  <c r="G51" i="23"/>
  <c r="G54" i="23" s="1"/>
  <c r="C41" i="23"/>
  <c r="I43" i="23"/>
  <c r="J43" i="23"/>
  <c r="N54" i="20"/>
  <c r="E54" i="20"/>
  <c r="H51" i="23"/>
  <c r="H54" i="23" s="1"/>
  <c r="I51" i="23"/>
  <c r="I54" i="23" s="1"/>
  <c r="J51" i="23"/>
  <c r="J54" i="23" s="1"/>
  <c r="K90" i="23"/>
  <c r="C65" i="23"/>
  <c r="L72" i="23"/>
  <c r="C87" i="23"/>
  <c r="L85" i="23"/>
  <c r="C85" i="23" s="1"/>
  <c r="J82" i="23"/>
  <c r="J90" i="23" s="1"/>
  <c r="D88" i="23"/>
  <c r="C88" i="23" s="1"/>
  <c r="C64" i="23"/>
  <c r="K72" i="23"/>
  <c r="C69" i="23"/>
  <c r="G80" i="23"/>
  <c r="I82" i="23"/>
  <c r="I90" i="23" s="1"/>
  <c r="C66" i="23"/>
  <c r="C68" i="23"/>
  <c r="C81" i="23"/>
  <c r="C62" i="23"/>
  <c r="C40" i="23"/>
  <c r="C43" i="23" s="1"/>
  <c r="E43" i="23"/>
  <c r="N51" i="23"/>
  <c r="N54" i="23" s="1"/>
  <c r="D52" i="23"/>
  <c r="C52" i="23" s="1"/>
  <c r="D51" i="23"/>
  <c r="C14" i="23"/>
  <c r="D30" i="23"/>
  <c r="C30" i="23" s="1"/>
  <c r="I32" i="23"/>
  <c r="L32" i="23"/>
  <c r="C25" i="23"/>
  <c r="J32" i="23"/>
  <c r="C17" i="23"/>
  <c r="F32" i="23"/>
  <c r="J17" i="23"/>
  <c r="H32" i="23"/>
  <c r="M32" i="23"/>
  <c r="G32" i="23"/>
  <c r="K17" i="23"/>
  <c r="M32" i="20"/>
  <c r="C26" i="20"/>
  <c r="E32" i="20"/>
  <c r="C25" i="20"/>
  <c r="F32" i="20"/>
  <c r="G32" i="20"/>
  <c r="L32" i="20"/>
  <c r="C80" i="23"/>
  <c r="G90" i="16"/>
  <c r="M90" i="23"/>
  <c r="L54" i="16"/>
  <c r="N90" i="16"/>
  <c r="E54" i="23"/>
  <c r="G90" i="23"/>
  <c r="C32" i="20"/>
  <c r="L90" i="20"/>
  <c r="C25" i="16"/>
  <c r="C32" i="16" s="1"/>
  <c r="G32" i="16"/>
  <c r="M54" i="16"/>
  <c r="C81" i="16"/>
  <c r="C29" i="23"/>
  <c r="F54" i="23"/>
  <c r="H90" i="23"/>
  <c r="K54" i="20"/>
  <c r="M90" i="20"/>
  <c r="H32" i="16"/>
  <c r="N54" i="16"/>
  <c r="D90" i="16"/>
  <c r="C80" i="16"/>
  <c r="C28" i="23"/>
  <c r="L54" i="20"/>
  <c r="D32" i="20"/>
  <c r="C80" i="20"/>
  <c r="C90" i="20" s="1"/>
  <c r="I32" i="16"/>
  <c r="C52" i="16"/>
  <c r="J90" i="16"/>
  <c r="N32" i="23"/>
  <c r="C27" i="23"/>
  <c r="N90" i="23"/>
  <c r="C86" i="23"/>
  <c r="I32" i="20"/>
  <c r="M54" i="20"/>
  <c r="F90" i="20"/>
  <c r="J32" i="16"/>
  <c r="K90" i="16"/>
  <c r="C26" i="23"/>
  <c r="J32" i="20"/>
  <c r="G90" i="20"/>
  <c r="K32" i="16"/>
  <c r="L90" i="16"/>
  <c r="D32" i="23"/>
  <c r="C84" i="23"/>
  <c r="K32" i="20"/>
  <c r="C52" i="20"/>
  <c r="H90" i="20"/>
  <c r="L32" i="16"/>
  <c r="E32" i="23"/>
  <c r="E90" i="23"/>
  <c r="I90" i="20"/>
  <c r="C51" i="16"/>
  <c r="C51" i="20"/>
  <c r="C54" i="16"/>
  <c r="I23" i="3"/>
  <c r="H82" i="14"/>
  <c r="I82" i="14"/>
  <c r="H83" i="14"/>
  <c r="I83" i="14"/>
  <c r="H86" i="14"/>
  <c r="H89" i="14"/>
  <c r="H90" i="14"/>
  <c r="H91" i="14"/>
  <c r="H99" i="14"/>
  <c r="H57" i="14"/>
  <c r="I57" i="14"/>
  <c r="H58" i="14"/>
  <c r="I58" i="14"/>
  <c r="H93" i="14"/>
  <c r="H96" i="14"/>
  <c r="H97" i="14"/>
  <c r="H100" i="14"/>
  <c r="H32" i="14"/>
  <c r="I32" i="14"/>
  <c r="H33" i="14"/>
  <c r="I33" i="14"/>
  <c r="H36" i="14"/>
  <c r="H46" i="14"/>
  <c r="H47" i="14"/>
  <c r="H48" i="14"/>
  <c r="H49" i="14"/>
  <c r="H50" i="14"/>
  <c r="H7" i="14"/>
  <c r="I7" i="14"/>
  <c r="H39" i="14"/>
  <c r="H40" i="14"/>
  <c r="H41" i="14"/>
  <c r="H43" i="14"/>
  <c r="G7" i="13"/>
  <c r="H7" i="13"/>
  <c r="H57" i="13" s="1"/>
  <c r="G32" i="13"/>
  <c r="H32" i="13"/>
  <c r="H52" i="13"/>
  <c r="G57" i="13"/>
  <c r="H77" i="13"/>
  <c r="G82" i="13"/>
  <c r="H82" i="13"/>
  <c r="G102" i="13"/>
  <c r="H102" i="13"/>
  <c r="G107" i="13"/>
  <c r="H107" i="13"/>
  <c r="H26" i="12"/>
  <c r="I26" i="12"/>
  <c r="H27" i="12"/>
  <c r="I27" i="12"/>
  <c r="H7" i="12"/>
  <c r="I7" i="12"/>
  <c r="H29" i="12"/>
  <c r="H30" i="12"/>
  <c r="H31" i="12"/>
  <c r="H32" i="12"/>
  <c r="H78" i="11"/>
  <c r="I78" i="11"/>
  <c r="H79" i="11"/>
  <c r="I79" i="11"/>
  <c r="H86" i="11"/>
  <c r="H61" i="11"/>
  <c r="I61" i="11"/>
  <c r="H62" i="11"/>
  <c r="I62" i="11"/>
  <c r="H84" i="11"/>
  <c r="H85" i="11"/>
  <c r="H51" i="11"/>
  <c r="I51" i="11"/>
  <c r="H52" i="11"/>
  <c r="I52" i="11"/>
  <c r="H41" i="11"/>
  <c r="I41" i="11"/>
  <c r="H42" i="11"/>
  <c r="I42" i="11"/>
  <c r="H24" i="11"/>
  <c r="I24" i="11"/>
  <c r="H25" i="11"/>
  <c r="I25" i="11"/>
  <c r="H28" i="11"/>
  <c r="H7" i="11"/>
  <c r="I7" i="11"/>
  <c r="H29" i="11"/>
  <c r="H33" i="11"/>
  <c r="I20" i="11"/>
  <c r="H77" i="23"/>
  <c r="I77" i="23"/>
  <c r="H78" i="23"/>
  <c r="I78" i="23"/>
  <c r="H59" i="23"/>
  <c r="I59" i="23"/>
  <c r="H60" i="23"/>
  <c r="I60" i="23"/>
  <c r="H48" i="23"/>
  <c r="I48" i="23"/>
  <c r="H49" i="23"/>
  <c r="I49" i="23"/>
  <c r="H37" i="23"/>
  <c r="I37" i="23"/>
  <c r="H38" i="23"/>
  <c r="I38" i="23"/>
  <c r="H22" i="23"/>
  <c r="I22" i="23"/>
  <c r="H23" i="23"/>
  <c r="I23" i="23"/>
  <c r="H7" i="23"/>
  <c r="I7" i="23"/>
  <c r="H77" i="20"/>
  <c r="I77" i="20"/>
  <c r="H78" i="20"/>
  <c r="I78" i="20"/>
  <c r="H59" i="20"/>
  <c r="I59" i="20"/>
  <c r="H60" i="20"/>
  <c r="I60" i="20"/>
  <c r="H48" i="20"/>
  <c r="I48" i="20"/>
  <c r="H49" i="20"/>
  <c r="I49" i="20"/>
  <c r="H37" i="20"/>
  <c r="I37" i="20"/>
  <c r="H38" i="20"/>
  <c r="I38" i="20"/>
  <c r="H22" i="20"/>
  <c r="I22" i="20"/>
  <c r="H23" i="20"/>
  <c r="I23" i="20"/>
  <c r="H7" i="20"/>
  <c r="I7" i="20"/>
  <c r="H77" i="16"/>
  <c r="I77" i="16"/>
  <c r="H78" i="16"/>
  <c r="I78" i="16"/>
  <c r="H59" i="16"/>
  <c r="I59" i="16"/>
  <c r="H60" i="16"/>
  <c r="I60" i="16"/>
  <c r="H48" i="16"/>
  <c r="I48" i="16"/>
  <c r="H49" i="16"/>
  <c r="I49" i="16"/>
  <c r="H37" i="16"/>
  <c r="I37" i="16"/>
  <c r="H38" i="16"/>
  <c r="I38" i="16"/>
  <c r="H22" i="16"/>
  <c r="I22" i="16"/>
  <c r="H23" i="16"/>
  <c r="I23" i="16"/>
  <c r="H7" i="16"/>
  <c r="I7" i="16"/>
  <c r="H27" i="22"/>
  <c r="I27" i="22"/>
  <c r="H28" i="22"/>
  <c r="I28" i="22"/>
  <c r="I7" i="22"/>
  <c r="H27" i="15"/>
  <c r="I27" i="15"/>
  <c r="H28" i="15"/>
  <c r="I28" i="15"/>
  <c r="I7" i="15"/>
  <c r="H27" i="6"/>
  <c r="I27" i="6"/>
  <c r="H28" i="6"/>
  <c r="I28" i="6"/>
  <c r="F90" i="23" l="1"/>
  <c r="C51" i="23"/>
  <c r="C54" i="23" s="1"/>
  <c r="C72" i="23"/>
  <c r="D90" i="23"/>
  <c r="L90" i="23"/>
  <c r="C82" i="23"/>
  <c r="C90" i="23" s="1"/>
  <c r="D54" i="23"/>
  <c r="C32" i="23"/>
  <c r="C90" i="16"/>
  <c r="C54" i="20"/>
  <c r="H34" i="12"/>
  <c r="H37" i="11"/>
  <c r="G52" i="13"/>
  <c r="H20" i="11"/>
  <c r="I15" i="12"/>
  <c r="H19" i="11"/>
  <c r="H32" i="11"/>
  <c r="H36" i="11" s="1"/>
  <c r="G116" i="13"/>
  <c r="H15" i="12"/>
  <c r="H116" i="13"/>
  <c r="G77" i="13"/>
  <c r="I32" i="12"/>
  <c r="I33" i="11"/>
  <c r="I29" i="12"/>
  <c r="I31" i="12"/>
  <c r="I30" i="12"/>
  <c r="I29" i="11"/>
  <c r="I39" i="6"/>
  <c r="I40" i="6"/>
  <c r="I37" i="6"/>
  <c r="I34" i="6"/>
  <c r="I34" i="12" l="1"/>
  <c r="I37" i="11"/>
  <c r="H20" i="3" l="1"/>
  <c r="I20" i="3"/>
  <c r="I7" i="6"/>
  <c r="N83" i="14" l="1"/>
  <c r="M83" i="14"/>
  <c r="L83" i="14"/>
  <c r="K83" i="14"/>
  <c r="J83" i="14"/>
  <c r="G83" i="14"/>
  <c r="F83" i="14"/>
  <c r="E83" i="14"/>
  <c r="D83" i="14"/>
  <c r="N58" i="14"/>
  <c r="M58" i="14"/>
  <c r="L58" i="14"/>
  <c r="K58" i="14"/>
  <c r="J58" i="14"/>
  <c r="G58" i="14"/>
  <c r="F58" i="14"/>
  <c r="E58" i="14"/>
  <c r="D58" i="14"/>
  <c r="E33" i="14"/>
  <c r="F33" i="14"/>
  <c r="G33" i="14"/>
  <c r="J33" i="14"/>
  <c r="K33" i="14"/>
  <c r="L33" i="14"/>
  <c r="M33" i="14"/>
  <c r="N33" i="14"/>
  <c r="D33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E27" i="12"/>
  <c r="F27" i="12"/>
  <c r="G27" i="12"/>
  <c r="J27" i="12"/>
  <c r="K27" i="12"/>
  <c r="L27" i="12"/>
  <c r="M27" i="12"/>
  <c r="N27" i="12"/>
  <c r="D27" i="12"/>
  <c r="N79" i="11" l="1"/>
  <c r="M79" i="11"/>
  <c r="L79" i="11"/>
  <c r="K79" i="11"/>
  <c r="J79" i="11"/>
  <c r="G79" i="11"/>
  <c r="F79" i="11"/>
  <c r="E79" i="11"/>
  <c r="D79" i="11"/>
  <c r="N62" i="11"/>
  <c r="M62" i="11"/>
  <c r="L62" i="11"/>
  <c r="K62" i="11"/>
  <c r="J62" i="11"/>
  <c r="G62" i="11"/>
  <c r="F62" i="11"/>
  <c r="E62" i="11"/>
  <c r="D62" i="11"/>
  <c r="N52" i="11"/>
  <c r="M52" i="11"/>
  <c r="L52" i="11"/>
  <c r="K52" i="11"/>
  <c r="J52" i="11"/>
  <c r="G52" i="11"/>
  <c r="F52" i="11"/>
  <c r="E52" i="11"/>
  <c r="D52" i="11"/>
  <c r="N42" i="11"/>
  <c r="M42" i="11"/>
  <c r="L42" i="11"/>
  <c r="K42" i="11"/>
  <c r="J42" i="11"/>
  <c r="G42" i="11"/>
  <c r="F42" i="11"/>
  <c r="E42" i="11"/>
  <c r="D42" i="11"/>
  <c r="N25" i="11"/>
  <c r="M25" i="11"/>
  <c r="L25" i="11"/>
  <c r="K25" i="11"/>
  <c r="J25" i="11"/>
  <c r="G25" i="11"/>
  <c r="F25" i="11"/>
  <c r="E25" i="11"/>
  <c r="D25" i="11"/>
  <c r="N78" i="23"/>
  <c r="M78" i="23"/>
  <c r="L78" i="23"/>
  <c r="K78" i="23"/>
  <c r="J78" i="23"/>
  <c r="G78" i="23"/>
  <c r="F78" i="23"/>
  <c r="E78" i="23"/>
  <c r="D78" i="23"/>
  <c r="N60" i="23"/>
  <c r="M60" i="23"/>
  <c r="L60" i="23"/>
  <c r="K60" i="23"/>
  <c r="J60" i="23"/>
  <c r="G60" i="23"/>
  <c r="F60" i="23"/>
  <c r="E60" i="23"/>
  <c r="D60" i="23"/>
  <c r="N49" i="23"/>
  <c r="M49" i="23"/>
  <c r="L49" i="23"/>
  <c r="K49" i="23"/>
  <c r="J49" i="23"/>
  <c r="G49" i="23"/>
  <c r="F49" i="23"/>
  <c r="E49" i="23"/>
  <c r="D49" i="23"/>
  <c r="N38" i="23"/>
  <c r="M38" i="23"/>
  <c r="L38" i="23"/>
  <c r="K38" i="23"/>
  <c r="J38" i="23"/>
  <c r="G38" i="23"/>
  <c r="F38" i="23"/>
  <c r="E38" i="23"/>
  <c r="D38" i="23"/>
  <c r="N23" i="23"/>
  <c r="M23" i="23"/>
  <c r="L23" i="23"/>
  <c r="K23" i="23"/>
  <c r="J23" i="23"/>
  <c r="G23" i="23"/>
  <c r="F23" i="23"/>
  <c r="E23" i="23"/>
  <c r="D23" i="23"/>
  <c r="N78" i="20"/>
  <c r="M78" i="20"/>
  <c r="L78" i="20"/>
  <c r="K78" i="20"/>
  <c r="J78" i="20"/>
  <c r="G78" i="20"/>
  <c r="F78" i="20"/>
  <c r="E78" i="20"/>
  <c r="D78" i="20"/>
  <c r="N60" i="20"/>
  <c r="M60" i="20"/>
  <c r="L60" i="20"/>
  <c r="K60" i="20"/>
  <c r="J60" i="20"/>
  <c r="G60" i="20"/>
  <c r="F60" i="20"/>
  <c r="E60" i="20"/>
  <c r="D60" i="20"/>
  <c r="N49" i="20"/>
  <c r="M49" i="20"/>
  <c r="L49" i="20"/>
  <c r="K49" i="20"/>
  <c r="J49" i="20"/>
  <c r="G49" i="20"/>
  <c r="F49" i="20"/>
  <c r="E49" i="20"/>
  <c r="D49" i="20"/>
  <c r="N38" i="20"/>
  <c r="M38" i="20"/>
  <c r="L38" i="20"/>
  <c r="K38" i="20"/>
  <c r="J38" i="20"/>
  <c r="G38" i="20"/>
  <c r="F38" i="20"/>
  <c r="E38" i="20"/>
  <c r="D38" i="20"/>
  <c r="N23" i="20"/>
  <c r="M23" i="20"/>
  <c r="L23" i="20"/>
  <c r="K23" i="20"/>
  <c r="J23" i="20"/>
  <c r="G23" i="20"/>
  <c r="F23" i="20"/>
  <c r="E23" i="20"/>
  <c r="D23" i="20"/>
  <c r="N78" i="16"/>
  <c r="M78" i="16"/>
  <c r="L78" i="16"/>
  <c r="K78" i="16"/>
  <c r="J78" i="16"/>
  <c r="G78" i="16"/>
  <c r="F78" i="16"/>
  <c r="E78" i="16"/>
  <c r="D78" i="16"/>
  <c r="N60" i="16"/>
  <c r="M60" i="16"/>
  <c r="L60" i="16"/>
  <c r="K60" i="16"/>
  <c r="J60" i="16"/>
  <c r="G60" i="16"/>
  <c r="F60" i="16"/>
  <c r="E60" i="16"/>
  <c r="D60" i="16"/>
  <c r="N49" i="16"/>
  <c r="M49" i="16"/>
  <c r="L49" i="16"/>
  <c r="K49" i="16"/>
  <c r="J49" i="16"/>
  <c r="G49" i="16"/>
  <c r="F49" i="16"/>
  <c r="E49" i="16"/>
  <c r="D49" i="16"/>
  <c r="N38" i="16"/>
  <c r="M38" i="16"/>
  <c r="L38" i="16"/>
  <c r="K38" i="16"/>
  <c r="J38" i="16"/>
  <c r="G38" i="16"/>
  <c r="F38" i="16"/>
  <c r="E38" i="16"/>
  <c r="D38" i="16"/>
  <c r="E23" i="16"/>
  <c r="F23" i="16"/>
  <c r="G23" i="16"/>
  <c r="J23" i="16"/>
  <c r="K23" i="16"/>
  <c r="L23" i="16"/>
  <c r="M23" i="16"/>
  <c r="N23" i="16"/>
  <c r="D23" i="16"/>
  <c r="N28" i="22"/>
  <c r="M28" i="22"/>
  <c r="L28" i="22"/>
  <c r="K28" i="22"/>
  <c r="J28" i="22"/>
  <c r="G28" i="22"/>
  <c r="F28" i="22"/>
  <c r="E28" i="22"/>
  <c r="D28" i="22"/>
  <c r="E28" i="15"/>
  <c r="F28" i="15"/>
  <c r="G28" i="15"/>
  <c r="J28" i="15"/>
  <c r="K28" i="15"/>
  <c r="L28" i="15"/>
  <c r="M28" i="15"/>
  <c r="N28" i="15"/>
  <c r="D28" i="15"/>
  <c r="E28" i="6"/>
  <c r="F28" i="6"/>
  <c r="G28" i="6"/>
  <c r="J28" i="6"/>
  <c r="K28" i="6"/>
  <c r="L28" i="6"/>
  <c r="M28" i="6"/>
  <c r="N28" i="6"/>
  <c r="D28" i="6"/>
  <c r="G23" i="3"/>
  <c r="C20" i="3"/>
  <c r="G29" i="11" l="1"/>
  <c r="G33" i="11"/>
  <c r="G37" i="11" l="1"/>
  <c r="E20" i="3" l="1"/>
  <c r="F20" i="3"/>
  <c r="G20" i="3"/>
  <c r="D20" i="3"/>
  <c r="B61" i="14"/>
  <c r="B86" i="14" s="1"/>
  <c r="B62" i="14"/>
  <c r="B87" i="14" s="1"/>
  <c r="B63" i="14"/>
  <c r="B88" i="14" s="1"/>
  <c r="B64" i="14"/>
  <c r="B89" i="14" s="1"/>
  <c r="B65" i="14"/>
  <c r="B90" i="14" s="1"/>
  <c r="B66" i="14"/>
  <c r="B91" i="14" s="1"/>
  <c r="B67" i="14"/>
  <c r="B92" i="14" s="1"/>
  <c r="B68" i="14"/>
  <c r="B93" i="14" s="1"/>
  <c r="B69" i="14"/>
  <c r="B94" i="14" s="1"/>
  <c r="B70" i="14"/>
  <c r="B95" i="14" s="1"/>
  <c r="B71" i="14"/>
  <c r="B96" i="14" s="1"/>
  <c r="B72" i="14"/>
  <c r="B97" i="14" s="1"/>
  <c r="B73" i="14"/>
  <c r="B98" i="14" s="1"/>
  <c r="B74" i="14"/>
  <c r="B99" i="14" s="1"/>
  <c r="B75" i="14"/>
  <c r="B100" i="14" s="1"/>
  <c r="B60" i="14"/>
  <c r="B85" i="14" s="1"/>
  <c r="D57" i="14"/>
  <c r="D82" i="14" s="1"/>
  <c r="E57" i="14"/>
  <c r="E82" i="14" s="1"/>
  <c r="F57" i="14"/>
  <c r="F82" i="14" s="1"/>
  <c r="G57" i="14"/>
  <c r="G82" i="14" s="1"/>
  <c r="J57" i="14"/>
  <c r="J82" i="14" s="1"/>
  <c r="K57" i="14"/>
  <c r="K82" i="14" s="1"/>
  <c r="L57" i="14"/>
  <c r="L82" i="14" s="1"/>
  <c r="M57" i="14"/>
  <c r="M82" i="14" s="1"/>
  <c r="N57" i="14"/>
  <c r="N82" i="14" s="1"/>
  <c r="B82" i="11" l="1"/>
  <c r="B83" i="11"/>
  <c r="B84" i="11"/>
  <c r="B85" i="11"/>
  <c r="B86" i="11"/>
  <c r="B87" i="11"/>
  <c r="B88" i="11"/>
  <c r="B89" i="11"/>
  <c r="B81" i="11"/>
  <c r="B62" i="23"/>
  <c r="B80" i="23" s="1"/>
  <c r="B62" i="20"/>
  <c r="B80" i="20" s="1"/>
  <c r="B80" i="16"/>
  <c r="B10" i="22"/>
  <c r="B30" i="22" s="1"/>
  <c r="B10" i="15"/>
  <c r="B30" i="15" s="1"/>
  <c r="B30" i="6"/>
  <c r="E7" i="14"/>
  <c r="E32" i="14" s="1"/>
  <c r="F7" i="14"/>
  <c r="F32" i="14" s="1"/>
  <c r="G7" i="14"/>
  <c r="G32" i="14" s="1"/>
  <c r="D107" i="13"/>
  <c r="E107" i="13"/>
  <c r="F107" i="13"/>
  <c r="D82" i="13"/>
  <c r="E82" i="13"/>
  <c r="F82" i="13"/>
  <c r="D57" i="13"/>
  <c r="E57" i="13"/>
  <c r="F57" i="13"/>
  <c r="D32" i="13"/>
  <c r="E32" i="13"/>
  <c r="F32" i="13"/>
  <c r="D7" i="13"/>
  <c r="E7" i="13"/>
  <c r="F7" i="13"/>
  <c r="E7" i="12"/>
  <c r="E26" i="12" s="1"/>
  <c r="F7" i="12"/>
  <c r="F26" i="12" s="1"/>
  <c r="G7" i="12"/>
  <c r="G26" i="12" s="1"/>
  <c r="E41" i="11"/>
  <c r="E51" i="11" s="1"/>
  <c r="F41" i="11"/>
  <c r="F51" i="11" s="1"/>
  <c r="D20" i="11"/>
  <c r="E20" i="11"/>
  <c r="F20" i="11"/>
  <c r="G20" i="11"/>
  <c r="E7" i="11"/>
  <c r="E61" i="11" s="1"/>
  <c r="E78" i="11" s="1"/>
  <c r="F7" i="11"/>
  <c r="F61" i="11" s="1"/>
  <c r="F78" i="11" s="1"/>
  <c r="G7" i="11"/>
  <c r="G41" i="11" s="1"/>
  <c r="G51" i="11" s="1"/>
  <c r="E7" i="23"/>
  <c r="E37" i="23" s="1"/>
  <c r="E48" i="23" s="1"/>
  <c r="F7" i="23"/>
  <c r="F22" i="23" s="1"/>
  <c r="G7" i="23"/>
  <c r="E7" i="20"/>
  <c r="E22" i="20" s="1"/>
  <c r="F7" i="20"/>
  <c r="F37" i="20" s="1"/>
  <c r="F48" i="20" s="1"/>
  <c r="G7" i="20"/>
  <c r="G37" i="20" s="1"/>
  <c r="G48" i="20" s="1"/>
  <c r="E7" i="16"/>
  <c r="E37" i="16" s="1"/>
  <c r="E48" i="16" s="1"/>
  <c r="F7" i="16"/>
  <c r="F59" i="16" s="1"/>
  <c r="F77" i="16" s="1"/>
  <c r="G7" i="16"/>
  <c r="G37" i="16" s="1"/>
  <c r="G48" i="16" s="1"/>
  <c r="E27" i="22"/>
  <c r="F27" i="22"/>
  <c r="G27" i="22"/>
  <c r="E7" i="22"/>
  <c r="F7" i="22"/>
  <c r="G7" i="22"/>
  <c r="H7" i="22"/>
  <c r="E27" i="15"/>
  <c r="F27" i="15"/>
  <c r="G27" i="15"/>
  <c r="E7" i="15"/>
  <c r="F7" i="15"/>
  <c r="G7" i="15"/>
  <c r="H7" i="15"/>
  <c r="E27" i="6"/>
  <c r="F27" i="6"/>
  <c r="G27" i="6"/>
  <c r="E7" i="6"/>
  <c r="F7" i="6"/>
  <c r="G7" i="6"/>
  <c r="H7" i="6"/>
  <c r="D7" i="23"/>
  <c r="D22" i="23" s="1"/>
  <c r="B70" i="23"/>
  <c r="B88" i="23" s="1"/>
  <c r="B69" i="23"/>
  <c r="B87" i="23" s="1"/>
  <c r="B68" i="23"/>
  <c r="B86" i="23" s="1"/>
  <c r="B67" i="23"/>
  <c r="B85" i="23" s="1"/>
  <c r="B66" i="23"/>
  <c r="B84" i="23" s="1"/>
  <c r="B65" i="23"/>
  <c r="B83" i="23" s="1"/>
  <c r="B64" i="23"/>
  <c r="B82" i="23" s="1"/>
  <c r="B63" i="23"/>
  <c r="B81" i="23" s="1"/>
  <c r="J58" i="23"/>
  <c r="D58" i="23"/>
  <c r="D36" i="23"/>
  <c r="B15" i="23"/>
  <c r="B30" i="23" s="1"/>
  <c r="B14" i="23"/>
  <c r="B29" i="23" s="1"/>
  <c r="B13" i="23"/>
  <c r="B28" i="23" s="1"/>
  <c r="B12" i="23"/>
  <c r="B27" i="23" s="1"/>
  <c r="B11" i="23"/>
  <c r="B26" i="23" s="1"/>
  <c r="B25" i="23"/>
  <c r="N7" i="23"/>
  <c r="M7" i="23"/>
  <c r="M22" i="23" s="1"/>
  <c r="L7" i="23"/>
  <c r="K7" i="23"/>
  <c r="J7" i="23"/>
  <c r="J22" i="23" s="1"/>
  <c r="N27" i="22"/>
  <c r="M27" i="22"/>
  <c r="L27" i="22"/>
  <c r="K27" i="22"/>
  <c r="J27" i="22"/>
  <c r="B20" i="22"/>
  <c r="B40" i="22" s="1"/>
  <c r="B19" i="22"/>
  <c r="B39" i="22" s="1"/>
  <c r="B18" i="22"/>
  <c r="B38" i="22" s="1"/>
  <c r="B17" i="22"/>
  <c r="B37" i="22" s="1"/>
  <c r="B16" i="22"/>
  <c r="B36" i="22" s="1"/>
  <c r="B15" i="22"/>
  <c r="B35" i="22" s="1"/>
  <c r="B14" i="22"/>
  <c r="B34" i="22" s="1"/>
  <c r="B13" i="22"/>
  <c r="B33" i="22" s="1"/>
  <c r="B12" i="22"/>
  <c r="B32" i="22" s="1"/>
  <c r="B11" i="22"/>
  <c r="B31" i="22" s="1"/>
  <c r="N7" i="22"/>
  <c r="M7" i="22"/>
  <c r="L7" i="22"/>
  <c r="K7" i="22"/>
  <c r="J7" i="22"/>
  <c r="F16" i="10"/>
  <c r="E24" i="11" l="1"/>
  <c r="F24" i="11"/>
  <c r="F37" i="23"/>
  <c r="F48" i="23" s="1"/>
  <c r="E37" i="20"/>
  <c r="E48" i="20" s="1"/>
  <c r="E59" i="20"/>
  <c r="E77" i="20" s="1"/>
  <c r="L37" i="23"/>
  <c r="L48" i="23" s="1"/>
  <c r="L22" i="23"/>
  <c r="F59" i="23"/>
  <c r="F77" i="23" s="1"/>
  <c r="G37" i="23"/>
  <c r="G48" i="23" s="1"/>
  <c r="G22" i="23"/>
  <c r="E59" i="23"/>
  <c r="E77" i="23" s="1"/>
  <c r="E22" i="23"/>
  <c r="N37" i="23"/>
  <c r="N48" i="23" s="1"/>
  <c r="N22" i="23"/>
  <c r="K59" i="23"/>
  <c r="K77" i="23" s="1"/>
  <c r="K22" i="23"/>
  <c r="G61" i="11"/>
  <c r="G78" i="11" s="1"/>
  <c r="G24" i="11"/>
  <c r="G59" i="23"/>
  <c r="G77" i="23" s="1"/>
  <c r="G22" i="20"/>
  <c r="F22" i="20"/>
  <c r="G59" i="20"/>
  <c r="G77" i="20" s="1"/>
  <c r="F59" i="20"/>
  <c r="F77" i="20" s="1"/>
  <c r="E59" i="16"/>
  <c r="E77" i="16" s="1"/>
  <c r="F22" i="16"/>
  <c r="F37" i="16"/>
  <c r="F48" i="16" s="1"/>
  <c r="E22" i="16"/>
  <c r="G59" i="16"/>
  <c r="G77" i="16" s="1"/>
  <c r="G22" i="16"/>
  <c r="J37" i="23"/>
  <c r="J48" i="23" s="1"/>
  <c r="M59" i="23"/>
  <c r="M77" i="23" s="1"/>
  <c r="K37" i="23"/>
  <c r="K48" i="23" s="1"/>
  <c r="N59" i="23"/>
  <c r="N77" i="23" s="1"/>
  <c r="D59" i="23"/>
  <c r="D77" i="23" s="1"/>
  <c r="D37" i="23"/>
  <c r="D48" i="23" s="1"/>
  <c r="D27" i="22"/>
  <c r="D7" i="22"/>
  <c r="M37" i="23"/>
  <c r="M48" i="23" s="1"/>
  <c r="J59" i="23"/>
  <c r="J77" i="23" s="1"/>
  <c r="L59" i="23"/>
  <c r="L77" i="23" s="1"/>
  <c r="B36" i="13" l="1"/>
  <c r="B61" i="13" s="1"/>
  <c r="B86" i="13" s="1"/>
  <c r="B37" i="13"/>
  <c r="B62" i="13" s="1"/>
  <c r="B87" i="13" s="1"/>
  <c r="B38" i="13"/>
  <c r="B63" i="13" s="1"/>
  <c r="B88" i="13" s="1"/>
  <c r="B39" i="13"/>
  <c r="B64" i="13" s="1"/>
  <c r="B89" i="13" s="1"/>
  <c r="B40" i="13"/>
  <c r="B65" i="13" s="1"/>
  <c r="B90" i="13" s="1"/>
  <c r="B41" i="13"/>
  <c r="B66" i="13" s="1"/>
  <c r="B91" i="13" s="1"/>
  <c r="B42" i="13"/>
  <c r="B67" i="13" s="1"/>
  <c r="B92" i="13" s="1"/>
  <c r="B43" i="13"/>
  <c r="B68" i="13" s="1"/>
  <c r="B93" i="13" s="1"/>
  <c r="B44" i="13"/>
  <c r="B69" i="13" s="1"/>
  <c r="B94" i="13" s="1"/>
  <c r="B45" i="13"/>
  <c r="B70" i="13" s="1"/>
  <c r="B95" i="13" s="1"/>
  <c r="B46" i="13"/>
  <c r="B71" i="13" s="1"/>
  <c r="B96" i="13" s="1"/>
  <c r="B47" i="13"/>
  <c r="B72" i="13" s="1"/>
  <c r="B97" i="13" s="1"/>
  <c r="B48" i="13"/>
  <c r="B73" i="13" s="1"/>
  <c r="B98" i="13" s="1"/>
  <c r="B49" i="13"/>
  <c r="B74" i="13" s="1"/>
  <c r="B99" i="13" s="1"/>
  <c r="B50" i="13"/>
  <c r="B75" i="13" s="1"/>
  <c r="B100" i="13" s="1"/>
  <c r="B35" i="13"/>
  <c r="B60" i="13" s="1"/>
  <c r="B85" i="13" s="1"/>
  <c r="B32" i="12"/>
  <c r="B39" i="12" s="1"/>
  <c r="B31" i="12"/>
  <c r="B38" i="12" s="1"/>
  <c r="B30" i="12"/>
  <c r="B37" i="12" s="1"/>
  <c r="B29" i="12"/>
  <c r="B36" i="12" s="1"/>
  <c r="B20" i="12"/>
  <c r="B19" i="12"/>
  <c r="B18" i="12"/>
  <c r="B17" i="12"/>
  <c r="B64" i="20"/>
  <c r="B82" i="20" s="1"/>
  <c r="B65" i="20"/>
  <c r="B83" i="20" s="1"/>
  <c r="B66" i="20"/>
  <c r="B84" i="20" s="1"/>
  <c r="B67" i="20"/>
  <c r="B85" i="20" s="1"/>
  <c r="B68" i="20"/>
  <c r="B86" i="20" s="1"/>
  <c r="B69" i="20"/>
  <c r="B87" i="20" s="1"/>
  <c r="B70" i="20"/>
  <c r="B88" i="20" s="1"/>
  <c r="B63" i="20"/>
  <c r="B81" i="20" s="1"/>
  <c r="B11" i="20"/>
  <c r="B26" i="20" s="1"/>
  <c r="B12" i="20"/>
  <c r="B27" i="20" s="1"/>
  <c r="B13" i="20"/>
  <c r="B28" i="20" s="1"/>
  <c r="B14" i="20"/>
  <c r="B29" i="20" s="1"/>
  <c r="B15" i="20"/>
  <c r="B30" i="20" s="1"/>
  <c r="B25" i="20"/>
  <c r="B26" i="16"/>
  <c r="B27" i="16"/>
  <c r="B28" i="16"/>
  <c r="B29" i="16"/>
  <c r="B30" i="16"/>
  <c r="B25" i="16"/>
  <c r="B12" i="15"/>
  <c r="B32" i="15" s="1"/>
  <c r="B13" i="15"/>
  <c r="B33" i="15" s="1"/>
  <c r="B14" i="15"/>
  <c r="B34" i="15" s="1"/>
  <c r="B15" i="15"/>
  <c r="B35" i="15" s="1"/>
  <c r="B16" i="15"/>
  <c r="B36" i="15" s="1"/>
  <c r="B17" i="15"/>
  <c r="B37" i="15" s="1"/>
  <c r="B18" i="15"/>
  <c r="B38" i="15" s="1"/>
  <c r="B19" i="15"/>
  <c r="B39" i="15" s="1"/>
  <c r="B20" i="15"/>
  <c r="B40" i="15" s="1"/>
  <c r="B11" i="15"/>
  <c r="B31" i="15" s="1"/>
  <c r="B82" i="16"/>
  <c r="B83" i="16"/>
  <c r="B84" i="16"/>
  <c r="B85" i="16"/>
  <c r="B86" i="16"/>
  <c r="B87" i="16"/>
  <c r="B88" i="16"/>
  <c r="B81" i="16"/>
  <c r="B32" i="6"/>
  <c r="B33" i="6"/>
  <c r="B34" i="6"/>
  <c r="B35" i="6"/>
  <c r="B36" i="6"/>
  <c r="B37" i="6"/>
  <c r="B38" i="6"/>
  <c r="B39" i="6"/>
  <c r="B40" i="6"/>
  <c r="B31" i="6"/>
  <c r="J58" i="20" l="1"/>
  <c r="D58" i="20"/>
  <c r="D36" i="20"/>
  <c r="D7" i="20"/>
  <c r="D59" i="20" s="1"/>
  <c r="D77" i="20" s="1"/>
  <c r="D58" i="16"/>
  <c r="D36" i="16"/>
  <c r="D7" i="16"/>
  <c r="D59" i="16" s="1"/>
  <c r="D77" i="16" s="1"/>
  <c r="D27" i="15"/>
  <c r="D7" i="15"/>
  <c r="D22" i="20" l="1"/>
  <c r="D37" i="20"/>
  <c r="D48" i="20" s="1"/>
  <c r="D22" i="16"/>
  <c r="D37" i="16"/>
  <c r="D48" i="16" s="1"/>
  <c r="J58" i="16"/>
  <c r="D7" i="6" l="1"/>
  <c r="D27" i="6"/>
  <c r="D7" i="14"/>
  <c r="D32" i="14" s="1"/>
  <c r="C7" i="3"/>
  <c r="D7" i="3" s="1"/>
  <c r="E7" i="3" s="1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F7" i="2" l="1"/>
  <c r="F8" i="2"/>
  <c r="F9" i="2" s="1"/>
  <c r="D7" i="5" s="1"/>
  <c r="J7" i="14" l="1"/>
  <c r="J32" i="14" s="1"/>
  <c r="J7" i="15"/>
  <c r="J7" i="20"/>
  <c r="J27" i="15"/>
  <c r="J7" i="16"/>
  <c r="E7" i="5"/>
  <c r="G7" i="10"/>
  <c r="J7" i="12"/>
  <c r="J26" i="12" s="1"/>
  <c r="J7" i="11"/>
  <c r="J24" i="11" s="1"/>
  <c r="J27" i="6"/>
  <c r="J7" i="6"/>
  <c r="D24" i="4"/>
  <c r="D7" i="4"/>
  <c r="G8" i="2"/>
  <c r="H8" i="2" s="1"/>
  <c r="I8" i="2" s="1"/>
  <c r="J8" i="2" s="1"/>
  <c r="K8" i="2" s="1"/>
  <c r="G7" i="2"/>
  <c r="J59" i="16" l="1"/>
  <c r="J22" i="16"/>
  <c r="J37" i="16"/>
  <c r="J37" i="20"/>
  <c r="J22" i="20"/>
  <c r="J59" i="20"/>
  <c r="K7" i="20"/>
  <c r="K7" i="15"/>
  <c r="K7" i="16"/>
  <c r="K27" i="15"/>
  <c r="K7" i="14"/>
  <c r="K32" i="14" s="1"/>
  <c r="J61" i="11"/>
  <c r="J78" i="11" s="1"/>
  <c r="J41" i="11"/>
  <c r="J51" i="11" s="1"/>
  <c r="K27" i="6"/>
  <c r="K7" i="6"/>
  <c r="K7" i="12"/>
  <c r="K26" i="12" s="1"/>
  <c r="K7" i="11"/>
  <c r="K24" i="11" s="1"/>
  <c r="F7" i="5"/>
  <c r="H7" i="10"/>
  <c r="H7" i="2"/>
  <c r="E24" i="4"/>
  <c r="E7" i="4"/>
  <c r="J77" i="16" l="1"/>
  <c r="J48" i="16"/>
  <c r="J48" i="20"/>
  <c r="J77" i="20"/>
  <c r="L7" i="20"/>
  <c r="L7" i="15"/>
  <c r="L27" i="15"/>
  <c r="L7" i="16"/>
  <c r="L7" i="14"/>
  <c r="L32" i="14" s="1"/>
  <c r="K59" i="20"/>
  <c r="K77" i="20" s="1"/>
  <c r="K22" i="20"/>
  <c r="K37" i="20"/>
  <c r="K48" i="20" s="1"/>
  <c r="K59" i="16"/>
  <c r="K77" i="16" s="1"/>
  <c r="K22" i="16"/>
  <c r="K37" i="16"/>
  <c r="K48" i="16" s="1"/>
  <c r="K41" i="11"/>
  <c r="K51" i="11" s="1"/>
  <c r="K61" i="11"/>
  <c r="K78" i="11" s="1"/>
  <c r="L27" i="6"/>
  <c r="L7" i="6"/>
  <c r="L7" i="12"/>
  <c r="L26" i="12" s="1"/>
  <c r="L7" i="11"/>
  <c r="L24" i="11" s="1"/>
  <c r="G7" i="5"/>
  <c r="I7" i="10"/>
  <c r="I7" i="2"/>
  <c r="F24" i="4"/>
  <c r="F7" i="4"/>
  <c r="M7" i="20" l="1"/>
  <c r="M7" i="15"/>
  <c r="M27" i="15"/>
  <c r="M7" i="16"/>
  <c r="M7" i="14"/>
  <c r="M32" i="14" s="1"/>
  <c r="L37" i="20"/>
  <c r="L59" i="20"/>
  <c r="L22" i="20"/>
  <c r="L59" i="16"/>
  <c r="L37" i="16"/>
  <c r="L22" i="16"/>
  <c r="C7" i="13"/>
  <c r="D7" i="12"/>
  <c r="D26" i="12" s="1"/>
  <c r="D7" i="11"/>
  <c r="D24" i="11" s="1"/>
  <c r="H7" i="5"/>
  <c r="J7" i="10"/>
  <c r="L41" i="11"/>
  <c r="L51" i="11" s="1"/>
  <c r="L61" i="11"/>
  <c r="L78" i="11" s="1"/>
  <c r="M7" i="12"/>
  <c r="M26" i="12" s="1"/>
  <c r="M7" i="11"/>
  <c r="M24" i="11" s="1"/>
  <c r="M27" i="6"/>
  <c r="M7" i="6"/>
  <c r="J7" i="2"/>
  <c r="G7" i="4"/>
  <c r="G24" i="4"/>
  <c r="L77" i="16" l="1"/>
  <c r="L48" i="16"/>
  <c r="L77" i="20"/>
  <c r="L48" i="20"/>
  <c r="M59" i="16"/>
  <c r="M22" i="16"/>
  <c r="M37" i="16"/>
  <c r="M22" i="20"/>
  <c r="M59" i="20"/>
  <c r="M37" i="20"/>
  <c r="N7" i="20"/>
  <c r="N7" i="15"/>
  <c r="N27" i="15"/>
  <c r="N7" i="16"/>
  <c r="N7" i="14"/>
  <c r="N32" i="14" s="1"/>
  <c r="D41" i="11"/>
  <c r="D51" i="11" s="1"/>
  <c r="D61" i="11"/>
  <c r="D78" i="11" s="1"/>
  <c r="M41" i="11"/>
  <c r="M51" i="11" s="1"/>
  <c r="M61" i="11"/>
  <c r="M78" i="11" s="1"/>
  <c r="C57" i="13"/>
  <c r="C32" i="13"/>
  <c r="C107" i="13"/>
  <c r="C82" i="13"/>
  <c r="N7" i="12"/>
  <c r="N26" i="12" s="1"/>
  <c r="N7" i="11"/>
  <c r="N24" i="11" s="1"/>
  <c r="N27" i="6"/>
  <c r="N7" i="6"/>
  <c r="I7" i="5"/>
  <c r="K7" i="10"/>
  <c r="H24" i="4"/>
  <c r="H7" i="4"/>
  <c r="M48" i="16" l="1"/>
  <c r="M77" i="16"/>
  <c r="M48" i="20"/>
  <c r="M77" i="20"/>
  <c r="N37" i="16"/>
  <c r="N59" i="16"/>
  <c r="N22" i="16"/>
  <c r="N59" i="20"/>
  <c r="N37" i="20"/>
  <c r="N48" i="20" s="1"/>
  <c r="N22" i="20"/>
  <c r="J7" i="5"/>
  <c r="L7" i="10"/>
  <c r="N41" i="11"/>
  <c r="N51" i="11" s="1"/>
  <c r="N61" i="11"/>
  <c r="N78" i="11" s="1"/>
  <c r="N77" i="16" l="1"/>
  <c r="N48" i="16"/>
  <c r="N77" i="20"/>
  <c r="K7" i="5"/>
  <c r="M7" i="10"/>
  <c r="L7" i="5" l="1"/>
  <c r="N7" i="10"/>
  <c r="M7" i="5" l="1"/>
  <c r="O7" i="10"/>
  <c r="N7" i="5" l="1"/>
  <c r="P7" i="10"/>
  <c r="O7" i="5" l="1"/>
  <c r="Q7" i="10"/>
  <c r="P7" i="5" l="1"/>
  <c r="R7" i="10"/>
  <c r="Q7" i="5" l="1"/>
  <c r="S7" i="10"/>
  <c r="R7" i="5" l="1"/>
  <c r="T7" i="10"/>
  <c r="S7" i="5" l="1"/>
  <c r="U7" i="10"/>
  <c r="T7" i="5" l="1"/>
  <c r="V7" i="10"/>
  <c r="U7" i="5" l="1"/>
  <c r="W7" i="10"/>
  <c r="V7" i="5" l="1"/>
  <c r="X7" i="10"/>
  <c r="W7" i="5" l="1"/>
  <c r="Z7" i="10" s="1"/>
  <c r="Y7" i="10"/>
  <c r="G34" i="15" l="1"/>
  <c r="G37" i="15"/>
  <c r="H39" i="15"/>
  <c r="H34" i="15"/>
  <c r="H37" i="15"/>
  <c r="H40" i="6"/>
  <c r="H34" i="6" l="1"/>
  <c r="H34" i="22" s="1"/>
  <c r="G39" i="15"/>
  <c r="G40" i="6"/>
  <c r="H37" i="6"/>
  <c r="H37" i="22" s="1"/>
  <c r="H39" i="6"/>
  <c r="H39" i="22" s="1"/>
  <c r="H19" i="22" l="1"/>
  <c r="F17" i="22"/>
  <c r="H14" i="22"/>
  <c r="G37" i="6"/>
  <c r="G37" i="22" s="1"/>
  <c r="G17" i="22"/>
  <c r="H17" i="22"/>
  <c r="G34" i="6"/>
  <c r="G34" i="22" s="1"/>
  <c r="G14" i="22"/>
  <c r="F19" i="22" l="1"/>
  <c r="D17" i="22"/>
  <c r="F14" i="22"/>
  <c r="G39" i="6"/>
  <c r="G39" i="22" s="1"/>
  <c r="G19" i="22"/>
  <c r="D14" i="22"/>
  <c r="D19" i="22"/>
  <c r="E14" i="22"/>
  <c r="E17" i="22" l="1"/>
  <c r="E19" i="22"/>
  <c r="F23" i="3" l="1"/>
  <c r="E23" i="3" l="1"/>
  <c r="F29" i="11"/>
  <c r="F33" i="11"/>
  <c r="F39" i="15"/>
  <c r="F37" i="6"/>
  <c r="F40" i="6"/>
  <c r="F34" i="15"/>
  <c r="F37" i="15"/>
  <c r="F39" i="6"/>
  <c r="F34" i="6"/>
  <c r="F39" i="22" l="1"/>
  <c r="F37" i="22"/>
  <c r="F37" i="11"/>
  <c r="F34" i="22"/>
  <c r="D23" i="3"/>
  <c r="E33" i="11"/>
  <c r="E29" i="11"/>
  <c r="E40" i="6"/>
  <c r="E39" i="15"/>
  <c r="E34" i="6"/>
  <c r="E37" i="15"/>
  <c r="E34" i="15"/>
  <c r="E39" i="6"/>
  <c r="E37" i="6"/>
  <c r="C77" i="13" l="1"/>
  <c r="D77" i="13"/>
  <c r="C15" i="4"/>
  <c r="E77" i="13"/>
  <c r="C16" i="4"/>
  <c r="F77" i="13"/>
  <c r="E39" i="22"/>
  <c r="E37" i="11"/>
  <c r="E37" i="22"/>
  <c r="D33" i="11"/>
  <c r="D29" i="11"/>
  <c r="D37" i="15"/>
  <c r="D40" i="6"/>
  <c r="D34" i="15"/>
  <c r="D39" i="15"/>
  <c r="D34" i="6"/>
  <c r="D37" i="6"/>
  <c r="D39" i="6"/>
  <c r="E34" i="22"/>
  <c r="D37" i="11" l="1"/>
  <c r="D37" i="22"/>
  <c r="D39" i="22"/>
  <c r="D34" i="22"/>
  <c r="C116" i="13" l="1"/>
  <c r="F116" i="13" l="1"/>
  <c r="D32" i="12"/>
  <c r="D116" i="13"/>
  <c r="E32" i="12"/>
  <c r="F30" i="12"/>
  <c r="D31" i="12"/>
  <c r="E31" i="12"/>
  <c r="E116" i="13"/>
  <c r="G32" i="12"/>
  <c r="D30" i="12"/>
  <c r="G30" i="12"/>
  <c r="E30" i="12"/>
  <c r="F32" i="12"/>
  <c r="F31" i="12"/>
  <c r="G31" i="12"/>
  <c r="D15" i="12"/>
  <c r="D29" i="12"/>
  <c r="F15" i="12" l="1"/>
  <c r="F29" i="12"/>
  <c r="F34" i="12" s="1"/>
  <c r="E15" i="12"/>
  <c r="E29" i="12"/>
  <c r="E34" i="12" s="1"/>
  <c r="C10" i="12"/>
  <c r="C11" i="12"/>
  <c r="G29" i="12"/>
  <c r="G34" i="12" s="1"/>
  <c r="G15" i="12"/>
  <c r="C12" i="12"/>
  <c r="D34" i="12"/>
  <c r="I32" i="11" l="1"/>
  <c r="L19" i="11" l="1"/>
  <c r="M19" i="11"/>
  <c r="D19" i="11"/>
  <c r="D28" i="11"/>
  <c r="J19" i="11"/>
  <c r="G32" i="11"/>
  <c r="F32" i="11"/>
  <c r="D32" i="11"/>
  <c r="E32" i="11"/>
  <c r="N19" i="11"/>
  <c r="K19" i="11"/>
  <c r="I28" i="11" l="1"/>
  <c r="I36" i="11" s="1"/>
  <c r="I19" i="11"/>
  <c r="C11" i="11"/>
  <c r="C15" i="11"/>
  <c r="E19" i="11"/>
  <c r="E28" i="11"/>
  <c r="E36" i="11" s="1"/>
  <c r="D36" i="11"/>
  <c r="F19" i="11"/>
  <c r="F28" i="11"/>
  <c r="F36" i="11" s="1"/>
  <c r="G28" i="11"/>
  <c r="G36" i="11" s="1"/>
  <c r="G19" i="11"/>
  <c r="C19" i="11" l="1"/>
  <c r="G84" i="11" l="1"/>
  <c r="G50" i="14"/>
  <c r="G100" i="14"/>
  <c r="G40" i="14"/>
  <c r="G46" i="14"/>
  <c r="G97" i="14"/>
  <c r="G41" i="14"/>
  <c r="G39" i="14"/>
  <c r="G43" i="14"/>
  <c r="I49" i="14" l="1"/>
  <c r="I85" i="11"/>
  <c r="I93" i="14"/>
  <c r="I50" i="14"/>
  <c r="I84" i="11"/>
  <c r="I47" i="14"/>
  <c r="I48" i="14"/>
  <c r="I96" i="14"/>
  <c r="I40" i="14"/>
  <c r="I36" i="14"/>
  <c r="I97" i="14"/>
  <c r="I86" i="11"/>
  <c r="I89" i="14"/>
  <c r="I91" i="14"/>
  <c r="I46" i="14"/>
  <c r="I39" i="14"/>
  <c r="I99" i="14"/>
  <c r="I90" i="14"/>
  <c r="I43" i="14"/>
  <c r="I41" i="14"/>
  <c r="I86" i="14"/>
  <c r="I100" i="14"/>
  <c r="G85" i="11"/>
  <c r="C52" i="13"/>
  <c r="F39" i="14"/>
  <c r="F49" i="14"/>
  <c r="F93" i="14"/>
  <c r="G47" i="14"/>
  <c r="F90" i="14"/>
  <c r="F91" i="14"/>
  <c r="F48" i="14"/>
  <c r="G99" i="14"/>
  <c r="G93" i="14"/>
  <c r="F46" i="14"/>
  <c r="G49" i="14"/>
  <c r="F86" i="11"/>
  <c r="F41" i="14"/>
  <c r="G36" i="14"/>
  <c r="G96" i="14"/>
  <c r="F97" i="14"/>
  <c r="F47" i="14"/>
  <c r="F96" i="14"/>
  <c r="C102" i="13"/>
  <c r="F50" i="14"/>
  <c r="G48" i="14"/>
  <c r="G89" i="14"/>
  <c r="G86" i="11"/>
  <c r="F85" i="11"/>
  <c r="F40" i="14"/>
  <c r="F84" i="11"/>
  <c r="F86" i="14"/>
  <c r="F36" i="14"/>
  <c r="G91" i="14"/>
  <c r="F99" i="14"/>
  <c r="G90" i="14"/>
  <c r="F43" i="14"/>
  <c r="G86" i="14"/>
  <c r="F89" i="14"/>
  <c r="F100" i="14"/>
  <c r="E102" i="13"/>
  <c r="F102" i="13"/>
  <c r="E46" i="14" l="1"/>
  <c r="D41" i="14"/>
  <c r="D90" i="14"/>
  <c r="E86" i="14"/>
  <c r="E97" i="14"/>
  <c r="D52" i="13"/>
  <c r="G36" i="12"/>
  <c r="D49" i="14"/>
  <c r="D36" i="14"/>
  <c r="D89" i="14"/>
  <c r="D50" i="14"/>
  <c r="E36" i="14"/>
  <c r="E40" i="14"/>
  <c r="E49" i="14"/>
  <c r="E99" i="14"/>
  <c r="E91" i="14"/>
  <c r="E85" i="11"/>
  <c r="E84" i="11"/>
  <c r="D43" i="14"/>
  <c r="D97" i="14"/>
  <c r="D46" i="14"/>
  <c r="E96" i="14"/>
  <c r="E47" i="14"/>
  <c r="D102" i="13"/>
  <c r="D96" i="14"/>
  <c r="D39" i="14"/>
  <c r="D40" i="14"/>
  <c r="E93" i="14"/>
  <c r="D85" i="11"/>
  <c r="E41" i="14"/>
  <c r="D100" i="14"/>
  <c r="D36" i="12"/>
  <c r="D47" i="14"/>
  <c r="D91" i="14"/>
  <c r="E48" i="14"/>
  <c r="E86" i="11"/>
  <c r="D86" i="11"/>
  <c r="E100" i="14"/>
  <c r="E43" i="14"/>
  <c r="E90" i="14"/>
  <c r="E89" i="14"/>
  <c r="E39" i="14"/>
  <c r="D84" i="11"/>
  <c r="D93" i="14"/>
  <c r="E50" i="14"/>
  <c r="D99" i="14"/>
  <c r="F52" i="13"/>
  <c r="E52" i="13"/>
  <c r="D86" i="14"/>
  <c r="D48" i="14"/>
  <c r="I17" i="22" l="1"/>
  <c r="I37" i="15"/>
  <c r="I14" i="22"/>
  <c r="I34" i="15"/>
  <c r="I39" i="15"/>
  <c r="I19" i="22"/>
  <c r="E36" i="12"/>
  <c r="F36" i="12"/>
  <c r="I37" i="22" l="1"/>
  <c r="I34" i="22"/>
  <c r="I39" i="22"/>
  <c r="L15" i="12"/>
  <c r="J15" i="12" l="1"/>
  <c r="C13" i="12"/>
  <c r="N15" i="12"/>
  <c r="K15" i="12"/>
  <c r="M15" i="12"/>
  <c r="C15" i="12" l="1"/>
  <c r="F13" i="10" l="1"/>
  <c r="F15" i="10"/>
  <c r="D13" i="3" l="1"/>
  <c r="L31" i="12"/>
  <c r="L30" i="12"/>
  <c r="E33" i="4"/>
  <c r="J28" i="11"/>
  <c r="F33" i="4"/>
  <c r="L28" i="11"/>
  <c r="D32" i="4"/>
  <c r="M28" i="11"/>
  <c r="F32" i="4"/>
  <c r="J30" i="12"/>
  <c r="N30" i="12"/>
  <c r="K29" i="12"/>
  <c r="J29" i="12"/>
  <c r="K31" i="12"/>
  <c r="H32" i="4"/>
  <c r="J31" i="12"/>
  <c r="N32" i="11"/>
  <c r="G32" i="4"/>
  <c r="M29" i="12"/>
  <c r="N28" i="11"/>
  <c r="L32" i="11"/>
  <c r="L29" i="12"/>
  <c r="G33" i="4"/>
  <c r="N31" i="12"/>
  <c r="K32" i="11"/>
  <c r="H33" i="4"/>
  <c r="K30" i="12"/>
  <c r="J32" i="11"/>
  <c r="D33" i="4"/>
  <c r="E32" i="4"/>
  <c r="M30" i="12"/>
  <c r="M32" i="11"/>
  <c r="N29" i="12"/>
  <c r="M31" i="12"/>
  <c r="K28" i="11"/>
  <c r="L32" i="12"/>
  <c r="N32" i="12"/>
  <c r="M32" i="12"/>
  <c r="K32" i="12"/>
  <c r="J32" i="12"/>
  <c r="K36" i="11" l="1"/>
  <c r="N36" i="11"/>
  <c r="K34" i="12"/>
  <c r="L34" i="12"/>
  <c r="M36" i="11"/>
  <c r="N34" i="12"/>
  <c r="C33" i="4"/>
  <c r="C30" i="12"/>
  <c r="C32" i="4"/>
  <c r="L36" i="11"/>
  <c r="C32" i="11"/>
  <c r="C31" i="12"/>
  <c r="J36" i="11"/>
  <c r="C28" i="11"/>
  <c r="C32" i="12"/>
  <c r="M34" i="12"/>
  <c r="C29" i="12"/>
  <c r="J34" i="12"/>
  <c r="E13" i="3"/>
  <c r="F13" i="3" s="1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D11" i="5"/>
  <c r="C34" i="12" l="1"/>
  <c r="C36" i="11"/>
  <c r="K91" i="14" l="1"/>
  <c r="J40" i="6"/>
  <c r="K47" i="14"/>
  <c r="K39" i="14"/>
  <c r="K99" i="14"/>
  <c r="K85" i="11"/>
  <c r="J47" i="14"/>
  <c r="J97" i="14"/>
  <c r="K50" i="14"/>
  <c r="J90" i="14"/>
  <c r="J39" i="15"/>
  <c r="J17" i="22"/>
  <c r="J37" i="6"/>
  <c r="K40" i="14"/>
  <c r="J84" i="11"/>
  <c r="K93" i="14"/>
  <c r="K86" i="14"/>
  <c r="J86" i="11"/>
  <c r="J49" i="14"/>
  <c r="J99" i="14"/>
  <c r="K97" i="14"/>
  <c r="K84" i="11"/>
  <c r="K39" i="15"/>
  <c r="J91" i="14"/>
  <c r="J40" i="14"/>
  <c r="J34" i="6"/>
  <c r="J14" i="22"/>
  <c r="K100" i="14"/>
  <c r="K36" i="14"/>
  <c r="J34" i="15"/>
  <c r="J93" i="14"/>
  <c r="J50" i="14"/>
  <c r="K41" i="14"/>
  <c r="J100" i="14"/>
  <c r="J86" i="14"/>
  <c r="K43" i="14"/>
  <c r="K48" i="14"/>
  <c r="K37" i="15"/>
  <c r="J37" i="15"/>
  <c r="J48" i="14"/>
  <c r="K34" i="15"/>
  <c r="J36" i="14"/>
  <c r="K86" i="11"/>
  <c r="K96" i="14"/>
  <c r="K49" i="14"/>
  <c r="J96" i="14"/>
  <c r="J41" i="14"/>
  <c r="J39" i="6"/>
  <c r="J19" i="22"/>
  <c r="K46" i="14"/>
  <c r="J85" i="11"/>
  <c r="J46" i="14"/>
  <c r="K89" i="14"/>
  <c r="J43" i="14"/>
  <c r="K90" i="14"/>
  <c r="J39" i="14"/>
  <c r="J89" i="14"/>
  <c r="K39" i="6" l="1"/>
  <c r="K39" i="22" s="1"/>
  <c r="K19" i="22"/>
  <c r="K14" i="22"/>
  <c r="K34" i="6"/>
  <c r="K34" i="22" s="1"/>
  <c r="L40" i="14"/>
  <c r="L49" i="14"/>
  <c r="L36" i="14"/>
  <c r="J39" i="22"/>
  <c r="L84" i="11"/>
  <c r="L50" i="14"/>
  <c r="J34" i="22"/>
  <c r="L34" i="15"/>
  <c r="K17" i="22"/>
  <c r="K37" i="6"/>
  <c r="K37" i="22" s="1"/>
  <c r="J37" i="22"/>
  <c r="L89" i="14"/>
  <c r="L97" i="14"/>
  <c r="L93" i="14"/>
  <c r="L43" i="14"/>
  <c r="K40" i="6"/>
  <c r="L47" i="14"/>
  <c r="L86" i="11"/>
  <c r="L39" i="14"/>
  <c r="M41" i="14"/>
  <c r="M49" i="14"/>
  <c r="M39" i="14" l="1"/>
  <c r="N89" i="14"/>
  <c r="M85" i="11"/>
  <c r="N47" i="14"/>
  <c r="N34" i="15"/>
  <c r="N86" i="11"/>
  <c r="L37" i="6"/>
  <c r="L17" i="22"/>
  <c r="L86" i="14"/>
  <c r="M34" i="15"/>
  <c r="N90" i="14"/>
  <c r="L14" i="22"/>
  <c r="L34" i="6"/>
  <c r="N49" i="14"/>
  <c r="C49" i="14" s="1"/>
  <c r="M40" i="14"/>
  <c r="N91" i="14"/>
  <c r="N84" i="11"/>
  <c r="N99" i="14"/>
  <c r="L85" i="11"/>
  <c r="L40" i="6"/>
  <c r="N85" i="11"/>
  <c r="N46" i="14"/>
  <c r="N86" i="14"/>
  <c r="L91" i="14"/>
  <c r="L99" i="14"/>
  <c r="N50" i="14"/>
  <c r="N37" i="15"/>
  <c r="L41" i="14"/>
  <c r="L90" i="14"/>
  <c r="M48" i="14"/>
  <c r="N93" i="14"/>
  <c r="L96" i="14"/>
  <c r="N39" i="15"/>
  <c r="L39" i="6"/>
  <c r="L19" i="22"/>
  <c r="N43" i="14"/>
  <c r="M91" i="14"/>
  <c r="L48" i="14"/>
  <c r="L37" i="15"/>
  <c r="L39" i="15"/>
  <c r="N40" i="14"/>
  <c r="M89" i="14"/>
  <c r="M86" i="11"/>
  <c r="N100" i="14"/>
  <c r="N41" i="14"/>
  <c r="L46" i="14"/>
  <c r="L100" i="14"/>
  <c r="N97" i="14"/>
  <c r="M84" i="11"/>
  <c r="N48" i="14"/>
  <c r="N96" i="14"/>
  <c r="M46" i="14"/>
  <c r="N39" i="14"/>
  <c r="N36" i="14"/>
  <c r="M37" i="15"/>
  <c r="M39" i="6"/>
  <c r="M100" i="14"/>
  <c r="M99" i="14"/>
  <c r="M86" i="14"/>
  <c r="M43" i="14"/>
  <c r="M90" i="14"/>
  <c r="M96" i="14"/>
  <c r="C89" i="14" l="1"/>
  <c r="C24" i="14"/>
  <c r="C41" i="14"/>
  <c r="C84" i="11"/>
  <c r="C14" i="6"/>
  <c r="C99" i="14"/>
  <c r="C34" i="15"/>
  <c r="C16" i="14"/>
  <c r="C86" i="11"/>
  <c r="C40" i="14"/>
  <c r="L39" i="22"/>
  <c r="C66" i="14"/>
  <c r="C85" i="11"/>
  <c r="C20" i="6"/>
  <c r="C14" i="14"/>
  <c r="C61" i="14"/>
  <c r="C46" i="14"/>
  <c r="C75" i="14"/>
  <c r="C14" i="15"/>
  <c r="C86" i="14"/>
  <c r="C67" i="11"/>
  <c r="C17" i="6"/>
  <c r="L37" i="22"/>
  <c r="C39" i="14"/>
  <c r="C90" i="14"/>
  <c r="C48" i="14"/>
  <c r="M36" i="14"/>
  <c r="C36" i="14" s="1"/>
  <c r="C11" i="14"/>
  <c r="C91" i="14"/>
  <c r="C74" i="14"/>
  <c r="N14" i="22"/>
  <c r="N34" i="6"/>
  <c r="N34" i="22" s="1"/>
  <c r="N40" i="6"/>
  <c r="N17" i="22"/>
  <c r="N37" i="6"/>
  <c r="N37" i="22" s="1"/>
  <c r="C18" i="14"/>
  <c r="C64" i="14"/>
  <c r="M14" i="22"/>
  <c r="M34" i="6"/>
  <c r="M34" i="22" s="1"/>
  <c r="C65" i="14"/>
  <c r="M17" i="22"/>
  <c r="M37" i="6"/>
  <c r="C21" i="14"/>
  <c r="C68" i="11"/>
  <c r="M40" i="6"/>
  <c r="C100" i="14"/>
  <c r="M47" i="14"/>
  <c r="C47" i="14" s="1"/>
  <c r="C22" i="14"/>
  <c r="C17" i="15"/>
  <c r="C71" i="14"/>
  <c r="L34" i="22"/>
  <c r="C15" i="14"/>
  <c r="M19" i="22"/>
  <c r="M39" i="15"/>
  <c r="C39" i="15" s="1"/>
  <c r="C19" i="15"/>
  <c r="M50" i="14"/>
  <c r="C50" i="14" s="1"/>
  <c r="C25" i="14"/>
  <c r="N19" i="22"/>
  <c r="N39" i="6"/>
  <c r="N39" i="22" s="1"/>
  <c r="C43" i="14"/>
  <c r="M93" i="14"/>
  <c r="C93" i="14" s="1"/>
  <c r="C68" i="14"/>
  <c r="C37" i="15"/>
  <c r="C69" i="11"/>
  <c r="C19" i="6"/>
  <c r="C96" i="14"/>
  <c r="C23" i="14"/>
  <c r="M97" i="14"/>
  <c r="C97" i="14" s="1"/>
  <c r="C72" i="14"/>
  <c r="C19" i="22" l="1"/>
  <c r="C40" i="6"/>
  <c r="C34" i="6"/>
  <c r="C17" i="22"/>
  <c r="M39" i="22"/>
  <c r="C39" i="22" s="1"/>
  <c r="M37" i="22"/>
  <c r="C37" i="22" s="1"/>
  <c r="C37" i="6"/>
  <c r="C34" i="22"/>
  <c r="C14" i="22"/>
  <c r="C39" i="6"/>
  <c r="F11" i="10" l="1"/>
  <c r="F31" i="6" l="1"/>
  <c r="G36" i="6"/>
  <c r="G35" i="14"/>
  <c r="H38" i="12"/>
  <c r="F44" i="14"/>
  <c r="H32" i="6"/>
  <c r="H33" i="6"/>
  <c r="H36" i="6"/>
  <c r="F37" i="12"/>
  <c r="F36" i="6"/>
  <c r="G32" i="6"/>
  <c r="E35" i="6"/>
  <c r="F33" i="6"/>
  <c r="H31" i="6"/>
  <c r="E22" i="6"/>
  <c r="E30" i="6"/>
  <c r="G33" i="6"/>
  <c r="G22" i="6"/>
  <c r="G30" i="6"/>
  <c r="F35" i="6"/>
  <c r="D37" i="12"/>
  <c r="F38" i="12"/>
  <c r="E32" i="6"/>
  <c r="E35" i="14"/>
  <c r="H37" i="12"/>
  <c r="D31" i="6"/>
  <c r="H30" i="6"/>
  <c r="H22" i="6"/>
  <c r="E38" i="6"/>
  <c r="E31" i="6"/>
  <c r="H38" i="6"/>
  <c r="G38" i="12"/>
  <c r="F38" i="6"/>
  <c r="E38" i="12"/>
  <c r="H35" i="14"/>
  <c r="E37" i="12"/>
  <c r="G44" i="14"/>
  <c r="D22" i="6"/>
  <c r="D30" i="6"/>
  <c r="G31" i="6"/>
  <c r="G35" i="6"/>
  <c r="D38" i="6"/>
  <c r="D35" i="6"/>
  <c r="D35" i="14"/>
  <c r="F32" i="6"/>
  <c r="F22" i="6"/>
  <c r="F30" i="6"/>
  <c r="D33" i="6"/>
  <c r="F35" i="14"/>
  <c r="G37" i="12"/>
  <c r="H44" i="14"/>
  <c r="H35" i="6"/>
  <c r="E36" i="6"/>
  <c r="E33" i="6"/>
  <c r="G38" i="6"/>
  <c r="D36" i="6"/>
  <c r="D32" i="6"/>
  <c r="E44" i="14"/>
  <c r="F38" i="14"/>
  <c r="H42" i="14"/>
  <c r="G37" i="14"/>
  <c r="H27" i="11"/>
  <c r="M36" i="6"/>
  <c r="K38" i="14" l="1"/>
  <c r="L44" i="14"/>
  <c r="H38" i="14"/>
  <c r="M38" i="12"/>
  <c r="L42" i="14"/>
  <c r="N37" i="14"/>
  <c r="L33" i="6"/>
  <c r="D27" i="11"/>
  <c r="K36" i="6"/>
  <c r="J36" i="6"/>
  <c r="J42" i="14"/>
  <c r="K32" i="6"/>
  <c r="N32" i="6"/>
  <c r="G42" i="14"/>
  <c r="N38" i="14"/>
  <c r="N42" i="14"/>
  <c r="E42" i="6"/>
  <c r="J38" i="12"/>
  <c r="N37" i="12"/>
  <c r="M37" i="14"/>
  <c r="J37" i="14"/>
  <c r="K33" i="6"/>
  <c r="E45" i="14"/>
  <c r="D38" i="12"/>
  <c r="M33" i="6"/>
  <c r="L32" i="6"/>
  <c r="G45" i="14"/>
  <c r="E42" i="14"/>
  <c r="H42" i="6"/>
  <c r="H45" i="14"/>
  <c r="N36" i="6"/>
  <c r="D42" i="6"/>
  <c r="N38" i="12"/>
  <c r="J33" i="6"/>
  <c r="K37" i="12"/>
  <c r="M38" i="14"/>
  <c r="M42" i="14"/>
  <c r="L36" i="6"/>
  <c r="F27" i="11"/>
  <c r="E38" i="14"/>
  <c r="K38" i="12"/>
  <c r="M32" i="6"/>
  <c r="E27" i="11"/>
  <c r="F42" i="6"/>
  <c r="N33" i="6"/>
  <c r="J32" i="6"/>
  <c r="L38" i="14"/>
  <c r="J38" i="14"/>
  <c r="K42" i="14"/>
  <c r="K44" i="14"/>
  <c r="K37" i="14"/>
  <c r="M44" i="14"/>
  <c r="M37" i="12"/>
  <c r="G27" i="11"/>
  <c r="F42" i="14"/>
  <c r="J37" i="12"/>
  <c r="L37" i="14"/>
  <c r="L38" i="12"/>
  <c r="N44" i="14"/>
  <c r="L37" i="12"/>
  <c r="J44" i="14"/>
  <c r="F45" i="14"/>
  <c r="D44" i="14"/>
  <c r="G42" i="6"/>
  <c r="J35" i="14" l="1"/>
  <c r="L31" i="6"/>
  <c r="L35" i="6"/>
  <c r="M38" i="6"/>
  <c r="D38" i="14"/>
  <c r="J35" i="6"/>
  <c r="N31" i="6"/>
  <c r="M35" i="14"/>
  <c r="K35" i="6"/>
  <c r="K31" i="6"/>
  <c r="J45" i="14"/>
  <c r="J31" i="6"/>
  <c r="H37" i="14"/>
  <c r="H52" i="14" s="1"/>
  <c r="H27" i="14"/>
  <c r="M31" i="6"/>
  <c r="N45" i="14"/>
  <c r="K45" i="14"/>
  <c r="N35" i="6"/>
  <c r="J38" i="6"/>
  <c r="F37" i="14"/>
  <c r="F52" i="14" s="1"/>
  <c r="F27" i="14"/>
  <c r="M45" i="14"/>
  <c r="N35" i="14"/>
  <c r="M35" i="6"/>
  <c r="L45" i="14"/>
  <c r="K38" i="6"/>
  <c r="L38" i="6"/>
  <c r="D45" i="14"/>
  <c r="L35" i="14"/>
  <c r="K35" i="14"/>
  <c r="N38" i="6"/>
  <c r="G38" i="14"/>
  <c r="G52" i="14" s="1"/>
  <c r="G27" i="14"/>
  <c r="E37" i="14"/>
  <c r="E52" i="14" s="1"/>
  <c r="E27" i="14"/>
  <c r="D37" i="14"/>
  <c r="D27" i="14"/>
  <c r="D42" i="14"/>
  <c r="I31" i="6"/>
  <c r="I45" i="14"/>
  <c r="I37" i="14"/>
  <c r="I38" i="14"/>
  <c r="I42" i="14"/>
  <c r="M52" i="14" l="1"/>
  <c r="L27" i="14"/>
  <c r="C11" i="6"/>
  <c r="J52" i="14"/>
  <c r="N27" i="14"/>
  <c r="I32" i="6"/>
  <c r="C32" i="6" s="1"/>
  <c r="C12" i="6"/>
  <c r="I36" i="6"/>
  <c r="C36" i="6" s="1"/>
  <c r="C16" i="6"/>
  <c r="I30" i="6"/>
  <c r="C38" i="14"/>
  <c r="C12" i="14"/>
  <c r="K52" i="14"/>
  <c r="G32" i="15"/>
  <c r="G32" i="22" s="1"/>
  <c r="G12" i="22"/>
  <c r="D30" i="15"/>
  <c r="D10" i="22"/>
  <c r="I38" i="12"/>
  <c r="C38" i="12" s="1"/>
  <c r="C19" i="12"/>
  <c r="G30" i="15"/>
  <c r="G10" i="22"/>
  <c r="D32" i="15"/>
  <c r="D12" i="22"/>
  <c r="L30" i="6"/>
  <c r="L22" i="6"/>
  <c r="C37" i="14"/>
  <c r="E32" i="15"/>
  <c r="E32" i="22" s="1"/>
  <c r="E12" i="22"/>
  <c r="F30" i="15"/>
  <c r="F10" i="22"/>
  <c r="F33" i="15"/>
  <c r="F33" i="22" s="1"/>
  <c r="F13" i="22"/>
  <c r="F36" i="15"/>
  <c r="F36" i="22" s="1"/>
  <c r="F16" i="22"/>
  <c r="G33" i="15"/>
  <c r="G33" i="22" s="1"/>
  <c r="G13" i="22"/>
  <c r="N30" i="6"/>
  <c r="N22" i="6"/>
  <c r="G36" i="15"/>
  <c r="G36" i="22" s="1"/>
  <c r="G16" i="22"/>
  <c r="C20" i="14"/>
  <c r="C13" i="14"/>
  <c r="C45" i="14"/>
  <c r="K30" i="6"/>
  <c r="K22" i="6"/>
  <c r="G31" i="15"/>
  <c r="G31" i="22" s="1"/>
  <c r="G11" i="22"/>
  <c r="J22" i="6"/>
  <c r="J30" i="6"/>
  <c r="C10" i="6"/>
  <c r="F32" i="15"/>
  <c r="F32" i="22" s="1"/>
  <c r="F12" i="22"/>
  <c r="E31" i="15"/>
  <c r="E31" i="22" s="1"/>
  <c r="E11" i="22"/>
  <c r="L52" i="14"/>
  <c r="I37" i="12"/>
  <c r="C18" i="12"/>
  <c r="F31" i="15"/>
  <c r="F31" i="22" s="1"/>
  <c r="F11" i="22"/>
  <c r="C42" i="14"/>
  <c r="D33" i="15"/>
  <c r="D13" i="22"/>
  <c r="K27" i="14"/>
  <c r="J27" i="14"/>
  <c r="D31" i="15"/>
  <c r="D11" i="22"/>
  <c r="I44" i="14"/>
  <c r="C44" i="14" s="1"/>
  <c r="C19" i="14"/>
  <c r="N52" i="14"/>
  <c r="D52" i="14"/>
  <c r="I35" i="14"/>
  <c r="I27" i="14"/>
  <c r="C10" i="14"/>
  <c r="D36" i="15"/>
  <c r="D16" i="22"/>
  <c r="E33" i="15"/>
  <c r="E33" i="22" s="1"/>
  <c r="E13" i="22"/>
  <c r="M27" i="14"/>
  <c r="M30" i="6"/>
  <c r="M22" i="6"/>
  <c r="E30" i="15"/>
  <c r="E10" i="22"/>
  <c r="E36" i="15"/>
  <c r="E36" i="22" s="1"/>
  <c r="E16" i="22"/>
  <c r="C17" i="14"/>
  <c r="C31" i="6"/>
  <c r="C27" i="14" l="1"/>
  <c r="E35" i="15"/>
  <c r="E35" i="22" s="1"/>
  <c r="E15" i="22"/>
  <c r="F35" i="15"/>
  <c r="F35" i="22" s="1"/>
  <c r="F15" i="22"/>
  <c r="D31" i="22"/>
  <c r="G20" i="22"/>
  <c r="G40" i="15"/>
  <c r="G40" i="22" s="1"/>
  <c r="F38" i="15"/>
  <c r="F38" i="22" s="1"/>
  <c r="F18" i="22"/>
  <c r="D38" i="15"/>
  <c r="D18" i="22"/>
  <c r="E30" i="22"/>
  <c r="E22" i="15"/>
  <c r="I52" i="14"/>
  <c r="C52" i="14" s="1"/>
  <c r="C35" i="14"/>
  <c r="D33" i="22"/>
  <c r="D35" i="15"/>
  <c r="D15" i="22"/>
  <c r="L42" i="6"/>
  <c r="D30" i="22"/>
  <c r="N27" i="11"/>
  <c r="F22" i="15"/>
  <c r="C37" i="12"/>
  <c r="J42" i="6"/>
  <c r="C30" i="6"/>
  <c r="N42" i="6"/>
  <c r="G35" i="15"/>
  <c r="G35" i="22" s="1"/>
  <c r="G15" i="22"/>
  <c r="J27" i="11"/>
  <c r="M27" i="11"/>
  <c r="E38" i="15"/>
  <c r="E38" i="22" s="1"/>
  <c r="E18" i="22"/>
  <c r="K42" i="6"/>
  <c r="D22" i="15"/>
  <c r="L27" i="11"/>
  <c r="E20" i="22"/>
  <c r="E40" i="15"/>
  <c r="E40" i="22" s="1"/>
  <c r="K27" i="11"/>
  <c r="F30" i="22"/>
  <c r="F20" i="22"/>
  <c r="F40" i="15"/>
  <c r="F40" i="22" s="1"/>
  <c r="D20" i="22"/>
  <c r="D40" i="15"/>
  <c r="M42" i="6"/>
  <c r="G22" i="15"/>
  <c r="G30" i="22"/>
  <c r="D36" i="22"/>
  <c r="G38" i="15"/>
  <c r="G38" i="22" s="1"/>
  <c r="G18" i="22"/>
  <c r="D32" i="22"/>
  <c r="I38" i="6" l="1"/>
  <c r="C38" i="6" s="1"/>
  <c r="C18" i="6"/>
  <c r="G42" i="15"/>
  <c r="I33" i="6"/>
  <c r="C13" i="6"/>
  <c r="I22" i="6"/>
  <c r="I35" i="6"/>
  <c r="C35" i="6" s="1"/>
  <c r="C15" i="6"/>
  <c r="F54" i="11"/>
  <c r="D38" i="22"/>
  <c r="D40" i="22"/>
  <c r="G54" i="11"/>
  <c r="D35" i="22"/>
  <c r="E54" i="11"/>
  <c r="F42" i="15"/>
  <c r="D42" i="15"/>
  <c r="E42" i="15"/>
  <c r="D54" i="11"/>
  <c r="C22" i="6" l="1"/>
  <c r="C33" i="6"/>
  <c r="C42" i="6" s="1"/>
  <c r="I42" i="6"/>
  <c r="I27" i="11" l="1"/>
  <c r="C10" i="11"/>
  <c r="C27" i="11" l="1"/>
  <c r="H36" i="12" l="1"/>
  <c r="F39" i="12" l="1"/>
  <c r="F41" i="12" s="1"/>
  <c r="F22" i="12"/>
  <c r="G39" i="12" l="1"/>
  <c r="G41" i="12" s="1"/>
  <c r="G22" i="12"/>
  <c r="E39" i="12" l="1"/>
  <c r="E41" i="12" s="1"/>
  <c r="E22" i="12"/>
  <c r="M36" i="12"/>
  <c r="I36" i="12"/>
  <c r="J36" i="12" l="1"/>
  <c r="C17" i="12"/>
  <c r="K36" i="12"/>
  <c r="N36" i="12"/>
  <c r="L36" i="12"/>
  <c r="C36" i="12" l="1"/>
  <c r="H32" i="15" l="1"/>
  <c r="H12" i="22"/>
  <c r="H36" i="15"/>
  <c r="H16" i="22"/>
  <c r="H31" i="15"/>
  <c r="H11" i="22"/>
  <c r="H30" i="15"/>
  <c r="H10" i="22"/>
  <c r="H33" i="15"/>
  <c r="H13" i="22"/>
  <c r="H22" i="15" l="1"/>
  <c r="H31" i="22"/>
  <c r="H38" i="15"/>
  <c r="H18" i="22"/>
  <c r="H35" i="15"/>
  <c r="H15" i="22"/>
  <c r="H36" i="22"/>
  <c r="H30" i="22"/>
  <c r="H40" i="15"/>
  <c r="H20" i="22"/>
  <c r="H33" i="22"/>
  <c r="H32" i="22"/>
  <c r="H35" i="22" l="1"/>
  <c r="J36" i="15"/>
  <c r="J36" i="22" s="1"/>
  <c r="J16" i="22"/>
  <c r="J32" i="15"/>
  <c r="J32" i="22" s="1"/>
  <c r="J12" i="22"/>
  <c r="H38" i="22"/>
  <c r="J33" i="15"/>
  <c r="J33" i="22" s="1"/>
  <c r="J13" i="22"/>
  <c r="H40" i="22"/>
  <c r="H54" i="11"/>
  <c r="H42" i="15"/>
  <c r="J38" i="15" l="1"/>
  <c r="J38" i="22" s="1"/>
  <c r="J18" i="22"/>
  <c r="J35" i="15"/>
  <c r="J35" i="22" s="1"/>
  <c r="J15" i="22"/>
  <c r="J31" i="15"/>
  <c r="J31" i="22" s="1"/>
  <c r="J11" i="22"/>
  <c r="K36" i="15"/>
  <c r="K36" i="22" s="1"/>
  <c r="K16" i="22"/>
  <c r="J22" i="15"/>
  <c r="J30" i="15"/>
  <c r="J10" i="22"/>
  <c r="K33" i="15"/>
  <c r="K33" i="22" s="1"/>
  <c r="K13" i="22"/>
  <c r="K32" i="15"/>
  <c r="K32" i="22" s="1"/>
  <c r="K12" i="22"/>
  <c r="J40" i="15"/>
  <c r="J40" i="22" s="1"/>
  <c r="J20" i="22"/>
  <c r="I32" i="15" l="1"/>
  <c r="I12" i="22"/>
  <c r="K40" i="15"/>
  <c r="K40" i="22" s="1"/>
  <c r="K20" i="22"/>
  <c r="L36" i="15"/>
  <c r="L36" i="22" s="1"/>
  <c r="L16" i="22"/>
  <c r="L33" i="15"/>
  <c r="L33" i="22" s="1"/>
  <c r="L13" i="22"/>
  <c r="K22" i="15"/>
  <c r="K30" i="15"/>
  <c r="K10" i="22"/>
  <c r="L32" i="15"/>
  <c r="L32" i="22" s="1"/>
  <c r="L12" i="22"/>
  <c r="K82" i="11"/>
  <c r="K38" i="15"/>
  <c r="K38" i="22" s="1"/>
  <c r="K18" i="22"/>
  <c r="K35" i="15"/>
  <c r="K35" i="22" s="1"/>
  <c r="K15" i="22"/>
  <c r="J54" i="11"/>
  <c r="J42" i="15"/>
  <c r="J30" i="22"/>
  <c r="K31" i="15"/>
  <c r="K31" i="22" s="1"/>
  <c r="K11" i="22"/>
  <c r="J82" i="11"/>
  <c r="I13" i="22"/>
  <c r="I33" i="15"/>
  <c r="K54" i="11" l="1"/>
  <c r="I38" i="15"/>
  <c r="I18" i="22"/>
  <c r="J95" i="14"/>
  <c r="I33" i="22"/>
  <c r="I40" i="15"/>
  <c r="I20" i="22"/>
  <c r="K42" i="15"/>
  <c r="K30" i="22"/>
  <c r="L38" i="15"/>
  <c r="L38" i="22" s="1"/>
  <c r="L18" i="22"/>
  <c r="L40" i="15"/>
  <c r="L40" i="22" s="1"/>
  <c r="L20" i="22"/>
  <c r="I11" i="22"/>
  <c r="I31" i="15"/>
  <c r="J98" i="14"/>
  <c r="J87" i="14"/>
  <c r="J88" i="11"/>
  <c r="I54" i="11"/>
  <c r="L35" i="15"/>
  <c r="L35" i="22" s="1"/>
  <c r="L15" i="22"/>
  <c r="J94" i="14"/>
  <c r="J87" i="11"/>
  <c r="J92" i="14"/>
  <c r="L31" i="15"/>
  <c r="L31" i="22" s="1"/>
  <c r="L11" i="22"/>
  <c r="J83" i="11"/>
  <c r="J88" i="14"/>
  <c r="L82" i="11"/>
  <c r="L30" i="15"/>
  <c r="L22" i="15"/>
  <c r="L10" i="22"/>
  <c r="I32" i="22"/>
  <c r="J39" i="12" l="1"/>
  <c r="J41" i="12" s="1"/>
  <c r="J22" i="12"/>
  <c r="I31" i="22"/>
  <c r="K88" i="11"/>
  <c r="K95" i="14"/>
  <c r="K88" i="14"/>
  <c r="K98" i="14"/>
  <c r="K83" i="11"/>
  <c r="J81" i="11"/>
  <c r="I10" i="22"/>
  <c r="I30" i="15"/>
  <c r="J77" i="14"/>
  <c r="J85" i="14"/>
  <c r="J102" i="14" s="1"/>
  <c r="I38" i="22"/>
  <c r="I22" i="15"/>
  <c r="L42" i="15"/>
  <c r="L30" i="22"/>
  <c r="K87" i="11"/>
  <c r="K92" i="14"/>
  <c r="K94" i="14"/>
  <c r="J89" i="11"/>
  <c r="I16" i="22"/>
  <c r="I36" i="15"/>
  <c r="I40" i="22"/>
  <c r="K87" i="14"/>
  <c r="K89" i="11"/>
  <c r="L54" i="11"/>
  <c r="J91" i="11" l="1"/>
  <c r="L83" i="11"/>
  <c r="M38" i="15"/>
  <c r="M18" i="22"/>
  <c r="I36" i="22"/>
  <c r="I35" i="15"/>
  <c r="I15" i="22"/>
  <c r="J74" i="11"/>
  <c r="M35" i="15"/>
  <c r="M35" i="22" s="1"/>
  <c r="M15" i="22"/>
  <c r="L88" i="14"/>
  <c r="I30" i="22"/>
  <c r="N33" i="15"/>
  <c r="N33" i="22" s="1"/>
  <c r="N13" i="22"/>
  <c r="K39" i="12"/>
  <c r="K41" i="12" s="1"/>
  <c r="K22" i="12"/>
  <c r="N36" i="15"/>
  <c r="N36" i="22" s="1"/>
  <c r="N16" i="22"/>
  <c r="L87" i="14"/>
  <c r="K81" i="11"/>
  <c r="K91" i="11" s="1"/>
  <c r="K74" i="11"/>
  <c r="M22" i="15"/>
  <c r="M30" i="15"/>
  <c r="M10" i="22"/>
  <c r="M33" i="15"/>
  <c r="M13" i="22"/>
  <c r="C13" i="15"/>
  <c r="M31" i="15"/>
  <c r="M11" i="22"/>
  <c r="L88" i="11"/>
  <c r="M40" i="15"/>
  <c r="M20" i="22"/>
  <c r="H39" i="12"/>
  <c r="H41" i="12" s="1"/>
  <c r="H22" i="12"/>
  <c r="L95" i="14"/>
  <c r="M16" i="22"/>
  <c r="M36" i="15"/>
  <c r="M36" i="22" s="1"/>
  <c r="C16" i="15"/>
  <c r="N32" i="15"/>
  <c r="N32" i="22" s="1"/>
  <c r="N12" i="22"/>
  <c r="M32" i="15"/>
  <c r="M12" i="22"/>
  <c r="C12" i="15"/>
  <c r="K85" i="14"/>
  <c r="K102" i="14" s="1"/>
  <c r="K77" i="14"/>
  <c r="K55" i="11"/>
  <c r="K57" i="11" s="1"/>
  <c r="K47" i="11"/>
  <c r="L94" i="14"/>
  <c r="L92" i="14"/>
  <c r="L98" i="14"/>
  <c r="L87" i="11"/>
  <c r="L89" i="11"/>
  <c r="C20" i="15"/>
  <c r="C16" i="22" l="1"/>
  <c r="H82" i="11"/>
  <c r="L77" i="14"/>
  <c r="L85" i="14"/>
  <c r="L102" i="14" s="1"/>
  <c r="L55" i="11"/>
  <c r="L57" i="11" s="1"/>
  <c r="L47" i="11"/>
  <c r="C13" i="22"/>
  <c r="M32" i="22"/>
  <c r="C32" i="22" s="1"/>
  <c r="C32" i="15"/>
  <c r="C15" i="15"/>
  <c r="N35" i="15"/>
  <c r="N35" i="22" s="1"/>
  <c r="N15" i="22"/>
  <c r="C15" i="22" s="1"/>
  <c r="N38" i="15"/>
  <c r="N38" i="22" s="1"/>
  <c r="N18" i="22"/>
  <c r="C18" i="22" s="1"/>
  <c r="C12" i="22"/>
  <c r="M42" i="15"/>
  <c r="M30" i="22"/>
  <c r="I35" i="22"/>
  <c r="F82" i="11"/>
  <c r="C36" i="15"/>
  <c r="L81" i="11"/>
  <c r="L91" i="11" s="1"/>
  <c r="L74" i="11"/>
  <c r="M33" i="22"/>
  <c r="C33" i="22" s="1"/>
  <c r="C33" i="15"/>
  <c r="G82" i="11"/>
  <c r="M40" i="22"/>
  <c r="C36" i="22"/>
  <c r="L39" i="12"/>
  <c r="L41" i="12" s="1"/>
  <c r="L22" i="12"/>
  <c r="J31" i="11"/>
  <c r="J35" i="11" s="1"/>
  <c r="J18" i="11"/>
  <c r="J55" i="11"/>
  <c r="J57" i="11" s="1"/>
  <c r="J47" i="11"/>
  <c r="I42" i="15"/>
  <c r="C18" i="15"/>
  <c r="E82" i="11"/>
  <c r="K31" i="11"/>
  <c r="K35" i="11" s="1"/>
  <c r="K18" i="11"/>
  <c r="N40" i="15"/>
  <c r="N40" i="22" s="1"/>
  <c r="N20" i="22"/>
  <c r="C20" i="22" s="1"/>
  <c r="M38" i="22"/>
  <c r="M54" i="11"/>
  <c r="M31" i="22"/>
  <c r="C44" i="11"/>
  <c r="C38" i="15" l="1"/>
  <c r="C35" i="15"/>
  <c r="C40" i="15"/>
  <c r="C27" i="13"/>
  <c r="E87" i="14"/>
  <c r="H87" i="11"/>
  <c r="H88" i="11"/>
  <c r="F94" i="14"/>
  <c r="E94" i="14"/>
  <c r="C40" i="22"/>
  <c r="E92" i="14"/>
  <c r="C35" i="22"/>
  <c r="D82" i="11"/>
  <c r="F88" i="11"/>
  <c r="E83" i="11"/>
  <c r="G92" i="14"/>
  <c r="E98" i="14"/>
  <c r="G88" i="11"/>
  <c r="G85" i="14"/>
  <c r="H87" i="14"/>
  <c r="E87" i="11"/>
  <c r="H94" i="14"/>
  <c r="G94" i="14"/>
  <c r="F88" i="14"/>
  <c r="H88" i="14"/>
  <c r="H98" i="14"/>
  <c r="E89" i="11"/>
  <c r="E88" i="14"/>
  <c r="H83" i="11"/>
  <c r="E85" i="14"/>
  <c r="M82" i="11"/>
  <c r="D83" i="11"/>
  <c r="D55" i="11"/>
  <c r="D47" i="11"/>
  <c r="F87" i="14"/>
  <c r="E88" i="11"/>
  <c r="G87" i="11"/>
  <c r="N22" i="15"/>
  <c r="N30" i="15"/>
  <c r="N10" i="22"/>
  <c r="C10" i="22" s="1"/>
  <c r="C10" i="15"/>
  <c r="C38" i="22"/>
  <c r="G83" i="11"/>
  <c r="F85" i="14"/>
  <c r="F87" i="11"/>
  <c r="F92" i="14"/>
  <c r="D85" i="14"/>
  <c r="N82" i="11"/>
  <c r="G87" i="14"/>
  <c r="G89" i="11"/>
  <c r="G88" i="14"/>
  <c r="F83" i="11"/>
  <c r="G98" i="14"/>
  <c r="F98" i="14"/>
  <c r="L31" i="11"/>
  <c r="L35" i="11" s="1"/>
  <c r="L18" i="11"/>
  <c r="N54" i="11"/>
  <c r="C54" i="11" s="1"/>
  <c r="H85" i="14"/>
  <c r="F89" i="11"/>
  <c r="H89" i="11"/>
  <c r="H92" i="14"/>
  <c r="N31" i="15"/>
  <c r="N11" i="22"/>
  <c r="C11" i="15"/>
  <c r="C22" i="15" l="1"/>
  <c r="N95" i="14"/>
  <c r="N98" i="14"/>
  <c r="N88" i="14"/>
  <c r="C11" i="22"/>
  <c r="D88" i="11"/>
  <c r="N87" i="11"/>
  <c r="N31" i="22"/>
  <c r="C31" i="15"/>
  <c r="N42" i="15"/>
  <c r="N30" i="22"/>
  <c r="C30" i="22" s="1"/>
  <c r="C30" i="15"/>
  <c r="D87" i="11"/>
  <c r="D88" i="14"/>
  <c r="D94" i="14"/>
  <c r="D57" i="11"/>
  <c r="D89" i="11"/>
  <c r="D92" i="14"/>
  <c r="D39" i="12"/>
  <c r="D22" i="12"/>
  <c r="D98" i="14"/>
  <c r="D87" i="14"/>
  <c r="H95" i="14"/>
  <c r="H102" i="14" s="1"/>
  <c r="E95" i="14"/>
  <c r="E102" i="14" s="1"/>
  <c r="G95" i="14"/>
  <c r="G102" i="14" s="1"/>
  <c r="F95" i="14"/>
  <c r="F102" i="14" s="1"/>
  <c r="I92" i="14"/>
  <c r="C42" i="15" l="1"/>
  <c r="G77" i="14"/>
  <c r="E77" i="14"/>
  <c r="N88" i="11"/>
  <c r="N81" i="11"/>
  <c r="M94" i="14"/>
  <c r="G81" i="11"/>
  <c r="G91" i="11" s="1"/>
  <c r="G74" i="11"/>
  <c r="H55" i="11"/>
  <c r="H57" i="11" s="1"/>
  <c r="H47" i="11"/>
  <c r="H74" i="11"/>
  <c r="H81" i="11"/>
  <c r="H91" i="11" s="1"/>
  <c r="M89" i="11"/>
  <c r="N87" i="14"/>
  <c r="G55" i="11"/>
  <c r="G57" i="11" s="1"/>
  <c r="G47" i="11"/>
  <c r="M88" i="14"/>
  <c r="N89" i="11"/>
  <c r="M83" i="11"/>
  <c r="N94" i="14"/>
  <c r="H77" i="14"/>
  <c r="D41" i="12"/>
  <c r="M87" i="11"/>
  <c r="M98" i="14"/>
  <c r="E27" i="13"/>
  <c r="D81" i="11"/>
  <c r="D74" i="11"/>
  <c r="E81" i="11"/>
  <c r="E91" i="11" s="1"/>
  <c r="E74" i="11"/>
  <c r="N92" i="14"/>
  <c r="I85" i="14"/>
  <c r="D27" i="13"/>
  <c r="M88" i="11"/>
  <c r="N83" i="11"/>
  <c r="I83" i="11"/>
  <c r="F55" i="11"/>
  <c r="F57" i="11" s="1"/>
  <c r="F47" i="11"/>
  <c r="D95" i="14"/>
  <c r="D102" i="14" s="1"/>
  <c r="D77" i="14"/>
  <c r="F74" i="11"/>
  <c r="F81" i="11"/>
  <c r="F91" i="11" s="1"/>
  <c r="H18" i="11"/>
  <c r="H31" i="11"/>
  <c r="H35" i="11" s="1"/>
  <c r="F27" i="13"/>
  <c r="M95" i="14"/>
  <c r="E55" i="11"/>
  <c r="E47" i="11"/>
  <c r="M87" i="14"/>
  <c r="C31" i="22"/>
  <c r="M92" i="14"/>
  <c r="G27" i="13"/>
  <c r="F77" i="14"/>
  <c r="I95" i="14"/>
  <c r="C92" i="14" l="1"/>
  <c r="I77" i="14"/>
  <c r="C83" i="11"/>
  <c r="C66" i="11"/>
  <c r="C64" i="11"/>
  <c r="M55" i="11"/>
  <c r="M57" i="11" s="1"/>
  <c r="M47" i="11"/>
  <c r="C45" i="11"/>
  <c r="C70" i="14"/>
  <c r="M85" i="14"/>
  <c r="M102" i="14" s="1"/>
  <c r="M77" i="14"/>
  <c r="C60" i="14"/>
  <c r="I88" i="11"/>
  <c r="C88" i="11" s="1"/>
  <c r="C71" i="11"/>
  <c r="I87" i="11"/>
  <c r="C87" i="11" s="1"/>
  <c r="C70" i="11"/>
  <c r="I88" i="14"/>
  <c r="C88" i="14" s="1"/>
  <c r="C63" i="14"/>
  <c r="I87" i="14"/>
  <c r="C87" i="14" s="1"/>
  <c r="C62" i="14"/>
  <c r="N74" i="11"/>
  <c r="I39" i="12"/>
  <c r="I22" i="12"/>
  <c r="C20" i="12"/>
  <c r="M22" i="12"/>
  <c r="M39" i="12"/>
  <c r="M41" i="12" s="1"/>
  <c r="N55" i="11"/>
  <c r="N57" i="11" s="1"/>
  <c r="N47" i="11"/>
  <c r="I94" i="14"/>
  <c r="C94" i="14" s="1"/>
  <c r="C69" i="14"/>
  <c r="N39" i="12"/>
  <c r="N41" i="12" s="1"/>
  <c r="N22" i="12"/>
  <c r="N91" i="11"/>
  <c r="I98" i="14"/>
  <c r="C98" i="14" s="1"/>
  <c r="C73" i="14"/>
  <c r="I82" i="11"/>
  <c r="C82" i="11" s="1"/>
  <c r="C65" i="11"/>
  <c r="M74" i="11"/>
  <c r="M81" i="11"/>
  <c r="M91" i="11" s="1"/>
  <c r="C67" i="14"/>
  <c r="E57" i="11"/>
  <c r="N85" i="14"/>
  <c r="N102" i="14" s="1"/>
  <c r="N77" i="14"/>
  <c r="C95" i="14"/>
  <c r="D91" i="11"/>
  <c r="I81" i="11"/>
  <c r="I74" i="11"/>
  <c r="I89" i="11"/>
  <c r="C89" i="11" s="1"/>
  <c r="C72" i="11"/>
  <c r="I55" i="11"/>
  <c r="I57" i="11" s="1"/>
  <c r="I47" i="11"/>
  <c r="C81" i="11" l="1"/>
  <c r="C91" i="11" s="1"/>
  <c r="C22" i="12"/>
  <c r="C77" i="14"/>
  <c r="C55" i="11"/>
  <c r="C74" i="11"/>
  <c r="G31" i="11"/>
  <c r="G35" i="11" s="1"/>
  <c r="G18" i="11"/>
  <c r="M31" i="11"/>
  <c r="M35" i="11" s="1"/>
  <c r="M18" i="11"/>
  <c r="H27" i="13"/>
  <c r="E31" i="11"/>
  <c r="E35" i="11" s="1"/>
  <c r="E18" i="11"/>
  <c r="F31" i="11"/>
  <c r="F35" i="11" s="1"/>
  <c r="F18" i="11"/>
  <c r="C57" i="11"/>
  <c r="C85" i="14"/>
  <c r="D31" i="11"/>
  <c r="D18" i="11"/>
  <c r="I102" i="14"/>
  <c r="C102" i="14" s="1"/>
  <c r="I41" i="12"/>
  <c r="C41" i="12" s="1"/>
  <c r="C39" i="12"/>
  <c r="N31" i="11"/>
  <c r="N35" i="11" s="1"/>
  <c r="N18" i="11"/>
  <c r="C47" i="11"/>
  <c r="I91" i="11"/>
  <c r="D35" i="11" l="1"/>
  <c r="I31" i="11" l="1"/>
  <c r="I18" i="11"/>
  <c r="C18" i="11" s="1"/>
  <c r="C14" i="11"/>
  <c r="J29" i="11"/>
  <c r="J20" i="11"/>
  <c r="D27" i="4" l="1"/>
  <c r="J33" i="11"/>
  <c r="J37" i="11" s="1"/>
  <c r="I35" i="11"/>
  <c r="C35" i="11" s="1"/>
  <c r="C31" i="11"/>
  <c r="D28" i="4" l="1"/>
  <c r="M33" i="11" l="1"/>
  <c r="L33" i="11"/>
  <c r="N33" i="11"/>
  <c r="K29" i="11"/>
  <c r="D29" i="4" l="1"/>
  <c r="N29" i="11"/>
  <c r="N37" i="11" s="1"/>
  <c r="N20" i="11"/>
  <c r="M29" i="11"/>
  <c r="M37" i="11" s="1"/>
  <c r="M20" i="11"/>
  <c r="E29" i="4"/>
  <c r="C12" i="11"/>
  <c r="L20" i="11"/>
  <c r="L29" i="11"/>
  <c r="L37" i="11" s="1"/>
  <c r="E27" i="4" l="1"/>
  <c r="H27" i="4"/>
  <c r="G27" i="4"/>
  <c r="F27" i="4"/>
  <c r="C29" i="11"/>
  <c r="H28" i="4" l="1"/>
  <c r="F28" i="4"/>
  <c r="C10" i="4"/>
  <c r="C27" i="4"/>
  <c r="E28" i="4"/>
  <c r="K20" i="11"/>
  <c r="C20" i="11" s="1"/>
  <c r="K33" i="11"/>
  <c r="C16" i="11"/>
  <c r="G28" i="4"/>
  <c r="C11" i="4" l="1"/>
  <c r="C28" i="4"/>
  <c r="C33" i="11"/>
  <c r="K37" i="11"/>
  <c r="C37" i="11" s="1"/>
  <c r="D26" i="4"/>
  <c r="D30" i="4"/>
  <c r="G29" i="4"/>
  <c r="F29" i="4"/>
  <c r="E26" i="4" l="1"/>
  <c r="H29" i="4"/>
  <c r="C29" i="4" s="1"/>
  <c r="D31" i="4" l="1"/>
  <c r="D18" i="4"/>
  <c r="C12" i="4"/>
  <c r="F30" i="4"/>
  <c r="E30" i="4"/>
  <c r="F26" i="4" l="1"/>
  <c r="G30" i="4"/>
  <c r="F11" i="5"/>
  <c r="G11" i="5"/>
  <c r="H11" i="5"/>
  <c r="D35" i="4"/>
  <c r="E11" i="5" l="1"/>
  <c r="G26" i="4"/>
  <c r="H30" i="4"/>
  <c r="C30" i="4" s="1"/>
  <c r="C13" i="4" l="1"/>
  <c r="H26" i="4" l="1"/>
  <c r="C9" i="4"/>
  <c r="C26" i="4" l="1"/>
  <c r="K11" i="5" l="1"/>
  <c r="L11" i="5"/>
  <c r="E31" i="4"/>
  <c r="E18" i="4"/>
  <c r="J11" i="5"/>
  <c r="E35" i="4" l="1"/>
  <c r="I11" i="5"/>
  <c r="P11" i="5" l="1"/>
  <c r="O11" i="5"/>
  <c r="F31" i="4"/>
  <c r="F18" i="4"/>
  <c r="N11" i="5"/>
  <c r="F35" i="4" l="1"/>
  <c r="M11" i="5"/>
  <c r="G31" i="4" l="1"/>
  <c r="G18" i="4"/>
  <c r="S11" i="5" l="1"/>
  <c r="T11" i="5"/>
  <c r="R11" i="5"/>
  <c r="G35" i="4"/>
  <c r="Q11" i="5" l="1"/>
  <c r="H31" i="4" l="1"/>
  <c r="H18" i="4"/>
  <c r="C14" i="4"/>
  <c r="C18" i="4" s="1"/>
  <c r="V11" i="5" l="1"/>
  <c r="W11" i="5"/>
  <c r="H35" i="4"/>
  <c r="C31" i="4"/>
  <c r="C35" i="4" s="1"/>
  <c r="U11" i="5" l="1"/>
  <c r="C11" i="5" s="1"/>
  <c r="C10" i="5"/>
</calcChain>
</file>

<file path=xl/sharedStrings.xml><?xml version="1.0" encoding="utf-8"?>
<sst xmlns="http://schemas.openxmlformats.org/spreadsheetml/2006/main" count="791" uniqueCount="207">
  <si>
    <t>Financial years</t>
  </si>
  <si>
    <t>Regulatory control period</t>
  </si>
  <si>
    <t>2023-24</t>
  </si>
  <si>
    <t>2024-25</t>
  </si>
  <si>
    <t>Project</t>
  </si>
  <si>
    <t>2025-26</t>
  </si>
  <si>
    <t>Company</t>
  </si>
  <si>
    <t>2026-27</t>
  </si>
  <si>
    <t>ABN</t>
  </si>
  <si>
    <t>2027-28</t>
  </si>
  <si>
    <t>Date submitted</t>
  </si>
  <si>
    <t>Pre-period</t>
  </si>
  <si>
    <t>2028-29</t>
  </si>
  <si>
    <t>Confidential material included?</t>
  </si>
  <si>
    <t>2029-30</t>
  </si>
  <si>
    <t>Start of regulatory period</t>
  </si>
  <si>
    <t>2030-31</t>
  </si>
  <si>
    <t>Real $ reference data</t>
  </si>
  <si>
    <t>June 2026</t>
  </si>
  <si>
    <t>Calculation - no input required</t>
  </si>
  <si>
    <t xml:space="preserve">Input cell </t>
  </si>
  <si>
    <t>Days in quarter</t>
  </si>
  <si>
    <t>Days in year (FY)</t>
  </si>
  <si>
    <t>Estimated CPI rate</t>
  </si>
  <si>
    <t>Escalation series</t>
  </si>
  <si>
    <t>Base year</t>
  </si>
  <si>
    <t>Total revenue</t>
  </si>
  <si>
    <t>Return on capital</t>
  </si>
  <si>
    <t>Return of development and construction capital costs (as determined under the TET)</t>
  </si>
  <si>
    <t>Return of other capital costs</t>
  </si>
  <si>
    <t>Indexation of the regulatory asset base</t>
  </si>
  <si>
    <t>Operating and maintenance expenditure</t>
  </si>
  <si>
    <t>Estimated cost of corporate income tax</t>
  </si>
  <si>
    <t>Increase or decrease resulting from the operation of incentive schemes</t>
  </si>
  <si>
    <t>Other risks (not already compensated under return on capital costs)</t>
  </si>
  <si>
    <t xml:space="preserve">Total </t>
  </si>
  <si>
    <t>Total</t>
  </si>
  <si>
    <t>Payment date</t>
  </si>
  <si>
    <t>Total RSP (nominal $)</t>
  </si>
  <si>
    <t>4.1 Total REZ service payments (RSP)</t>
  </si>
  <si>
    <t>Total RSP (real $)</t>
  </si>
  <si>
    <t>Forecast</t>
  </si>
  <si>
    <t>Asset category</t>
  </si>
  <si>
    <t>Transmission towers</t>
  </si>
  <si>
    <t>Transmission Tower support structures</t>
  </si>
  <si>
    <t>Conductors</t>
  </si>
  <si>
    <t>Transmission cables</t>
  </si>
  <si>
    <t>Substation switchbays</t>
  </si>
  <si>
    <t>Substation power transformers</t>
  </si>
  <si>
    <t>Substation reactive plant</t>
  </si>
  <si>
    <t>SCADA, network control and protection systems</t>
  </si>
  <si>
    <t>Other</t>
  </si>
  <si>
    <t>Total capital costs</t>
  </si>
  <si>
    <t>Strategic Benefit Payments</t>
  </si>
  <si>
    <t>Category</t>
  </si>
  <si>
    <t>Maintenance costs</t>
  </si>
  <si>
    <t>Operating Costs</t>
  </si>
  <si>
    <t>Insurance Costs</t>
  </si>
  <si>
    <t>Total operating costs</t>
  </si>
  <si>
    <t>Operating and maintenance direct costs</t>
  </si>
  <si>
    <t>Operating and maintenance indirect costs</t>
  </si>
  <si>
    <t>Cost component</t>
  </si>
  <si>
    <t>Transmission lines - new infrastructure</t>
  </si>
  <si>
    <t>Towers - new infrastructure</t>
  </si>
  <si>
    <t>Transmission lines - augmentation</t>
  </si>
  <si>
    <t>Towers - augmentation</t>
  </si>
  <si>
    <t>Switching station(s)</t>
  </si>
  <si>
    <t>Ancillary equipment</t>
  </si>
  <si>
    <t>Substation(s)</t>
  </si>
  <si>
    <t>9.2 Operating and maintenance direct and indirect costs (real $, June 2026)</t>
  </si>
  <si>
    <t>9.3 Operating and maintenance direct and indirect costs (real $, June 2026)</t>
  </si>
  <si>
    <t>Title</t>
  </si>
  <si>
    <t>Description of the regulatory requirement/contractual arrangement</t>
  </si>
  <si>
    <t>Basis for cost (e.g. relevant legislative/contractual provisions)</t>
  </si>
  <si>
    <t>7.1 Regulatory requirements/contractual arrangement costs (nominal $)</t>
  </si>
  <si>
    <t>Development and construction capital costs (as determined under the TET)</t>
  </si>
  <si>
    <t>Capital expenditure</t>
  </si>
  <si>
    <t>Asset disposals</t>
  </si>
  <si>
    <t>Depreciation (as-commissioned)</t>
  </si>
  <si>
    <t>Other capital costs</t>
  </si>
  <si>
    <t>Capital direct costs</t>
  </si>
  <si>
    <t>Capital indirect costs</t>
  </si>
  <si>
    <t>Other (Including non-network capital costs)</t>
  </si>
  <si>
    <t>Opex</t>
  </si>
  <si>
    <t>IT &amp; Communications</t>
  </si>
  <si>
    <t>Motor Vehicles</t>
  </si>
  <si>
    <t>Buildings and Property</t>
  </si>
  <si>
    <t>Total non-network opex</t>
  </si>
  <si>
    <t>Capex</t>
  </si>
  <si>
    <t>Total non-network capex</t>
  </si>
  <si>
    <t>PTRM asset classes</t>
  </si>
  <si>
    <t xml:space="preserve">Transmission Lines </t>
  </si>
  <si>
    <t xml:space="preserve">Underground Cables </t>
  </si>
  <si>
    <t xml:space="preserve">Substations  </t>
  </si>
  <si>
    <t>Secondary System</t>
  </si>
  <si>
    <t xml:space="preserve">Communications (short life) </t>
  </si>
  <si>
    <t>SIPS Control</t>
  </si>
  <si>
    <t xml:space="preserve">Business IT </t>
  </si>
  <si>
    <t xml:space="preserve">Minor Plant, Motor Vehicles &amp; Mobile Plant </t>
  </si>
  <si>
    <t xml:space="preserve">Transmission Line Life Extension </t>
  </si>
  <si>
    <t>Land &amp; Easements</t>
  </si>
  <si>
    <t xml:space="preserve">Synchronous Condensers </t>
  </si>
  <si>
    <t>Leasehold Land and Property</t>
  </si>
  <si>
    <t xml:space="preserve">Buildings - capital works </t>
  </si>
  <si>
    <t xml:space="preserve">In-house software </t>
  </si>
  <si>
    <t>3.2 - Total and annual revenue for project term (real $m, June 2026)</t>
  </si>
  <si>
    <t>2.1 - CPI escalation factor</t>
  </si>
  <si>
    <t xml:space="preserve">Pre-period </t>
  </si>
  <si>
    <t>Asset class</t>
  </si>
  <si>
    <t>3.1 - Total and annual revenue for project term (nominal $m)</t>
  </si>
  <si>
    <t>2026-31 regulatory control period (excluding IPFs)</t>
  </si>
  <si>
    <t>8.1 Capital costs as incurred (nominal $m)</t>
  </si>
  <si>
    <t>8.2 Capital costs as incurred (real $m, June 2026)</t>
  </si>
  <si>
    <t>8.3 Capital direct and indirect costs as incurred (nominal $)</t>
  </si>
  <si>
    <t>8.4 Capital direct and indirect costs as incurred (real $, June 2026)</t>
  </si>
  <si>
    <t>8.6 Total capital costs broken down by cost component as incurred (real $m, June 2026)</t>
  </si>
  <si>
    <t>8.5 Total capital costs broken down by cost component as incurred (nominal $m)</t>
  </si>
  <si>
    <t>9.1 Non-network expenditure (nominal $m)</t>
  </si>
  <si>
    <t>9.2 Non-network expenditure (real $m, June 2026)</t>
  </si>
  <si>
    <t>Quarter</t>
  </si>
  <si>
    <t>5.1 Network capital costs as-incurred - contestable (nominal $m)</t>
  </si>
  <si>
    <t>5.2 Network capital costs as-incurred - contestable (real $m, June 2026)</t>
  </si>
  <si>
    <t>5.1 Network capital costs as-incurred - non-contestable (nominal $m)</t>
  </si>
  <si>
    <t>5.2 Network capital costs as-incurred - non-contestable (real $m, June 2026)</t>
  </si>
  <si>
    <t>Estimate</t>
  </si>
  <si>
    <t>6.1 Operating and maintenance costs by category - contestable (nominal $)</t>
  </si>
  <si>
    <t>6.3 Operating and maintenance direct and indirect costs - contestable (nominal $)</t>
  </si>
  <si>
    <t>6.2 Operating and maintenance costs by category - contestable (real $m, June 2026)</t>
  </si>
  <si>
    <t>6.4 Operating and maintenance direct and indirect costs - contestable (real $m, June 2026)</t>
  </si>
  <si>
    <t>6.6 Operating and maintenance direct and indirect costs - contestable (real $m, June 2026)</t>
  </si>
  <si>
    <t>6.5 Operating and maintenance direct and indirect costs - contestable (nominal $)</t>
  </si>
  <si>
    <t>6.1 Operating and maintenance costs by category - non-contestable (nominal $)</t>
  </si>
  <si>
    <t>6.2 Operating and maintenance costs by category - non-contestable (real $m, June 2026)</t>
  </si>
  <si>
    <t>6.3 Operating and maintenance direct and indirect costs - non-contestable (nominal $)</t>
  </si>
  <si>
    <t>6.4 Operating and maintenance direct and indirect costs - non-contestable (real $m, June 2026)</t>
  </si>
  <si>
    <t>6.5 Operating and maintenance direct and indirect costs - non-contestable (nominal $)</t>
  </si>
  <si>
    <t>6.6 Operating and maintenance direct and indirect costs - non-contestable (real $m, June 2026)</t>
  </si>
  <si>
    <t>Note:</t>
  </si>
  <si>
    <t>1. Estimated CPI rate should be sourced from the PTRM.</t>
  </si>
  <si>
    <t>Information required under section 4 of the Notice</t>
  </si>
  <si>
    <t>Total costs (nominal $m)</t>
  </si>
  <si>
    <t>5.1 Network capital costs as-incurred - total (nominal $m)</t>
  </si>
  <si>
    <t>5.2 Network capital costs as-incurred - total (real $m, June 2026)</t>
  </si>
  <si>
    <t>6.1 Operating and maintenance costs by category - total (nominal $)</t>
  </si>
  <si>
    <t>6.2 Operating and maintenance costs by category - total (real $m, June 2026)</t>
  </si>
  <si>
    <t>6.3 Operating and maintenance direct and indirect costs - total (nominal $)</t>
  </si>
  <si>
    <t>6.4 Operating and maintenance direct and indirect costs - total (real $m, June 2026)</t>
  </si>
  <si>
    <t>6.5 Operating and maintenance direct and indirect costs - total (nominal $)</t>
  </si>
  <si>
    <t>6.6 Operating and maintenance direct and indirect costs - total (real $m, June 2026)</t>
  </si>
  <si>
    <t>10.1. Actual Capital Expenditure – As Incurred (nominal $m)</t>
  </si>
  <si>
    <t>10.2. Actual Capital Expenditure – As Commissioned (nominal $m)</t>
  </si>
  <si>
    <t>10.3. Actual asset disposals – As decommissioned (nominal $m)</t>
  </si>
  <si>
    <t>10.4. Actual immediately expensed capex  - As commissioned ($m nominal)</t>
  </si>
  <si>
    <t xml:space="preserve">10.5. Actual operating expenditure ($m nominal) </t>
  </si>
  <si>
    <t>11.1 Development and Construction capex by asset class (as-incurred) (nominal $m)</t>
  </si>
  <si>
    <t>11.2 Development and Construction capex by asset class (as-incurred) (real $m, June 2026)</t>
  </si>
  <si>
    <t>Version</t>
  </si>
  <si>
    <t>Date</t>
  </si>
  <si>
    <t>Comments</t>
  </si>
  <si>
    <t>Draft RIN template shared for comment</t>
  </si>
  <si>
    <t>2022-23</t>
  </si>
  <si>
    <t>2021-22</t>
  </si>
  <si>
    <t>[Transgrid to specify]</t>
  </si>
  <si>
    <t>Synchronous Condenser</t>
  </si>
  <si>
    <t>SSAP</t>
  </si>
  <si>
    <t>Transgrid</t>
  </si>
  <si>
    <t>Actuals</t>
  </si>
  <si>
    <t>Dec-Dec</t>
  </si>
  <si>
    <t>CPI rate</t>
  </si>
  <si>
    <t>Year</t>
  </si>
  <si>
    <t>11.4 Non- development and Construction capex by asset class (as-incurred) (real $m, June 2026)</t>
  </si>
  <si>
    <t>2.2 - CPI escalation factor</t>
  </si>
  <si>
    <t>2026-31 regulatory control period</t>
  </si>
  <si>
    <t>11.3 Non-development and Construction capex by asset class (as-incurred) (nominal $m)</t>
  </si>
  <si>
    <t>Finalised draft shared</t>
  </si>
  <si>
    <t>Information notice issued to Transgrid</t>
  </si>
  <si>
    <t>Yes</t>
  </si>
  <si>
    <t>Sept 26 Qtr</t>
  </si>
  <si>
    <t>Actual</t>
  </si>
  <si>
    <t>Operating costs</t>
  </si>
  <si>
    <t>Insurance costs</t>
  </si>
  <si>
    <t>Debt raising costs</t>
  </si>
  <si>
    <t>New information notice issued to Transgrid</t>
  </si>
  <si>
    <t>Note: SUM formula updated to include row 10</t>
  </si>
  <si>
    <t>Note: SUM formula updated to include row 30</t>
  </si>
  <si>
    <t>N/A</t>
  </si>
  <si>
    <t>O&amp;M Supply Agreement</t>
  </si>
  <si>
    <t>Supply Agreement between Transgrid and GE Vernova to supply Syncons</t>
  </si>
  <si>
    <t>Pricing schedules from GE Vernova</t>
  </si>
  <si>
    <t>D&amp;C Contract</t>
  </si>
  <si>
    <t>LTSA Capital Spares Contract</t>
  </si>
  <si>
    <t>Contract between Transgrid and GE Vernona to provide capital spares under the LTSA</t>
  </si>
  <si>
    <t>Infrastructure Planner Fee</t>
  </si>
  <si>
    <t>Payments required to be made to DCCEEW under our contractual arrangements entered into pursuant to the Consumer Trustee Authoriation</t>
  </si>
  <si>
    <t xml:space="preserve">Clause 46(1)(b)(ii) of the EII Regulation </t>
  </si>
  <si>
    <t>Operating – Regulatory Activities</t>
  </si>
  <si>
    <t>Preparation of annual adjustment mechanism applications and development and submission of the 2031–36 Revenue Proposal</t>
  </si>
  <si>
    <t>Electricity Infrastructure Investment Regulation 2021 Part 9</t>
  </si>
  <si>
    <t>Insurance</t>
  </si>
  <si>
    <t>Asset insurance post commissioning</t>
  </si>
  <si>
    <t xml:space="preserve">Transmission Operators Licence (NSW) </t>
  </si>
  <si>
    <t>Operating – Network Planning</t>
  </si>
  <si>
    <t>Activities required to comply with system strength and performance standard obligations for the Syncons</t>
  </si>
  <si>
    <t>National Electricity Rules – Clause 4.15 and Schedule 5.2; compliance with AEMO guidelines (including the Power System Model Guidelines)</t>
  </si>
  <si>
    <t>c-i-c</t>
  </si>
  <si>
    <t>Constestable costs</t>
  </si>
  <si>
    <t>LTSA and GPS Compliance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</si>
</sst>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/yy"/>
    <numFmt numFmtId="167" formatCode="mmm\-yyyy"/>
    <numFmt numFmtId="168" formatCode="[$-C09]mmm\ yyyy;@"/>
    <numFmt numFmtId="169" formatCode="mmm\ yyyy"/>
    <numFmt numFmtId="170" formatCode="0.0%"/>
    <numFmt numFmtId="171" formatCode="_-[$$-C09]* #,##0.00_-;\-[$$-C09]* #,##0.00_-;_-[$$-C09]* &quot;-&quot;??_-;_-@_-"/>
    <numFmt numFmtId="172" formatCode="0.0"/>
    <numFmt numFmtId="173" formatCode="_(* #,##0_);_(* \(#,##0\);_(* &quot;-&quot;??_);_(@_)"/>
    <numFmt numFmtId="174" formatCode="_(&quot;$&quot;* #,##0_);_(&quot;$&quot;* \(#,##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b/>
      <sz val="9"/>
      <color theme="0"/>
      <name val="Arial"/>
      <family val="2"/>
    </font>
    <font>
      <b/>
      <sz val="11"/>
      <color theme="1"/>
      <name val="Aptos Narrow"/>
      <family val="2"/>
      <scheme val="minor"/>
    </font>
    <font>
      <b/>
      <i/>
      <sz val="11"/>
      <color rgb="FFFF0000"/>
      <name val="Arial"/>
      <family val="2"/>
    </font>
    <font>
      <b/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6FAD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ED1"/>
        <bgColor indexed="64"/>
      </patternFill>
    </fill>
    <fill>
      <patternFill patternType="solid">
        <fgColor rgb="FF0077D0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9" applyNumberFormat="0" applyFont="0" applyBorder="0" applyAlignment="0" applyProtection="0"/>
    <xf numFmtId="0" fontId="4" fillId="5" borderId="9" applyNumberFormat="0" applyFont="0" applyBorder="0" applyAlignment="0">
      <alignment horizontal="center" vertical="center"/>
    </xf>
    <xf numFmtId="0" fontId="6" fillId="6" borderId="0" applyNumberFormat="0" applyBorder="0" applyAlignment="0" applyProtection="0">
      <alignment horizontal="center"/>
    </xf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51">
    <xf numFmtId="0" fontId="0" fillId="0" borderId="0" xfId="0"/>
    <xf numFmtId="164" fontId="3" fillId="2" borderId="9" xfId="3" applyNumberFormat="1" applyFont="1" applyBorder="1" applyAlignment="1">
      <alignment horizontal="center"/>
    </xf>
    <xf numFmtId="164" fontId="5" fillId="5" borderId="9" xfId="4" applyNumberFormat="1" applyFont="1" applyBorder="1" applyAlignment="1">
      <alignment horizontal="center" vertical="center"/>
    </xf>
    <xf numFmtId="169" fontId="3" fillId="8" borderId="12" xfId="5" applyNumberFormat="1" applyFont="1" applyFill="1" applyBorder="1" applyAlignment="1">
      <alignment horizontal="left" indent="1"/>
    </xf>
    <xf numFmtId="168" fontId="3" fillId="8" borderId="12" xfId="5" applyNumberFormat="1" applyFont="1" applyFill="1" applyBorder="1" applyAlignment="1">
      <alignment horizontal="center"/>
    </xf>
    <xf numFmtId="0" fontId="7" fillId="9" borderId="7" xfId="0" applyFont="1" applyFill="1" applyBorder="1"/>
    <xf numFmtId="164" fontId="7" fillId="9" borderId="8" xfId="6" applyFont="1" applyFill="1" applyBorder="1"/>
    <xf numFmtId="164" fontId="7" fillId="9" borderId="2" xfId="6" applyFont="1" applyFill="1" applyBorder="1"/>
    <xf numFmtId="164" fontId="7" fillId="9" borderId="3" xfId="6" applyFont="1" applyFill="1" applyBorder="1"/>
    <xf numFmtId="0" fontId="3" fillId="9" borderId="7" xfId="0" applyFont="1" applyFill="1" applyBorder="1" applyAlignment="1">
      <alignment horizontal="right"/>
    </xf>
    <xf numFmtId="170" fontId="7" fillId="0" borderId="8" xfId="2" applyNumberFormat="1" applyFont="1" applyFill="1" applyBorder="1"/>
    <xf numFmtId="0" fontId="7" fillId="9" borderId="0" xfId="6" applyNumberFormat="1" applyFont="1" applyFill="1" applyBorder="1"/>
    <xf numFmtId="0" fontId="7" fillId="9" borderId="8" xfId="6" applyNumberFormat="1" applyFont="1" applyFill="1" applyBorder="1"/>
    <xf numFmtId="170" fontId="7" fillId="5" borderId="8" xfId="2" applyNumberFormat="1" applyFont="1" applyFill="1" applyBorder="1"/>
    <xf numFmtId="164" fontId="7" fillId="9" borderId="0" xfId="6" applyFont="1" applyFill="1" applyBorder="1"/>
    <xf numFmtId="165" fontId="3" fillId="0" borderId="8" xfId="7" applyFont="1" applyFill="1" applyBorder="1"/>
    <xf numFmtId="165" fontId="8" fillId="2" borderId="0" xfId="7" applyFont="1" applyFill="1" applyBorder="1" applyAlignment="1">
      <alignment horizontal="center" vertical="center"/>
    </xf>
    <xf numFmtId="165" fontId="8" fillId="2" borderId="8" xfId="7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right"/>
    </xf>
    <xf numFmtId="164" fontId="3" fillId="9" borderId="12" xfId="6" applyFont="1" applyFill="1" applyBorder="1"/>
    <xf numFmtId="164" fontId="5" fillId="9" borderId="11" xfId="6" applyFont="1" applyFill="1" applyBorder="1" applyAlignment="1" applyProtection="1">
      <alignment horizontal="center" vertical="center"/>
    </xf>
    <xf numFmtId="164" fontId="5" fillId="9" borderId="12" xfId="6" applyFont="1" applyFill="1" applyBorder="1" applyAlignment="1" applyProtection="1">
      <alignment horizontal="center" vertical="center"/>
    </xf>
    <xf numFmtId="164" fontId="3" fillId="9" borderId="0" xfId="6" applyFont="1" applyFill="1" applyBorder="1"/>
    <xf numFmtId="164" fontId="5" fillId="9" borderId="0" xfId="6" applyFont="1" applyFill="1" applyBorder="1" applyAlignment="1" applyProtection="1">
      <alignment horizontal="center" vertical="center"/>
    </xf>
    <xf numFmtId="169" fontId="5" fillId="8" borderId="9" xfId="5" applyNumberFormat="1" applyFont="1" applyFill="1" applyBorder="1" applyAlignment="1">
      <alignment horizontal="left" vertical="top"/>
    </xf>
    <xf numFmtId="169" fontId="5" fillId="8" borderId="9" xfId="5" applyNumberFormat="1" applyFont="1" applyFill="1" applyBorder="1" applyAlignment="1">
      <alignment horizontal="left" vertical="top" wrapText="1"/>
    </xf>
    <xf numFmtId="169" fontId="5" fillId="8" borderId="9" xfId="5" applyNumberFormat="1" applyFont="1" applyFill="1" applyBorder="1" applyAlignment="1">
      <alignment horizontal="center" vertical="top" wrapText="1"/>
    </xf>
    <xf numFmtId="0" fontId="7" fillId="9" borderId="7" xfId="0" applyFont="1" applyFill="1" applyBorder="1" applyAlignment="1">
      <alignment horizontal="right"/>
    </xf>
    <xf numFmtId="164" fontId="3" fillId="2" borderId="8" xfId="3" applyNumberFormat="1" applyFont="1" applyBorder="1"/>
    <xf numFmtId="171" fontId="5" fillId="5" borderId="16" xfId="6" applyNumberFormat="1" applyFont="1" applyFill="1" applyBorder="1" applyAlignment="1">
      <alignment horizontal="center" vertical="center"/>
    </xf>
    <xf numFmtId="164" fontId="3" fillId="9" borderId="8" xfId="6" applyFont="1" applyFill="1" applyBorder="1"/>
    <xf numFmtId="0" fontId="3" fillId="9" borderId="10" xfId="0" applyFont="1" applyFill="1" applyBorder="1" applyAlignment="1">
      <alignment horizontal="right"/>
    </xf>
    <xf numFmtId="164" fontId="7" fillId="9" borderId="12" xfId="6" applyFont="1" applyFill="1" applyBorder="1"/>
    <xf numFmtId="0" fontId="3" fillId="9" borderId="0" xfId="0" applyFont="1" applyFill="1" applyAlignment="1">
      <alignment horizontal="right"/>
    </xf>
    <xf numFmtId="14" fontId="5" fillId="5" borderId="0" xfId="4" applyNumberFormat="1" applyFont="1" applyBorder="1" applyAlignment="1">
      <alignment horizontal="right" vertical="center"/>
    </xf>
    <xf numFmtId="14" fontId="5" fillId="5" borderId="3" xfId="4" applyNumberFormat="1" applyFont="1" applyBorder="1" applyAlignment="1">
      <alignment horizontal="right" vertical="center"/>
    </xf>
    <xf numFmtId="164" fontId="5" fillId="9" borderId="8" xfId="6" applyFont="1" applyFill="1" applyBorder="1" applyAlignment="1" applyProtection="1">
      <alignment horizontal="center" vertical="center"/>
    </xf>
    <xf numFmtId="164" fontId="3" fillId="9" borderId="11" xfId="6" applyFont="1" applyFill="1" applyBorder="1"/>
    <xf numFmtId="0" fontId="7" fillId="0" borderId="0" xfId="0" applyFont="1"/>
    <xf numFmtId="0" fontId="0" fillId="9" borderId="0" xfId="0" applyFill="1"/>
    <xf numFmtId="0" fontId="3" fillId="8" borderId="10" xfId="5" applyFont="1" applyFill="1" applyBorder="1" applyAlignment="1">
      <alignment horizontal="left"/>
    </xf>
    <xf numFmtId="168" fontId="3" fillId="8" borderId="9" xfId="5" applyNumberFormat="1" applyFont="1" applyFill="1" applyBorder="1" applyAlignment="1">
      <alignment horizontal="center"/>
    </xf>
    <xf numFmtId="168" fontId="3" fillId="8" borderId="15" xfId="5" applyNumberFormat="1" applyFont="1" applyFill="1" applyBorder="1" applyAlignment="1">
      <alignment horizontal="center"/>
    </xf>
    <xf numFmtId="0" fontId="3" fillId="8" borderId="13" xfId="5" applyFont="1" applyFill="1" applyBorder="1" applyAlignment="1">
      <alignment horizontal="center"/>
    </xf>
    <xf numFmtId="0" fontId="3" fillId="9" borderId="1" xfId="5" applyFont="1" applyFill="1" applyBorder="1" applyAlignment="1">
      <alignment horizontal="left"/>
    </xf>
    <xf numFmtId="168" fontId="3" fillId="9" borderId="18" xfId="5" applyNumberFormat="1" applyFont="1" applyFill="1" applyBorder="1" applyAlignment="1">
      <alignment horizontal="center"/>
    </xf>
    <xf numFmtId="168" fontId="3" fillId="9" borderId="3" xfId="5" applyNumberFormat="1" applyFont="1" applyFill="1" applyBorder="1" applyAlignment="1">
      <alignment horizontal="center"/>
    </xf>
    <xf numFmtId="168" fontId="3" fillId="9" borderId="0" xfId="5" applyNumberFormat="1" applyFont="1" applyFill="1" applyBorder="1" applyAlignment="1">
      <alignment horizontal="center"/>
    </xf>
    <xf numFmtId="0" fontId="8" fillId="9" borderId="7" xfId="0" applyFont="1" applyFill="1" applyBorder="1" applyAlignment="1">
      <alignment horizontal="left" vertical="center" wrapText="1" indent="1"/>
    </xf>
    <xf numFmtId="164" fontId="5" fillId="5" borderId="16" xfId="4" applyNumberFormat="1" applyFont="1" applyBorder="1" applyAlignment="1">
      <alignment horizontal="center" vertical="center"/>
    </xf>
    <xf numFmtId="164" fontId="5" fillId="5" borderId="8" xfId="4" applyNumberFormat="1" applyFont="1" applyBorder="1" applyAlignment="1">
      <alignment horizontal="center" vertical="center"/>
    </xf>
    <xf numFmtId="164" fontId="5" fillId="5" borderId="0" xfId="4" applyNumberFormat="1" applyFont="1" applyBorder="1" applyAlignment="1">
      <alignment horizontal="center" vertical="center"/>
    </xf>
    <xf numFmtId="164" fontId="5" fillId="9" borderId="16" xfId="4" applyNumberFormat="1" applyFont="1" applyFill="1" applyBorder="1" applyAlignment="1">
      <alignment horizontal="center" vertical="center"/>
    </xf>
    <xf numFmtId="164" fontId="5" fillId="9" borderId="8" xfId="4" applyNumberFormat="1" applyFont="1" applyFill="1" applyBorder="1" applyAlignment="1">
      <alignment horizontal="center" vertical="center"/>
    </xf>
    <xf numFmtId="164" fontId="5" fillId="9" borderId="0" xfId="4" applyNumberFormat="1" applyFont="1" applyFill="1" applyBorder="1" applyAlignment="1">
      <alignment horizontal="center" vertical="center"/>
    </xf>
    <xf numFmtId="164" fontId="5" fillId="2" borderId="16" xfId="6" applyFont="1" applyFill="1" applyBorder="1" applyAlignment="1" applyProtection="1">
      <alignment horizontal="center" vertical="center"/>
    </xf>
    <xf numFmtId="164" fontId="5" fillId="2" borderId="8" xfId="6" applyFont="1" applyFill="1" applyBorder="1" applyAlignment="1" applyProtection="1">
      <alignment horizontal="center" vertical="center"/>
    </xf>
    <xf numFmtId="164" fontId="3" fillId="9" borderId="12" xfId="3" applyNumberFormat="1" applyFont="1" applyFill="1" applyBorder="1"/>
    <xf numFmtId="164" fontId="5" fillId="9" borderId="17" xfId="6" applyFont="1" applyFill="1" applyBorder="1" applyAlignment="1" applyProtection="1">
      <alignment horizontal="center" vertical="center"/>
    </xf>
    <xf numFmtId="164" fontId="3" fillId="9" borderId="0" xfId="3" applyNumberFormat="1" applyFont="1" applyFill="1" applyBorder="1"/>
    <xf numFmtId="0" fontId="7" fillId="9" borderId="0" xfId="0" applyFont="1" applyFill="1"/>
    <xf numFmtId="168" fontId="3" fillId="9" borderId="8" xfId="5" applyNumberFormat="1" applyFont="1" applyFill="1" applyBorder="1" applyAlignment="1">
      <alignment horizontal="center"/>
    </xf>
    <xf numFmtId="0" fontId="3" fillId="8" borderId="9" xfId="5" applyNumberFormat="1" applyFont="1" applyFill="1" applyBorder="1" applyAlignment="1">
      <alignment horizontal="center"/>
    </xf>
    <xf numFmtId="0" fontId="3" fillId="8" borderId="9" xfId="5" applyFont="1" applyFill="1" applyBorder="1" applyAlignment="1">
      <alignment horizontal="center"/>
    </xf>
    <xf numFmtId="0" fontId="3" fillId="9" borderId="7" xfId="0" applyFont="1" applyFill="1" applyBorder="1" applyAlignment="1">
      <alignment horizontal="left"/>
    </xf>
    <xf numFmtId="169" fontId="5" fillId="8" borderId="17" xfId="5" applyNumberFormat="1" applyFont="1" applyFill="1" applyBorder="1" applyAlignment="1">
      <alignment horizontal="left"/>
    </xf>
    <xf numFmtId="169" fontId="5" fillId="8" borderId="17" xfId="5" applyNumberFormat="1" applyFont="1" applyFill="1" applyBorder="1" applyAlignment="1">
      <alignment horizontal="center"/>
    </xf>
    <xf numFmtId="169" fontId="5" fillId="8" borderId="12" xfId="5" applyNumberFormat="1" applyFont="1" applyFill="1" applyBorder="1" applyAlignment="1">
      <alignment horizontal="center"/>
    </xf>
    <xf numFmtId="169" fontId="5" fillId="8" borderId="1" xfId="5" applyNumberFormat="1" applyFont="1" applyFill="1" applyBorder="1" applyAlignment="1">
      <alignment horizontal="left"/>
    </xf>
    <xf numFmtId="169" fontId="5" fillId="8" borderId="18" xfId="5" applyNumberFormat="1" applyFont="1" applyFill="1" applyBorder="1" applyAlignment="1">
      <alignment horizontal="center"/>
    </xf>
    <xf numFmtId="164" fontId="3" fillId="2" borderId="16" xfId="3" applyNumberFormat="1" applyFont="1" applyBorder="1"/>
    <xf numFmtId="164" fontId="3" fillId="9" borderId="17" xfId="3" applyNumberFormat="1" applyFont="1" applyFill="1" applyBorder="1"/>
    <xf numFmtId="164" fontId="3" fillId="9" borderId="11" xfId="3" applyNumberFormat="1" applyFont="1" applyFill="1" applyBorder="1"/>
    <xf numFmtId="169" fontId="5" fillId="8" borderId="18" xfId="5" applyNumberFormat="1" applyFont="1" applyFill="1" applyBorder="1" applyAlignment="1">
      <alignment horizontal="left"/>
    </xf>
    <xf numFmtId="169" fontId="5" fillId="8" borderId="3" xfId="5" applyNumberFormat="1" applyFont="1" applyFill="1" applyBorder="1" applyAlignment="1">
      <alignment horizontal="center"/>
    </xf>
    <xf numFmtId="164" fontId="3" fillId="5" borderId="0" xfId="4" applyNumberFormat="1" applyFont="1" applyBorder="1" applyAlignment="1"/>
    <xf numFmtId="164" fontId="3" fillId="5" borderId="16" xfId="4" applyNumberFormat="1" applyFont="1" applyBorder="1" applyAlignment="1"/>
    <xf numFmtId="0" fontId="3" fillId="8" borderId="18" xfId="5" applyFont="1" applyFill="1" applyBorder="1" applyAlignment="1">
      <alignment horizontal="right" indent="1"/>
    </xf>
    <xf numFmtId="0" fontId="3" fillId="9" borderId="18" xfId="5" applyFont="1" applyFill="1" applyBorder="1" applyAlignment="1">
      <alignment horizontal="right" indent="1"/>
    </xf>
    <xf numFmtId="164" fontId="3" fillId="9" borderId="16" xfId="3" applyNumberFormat="1" applyFont="1" applyFill="1" applyBorder="1"/>
    <xf numFmtId="169" fontId="5" fillId="8" borderId="9" xfId="5" applyNumberFormat="1" applyFont="1" applyFill="1" applyBorder="1" applyAlignment="1">
      <alignment horizontal="left"/>
    </xf>
    <xf numFmtId="0" fontId="7" fillId="9" borderId="9" xfId="0" applyFont="1" applyFill="1" applyBorder="1" applyAlignment="1">
      <alignment horizontal="right" vertical="top"/>
    </xf>
    <xf numFmtId="164" fontId="3" fillId="2" borderId="3" xfId="3" applyNumberFormat="1" applyFont="1" applyBorder="1"/>
    <xf numFmtId="164" fontId="5" fillId="5" borderId="9" xfId="6" applyFont="1" applyFill="1" applyBorder="1" applyAlignment="1">
      <alignment horizontal="center" vertical="center"/>
    </xf>
    <xf numFmtId="168" fontId="3" fillId="8" borderId="17" xfId="5" applyNumberFormat="1" applyFont="1" applyFill="1" applyBorder="1" applyAlignment="1">
      <alignment horizontal="center"/>
    </xf>
    <xf numFmtId="164" fontId="7" fillId="9" borderId="16" xfId="6" applyFont="1" applyFill="1" applyBorder="1"/>
    <xf numFmtId="164" fontId="5" fillId="9" borderId="16" xfId="6" applyFont="1" applyFill="1" applyBorder="1" applyAlignment="1" applyProtection="1">
      <alignment horizontal="center" vertical="center"/>
    </xf>
    <xf numFmtId="164" fontId="3" fillId="9" borderId="17" xfId="6" applyFont="1" applyFill="1" applyBorder="1"/>
    <xf numFmtId="0" fontId="7" fillId="0" borderId="7" xfId="0" applyFont="1" applyBorder="1"/>
    <xf numFmtId="0" fontId="3" fillId="0" borderId="7" xfId="0" applyFont="1" applyBorder="1"/>
    <xf numFmtId="0" fontId="7" fillId="0" borderId="8" xfId="0" applyFont="1" applyBorder="1"/>
    <xf numFmtId="0" fontId="3" fillId="9" borderId="10" xfId="0" applyFont="1" applyFill="1" applyBorder="1"/>
    <xf numFmtId="168" fontId="3" fillId="9" borderId="16" xfId="5" applyNumberFormat="1" applyFont="1" applyFill="1" applyBorder="1" applyAlignment="1">
      <alignment horizontal="center"/>
    </xf>
    <xf numFmtId="0" fontId="3" fillId="8" borderId="17" xfId="5" applyFont="1" applyFill="1" applyBorder="1" applyAlignment="1">
      <alignment horizontal="left"/>
    </xf>
    <xf numFmtId="168" fontId="3" fillId="8" borderId="8" xfId="5" applyNumberFormat="1" applyFont="1" applyFill="1" applyBorder="1" applyAlignment="1">
      <alignment horizontal="center"/>
    </xf>
    <xf numFmtId="0" fontId="8" fillId="5" borderId="7" xfId="0" applyFont="1" applyFill="1" applyBorder="1" applyAlignment="1">
      <alignment horizontal="left" vertical="center" wrapText="1" indent="1"/>
    </xf>
    <xf numFmtId="0" fontId="9" fillId="5" borderId="7" xfId="0" applyFont="1" applyFill="1" applyBorder="1" applyAlignment="1">
      <alignment horizontal="left" vertical="center" wrapText="1" indent="1"/>
    </xf>
    <xf numFmtId="49" fontId="5" fillId="8" borderId="10" xfId="5" applyNumberFormat="1" applyFont="1" applyFill="1" applyBorder="1" applyAlignment="1">
      <alignment horizontal="right"/>
    </xf>
    <xf numFmtId="0" fontId="3" fillId="9" borderId="0" xfId="0" applyFont="1" applyFill="1"/>
    <xf numFmtId="164" fontId="5" fillId="2" borderId="16" xfId="4" applyNumberFormat="1" applyFont="1" applyFill="1" applyBorder="1" applyAlignment="1">
      <alignment horizontal="center" vertical="center"/>
    </xf>
    <xf numFmtId="164" fontId="5" fillId="2" borderId="8" xfId="4" applyNumberFormat="1" applyFont="1" applyFill="1" applyBorder="1" applyAlignment="1">
      <alignment horizontal="center" vertical="center"/>
    </xf>
    <xf numFmtId="164" fontId="5" fillId="2" borderId="0" xfId="4" applyNumberFormat="1" applyFont="1" applyFill="1" applyBorder="1" applyAlignment="1">
      <alignment horizontal="center" vertical="center"/>
    </xf>
    <xf numFmtId="171" fontId="5" fillId="2" borderId="16" xfId="6" applyNumberFormat="1" applyFont="1" applyFill="1" applyBorder="1" applyAlignment="1">
      <alignment horizontal="center" vertical="center"/>
    </xf>
    <xf numFmtId="171" fontId="5" fillId="2" borderId="8" xfId="6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right"/>
    </xf>
    <xf numFmtId="0" fontId="8" fillId="0" borderId="7" xfId="0" applyFont="1" applyBorder="1" applyAlignment="1">
      <alignment horizontal="left" vertical="center" wrapText="1" indent="1"/>
    </xf>
    <xf numFmtId="164" fontId="3" fillId="9" borderId="0" xfId="6" applyFont="1" applyFill="1" applyBorder="1" applyAlignment="1">
      <alignment horizontal="left" vertical="center"/>
    </xf>
    <xf numFmtId="0" fontId="10" fillId="9" borderId="0" xfId="0" applyFont="1" applyFill="1" applyAlignment="1">
      <alignment horizontal="left" vertical="center"/>
    </xf>
    <xf numFmtId="169" fontId="5" fillId="8" borderId="15" xfId="5" applyNumberFormat="1" applyFont="1" applyFill="1" applyBorder="1" applyAlignment="1">
      <alignment horizontal="left" vertical="top"/>
    </xf>
    <xf numFmtId="169" fontId="5" fillId="8" borderId="8" xfId="5" applyNumberFormat="1" applyFont="1" applyFill="1" applyBorder="1" applyAlignment="1">
      <alignment horizontal="left" vertical="top"/>
    </xf>
    <xf numFmtId="169" fontId="5" fillId="8" borderId="16" xfId="5" applyNumberFormat="1" applyFont="1" applyFill="1" applyBorder="1" applyAlignment="1">
      <alignment horizontal="left" vertical="top"/>
    </xf>
    <xf numFmtId="0" fontId="7" fillId="9" borderId="16" xfId="0" applyFont="1" applyFill="1" applyBorder="1"/>
    <xf numFmtId="0" fontId="3" fillId="9" borderId="16" xfId="0" applyFont="1" applyFill="1" applyBorder="1" applyAlignment="1">
      <alignment horizontal="right"/>
    </xf>
    <xf numFmtId="164" fontId="3" fillId="2" borderId="9" xfId="3" applyNumberFormat="1" applyFont="1" applyBorder="1"/>
    <xf numFmtId="0" fontId="12" fillId="0" borderId="0" xfId="0" applyFont="1"/>
    <xf numFmtId="0" fontId="13" fillId="0" borderId="1" xfId="0" applyFont="1" applyBorder="1"/>
    <xf numFmtId="0" fontId="7" fillId="0" borderId="2" xfId="0" applyFont="1" applyBorder="1"/>
    <xf numFmtId="0" fontId="7" fillId="0" borderId="3" xfId="0" applyFont="1" applyBorder="1"/>
    <xf numFmtId="166" fontId="3" fillId="2" borderId="4" xfId="0" applyNumberFormat="1" applyFont="1" applyFill="1" applyBorder="1"/>
    <xf numFmtId="166" fontId="3" fillId="2" borderId="5" xfId="0" applyNumberFormat="1" applyFont="1" applyFill="1" applyBorder="1"/>
    <xf numFmtId="166" fontId="3" fillId="2" borderId="6" xfId="0" applyNumberFormat="1" applyFont="1" applyFill="1" applyBorder="1"/>
    <xf numFmtId="0" fontId="3" fillId="3" borderId="7" xfId="0" applyFont="1" applyFill="1" applyBorder="1"/>
    <xf numFmtId="0" fontId="3" fillId="4" borderId="0" xfId="0" applyFont="1" applyFill="1" applyAlignment="1">
      <alignment horizontal="center" vertical="center" wrapText="1"/>
    </xf>
    <xf numFmtId="2" fontId="14" fillId="0" borderId="0" xfId="0" applyNumberFormat="1" applyFont="1"/>
    <xf numFmtId="0" fontId="3" fillId="4" borderId="0" xfId="0" applyFont="1" applyFill="1" applyAlignment="1">
      <alignment horizontal="center" vertical="center"/>
    </xf>
    <xf numFmtId="167" fontId="14" fillId="0" borderId="0" xfId="0" applyNumberFormat="1" applyFont="1"/>
    <xf numFmtId="0" fontId="14" fillId="0" borderId="0" xfId="0" applyFont="1"/>
    <xf numFmtId="15" fontId="3" fillId="4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64" fontId="3" fillId="2" borderId="9" xfId="3" applyNumberFormat="1" applyFont="1" applyBorder="1" applyAlignment="1">
      <alignment horizontal="left"/>
    </xf>
    <xf numFmtId="49" fontId="3" fillId="5" borderId="9" xfId="3" applyNumberFormat="1" applyFont="1" applyFill="1" applyBorder="1" applyAlignment="1">
      <alignment horizontal="center"/>
    </xf>
    <xf numFmtId="49" fontId="7" fillId="0" borderId="8" xfId="0" applyNumberFormat="1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3" fillId="0" borderId="0" xfId="0" applyFont="1"/>
    <xf numFmtId="17" fontId="7" fillId="0" borderId="0" xfId="0" applyNumberFormat="1" applyFont="1"/>
    <xf numFmtId="0" fontId="6" fillId="7" borderId="13" xfId="5" applyFill="1" applyBorder="1" applyAlignment="1">
      <alignment horizontal="left"/>
    </xf>
    <xf numFmtId="0" fontId="6" fillId="7" borderId="14" xfId="5" applyFill="1" applyBorder="1" applyAlignment="1">
      <alignment horizontal="left"/>
    </xf>
    <xf numFmtId="0" fontId="6" fillId="7" borderId="15" xfId="5" applyFill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9" fontId="3" fillId="8" borderId="9" xfId="5" applyNumberFormat="1" applyFont="1" applyFill="1" applyBorder="1" applyAlignment="1">
      <alignment horizontal="right" indent="1"/>
    </xf>
    <xf numFmtId="0" fontId="6" fillId="10" borderId="14" xfId="5" applyFill="1" applyBorder="1" applyAlignment="1">
      <alignment horizontal="left"/>
    </xf>
    <xf numFmtId="0" fontId="7" fillId="0" borderId="16" xfId="0" applyFont="1" applyBorder="1"/>
    <xf numFmtId="0" fontId="7" fillId="0" borderId="17" xfId="0" applyFont="1" applyBorder="1"/>
    <xf numFmtId="0" fontId="6" fillId="10" borderId="9" xfId="5" applyFill="1" applyBorder="1" applyAlignment="1">
      <alignment horizontal="left"/>
    </xf>
    <xf numFmtId="0" fontId="6" fillId="10" borderId="15" xfId="5" applyFill="1" applyBorder="1" applyAlignment="1">
      <alignment horizontal="left"/>
    </xf>
    <xf numFmtId="0" fontId="6" fillId="10" borderId="13" xfId="5" applyFill="1" applyBorder="1" applyAlignment="1">
      <alignment horizontal="left"/>
    </xf>
    <xf numFmtId="0" fontId="7" fillId="0" borderId="0" xfId="0" applyFont="1" applyAlignment="1">
      <alignment horizontal="left" indent="2"/>
    </xf>
    <xf numFmtId="0" fontId="6" fillId="7" borderId="14" xfId="5" applyFill="1" applyBorder="1" applyAlignment="1">
      <alignment horizontal="right" indent="1"/>
    </xf>
    <xf numFmtId="0" fontId="6" fillId="7" borderId="15" xfId="5" applyFill="1" applyBorder="1" applyAlignment="1">
      <alignment horizontal="right" indent="1"/>
    </xf>
    <xf numFmtId="0" fontId="3" fillId="0" borderId="1" xfId="0" applyFont="1" applyBorder="1"/>
    <xf numFmtId="0" fontId="7" fillId="0" borderId="18" xfId="0" applyFont="1" applyBorder="1"/>
    <xf numFmtId="0" fontId="7" fillId="5" borderId="7" xfId="0" applyFont="1" applyFill="1" applyBorder="1"/>
    <xf numFmtId="0" fontId="3" fillId="0" borderId="18" xfId="0" applyFont="1" applyBorder="1"/>
    <xf numFmtId="0" fontId="3" fillId="0" borderId="16" xfId="0" applyFont="1" applyBorder="1"/>
    <xf numFmtId="0" fontId="3" fillId="9" borderId="17" xfId="0" applyFont="1" applyFill="1" applyBorder="1"/>
    <xf numFmtId="0" fontId="3" fillId="0" borderId="7" xfId="0" applyFont="1" applyBorder="1" applyAlignment="1">
      <alignment horizontal="right"/>
    </xf>
    <xf numFmtId="0" fontId="3" fillId="8" borderId="9" xfId="5" applyFont="1" applyFill="1" applyBorder="1" applyAlignment="1">
      <alignment horizontal="left"/>
    </xf>
    <xf numFmtId="0" fontId="3" fillId="8" borderId="17" xfId="5" applyFont="1" applyFill="1" applyBorder="1" applyAlignment="1">
      <alignment horizontal="center"/>
    </xf>
    <xf numFmtId="0" fontId="3" fillId="8" borderId="8" xfId="5" applyFont="1" applyFill="1" applyBorder="1" applyAlignment="1">
      <alignment horizontal="center"/>
    </xf>
    <xf numFmtId="0" fontId="3" fillId="8" borderId="9" xfId="5" applyFont="1" applyFill="1" applyBorder="1" applyAlignment="1">
      <alignment horizontal="right"/>
    </xf>
    <xf numFmtId="0" fontId="15" fillId="0" borderId="0" xfId="0" applyFont="1"/>
    <xf numFmtId="0" fontId="6" fillId="7" borderId="13" xfId="5" applyFill="1" applyBorder="1" applyAlignment="1"/>
    <xf numFmtId="0" fontId="6" fillId="7" borderId="15" xfId="5" applyFill="1" applyBorder="1" applyAlignment="1"/>
    <xf numFmtId="0" fontId="6" fillId="10" borderId="19" xfId="5" applyFill="1" applyBorder="1" applyAlignment="1">
      <alignment horizontal="left"/>
    </xf>
    <xf numFmtId="0" fontId="6" fillId="10" borderId="19" xfId="5" applyFill="1" applyBorder="1" applyAlignment="1">
      <alignment horizontal="left" wrapText="1"/>
    </xf>
    <xf numFmtId="0" fontId="6" fillId="10" borderId="15" xfId="5" applyFill="1" applyBorder="1" applyAlignment="1">
      <alignment horizontal="center"/>
    </xf>
    <xf numFmtId="168" fontId="6" fillId="10" borderId="15" xfId="5" applyNumberFormat="1" applyFill="1" applyBorder="1" applyAlignment="1">
      <alignment horizontal="center"/>
    </xf>
    <xf numFmtId="172" fontId="11" fillId="9" borderId="9" xfId="0" applyNumberFormat="1" applyFont="1" applyFill="1" applyBorder="1"/>
    <xf numFmtId="14" fontId="11" fillId="9" borderId="9" xfId="0" applyNumberFormat="1" applyFont="1" applyFill="1" applyBorder="1"/>
    <xf numFmtId="0" fontId="11" fillId="9" borderId="9" xfId="0" applyFont="1" applyFill="1" applyBorder="1"/>
    <xf numFmtId="0" fontId="16" fillId="11" borderId="9" xfId="0" applyFont="1" applyFill="1" applyBorder="1"/>
    <xf numFmtId="164" fontId="7" fillId="9" borderId="18" xfId="6" applyFont="1" applyFill="1" applyBorder="1"/>
    <xf numFmtId="164" fontId="7" fillId="9" borderId="17" xfId="6" applyFont="1" applyFill="1" applyBorder="1"/>
    <xf numFmtId="164" fontId="3" fillId="9" borderId="16" xfId="6" applyFont="1" applyFill="1" applyBorder="1"/>
    <xf numFmtId="0" fontId="17" fillId="4" borderId="0" xfId="0" applyFont="1" applyFill="1" applyAlignment="1">
      <alignment horizontal="center" vertical="center"/>
    </xf>
    <xf numFmtId="14" fontId="5" fillId="5" borderId="7" xfId="4" applyNumberFormat="1" applyFont="1" applyBorder="1" applyAlignment="1">
      <alignment horizontal="right" vertical="center"/>
    </xf>
    <xf numFmtId="170" fontId="7" fillId="0" borderId="8" xfId="2" applyNumberFormat="1" applyFont="1" applyFill="1" applyBorder="1" applyAlignment="1">
      <alignment horizontal="right"/>
    </xf>
    <xf numFmtId="165" fontId="3" fillId="0" borderId="8" xfId="1" applyFont="1" applyFill="1" applyBorder="1" applyAlignment="1">
      <alignment horizontal="right"/>
    </xf>
    <xf numFmtId="9" fontId="7" fillId="9" borderId="0" xfId="2" applyFont="1" applyFill="1" applyBorder="1"/>
    <xf numFmtId="164" fontId="3" fillId="2" borderId="8" xfId="0" applyNumberFormat="1" applyFont="1" applyFill="1" applyBorder="1"/>
    <xf numFmtId="168" fontId="3" fillId="8" borderId="22" xfId="5" applyNumberFormat="1" applyFont="1" applyFill="1" applyBorder="1" applyAlignment="1">
      <alignment horizontal="center"/>
    </xf>
    <xf numFmtId="164" fontId="7" fillId="9" borderId="23" xfId="6" applyFont="1" applyFill="1" applyBorder="1"/>
    <xf numFmtId="164" fontId="5" fillId="5" borderId="23" xfId="4" applyNumberFormat="1" applyFont="1" applyBorder="1" applyAlignment="1">
      <alignment horizontal="center" vertical="center"/>
    </xf>
    <xf numFmtId="164" fontId="5" fillId="9" borderId="23" xfId="4" applyNumberFormat="1" applyFont="1" applyFill="1" applyBorder="1" applyAlignment="1">
      <alignment horizontal="center" vertical="center"/>
    </xf>
    <xf numFmtId="164" fontId="5" fillId="2" borderId="24" xfId="6" applyFont="1" applyFill="1" applyBorder="1" applyAlignment="1" applyProtection="1">
      <alignment horizontal="center" vertical="center"/>
    </xf>
    <xf numFmtId="164" fontId="5" fillId="9" borderId="23" xfId="6" applyFont="1" applyFill="1" applyBorder="1" applyAlignment="1" applyProtection="1">
      <alignment horizontal="center" vertical="center"/>
    </xf>
    <xf numFmtId="164" fontId="5" fillId="9" borderId="21" xfId="6" applyFont="1" applyFill="1" applyBorder="1" applyAlignment="1" applyProtection="1">
      <alignment horizontal="center" vertical="center"/>
    </xf>
    <xf numFmtId="168" fontId="3" fillId="8" borderId="16" xfId="5" applyNumberFormat="1" applyFont="1" applyFill="1" applyBorder="1" applyAlignment="1">
      <alignment horizontal="center"/>
    </xf>
    <xf numFmtId="168" fontId="3" fillId="8" borderId="24" xfId="5" applyNumberFormat="1" applyFont="1" applyFill="1" applyBorder="1" applyAlignment="1">
      <alignment horizontal="center"/>
    </xf>
    <xf numFmtId="168" fontId="3" fillId="8" borderId="25" xfId="5" applyNumberFormat="1" applyFont="1" applyFill="1" applyBorder="1" applyAlignment="1">
      <alignment horizontal="center"/>
    </xf>
    <xf numFmtId="164" fontId="5" fillId="2" borderId="23" xfId="4" applyNumberFormat="1" applyFont="1" applyFill="1" applyBorder="1" applyAlignment="1">
      <alignment horizontal="center" vertical="center"/>
    </xf>
    <xf numFmtId="168" fontId="3" fillId="8" borderId="20" xfId="5" applyNumberFormat="1" applyFont="1" applyFill="1" applyBorder="1" applyAlignment="1">
      <alignment horizontal="center"/>
    </xf>
    <xf numFmtId="164" fontId="7" fillId="9" borderId="24" xfId="6" applyFont="1" applyFill="1" applyBorder="1"/>
    <xf numFmtId="164" fontId="5" fillId="5" borderId="24" xfId="4" applyNumberFormat="1" applyFont="1" applyBorder="1" applyAlignment="1">
      <alignment horizontal="center" vertical="center"/>
    </xf>
    <xf numFmtId="164" fontId="5" fillId="9" borderId="24" xfId="6" applyFont="1" applyFill="1" applyBorder="1" applyAlignment="1" applyProtection="1">
      <alignment horizontal="center" vertical="center"/>
    </xf>
    <xf numFmtId="164" fontId="3" fillId="9" borderId="20" xfId="6" applyFont="1" applyFill="1" applyBorder="1"/>
    <xf numFmtId="169" fontId="5" fillId="8" borderId="20" xfId="5" applyNumberFormat="1" applyFont="1" applyFill="1" applyBorder="1" applyAlignment="1">
      <alignment horizontal="center"/>
    </xf>
    <xf numFmtId="0" fontId="7" fillId="0" borderId="24" xfId="0" applyFont="1" applyBorder="1"/>
    <xf numFmtId="164" fontId="3" fillId="2" borderId="24" xfId="3" applyNumberFormat="1" applyFont="1" applyBorder="1"/>
    <xf numFmtId="164" fontId="3" fillId="9" borderId="20" xfId="3" applyNumberFormat="1" applyFont="1" applyFill="1" applyBorder="1"/>
    <xf numFmtId="168" fontId="3" fillId="8" borderId="21" xfId="5" applyNumberFormat="1" applyFont="1" applyFill="1" applyBorder="1" applyAlignment="1">
      <alignment horizontal="center"/>
    </xf>
    <xf numFmtId="168" fontId="3" fillId="9" borderId="26" xfId="5" applyNumberFormat="1" applyFont="1" applyFill="1" applyBorder="1" applyAlignment="1">
      <alignment horizontal="center"/>
    </xf>
    <xf numFmtId="164" fontId="5" fillId="9" borderId="24" xfId="4" applyNumberFormat="1" applyFont="1" applyFill="1" applyBorder="1" applyAlignment="1">
      <alignment horizontal="center" vertical="center"/>
    </xf>
    <xf numFmtId="164" fontId="5" fillId="9" borderId="20" xfId="6" applyFont="1" applyFill="1" applyBorder="1" applyAlignment="1" applyProtection="1">
      <alignment horizontal="center" vertical="center"/>
    </xf>
    <xf numFmtId="164" fontId="3" fillId="2" borderId="23" xfId="3" applyNumberFormat="1" applyFont="1" applyBorder="1"/>
    <xf numFmtId="0" fontId="7" fillId="0" borderId="26" xfId="0" applyFont="1" applyBorder="1"/>
    <xf numFmtId="164" fontId="5" fillId="2" borderId="24" xfId="4" applyNumberFormat="1" applyFont="1" applyFill="1" applyBorder="1" applyAlignment="1">
      <alignment horizontal="center" vertical="center"/>
    </xf>
    <xf numFmtId="164" fontId="3" fillId="2" borderId="24" xfId="0" applyNumberFormat="1" applyFont="1" applyFill="1" applyBorder="1"/>
    <xf numFmtId="0" fontId="3" fillId="8" borderId="22" xfId="5" applyNumberFormat="1" applyFont="1" applyFill="1" applyBorder="1" applyAlignment="1">
      <alignment horizontal="center"/>
    </xf>
    <xf numFmtId="164" fontId="5" fillId="2" borderId="23" xfId="6" applyFont="1" applyFill="1" applyBorder="1" applyAlignment="1" applyProtection="1">
      <alignment horizontal="center" vertical="center"/>
    </xf>
    <xf numFmtId="168" fontId="3" fillId="9" borderId="24" xfId="5" applyNumberFormat="1" applyFont="1" applyFill="1" applyBorder="1" applyAlignment="1">
      <alignment horizontal="center"/>
    </xf>
    <xf numFmtId="0" fontId="10" fillId="0" borderId="0" xfId="0" applyFont="1"/>
    <xf numFmtId="0" fontId="10" fillId="9" borderId="0" xfId="0" applyFont="1" applyFill="1"/>
    <xf numFmtId="0" fontId="11" fillId="9" borderId="0" xfId="0" applyFont="1" applyFill="1"/>
    <xf numFmtId="10" fontId="7" fillId="5" borderId="0" xfId="2" applyNumberFormat="1" applyFont="1" applyFill="1" applyBorder="1"/>
    <xf numFmtId="10" fontId="7" fillId="5" borderId="8" xfId="2" applyNumberFormat="1" applyFont="1" applyFill="1" applyBorder="1"/>
    <xf numFmtId="173" fontId="7" fillId="4" borderId="0" xfId="1" applyNumberFormat="1" applyFont="1" applyFill="1" applyBorder="1"/>
    <xf numFmtId="173" fontId="7" fillId="4" borderId="0" xfId="1" applyNumberFormat="1" applyFont="1" applyFill="1"/>
    <xf numFmtId="173" fontId="7" fillId="4" borderId="8" xfId="1" applyNumberFormat="1" applyFont="1" applyFill="1" applyBorder="1"/>
    <xf numFmtId="174" fontId="3" fillId="2" borderId="8" xfId="3" applyNumberFormat="1" applyFont="1" applyBorder="1"/>
    <xf numFmtId="173" fontId="7" fillId="2" borderId="0" xfId="1" applyNumberFormat="1" applyFont="1" applyFill="1" applyBorder="1"/>
    <xf numFmtId="173" fontId="7" fillId="2" borderId="8" xfId="1" applyNumberFormat="1" applyFont="1" applyFill="1" applyBorder="1"/>
    <xf numFmtId="0" fontId="18" fillId="9" borderId="0" xfId="0" applyFont="1" applyFill="1"/>
    <xf numFmtId="164" fontId="19" fillId="12" borderId="9" xfId="6" applyFont="1" applyFill="1" applyBorder="1" applyAlignment="1">
      <alignment horizontal="center" vertical="center"/>
    </xf>
    <xf numFmtId="164" fontId="19" fillId="12" borderId="3" xfId="3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1" fillId="9" borderId="0" xfId="0" applyFont="1" applyFill="1" applyAlignment="1">
      <alignment wrapText="1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6" fillId="10" borderId="14" xfId="5" applyFill="1" applyBorder="1" applyAlignment="1">
      <alignment horizontal="left"/>
    </xf>
    <xf numFmtId="0" fontId="7" fillId="10" borderId="14" xfId="0" applyFont="1" applyFill="1" applyBorder="1" applyAlignment="1">
      <alignment horizontal="left"/>
    </xf>
    <xf numFmtId="0" fontId="6" fillId="7" borderId="14" xfId="5" applyFill="1" applyBorder="1" applyAlignment="1">
      <alignment horizontal="center"/>
    </xf>
    <xf numFmtId="0" fontId="6" fillId="7" borderId="15" xfId="5" applyFill="1" applyBorder="1" applyAlignment="1">
      <alignment horizontal="center"/>
    </xf>
    <xf numFmtId="168" fontId="6" fillId="7" borderId="13" xfId="5" applyNumberFormat="1" applyFill="1" applyBorder="1" applyAlignment="1">
      <alignment horizontal="center"/>
    </xf>
    <xf numFmtId="168" fontId="6" fillId="7" borderId="14" xfId="5" applyNumberFormat="1" applyFill="1" applyBorder="1" applyAlignment="1">
      <alignment horizontal="center"/>
    </xf>
    <xf numFmtId="168" fontId="6" fillId="7" borderId="15" xfId="5" applyNumberFormat="1" applyFill="1" applyBorder="1" applyAlignment="1">
      <alignment horizontal="center"/>
    </xf>
    <xf numFmtId="0" fontId="6" fillId="10" borderId="13" xfId="5" applyFill="1" applyBorder="1" applyAlignment="1">
      <alignment horizontal="left"/>
    </xf>
    <xf numFmtId="0" fontId="6" fillId="10" borderId="15" xfId="5" applyFill="1" applyBorder="1" applyAlignment="1">
      <alignment horizontal="left"/>
    </xf>
    <xf numFmtId="168" fontId="6" fillId="7" borderId="10" xfId="5" applyNumberFormat="1" applyFill="1" applyBorder="1" applyAlignment="1">
      <alignment horizontal="center"/>
    </xf>
    <xf numFmtId="168" fontId="6" fillId="7" borderId="11" xfId="5" applyNumberFormat="1" applyFill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vertical="top" wrapText="1"/>
    </xf>
    <xf numFmtId="164" fontId="5" fillId="5" borderId="9" xfId="6" applyFont="1" applyFill="1" applyBorder="1" applyAlignment="1">
      <alignment horizontal="center" vertical="center" wrapText="1"/>
    </xf>
    <xf numFmtId="164" fontId="19" fillId="12" borderId="9" xfId="6" applyFont="1" applyFill="1" applyBorder="1" applyAlignment="1">
      <alignment horizontal="center" vertical="center" wrapText="1"/>
    </xf>
  </cellXfs>
  <cellStyles count="8">
    <cellStyle name="Comma" xfId="1" builtinId="3"/>
    <cellStyle name="Comma 2" xfId="7" xr:uid="{CA5742EE-0676-4441-B692-781E6020C1D0}"/>
    <cellStyle name="Currency 2" xfId="6" xr:uid="{BCFB2BBC-F586-403D-8597-96342DA0E2F7}"/>
    <cellStyle name="formula_driven" xfId="3" xr:uid="{FB5336E6-2A91-4378-8E5E-1E7347077677}"/>
    <cellStyle name="Normal" xfId="0" builtinId="0"/>
    <cellStyle name="Percent" xfId="2" builtinId="5"/>
    <cellStyle name="Response_cell" xfId="4" xr:uid="{082F0D9E-6A2C-49B1-AF8A-87BD516935E6}"/>
    <cellStyle name="Table_header" xfId="5" xr:uid="{FF7CA2DE-FA34-4087-B83A-C3958C8DE613}"/>
  </cellStyles>
  <dxfs count="0"/>
  <tableStyles count="0" defaultTableStyle="TableStyleMedium2" defaultPivotStyle="PivotStyleLight16"/>
  <colors>
    <mruColors>
      <color rgb="FFD6FAD6"/>
      <color rgb="FFFFDED1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F418D-9293-44D1-8F0B-60B8B21C564A}">
  <sheetPr codeName="Sheet1"/>
  <dimension ref="B2:D7"/>
  <sheetViews>
    <sheetView tabSelected="1" workbookViewId="0"/>
  </sheetViews>
  <sheetFormatPr defaultColWidth="9.140625" defaultRowHeight="15" x14ac:dyDescent="0.25"/>
  <cols>
    <col min="1" max="2" width="9.140625" style="39"/>
    <col min="3" max="3" width="9.85546875" style="39" bestFit="1" customWidth="1"/>
    <col min="4" max="4" width="32.42578125" style="39" bestFit="1" customWidth="1"/>
    <col min="5" max="16384" width="9.140625" style="39"/>
  </cols>
  <sheetData>
    <row r="2" spans="2:4" x14ac:dyDescent="0.25">
      <c r="B2" s="174" t="s">
        <v>156</v>
      </c>
      <c r="C2" s="174" t="s">
        <v>157</v>
      </c>
      <c r="D2" s="174" t="s">
        <v>158</v>
      </c>
    </row>
    <row r="3" spans="2:4" x14ac:dyDescent="0.25">
      <c r="B3" s="171">
        <v>1</v>
      </c>
      <c r="C3" s="172">
        <v>46071</v>
      </c>
      <c r="D3" s="173" t="s">
        <v>159</v>
      </c>
    </row>
    <row r="4" spans="2:4" x14ac:dyDescent="0.25">
      <c r="B4" s="173">
        <v>1.1000000000000001</v>
      </c>
      <c r="C4" s="172">
        <v>46057</v>
      </c>
      <c r="D4" s="173" t="s">
        <v>174</v>
      </c>
    </row>
    <row r="5" spans="2:4" x14ac:dyDescent="0.25">
      <c r="B5" s="173">
        <v>1.2</v>
      </c>
      <c r="C5" s="172">
        <v>46085</v>
      </c>
      <c r="D5" s="173" t="s">
        <v>175</v>
      </c>
    </row>
    <row r="6" spans="2:4" x14ac:dyDescent="0.25">
      <c r="B6" s="173">
        <v>1.3</v>
      </c>
      <c r="C6" s="172">
        <v>46120</v>
      </c>
      <c r="D6" s="173" t="s">
        <v>182</v>
      </c>
    </row>
    <row r="7" spans="2:4" x14ac:dyDescent="0.25">
      <c r="B7" s="173"/>
      <c r="C7" s="173"/>
      <c r="D7" s="17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80A68-C1B2-4A91-9BC5-CD9895788697}">
  <sheetPr codeName="Sheet10"/>
  <dimension ref="A1:AO91"/>
  <sheetViews>
    <sheetView showGridLines="0" zoomScaleNormal="100" workbookViewId="0">
      <selection activeCell="D62" sqref="D62:N70"/>
    </sheetView>
  </sheetViews>
  <sheetFormatPr defaultColWidth="9.140625" defaultRowHeight="14.25" x14ac:dyDescent="0.2"/>
  <cols>
    <col min="1" max="1" width="9.140625" style="38" customWidth="1"/>
    <col min="2" max="2" width="92.7109375" style="38" customWidth="1"/>
    <col min="3" max="14" width="17.140625" style="38" customWidth="1"/>
    <col min="15" max="16384" width="9.140625" style="38"/>
  </cols>
  <sheetData>
    <row r="1" spans="1:41" x14ac:dyDescent="0.2">
      <c r="A1" s="216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41" x14ac:dyDescent="0.2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41" s="60" customFormat="1" x14ac:dyDescent="0.2">
      <c r="A3" s="232"/>
      <c r="B3" s="232"/>
      <c r="C3" s="232"/>
      <c r="D3" s="232"/>
      <c r="E3" s="232"/>
      <c r="F3" s="232"/>
      <c r="G3" s="232"/>
      <c r="H3" s="232"/>
      <c r="I3" s="232"/>
      <c r="J3" s="232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</row>
    <row r="4" spans="1:41" ht="15" x14ac:dyDescent="0.25">
      <c r="A4" s="135"/>
    </row>
    <row r="5" spans="1:41" ht="15" x14ac:dyDescent="0.25">
      <c r="B5" s="98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41" ht="15" x14ac:dyDescent="0.25">
      <c r="B6" s="243" t="s">
        <v>131</v>
      </c>
      <c r="C6" s="244"/>
      <c r="D6" s="240" t="s">
        <v>11</v>
      </c>
      <c r="E6" s="241"/>
      <c r="F6" s="241"/>
      <c r="G6" s="241"/>
      <c r="H6" s="241"/>
      <c r="I6" s="242"/>
      <c r="J6" s="238" t="s">
        <v>110</v>
      </c>
      <c r="K6" s="238" t="s">
        <v>110</v>
      </c>
      <c r="L6" s="238" t="s">
        <v>110</v>
      </c>
      <c r="M6" s="238" t="s">
        <v>110</v>
      </c>
      <c r="N6" s="239" t="s">
        <v>110</v>
      </c>
    </row>
    <row r="7" spans="1:41" ht="15" x14ac:dyDescent="0.25">
      <c r="B7" s="65"/>
      <c r="C7" s="66" t="s">
        <v>36</v>
      </c>
      <c r="D7" s="67" t="str">
        <f>'1. Submission information'!F12</f>
        <v>2021-22</v>
      </c>
      <c r="E7" s="67" t="str">
        <f>'1. Submission information'!G12</f>
        <v>2022-23</v>
      </c>
      <c r="F7" s="67" t="str">
        <f>'1. Submission information'!H12</f>
        <v>2023-24</v>
      </c>
      <c r="G7" s="67" t="str">
        <f>'1. Submission information'!I12</f>
        <v>2024-25</v>
      </c>
      <c r="H7" s="67" t="str">
        <f>'1. Submission information'!J12</f>
        <v>2025-26</v>
      </c>
      <c r="I7" s="200" t="str">
        <f>'1. Submission information'!K12</f>
        <v>Sept 26 Qtr</v>
      </c>
      <c r="J7" s="67" t="str">
        <f>'1. Submission information'!F7</f>
        <v>2026-27</v>
      </c>
      <c r="K7" s="67" t="str">
        <f>'1. Submission information'!G7</f>
        <v>2027-28</v>
      </c>
      <c r="L7" s="67" t="str">
        <f>'1. Submission information'!H7</f>
        <v>2028-29</v>
      </c>
      <c r="M7" s="67" t="str">
        <f>'1. Submission information'!I7</f>
        <v>2029-30</v>
      </c>
      <c r="N7" s="67" t="str">
        <f>'1. Submission information'!J7</f>
        <v>2030-31</v>
      </c>
    </row>
    <row r="8" spans="1:41" ht="15" x14ac:dyDescent="0.25">
      <c r="B8" s="68"/>
      <c r="C8" s="69"/>
      <c r="D8" s="42" t="s">
        <v>166</v>
      </c>
      <c r="E8" s="42" t="s">
        <v>166</v>
      </c>
      <c r="F8" s="42" t="s">
        <v>166</v>
      </c>
      <c r="G8" s="42" t="s">
        <v>166</v>
      </c>
      <c r="H8" s="42" t="s">
        <v>124</v>
      </c>
      <c r="I8" s="193" t="s">
        <v>124</v>
      </c>
      <c r="J8" s="42" t="s">
        <v>41</v>
      </c>
      <c r="K8" s="42" t="s">
        <v>41</v>
      </c>
      <c r="L8" s="42" t="s">
        <v>41</v>
      </c>
      <c r="M8" s="42" t="s">
        <v>41</v>
      </c>
      <c r="N8" s="42" t="s">
        <v>41</v>
      </c>
    </row>
    <row r="9" spans="1:41" ht="15" x14ac:dyDescent="0.25">
      <c r="B9" s="153" t="s">
        <v>54</v>
      </c>
      <c r="C9" s="154"/>
      <c r="D9" s="117"/>
      <c r="E9" s="117"/>
      <c r="F9" s="117"/>
      <c r="G9" s="117"/>
      <c r="H9" s="117"/>
      <c r="I9" s="209"/>
      <c r="J9" s="117"/>
      <c r="K9" s="154"/>
      <c r="L9" s="117"/>
      <c r="M9" s="154"/>
      <c r="N9" s="117"/>
    </row>
    <row r="10" spans="1:41" ht="15" x14ac:dyDescent="0.25">
      <c r="B10" s="88" t="s">
        <v>205</v>
      </c>
      <c r="C10" s="70">
        <f>SUM(D10:N10)</f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197">
        <v>0</v>
      </c>
      <c r="J10" s="50">
        <v>0</v>
      </c>
      <c r="K10" s="49">
        <v>0</v>
      </c>
      <c r="L10" s="49">
        <v>0</v>
      </c>
      <c r="M10" s="49">
        <v>0</v>
      </c>
      <c r="N10" s="49">
        <v>0</v>
      </c>
    </row>
    <row r="11" spans="1:41" ht="15" x14ac:dyDescent="0.25">
      <c r="B11" s="88" t="str">
        <f>'6a. Operating costs (C)'!B11</f>
        <v>Maintenance costs</v>
      </c>
      <c r="C11" s="70">
        <f t="shared" ref="C11:C15" si="0">SUM(D11:N11)</f>
        <v>12.202086503822299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197">
        <v>0</v>
      </c>
      <c r="J11" s="50">
        <v>0</v>
      </c>
      <c r="K11" s="49">
        <v>1.5942936823329139</v>
      </c>
      <c r="L11" s="49">
        <v>2.8509461119795949</v>
      </c>
      <c r="M11" s="49">
        <v>3.8163289087706653</v>
      </c>
      <c r="N11" s="49">
        <v>3.9405178007391242</v>
      </c>
    </row>
    <row r="12" spans="1:41" ht="15" x14ac:dyDescent="0.25">
      <c r="B12" s="88" t="str">
        <f>'6a. Operating costs (C)'!B12</f>
        <v>Operating costs</v>
      </c>
      <c r="C12" s="70">
        <f t="shared" si="0"/>
        <v>21.117296924894667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197">
        <v>0</v>
      </c>
      <c r="J12" s="50">
        <v>0.4981937888180743</v>
      </c>
      <c r="K12" s="49">
        <v>3.1950436998698879</v>
      </c>
      <c r="L12" s="49">
        <v>5.0030634665211231</v>
      </c>
      <c r="M12" s="49">
        <v>6.3248904806892998</v>
      </c>
      <c r="N12" s="49">
        <v>6.0961054889962814</v>
      </c>
    </row>
    <row r="13" spans="1:41" ht="15" x14ac:dyDescent="0.25">
      <c r="B13" s="88" t="str">
        <f>'6a. Operating costs (C)'!B13</f>
        <v>Insurance costs</v>
      </c>
      <c r="C13" s="70">
        <f t="shared" si="0"/>
        <v>3.0184362296050109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197">
        <v>0</v>
      </c>
      <c r="J13" s="50">
        <v>0</v>
      </c>
      <c r="K13" s="49">
        <v>0.24132880308863897</v>
      </c>
      <c r="L13" s="49">
        <v>0.82937936771143195</v>
      </c>
      <c r="M13" s="49">
        <v>0.97810692636716845</v>
      </c>
      <c r="N13" s="49">
        <v>0.96962113243777126</v>
      </c>
    </row>
    <row r="14" spans="1:41" ht="15" x14ac:dyDescent="0.25">
      <c r="B14" s="88" t="str">
        <f>'6a. Operating costs (C)'!B14</f>
        <v>[Transgrid to specify]</v>
      </c>
      <c r="C14" s="70">
        <f t="shared" si="0"/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197">
        <v>0</v>
      </c>
      <c r="J14" s="50">
        <v>0</v>
      </c>
      <c r="K14" s="49">
        <v>0</v>
      </c>
      <c r="L14" s="49">
        <v>0</v>
      </c>
      <c r="M14" s="49">
        <v>0</v>
      </c>
      <c r="N14" s="49">
        <v>0</v>
      </c>
    </row>
    <row r="15" spans="1:41" ht="15" x14ac:dyDescent="0.25">
      <c r="B15" s="88" t="str">
        <f>'6a. Operating costs (C)'!B15</f>
        <v>Debt raising costs</v>
      </c>
      <c r="C15" s="70">
        <f t="shared" si="0"/>
        <v>2.4265244248084801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197">
        <v>0</v>
      </c>
      <c r="J15" s="50">
        <v>0.15955870490962273</v>
      </c>
      <c r="K15" s="49">
        <v>0.40331077565246193</v>
      </c>
      <c r="L15" s="49">
        <v>0.59478138817437587</v>
      </c>
      <c r="M15" s="49">
        <v>0.63585821878795978</v>
      </c>
      <c r="N15" s="49">
        <v>0.6330153372840599</v>
      </c>
    </row>
    <row r="16" spans="1:41" ht="15" x14ac:dyDescent="0.25">
      <c r="B16" s="89"/>
      <c r="C16" s="145"/>
      <c r="D16" s="90"/>
      <c r="E16" s="90"/>
      <c r="F16" s="90"/>
      <c r="G16" s="90"/>
      <c r="H16" s="90"/>
      <c r="I16" s="201"/>
      <c r="J16" s="90"/>
      <c r="K16" s="145"/>
      <c r="L16" s="90"/>
      <c r="M16" s="145"/>
      <c r="N16" s="90"/>
    </row>
    <row r="17" spans="2:14" ht="15" x14ac:dyDescent="0.25">
      <c r="B17" s="89" t="s">
        <v>58</v>
      </c>
      <c r="C17" s="70">
        <f>SUM(C10:C15)</f>
        <v>38.764344083130453</v>
      </c>
      <c r="D17" s="28">
        <f>SUM(D10:D15)</f>
        <v>0</v>
      </c>
      <c r="E17" s="28">
        <f t="shared" ref="E17:N17" si="1">SUM(E10:E15)</f>
        <v>0</v>
      </c>
      <c r="F17" s="28">
        <f t="shared" si="1"/>
        <v>0</v>
      </c>
      <c r="G17" s="28">
        <f t="shared" si="1"/>
        <v>0</v>
      </c>
      <c r="H17" s="28">
        <f t="shared" si="1"/>
        <v>0</v>
      </c>
      <c r="I17" s="202">
        <f t="shared" si="1"/>
        <v>0</v>
      </c>
      <c r="J17" s="28">
        <f t="shared" si="1"/>
        <v>0.65775249372769706</v>
      </c>
      <c r="K17" s="28">
        <f t="shared" si="1"/>
        <v>5.4339769609439026</v>
      </c>
      <c r="L17" s="28">
        <f t="shared" si="1"/>
        <v>9.2781703343865249</v>
      </c>
      <c r="M17" s="28">
        <f t="shared" si="1"/>
        <v>11.755184534615093</v>
      </c>
      <c r="N17" s="28">
        <f t="shared" si="1"/>
        <v>11.639259759457238</v>
      </c>
    </row>
    <row r="18" spans="2:14" ht="15" x14ac:dyDescent="0.25">
      <c r="B18" s="91"/>
      <c r="C18" s="71"/>
      <c r="D18" s="57"/>
      <c r="E18" s="57"/>
      <c r="F18" s="57"/>
      <c r="G18" s="57"/>
      <c r="H18" s="57"/>
      <c r="I18" s="203"/>
      <c r="J18" s="57"/>
      <c r="K18" s="71"/>
      <c r="L18" s="57"/>
      <c r="M18" s="71"/>
      <c r="N18" s="57"/>
    </row>
    <row r="19" spans="2:14" ht="15" x14ac:dyDescent="0.25">
      <c r="B19" s="9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2:14" ht="15" x14ac:dyDescent="0.25">
      <c r="B20" s="9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</row>
    <row r="21" spans="2:14" ht="15" x14ac:dyDescent="0.25">
      <c r="B21" s="243" t="s">
        <v>132</v>
      </c>
      <c r="C21" s="244"/>
      <c r="D21" s="240" t="s">
        <v>11</v>
      </c>
      <c r="E21" s="241"/>
      <c r="F21" s="241"/>
      <c r="G21" s="241"/>
      <c r="H21" s="241"/>
      <c r="I21" s="242"/>
      <c r="J21" s="238" t="s">
        <v>110</v>
      </c>
      <c r="K21" s="238" t="s">
        <v>110</v>
      </c>
      <c r="L21" s="238" t="s">
        <v>110</v>
      </c>
      <c r="M21" s="238" t="s">
        <v>110</v>
      </c>
      <c r="N21" s="239" t="s">
        <v>110</v>
      </c>
    </row>
    <row r="22" spans="2:14" ht="15" x14ac:dyDescent="0.25">
      <c r="B22" s="65"/>
      <c r="C22" s="66" t="s">
        <v>36</v>
      </c>
      <c r="D22" s="67" t="str">
        <f>D7</f>
        <v>2021-22</v>
      </c>
      <c r="E22" s="67" t="str">
        <f t="shared" ref="E22:G22" si="2">E7</f>
        <v>2022-23</v>
      </c>
      <c r="F22" s="67" t="str">
        <f t="shared" si="2"/>
        <v>2023-24</v>
      </c>
      <c r="G22" s="67" t="str">
        <f t="shared" si="2"/>
        <v>2024-25</v>
      </c>
      <c r="H22" s="67" t="str">
        <f t="shared" ref="H22:N22" si="3">H7</f>
        <v>2025-26</v>
      </c>
      <c r="I22" s="200" t="str">
        <f t="shared" si="3"/>
        <v>Sept 26 Qtr</v>
      </c>
      <c r="J22" s="67" t="str">
        <f t="shared" si="3"/>
        <v>2026-27</v>
      </c>
      <c r="K22" s="67" t="str">
        <f t="shared" si="3"/>
        <v>2027-28</v>
      </c>
      <c r="L22" s="67" t="str">
        <f t="shared" si="3"/>
        <v>2028-29</v>
      </c>
      <c r="M22" s="67" t="str">
        <f t="shared" si="3"/>
        <v>2029-30</v>
      </c>
      <c r="N22" s="67" t="str">
        <f t="shared" si="3"/>
        <v>2030-31</v>
      </c>
    </row>
    <row r="23" spans="2:14" ht="15" x14ac:dyDescent="0.25">
      <c r="B23" s="68"/>
      <c r="C23" s="69"/>
      <c r="D23" s="42" t="str">
        <f>D$8</f>
        <v>Actuals</v>
      </c>
      <c r="E23" s="42" t="str">
        <f t="shared" ref="E23:N23" si="4">E$8</f>
        <v>Actuals</v>
      </c>
      <c r="F23" s="42" t="str">
        <f t="shared" si="4"/>
        <v>Actuals</v>
      </c>
      <c r="G23" s="42" t="str">
        <f t="shared" si="4"/>
        <v>Actuals</v>
      </c>
      <c r="H23" s="42" t="str">
        <f t="shared" si="4"/>
        <v>Estimate</v>
      </c>
      <c r="I23" s="193" t="str">
        <f t="shared" si="4"/>
        <v>Estimate</v>
      </c>
      <c r="J23" s="42" t="str">
        <f t="shared" si="4"/>
        <v>Forecast</v>
      </c>
      <c r="K23" s="42" t="str">
        <f t="shared" si="4"/>
        <v>Forecast</v>
      </c>
      <c r="L23" s="42" t="str">
        <f t="shared" si="4"/>
        <v>Forecast</v>
      </c>
      <c r="M23" s="42" t="str">
        <f t="shared" si="4"/>
        <v>Forecast</v>
      </c>
      <c r="N23" s="42" t="str">
        <f t="shared" si="4"/>
        <v>Forecast</v>
      </c>
    </row>
    <row r="24" spans="2:14" ht="15" x14ac:dyDescent="0.25">
      <c r="B24" s="153" t="s">
        <v>54</v>
      </c>
      <c r="C24" s="154"/>
      <c r="D24" s="117"/>
      <c r="E24" s="117"/>
      <c r="F24" s="117"/>
      <c r="G24" s="117"/>
      <c r="H24" s="117"/>
      <c r="I24" s="209"/>
      <c r="J24" s="117"/>
      <c r="K24" s="154"/>
      <c r="L24" s="117"/>
      <c r="M24" s="154"/>
      <c r="N24" s="117"/>
    </row>
    <row r="25" spans="2:14" ht="15" x14ac:dyDescent="0.25">
      <c r="B25" s="88" t="str">
        <f>B10</f>
        <v>Constestable costs</v>
      </c>
      <c r="C25" s="70">
        <f>SUM(D25:N25)</f>
        <v>0</v>
      </c>
      <c r="D25" s="183">
        <f>D10*'2. CPI escalation series'!D$23</f>
        <v>0</v>
      </c>
      <c r="E25" s="183">
        <f>E10*'2. CPI escalation series'!E$23</f>
        <v>0</v>
      </c>
      <c r="F25" s="183">
        <f>F10*'2. CPI escalation series'!F$23</f>
        <v>0</v>
      </c>
      <c r="G25" s="183">
        <f>G10*'2. CPI escalation series'!G$23</f>
        <v>0</v>
      </c>
      <c r="H25" s="183">
        <f>H10*'2. CPI escalation series'!H$23</f>
        <v>0</v>
      </c>
      <c r="I25" s="211">
        <f>I10*'2. CPI escalation series'!I$23</f>
        <v>0</v>
      </c>
      <c r="J25" s="100">
        <f>J10/(1+'2. CPI escalation series'!$C$12)^(COUNTA($J$7:J$7))</f>
        <v>0</v>
      </c>
      <c r="K25" s="100">
        <f>K10/(1+'2. CPI escalation series'!$C$12)^(COUNTA($J$7:K$7))</f>
        <v>0</v>
      </c>
      <c r="L25" s="100">
        <f>L10/(1+'2. CPI escalation series'!$C$12)^(COUNTA($J$7:L$7))</f>
        <v>0</v>
      </c>
      <c r="M25" s="100">
        <f>M10/(1+'2. CPI escalation series'!$C$12)^(COUNTA($J$7:M$7))</f>
        <v>0</v>
      </c>
      <c r="N25" s="100">
        <f>N10/(1+'2. CPI escalation series'!$C$12)^(COUNTA($J$7:N$7))</f>
        <v>0</v>
      </c>
    </row>
    <row r="26" spans="2:14" ht="15" x14ac:dyDescent="0.25">
      <c r="B26" s="88" t="str">
        <f t="shared" ref="B26:B30" si="5">B11</f>
        <v>Maintenance costs</v>
      </c>
      <c r="C26" s="70">
        <f t="shared" ref="C26:C30" si="6">SUM(D26:N26)</f>
        <v>11.043582334281265</v>
      </c>
      <c r="D26" s="183">
        <f>D11*'2. CPI escalation series'!D$23</f>
        <v>0</v>
      </c>
      <c r="E26" s="183">
        <f>E11*'2. CPI escalation series'!E$23</f>
        <v>0</v>
      </c>
      <c r="F26" s="183">
        <f>F11*'2. CPI escalation series'!F$23</f>
        <v>0</v>
      </c>
      <c r="G26" s="183">
        <f>G11*'2. CPI escalation series'!G$23</f>
        <v>0</v>
      </c>
      <c r="H26" s="183">
        <f>H11*'2. CPI escalation series'!H$23</f>
        <v>0</v>
      </c>
      <c r="I26" s="211">
        <f>I11*'2. CPI escalation series'!I$23</f>
        <v>0</v>
      </c>
      <c r="J26" s="100">
        <f>J11/(1+'2. CPI escalation series'!$C$12)^(COUNTA($J$7:J$7))</f>
        <v>0</v>
      </c>
      <c r="K26" s="100">
        <f>K11/(1+'2. CPI escalation series'!$C$12)^(COUNTA($J$7:K$7))</f>
        <v>1.5130423602793943</v>
      </c>
      <c r="L26" s="100">
        <f>L11/(1+'2. CPI escalation series'!$C$12)^(COUNTA($J$7:L$7))</f>
        <v>2.635804234060688</v>
      </c>
      <c r="M26" s="100">
        <f>M11/(1+'2. CPI escalation series'!$C$12)^(COUNTA($J$7:M$7))</f>
        <v>3.437251585273529</v>
      </c>
      <c r="N26" s="100">
        <f>N11/(1+'2. CPI escalation series'!$C$12)^(COUNTA($J$7:N$7))</f>
        <v>3.4574841546676547</v>
      </c>
    </row>
    <row r="27" spans="2:14" ht="15" x14ac:dyDescent="0.25">
      <c r="B27" s="88" t="str">
        <f t="shared" si="5"/>
        <v>Operating costs</v>
      </c>
      <c r="C27" s="70">
        <f t="shared" si="6"/>
        <v>19.188534538701767</v>
      </c>
      <c r="D27" s="183">
        <f>D12*'2. CPI escalation series'!D$23</f>
        <v>0</v>
      </c>
      <c r="E27" s="183">
        <f>E12*'2. CPI escalation series'!E$23</f>
        <v>0</v>
      </c>
      <c r="F27" s="183">
        <f>F12*'2. CPI escalation series'!F$23</f>
        <v>0</v>
      </c>
      <c r="G27" s="183">
        <f>G12*'2. CPI escalation series'!G$23</f>
        <v>0</v>
      </c>
      <c r="H27" s="183">
        <f>H12*'2. CPI escalation series'!H$23</f>
        <v>0</v>
      </c>
      <c r="I27" s="211">
        <f>I12*'2. CPI escalation series'!I$23</f>
        <v>0</v>
      </c>
      <c r="J27" s="100">
        <f>J12/(1+'2. CPI escalation series'!$C$12)^(COUNTA($J$7:J$7))</f>
        <v>0.48533285213105209</v>
      </c>
      <c r="K27" s="100">
        <f>K12/(1+'2. CPI escalation series'!$C$12)^(COUNTA($J$7:K$7))</f>
        <v>3.0322120161531685</v>
      </c>
      <c r="L27" s="100">
        <f>L12/(1+'2. CPI escalation series'!$C$12)^(COUNTA($J$7:L$7))</f>
        <v>4.6255156535295123</v>
      </c>
      <c r="M27" s="100">
        <f>M12/(1+'2. CPI escalation series'!$C$12)^(COUNTA($J$7:M$7))</f>
        <v>5.6966368337559832</v>
      </c>
      <c r="N27" s="100">
        <f>N12/(1+'2. CPI escalation series'!$C$12)^(COUNTA($J$7:N$7))</f>
        <v>5.3488371831320496</v>
      </c>
    </row>
    <row r="28" spans="2:14" ht="15" x14ac:dyDescent="0.25">
      <c r="B28" s="88" t="str">
        <f t="shared" si="5"/>
        <v>Insurance costs</v>
      </c>
      <c r="C28" s="70">
        <f t="shared" si="6"/>
        <v>2.7275363665759431</v>
      </c>
      <c r="D28" s="183">
        <f>D13*'2. CPI escalation series'!D$23</f>
        <v>0</v>
      </c>
      <c r="E28" s="183">
        <f>E13*'2. CPI escalation series'!E$23</f>
        <v>0</v>
      </c>
      <c r="F28" s="183">
        <f>F13*'2. CPI escalation series'!F$23</f>
        <v>0</v>
      </c>
      <c r="G28" s="183">
        <f>G13*'2. CPI escalation series'!G$23</f>
        <v>0</v>
      </c>
      <c r="H28" s="183">
        <f>H13*'2. CPI escalation series'!H$23</f>
        <v>0</v>
      </c>
      <c r="I28" s="211">
        <f>I13*'2. CPI escalation series'!I$23</f>
        <v>0</v>
      </c>
      <c r="J28" s="100">
        <f>J13/(1+'2. CPI escalation series'!$C$12)^(COUNTA($J$7:J$7))</f>
        <v>0</v>
      </c>
      <c r="K28" s="100">
        <f>K13/(1+'2. CPI escalation series'!$C$12)^(COUNTA($J$7:K$7))</f>
        <v>0.2290297615018638</v>
      </c>
      <c r="L28" s="100">
        <f>L13/(1+'2. CPI escalation series'!$C$12)^(COUNTA($J$7:L$7))</f>
        <v>0.76679164150824008</v>
      </c>
      <c r="M28" s="100">
        <f>M13/(1+'2. CPI escalation series'!$C$12)^(COUNTA($J$7:M$7))</f>
        <v>0.8809512134805888</v>
      </c>
      <c r="N28" s="100">
        <f>N13/(1+'2. CPI escalation series'!$C$12)^(COUNTA($J$7:N$7))</f>
        <v>0.85076375008525063</v>
      </c>
    </row>
    <row r="29" spans="2:14" ht="15" x14ac:dyDescent="0.25">
      <c r="B29" s="88" t="str">
        <f t="shared" si="5"/>
        <v>[Transgrid to specify]</v>
      </c>
      <c r="C29" s="70">
        <f t="shared" si="6"/>
        <v>0</v>
      </c>
      <c r="D29" s="183">
        <f>D14*'2. CPI escalation series'!D$23</f>
        <v>0</v>
      </c>
      <c r="E29" s="183">
        <f>E14*'2. CPI escalation series'!E$23</f>
        <v>0</v>
      </c>
      <c r="F29" s="183">
        <f>F14*'2. CPI escalation series'!F$23</f>
        <v>0</v>
      </c>
      <c r="G29" s="183">
        <f>G14*'2. CPI escalation series'!G$23</f>
        <v>0</v>
      </c>
      <c r="H29" s="183">
        <f>H14*'2. CPI escalation series'!H$23</f>
        <v>0</v>
      </c>
      <c r="I29" s="211">
        <f>I14*'2. CPI escalation series'!I$23</f>
        <v>0</v>
      </c>
      <c r="J29" s="100">
        <f>J14/(1+'2. CPI escalation series'!$C$12)^(COUNTA($J$7:J$7))</f>
        <v>0</v>
      </c>
      <c r="K29" s="100">
        <f>K14/(1+'2. CPI escalation series'!$C$12)^(COUNTA($J$7:K$7))</f>
        <v>0</v>
      </c>
      <c r="L29" s="100">
        <f>L14/(1+'2. CPI escalation series'!$C$12)^(COUNTA($J$7:L$7))</f>
        <v>0</v>
      </c>
      <c r="M29" s="100">
        <f>M14/(1+'2. CPI escalation series'!$C$12)^(COUNTA($J$7:M$7))</f>
        <v>0</v>
      </c>
      <c r="N29" s="100">
        <f>N14/(1+'2. CPI escalation series'!$C$12)^(COUNTA($J$7:N$7))</f>
        <v>0</v>
      </c>
    </row>
    <row r="30" spans="2:14" ht="15" x14ac:dyDescent="0.25">
      <c r="B30" s="88" t="str">
        <f t="shared" si="5"/>
        <v>Debt raising costs</v>
      </c>
      <c r="C30" s="70">
        <f t="shared" si="6"/>
        <v>2.2162111050855975</v>
      </c>
      <c r="D30" s="183">
        <f>D15*'2. CPI escalation series'!D$23</f>
        <v>0</v>
      </c>
      <c r="E30" s="183">
        <f>E15*'2. CPI escalation series'!E$23</f>
        <v>0</v>
      </c>
      <c r="F30" s="183">
        <f>F15*'2. CPI escalation series'!F$23</f>
        <v>0</v>
      </c>
      <c r="G30" s="183">
        <f>G15*'2. CPI escalation series'!G$23</f>
        <v>0</v>
      </c>
      <c r="H30" s="183">
        <f>H15*'2. CPI escalation series'!H$23</f>
        <v>0</v>
      </c>
      <c r="I30" s="211">
        <f>I15*'2. CPI escalation series'!I$23</f>
        <v>0</v>
      </c>
      <c r="J30" s="100">
        <f>J15/(1+'2. CPI escalation series'!$C$12)^(COUNTA($J$7:J$7))</f>
        <v>0.15543967643563411</v>
      </c>
      <c r="K30" s="100">
        <f>K15/(1+'2. CPI escalation series'!$C$12)^(COUNTA($J$7:K$7))</f>
        <v>0.38275651135139432</v>
      </c>
      <c r="L30" s="100">
        <f>L15/(1+'2. CPI escalation series'!$C$12)^(COUNTA($J$7:L$7))</f>
        <v>0.54989720594962055</v>
      </c>
      <c r="M30" s="100">
        <f>M15/(1+'2. CPI escalation series'!$C$12)^(COUNTA($J$7:M$7))</f>
        <v>0.57269819315499071</v>
      </c>
      <c r="N30" s="100">
        <f>N15/(1+'2. CPI escalation series'!$C$12)^(COUNTA($J$7:N$7))</f>
        <v>0.55541951819395763</v>
      </c>
    </row>
    <row r="31" spans="2:14" ht="15" x14ac:dyDescent="0.25">
      <c r="B31" s="89"/>
      <c r="C31" s="145"/>
      <c r="D31" s="90"/>
      <c r="E31" s="90"/>
      <c r="F31" s="90"/>
      <c r="G31" s="90"/>
      <c r="H31" s="90"/>
      <c r="I31" s="201"/>
      <c r="J31" s="90"/>
      <c r="K31" s="145"/>
      <c r="L31" s="90"/>
      <c r="M31" s="145"/>
      <c r="N31" s="90"/>
    </row>
    <row r="32" spans="2:14" ht="15" x14ac:dyDescent="0.25">
      <c r="B32" s="89" t="s">
        <v>58</v>
      </c>
      <c r="C32" s="70">
        <f>SUM(C25:C30)</f>
        <v>35.175864344644573</v>
      </c>
      <c r="D32" s="28">
        <f t="shared" ref="D32:N32" si="7">SUM(D25:D30)</f>
        <v>0</v>
      </c>
      <c r="E32" s="28">
        <f t="shared" si="7"/>
        <v>0</v>
      </c>
      <c r="F32" s="28">
        <f t="shared" si="7"/>
        <v>0</v>
      </c>
      <c r="G32" s="28">
        <f t="shared" si="7"/>
        <v>0</v>
      </c>
      <c r="H32" s="28">
        <f t="shared" si="7"/>
        <v>0</v>
      </c>
      <c r="I32" s="202">
        <f t="shared" si="7"/>
        <v>0</v>
      </c>
      <c r="J32" s="28">
        <f t="shared" si="7"/>
        <v>0.64077252856668621</v>
      </c>
      <c r="K32" s="28">
        <f t="shared" si="7"/>
        <v>5.1570406492858218</v>
      </c>
      <c r="L32" s="28">
        <f t="shared" si="7"/>
        <v>8.5780087350480621</v>
      </c>
      <c r="M32" s="28">
        <f t="shared" si="7"/>
        <v>10.587537825665093</v>
      </c>
      <c r="N32" s="28">
        <f t="shared" si="7"/>
        <v>10.212504606078914</v>
      </c>
    </row>
    <row r="33" spans="2:14" ht="15" x14ac:dyDescent="0.25">
      <c r="B33" s="91"/>
      <c r="C33" s="71"/>
      <c r="D33" s="57"/>
      <c r="E33" s="57"/>
      <c r="F33" s="57"/>
      <c r="G33" s="57"/>
      <c r="H33" s="57"/>
      <c r="I33" s="203"/>
      <c r="J33" s="57"/>
      <c r="K33" s="71"/>
      <c r="L33" s="57"/>
      <c r="M33" s="71"/>
      <c r="N33" s="57"/>
    </row>
    <row r="34" spans="2:14" ht="15" x14ac:dyDescent="0.25">
      <c r="B34" s="98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</row>
    <row r="35" spans="2:14" ht="15" x14ac:dyDescent="0.25">
      <c r="B35" s="135"/>
      <c r="C35" s="59"/>
      <c r="H35" s="59"/>
      <c r="I35" s="59"/>
      <c r="J35" s="59"/>
      <c r="K35" s="59"/>
      <c r="L35" s="59"/>
      <c r="M35" s="59"/>
      <c r="N35" s="59"/>
    </row>
    <row r="36" spans="2:14" ht="15" x14ac:dyDescent="0.25">
      <c r="B36" s="243" t="s">
        <v>133</v>
      </c>
      <c r="C36" s="244" t="s">
        <v>69</v>
      </c>
      <c r="D36" s="240" t="str">
        <f>D6</f>
        <v>Pre-period</v>
      </c>
      <c r="E36" s="241"/>
      <c r="F36" s="241"/>
      <c r="G36" s="241"/>
      <c r="H36" s="241"/>
      <c r="I36" s="242"/>
      <c r="J36" s="238" t="s">
        <v>110</v>
      </c>
      <c r="K36" s="238" t="s">
        <v>110</v>
      </c>
      <c r="L36" s="238" t="s">
        <v>110</v>
      </c>
      <c r="M36" s="238" t="s">
        <v>110</v>
      </c>
      <c r="N36" s="239" t="s">
        <v>110</v>
      </c>
    </row>
    <row r="37" spans="2:14" ht="15" x14ac:dyDescent="0.25">
      <c r="B37" s="65"/>
      <c r="C37" s="66" t="s">
        <v>36</v>
      </c>
      <c r="D37" s="67" t="str">
        <f>D7</f>
        <v>2021-22</v>
      </c>
      <c r="E37" s="67" t="str">
        <f t="shared" ref="E37:N37" si="8">E7</f>
        <v>2022-23</v>
      </c>
      <c r="F37" s="67" t="str">
        <f t="shared" si="8"/>
        <v>2023-24</v>
      </c>
      <c r="G37" s="67" t="str">
        <f t="shared" si="8"/>
        <v>2024-25</v>
      </c>
      <c r="H37" s="67" t="str">
        <f t="shared" ref="H37:I37" si="9">H7</f>
        <v>2025-26</v>
      </c>
      <c r="I37" s="200" t="str">
        <f t="shared" si="9"/>
        <v>Sept 26 Qtr</v>
      </c>
      <c r="J37" s="67" t="str">
        <f t="shared" si="8"/>
        <v>2026-27</v>
      </c>
      <c r="K37" s="67" t="str">
        <f t="shared" si="8"/>
        <v>2027-28</v>
      </c>
      <c r="L37" s="67" t="str">
        <f t="shared" si="8"/>
        <v>2028-29</v>
      </c>
      <c r="M37" s="67" t="str">
        <f t="shared" si="8"/>
        <v>2029-30</v>
      </c>
      <c r="N37" s="67" t="str">
        <f t="shared" si="8"/>
        <v>2030-31</v>
      </c>
    </row>
    <row r="38" spans="2:14" ht="15" x14ac:dyDescent="0.25">
      <c r="B38" s="73"/>
      <c r="C38" s="74"/>
      <c r="D38" s="42" t="str">
        <f>D$8</f>
        <v>Actuals</v>
      </c>
      <c r="E38" s="42" t="str">
        <f t="shared" ref="E38:N38" si="10">E$8</f>
        <v>Actuals</v>
      </c>
      <c r="F38" s="42" t="str">
        <f t="shared" si="10"/>
        <v>Actuals</v>
      </c>
      <c r="G38" s="42" t="str">
        <f t="shared" si="10"/>
        <v>Actuals</v>
      </c>
      <c r="H38" s="42" t="str">
        <f t="shared" si="10"/>
        <v>Estimate</v>
      </c>
      <c r="I38" s="193" t="str">
        <f t="shared" si="10"/>
        <v>Estimate</v>
      </c>
      <c r="J38" s="42" t="str">
        <f t="shared" si="10"/>
        <v>Forecast</v>
      </c>
      <c r="K38" s="42" t="str">
        <f t="shared" si="10"/>
        <v>Forecast</v>
      </c>
      <c r="L38" s="42" t="str">
        <f t="shared" si="10"/>
        <v>Forecast</v>
      </c>
      <c r="M38" s="42" t="str">
        <f t="shared" si="10"/>
        <v>Forecast</v>
      </c>
      <c r="N38" s="42" t="str">
        <f t="shared" si="10"/>
        <v>Forecast</v>
      </c>
    </row>
    <row r="39" spans="2:14" ht="15" x14ac:dyDescent="0.25">
      <c r="B39" s="156"/>
      <c r="C39" s="117"/>
      <c r="D39" s="117"/>
      <c r="E39" s="117"/>
      <c r="F39" s="117"/>
      <c r="G39" s="117"/>
      <c r="H39" s="117"/>
      <c r="I39" s="209"/>
      <c r="J39" s="117"/>
      <c r="K39" s="116"/>
      <c r="L39" s="154"/>
      <c r="M39" s="116"/>
      <c r="N39" s="154"/>
    </row>
    <row r="40" spans="2:14" ht="15" x14ac:dyDescent="0.25">
      <c r="B40" s="145" t="s">
        <v>59</v>
      </c>
      <c r="C40" s="70">
        <f>SUM(D40:N40)</f>
        <v>26.984194351248561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197">
        <v>0</v>
      </c>
      <c r="J40" s="50">
        <v>0.34873565217265196</v>
      </c>
      <c r="K40" s="49">
        <v>3.8308242722418355</v>
      </c>
      <c r="L40" s="49">
        <v>6.3530905385443805</v>
      </c>
      <c r="M40" s="49">
        <v>8.2437522452531748</v>
      </c>
      <c r="N40" s="49">
        <v>8.2077916430365203</v>
      </c>
    </row>
    <row r="41" spans="2:14" ht="15" x14ac:dyDescent="0.25">
      <c r="B41" s="145" t="s">
        <v>60</v>
      </c>
      <c r="C41" s="70">
        <f>SUM(D41:N41)</f>
        <v>11.780149731881883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197">
        <v>0</v>
      </c>
      <c r="J41" s="50">
        <v>0.30901684155504505</v>
      </c>
      <c r="K41" s="49">
        <v>1.6031526887020666</v>
      </c>
      <c r="L41" s="49">
        <v>2.9250797958421439</v>
      </c>
      <c r="M41" s="49">
        <v>3.5114322893619128</v>
      </c>
      <c r="N41" s="49">
        <v>3.4314681164207133</v>
      </c>
    </row>
    <row r="42" spans="2:14" ht="15" x14ac:dyDescent="0.25">
      <c r="B42" s="157"/>
      <c r="C42" s="145"/>
      <c r="D42" s="90"/>
      <c r="E42" s="90"/>
      <c r="F42" s="90"/>
      <c r="G42" s="90"/>
      <c r="H42" s="90"/>
      <c r="I42" s="201"/>
      <c r="J42" s="90"/>
      <c r="K42" s="145"/>
      <c r="L42" s="90"/>
      <c r="M42" s="145"/>
      <c r="N42" s="90"/>
    </row>
    <row r="43" spans="2:14" ht="15" x14ac:dyDescent="0.25">
      <c r="B43" s="157" t="s">
        <v>58</v>
      </c>
      <c r="C43" s="70">
        <f>SUM(C40:C41)</f>
        <v>38.764344083130446</v>
      </c>
      <c r="D43" s="28">
        <f t="shared" ref="D43:N43" si="11">SUM(D40:D41)</f>
        <v>0</v>
      </c>
      <c r="E43" s="28">
        <f t="shared" si="11"/>
        <v>0</v>
      </c>
      <c r="F43" s="28">
        <f t="shared" si="11"/>
        <v>0</v>
      </c>
      <c r="G43" s="28">
        <f t="shared" si="11"/>
        <v>0</v>
      </c>
      <c r="H43" s="28">
        <f t="shared" si="11"/>
        <v>0</v>
      </c>
      <c r="I43" s="202">
        <f t="shared" si="11"/>
        <v>0</v>
      </c>
      <c r="J43" s="28">
        <f t="shared" si="11"/>
        <v>0.65775249372769706</v>
      </c>
      <c r="K43" s="28">
        <f t="shared" si="11"/>
        <v>5.4339769609439017</v>
      </c>
      <c r="L43" s="28">
        <f t="shared" si="11"/>
        <v>9.2781703343865249</v>
      </c>
      <c r="M43" s="28">
        <f t="shared" si="11"/>
        <v>11.755184534615088</v>
      </c>
      <c r="N43" s="28">
        <f t="shared" si="11"/>
        <v>11.639259759457234</v>
      </c>
    </row>
    <row r="44" spans="2:14" ht="15" x14ac:dyDescent="0.25">
      <c r="B44" s="158"/>
      <c r="C44" s="57"/>
      <c r="D44" s="57"/>
      <c r="E44" s="57"/>
      <c r="F44" s="57"/>
      <c r="G44" s="57"/>
      <c r="H44" s="57"/>
      <c r="I44" s="203"/>
      <c r="J44" s="57"/>
      <c r="K44" s="72"/>
      <c r="L44" s="71"/>
      <c r="M44" s="72"/>
      <c r="N44" s="71"/>
    </row>
    <row r="45" spans="2:14" ht="15" x14ac:dyDescent="0.25">
      <c r="B45" s="98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</row>
    <row r="46" spans="2:14" ht="15" x14ac:dyDescent="0.25">
      <c r="B46" s="98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</row>
    <row r="47" spans="2:14" ht="15" x14ac:dyDescent="0.25">
      <c r="B47" s="243" t="s">
        <v>134</v>
      </c>
      <c r="C47" s="244" t="s">
        <v>69</v>
      </c>
      <c r="D47" s="240" t="s">
        <v>11</v>
      </c>
      <c r="E47" s="241"/>
      <c r="F47" s="241"/>
      <c r="G47" s="241"/>
      <c r="H47" s="241"/>
      <c r="I47" s="242"/>
      <c r="J47" s="238" t="s">
        <v>110</v>
      </c>
      <c r="K47" s="238" t="s">
        <v>110</v>
      </c>
      <c r="L47" s="238" t="s">
        <v>110</v>
      </c>
      <c r="M47" s="238" t="s">
        <v>110</v>
      </c>
      <c r="N47" s="239" t="s">
        <v>110</v>
      </c>
    </row>
    <row r="48" spans="2:14" ht="15" x14ac:dyDescent="0.25">
      <c r="B48" s="65"/>
      <c r="C48" s="66" t="s">
        <v>36</v>
      </c>
      <c r="D48" s="67" t="str">
        <f>D37</f>
        <v>2021-22</v>
      </c>
      <c r="E48" s="67" t="str">
        <f t="shared" ref="E48:G48" si="12">E37</f>
        <v>2022-23</v>
      </c>
      <c r="F48" s="67" t="str">
        <f t="shared" si="12"/>
        <v>2023-24</v>
      </c>
      <c r="G48" s="67" t="str">
        <f t="shared" si="12"/>
        <v>2024-25</v>
      </c>
      <c r="H48" s="67" t="str">
        <f t="shared" ref="H48:N48" si="13">H37</f>
        <v>2025-26</v>
      </c>
      <c r="I48" s="200" t="str">
        <f t="shared" si="13"/>
        <v>Sept 26 Qtr</v>
      </c>
      <c r="J48" s="67" t="str">
        <f t="shared" si="13"/>
        <v>2026-27</v>
      </c>
      <c r="K48" s="67" t="str">
        <f t="shared" si="13"/>
        <v>2027-28</v>
      </c>
      <c r="L48" s="67" t="str">
        <f t="shared" si="13"/>
        <v>2028-29</v>
      </c>
      <c r="M48" s="67" t="str">
        <f t="shared" si="13"/>
        <v>2029-30</v>
      </c>
      <c r="N48" s="67" t="str">
        <f t="shared" si="13"/>
        <v>2030-31</v>
      </c>
    </row>
    <row r="49" spans="1:14" ht="15" x14ac:dyDescent="0.25">
      <c r="B49" s="73"/>
      <c r="C49" s="74"/>
      <c r="D49" s="42" t="str">
        <f>D$8</f>
        <v>Actuals</v>
      </c>
      <c r="E49" s="42" t="str">
        <f t="shared" ref="E49:N49" si="14">E$8</f>
        <v>Actuals</v>
      </c>
      <c r="F49" s="42" t="str">
        <f t="shared" si="14"/>
        <v>Actuals</v>
      </c>
      <c r="G49" s="42" t="str">
        <f t="shared" si="14"/>
        <v>Actuals</v>
      </c>
      <c r="H49" s="42" t="str">
        <f t="shared" si="14"/>
        <v>Estimate</v>
      </c>
      <c r="I49" s="193" t="str">
        <f t="shared" si="14"/>
        <v>Estimate</v>
      </c>
      <c r="J49" s="42" t="str">
        <f t="shared" si="14"/>
        <v>Forecast</v>
      </c>
      <c r="K49" s="42" t="str">
        <f t="shared" si="14"/>
        <v>Forecast</v>
      </c>
      <c r="L49" s="42" t="str">
        <f t="shared" si="14"/>
        <v>Forecast</v>
      </c>
      <c r="M49" s="42" t="str">
        <f t="shared" si="14"/>
        <v>Forecast</v>
      </c>
      <c r="N49" s="42" t="str">
        <f t="shared" si="14"/>
        <v>Forecast</v>
      </c>
    </row>
    <row r="50" spans="1:14" ht="15" x14ac:dyDescent="0.25">
      <c r="B50" s="156"/>
      <c r="C50" s="117"/>
      <c r="D50" s="117"/>
      <c r="E50" s="117"/>
      <c r="F50" s="117"/>
      <c r="G50" s="117"/>
      <c r="H50" s="117"/>
      <c r="I50" s="209"/>
      <c r="J50" s="117"/>
      <c r="K50" s="116"/>
      <c r="L50" s="154"/>
      <c r="M50" s="116"/>
      <c r="N50" s="154"/>
    </row>
    <row r="51" spans="1:14" ht="15" x14ac:dyDescent="0.25">
      <c r="B51" s="145" t="s">
        <v>59</v>
      </c>
      <c r="C51" s="70">
        <f>SUM(D51:N51)</f>
        <v>24.475556511372499</v>
      </c>
      <c r="D51" s="183">
        <f>D40*'2. CPI escalation series'!D$23</f>
        <v>0</v>
      </c>
      <c r="E51" s="183">
        <f>E40*'2. CPI escalation series'!E$23</f>
        <v>0</v>
      </c>
      <c r="F51" s="183">
        <f>F40*'2. CPI escalation series'!F$23</f>
        <v>0</v>
      </c>
      <c r="G51" s="183">
        <f>G40*'2. CPI escalation series'!G$23</f>
        <v>0</v>
      </c>
      <c r="H51" s="183">
        <f>H40*'2. CPI escalation series'!H$23</f>
        <v>0</v>
      </c>
      <c r="I51" s="211">
        <f>I40*'2. CPI escalation series'!I$23</f>
        <v>0</v>
      </c>
      <c r="J51" s="100">
        <f>J40/(1+'2. CPI escalation series'!$C$12)^(COUNTA($J$37:J$37))</f>
        <v>0.33973299649173638</v>
      </c>
      <c r="K51" s="100">
        <f>K40/(1+'2. CPI escalation series'!$C$12)^(COUNTA($J$37:K$37))</f>
        <v>3.635590771586612</v>
      </c>
      <c r="L51" s="100">
        <f>L40/(1+'2. CPI escalation series'!$C$12)^(COUNTA($J$37:L$37))</f>
        <v>5.8736651915313463</v>
      </c>
      <c r="M51" s="100">
        <f>M40/(1+'2. CPI escalation series'!$C$12)^(COUNTA($J$37:M$37))</f>
        <v>7.4248973689027169</v>
      </c>
      <c r="N51" s="100">
        <f>N40/(1+'2. CPI escalation series'!$C$12)^(COUNTA($J$37:N$37))</f>
        <v>7.2016701828600889</v>
      </c>
    </row>
    <row r="52" spans="1:14" ht="15" x14ac:dyDescent="0.25">
      <c r="B52" s="145" t="s">
        <v>60</v>
      </c>
      <c r="C52" s="70">
        <f>SUM(D52:N52)</f>
        <v>10.700307833272062</v>
      </c>
      <c r="D52" s="183">
        <f>D41*'2. CPI escalation series'!D$23</f>
        <v>0</v>
      </c>
      <c r="E52" s="183">
        <f>E41*'2. CPI escalation series'!E$23</f>
        <v>0</v>
      </c>
      <c r="F52" s="183">
        <f>F41*'2. CPI escalation series'!F$23</f>
        <v>0</v>
      </c>
      <c r="G52" s="183">
        <f>G41*'2. CPI escalation series'!G$23</f>
        <v>0</v>
      </c>
      <c r="H52" s="183">
        <f>H41*'2. CPI escalation series'!H$23</f>
        <v>0</v>
      </c>
      <c r="I52" s="211">
        <f>I41*'2. CPI escalation series'!I$23</f>
        <v>0</v>
      </c>
      <c r="J52" s="100">
        <f>J41/(1+'2. CPI escalation series'!$C$12)^(COUNTA($J$37:J$37))</f>
        <v>0.30103953207494977</v>
      </c>
      <c r="K52" s="100">
        <f>K41/(1+'2. CPI escalation series'!$C$12)^(COUNTA($J$37:K$37))</f>
        <v>1.521449877699208</v>
      </c>
      <c r="L52" s="100">
        <f>L41/(1+'2. CPI escalation series'!$C$12)^(COUNTA($J$37:L$37))</f>
        <v>2.7043435435167136</v>
      </c>
      <c r="M52" s="100">
        <f>M41/(1+'2. CPI escalation series'!$C$12)^(COUNTA($J$37:M$37))</f>
        <v>3.1626404567623694</v>
      </c>
      <c r="N52" s="100">
        <f>N41/(1+'2. CPI escalation series'!$C$12)^(COUNTA($J$37:N$37))</f>
        <v>3.0108344232188213</v>
      </c>
    </row>
    <row r="53" spans="1:14" ht="15" x14ac:dyDescent="0.25">
      <c r="B53" s="157"/>
      <c r="C53" s="145"/>
      <c r="D53" s="90"/>
      <c r="E53" s="90"/>
      <c r="F53" s="90"/>
      <c r="G53" s="90"/>
      <c r="H53" s="90"/>
      <c r="I53" s="201"/>
      <c r="J53" s="90"/>
      <c r="K53" s="145"/>
      <c r="L53" s="90"/>
      <c r="M53" s="145"/>
      <c r="N53" s="90"/>
    </row>
    <row r="54" spans="1:14" ht="15" x14ac:dyDescent="0.25">
      <c r="B54" s="157" t="s">
        <v>58</v>
      </c>
      <c r="C54" s="70">
        <f>SUM(C51:C52)</f>
        <v>35.175864344644559</v>
      </c>
      <c r="D54" s="28">
        <f t="shared" ref="D54:N54" si="15">SUM(D51:D52)</f>
        <v>0</v>
      </c>
      <c r="E54" s="28">
        <f t="shared" si="15"/>
        <v>0</v>
      </c>
      <c r="F54" s="28">
        <f t="shared" si="15"/>
        <v>0</v>
      </c>
      <c r="G54" s="28">
        <f t="shared" si="15"/>
        <v>0</v>
      </c>
      <c r="H54" s="28">
        <f t="shared" si="15"/>
        <v>0</v>
      </c>
      <c r="I54" s="202">
        <f t="shared" si="15"/>
        <v>0</v>
      </c>
      <c r="J54" s="28">
        <f t="shared" si="15"/>
        <v>0.64077252856668609</v>
      </c>
      <c r="K54" s="28">
        <f t="shared" si="15"/>
        <v>5.1570406492858201</v>
      </c>
      <c r="L54" s="28">
        <f t="shared" si="15"/>
        <v>8.5780087350480603</v>
      </c>
      <c r="M54" s="28">
        <f t="shared" si="15"/>
        <v>10.587537825665086</v>
      </c>
      <c r="N54" s="28">
        <f t="shared" si="15"/>
        <v>10.212504606078911</v>
      </c>
    </row>
    <row r="55" spans="1:14" ht="15" x14ac:dyDescent="0.25">
      <c r="B55" s="158"/>
      <c r="C55" s="57"/>
      <c r="D55" s="57"/>
      <c r="E55" s="57"/>
      <c r="F55" s="57"/>
      <c r="G55" s="57"/>
      <c r="H55" s="57"/>
      <c r="I55" s="203"/>
      <c r="J55" s="57"/>
      <c r="K55" s="72"/>
      <c r="L55" s="71"/>
      <c r="M55" s="72"/>
      <c r="N55" s="71"/>
    </row>
    <row r="56" spans="1:14" ht="15" x14ac:dyDescent="0.25">
      <c r="B56" s="98"/>
      <c r="C56" s="59"/>
      <c r="H56" s="59"/>
      <c r="I56" s="59"/>
      <c r="J56" s="59"/>
      <c r="K56" s="59"/>
      <c r="L56" s="59"/>
      <c r="M56" s="59"/>
      <c r="N56" s="59"/>
    </row>
    <row r="57" spans="1:14" ht="15" x14ac:dyDescent="0.25">
      <c r="B57" s="135"/>
      <c r="H57" s="59"/>
      <c r="I57" s="59"/>
    </row>
    <row r="58" spans="1:14" s="60" customFormat="1" ht="15" x14ac:dyDescent="0.25">
      <c r="B58" s="243" t="s">
        <v>135</v>
      </c>
      <c r="C58" s="244" t="s">
        <v>70</v>
      </c>
      <c r="D58" s="240" t="str">
        <f>D6</f>
        <v>Pre-period</v>
      </c>
      <c r="E58" s="241"/>
      <c r="F58" s="241"/>
      <c r="G58" s="241"/>
      <c r="H58" s="241"/>
      <c r="I58" s="242"/>
      <c r="J58" s="241" t="str">
        <f>J6</f>
        <v>2026-31 regulatory control period (excluding IPFs)</v>
      </c>
      <c r="K58" s="241"/>
      <c r="L58" s="241"/>
      <c r="M58" s="241"/>
      <c r="N58" s="242"/>
    </row>
    <row r="59" spans="1:14" s="60" customFormat="1" ht="15" x14ac:dyDescent="0.25">
      <c r="B59" s="40"/>
      <c r="C59" s="63" t="s">
        <v>36</v>
      </c>
      <c r="D59" s="67" t="str">
        <f>D7</f>
        <v>2021-22</v>
      </c>
      <c r="E59" s="67" t="str">
        <f>E7</f>
        <v>2022-23</v>
      </c>
      <c r="F59" s="67" t="str">
        <f>F7</f>
        <v>2023-24</v>
      </c>
      <c r="G59" s="67" t="str">
        <f>G7</f>
        <v>2024-25</v>
      </c>
      <c r="H59" s="67" t="str">
        <f>H7</f>
        <v>2025-26</v>
      </c>
      <c r="I59" s="200" t="str">
        <f>I7</f>
        <v>Sept 26 Qtr</v>
      </c>
      <c r="J59" s="67" t="str">
        <f>J7</f>
        <v>2026-27</v>
      </c>
      <c r="K59" s="67" t="str">
        <f>K7</f>
        <v>2027-28</v>
      </c>
      <c r="L59" s="67" t="str">
        <f>L7</f>
        <v>2028-29</v>
      </c>
      <c r="M59" s="67" t="str">
        <f>M7</f>
        <v>2029-30</v>
      </c>
      <c r="N59" s="67" t="str">
        <f>N7</f>
        <v>2030-31</v>
      </c>
    </row>
    <row r="60" spans="1:14" s="60" customFormat="1" ht="15" x14ac:dyDescent="0.25">
      <c r="B60" s="43"/>
      <c r="C60" s="77"/>
      <c r="D60" s="42" t="str">
        <f>D$8</f>
        <v>Actuals</v>
      </c>
      <c r="E60" s="42" t="str">
        <f t="shared" ref="E60:N60" si="16">E$8</f>
        <v>Actuals</v>
      </c>
      <c r="F60" s="42" t="str">
        <f t="shared" si="16"/>
        <v>Actuals</v>
      </c>
      <c r="G60" s="42" t="str">
        <f t="shared" si="16"/>
        <v>Actuals</v>
      </c>
      <c r="H60" s="42" t="str">
        <f t="shared" si="16"/>
        <v>Estimate</v>
      </c>
      <c r="I60" s="193" t="str">
        <f t="shared" si="16"/>
        <v>Estimate</v>
      </c>
      <c r="J60" s="42" t="str">
        <f t="shared" si="16"/>
        <v>Forecast</v>
      </c>
      <c r="K60" s="42" t="str">
        <f t="shared" si="16"/>
        <v>Forecast</v>
      </c>
      <c r="L60" s="42" t="str">
        <f t="shared" si="16"/>
        <v>Forecast</v>
      </c>
      <c r="M60" s="42" t="str">
        <f t="shared" si="16"/>
        <v>Forecast</v>
      </c>
      <c r="N60" s="42" t="str">
        <f t="shared" si="16"/>
        <v>Forecast</v>
      </c>
    </row>
    <row r="61" spans="1:14" s="60" customFormat="1" ht="15" x14ac:dyDescent="0.25">
      <c r="A61" s="88"/>
      <c r="B61" s="44" t="s">
        <v>61</v>
      </c>
      <c r="C61" s="78"/>
      <c r="D61" s="117"/>
      <c r="E61" s="117"/>
      <c r="F61" s="117"/>
      <c r="G61" s="117"/>
      <c r="H61" s="117"/>
      <c r="I61" s="209"/>
      <c r="J61" s="117"/>
      <c r="K61" s="116"/>
      <c r="L61" s="154"/>
      <c r="M61" s="116"/>
      <c r="N61" s="154"/>
    </row>
    <row r="62" spans="1:14" s="60" customFormat="1" ht="15" x14ac:dyDescent="0.25">
      <c r="A62" s="88"/>
      <c r="B62" s="48" t="str">
        <f>'6a. Operating costs (C)'!B62</f>
        <v>Synchronous Condenser</v>
      </c>
      <c r="C62" s="70">
        <f>SUM(D62:N62)</f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197">
        <v>0</v>
      </c>
      <c r="J62" s="50">
        <v>0</v>
      </c>
      <c r="K62" s="49">
        <v>0</v>
      </c>
      <c r="L62" s="49">
        <v>0</v>
      </c>
      <c r="M62" s="49">
        <v>0</v>
      </c>
      <c r="N62" s="49">
        <v>0</v>
      </c>
    </row>
    <row r="63" spans="1:14" s="60" customFormat="1" ht="15" x14ac:dyDescent="0.25">
      <c r="A63" s="88"/>
      <c r="B63" s="48" t="str">
        <f>'6a. Operating costs (C)'!B63</f>
        <v>Transmission lines - new infrastructure</v>
      </c>
      <c r="C63" s="70">
        <f>SUM(D63:N63)</f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197">
        <v>0</v>
      </c>
      <c r="J63" s="50">
        <v>0</v>
      </c>
      <c r="K63" s="49">
        <v>0</v>
      </c>
      <c r="L63" s="49">
        <v>0</v>
      </c>
      <c r="M63" s="49">
        <v>0</v>
      </c>
      <c r="N63" s="49">
        <v>0</v>
      </c>
    </row>
    <row r="64" spans="1:14" s="60" customFormat="1" ht="15" x14ac:dyDescent="0.25">
      <c r="A64" s="88"/>
      <c r="B64" s="48" t="str">
        <f>'6a. Operating costs (C)'!B64</f>
        <v>Towers - new infrastructure</v>
      </c>
      <c r="C64" s="70">
        <f t="shared" ref="C64:C70" si="17">SUM(D64:N64)</f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197">
        <v>0</v>
      </c>
      <c r="J64" s="50">
        <v>0</v>
      </c>
      <c r="K64" s="49">
        <v>0</v>
      </c>
      <c r="L64" s="49">
        <v>0</v>
      </c>
      <c r="M64" s="49">
        <v>0</v>
      </c>
      <c r="N64" s="49">
        <v>0</v>
      </c>
    </row>
    <row r="65" spans="1:14" s="60" customFormat="1" ht="15" x14ac:dyDescent="0.25">
      <c r="A65" s="88"/>
      <c r="B65" s="48" t="str">
        <f>'6a. Operating costs (C)'!B65</f>
        <v>Transmission lines - augmentation</v>
      </c>
      <c r="C65" s="70">
        <f t="shared" si="17"/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197">
        <v>0</v>
      </c>
      <c r="J65" s="50">
        <v>0</v>
      </c>
      <c r="K65" s="49">
        <v>0</v>
      </c>
      <c r="L65" s="49">
        <v>0</v>
      </c>
      <c r="M65" s="49">
        <v>0</v>
      </c>
      <c r="N65" s="49">
        <v>0</v>
      </c>
    </row>
    <row r="66" spans="1:14" s="60" customFormat="1" ht="15" x14ac:dyDescent="0.25">
      <c r="A66" s="88"/>
      <c r="B66" s="48" t="str">
        <f>'6a. Operating costs (C)'!B66</f>
        <v>Towers - augmentation</v>
      </c>
      <c r="C66" s="70">
        <f t="shared" si="17"/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197">
        <v>0</v>
      </c>
      <c r="J66" s="50">
        <v>0</v>
      </c>
      <c r="K66" s="49">
        <v>0</v>
      </c>
      <c r="L66" s="49">
        <v>0</v>
      </c>
      <c r="M66" s="49">
        <v>0</v>
      </c>
      <c r="N66" s="49">
        <v>0</v>
      </c>
    </row>
    <row r="67" spans="1:14" s="60" customFormat="1" ht="15" x14ac:dyDescent="0.25">
      <c r="A67" s="88"/>
      <c r="B67" s="48" t="str">
        <f>'6a. Operating costs (C)'!B67</f>
        <v>Switching station(s)</v>
      </c>
      <c r="C67" s="70">
        <f t="shared" si="17"/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197">
        <v>0</v>
      </c>
      <c r="J67" s="50">
        <v>0</v>
      </c>
      <c r="K67" s="49">
        <v>0</v>
      </c>
      <c r="L67" s="49">
        <v>0</v>
      </c>
      <c r="M67" s="49">
        <v>0</v>
      </c>
      <c r="N67" s="49">
        <v>0</v>
      </c>
    </row>
    <row r="68" spans="1:14" s="60" customFormat="1" ht="15" x14ac:dyDescent="0.25">
      <c r="A68" s="88"/>
      <c r="B68" s="48" t="str">
        <f>'6a. Operating costs (C)'!B68</f>
        <v>Ancillary equipment</v>
      </c>
      <c r="C68" s="70">
        <f t="shared" si="17"/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197">
        <v>0</v>
      </c>
      <c r="J68" s="50">
        <v>0</v>
      </c>
      <c r="K68" s="49">
        <v>0</v>
      </c>
      <c r="L68" s="49">
        <v>0</v>
      </c>
      <c r="M68" s="49">
        <v>0</v>
      </c>
      <c r="N68" s="49">
        <v>0</v>
      </c>
    </row>
    <row r="69" spans="1:14" s="60" customFormat="1" ht="15" x14ac:dyDescent="0.25">
      <c r="A69" s="88"/>
      <c r="B69" s="48" t="str">
        <f>'6a. Operating costs (C)'!B69</f>
        <v>Substation(s)</v>
      </c>
      <c r="C69" s="70">
        <f t="shared" si="17"/>
        <v>12.202086503822299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197">
        <v>0</v>
      </c>
      <c r="J69" s="50">
        <v>0</v>
      </c>
      <c r="K69" s="49">
        <v>1.5942936823329139</v>
      </c>
      <c r="L69" s="49">
        <v>2.8509461119795949</v>
      </c>
      <c r="M69" s="49">
        <v>3.8163289087706653</v>
      </c>
      <c r="N69" s="49">
        <v>3.9405178007391242</v>
      </c>
    </row>
    <row r="70" spans="1:14" s="60" customFormat="1" ht="15" x14ac:dyDescent="0.25">
      <c r="A70" s="88"/>
      <c r="B70" s="48" t="str">
        <f>'6a. Operating costs (C)'!B70</f>
        <v>Other</v>
      </c>
      <c r="C70" s="70">
        <f t="shared" si="17"/>
        <v>26.562257579308145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197">
        <v>0</v>
      </c>
      <c r="J70" s="50">
        <v>0.65775249372769706</v>
      </c>
      <c r="K70" s="49">
        <v>3.8396832786109889</v>
      </c>
      <c r="L70" s="49">
        <v>6.4272242224069291</v>
      </c>
      <c r="M70" s="49">
        <v>7.9388556258444236</v>
      </c>
      <c r="N70" s="49">
        <v>7.6987419587181094</v>
      </c>
    </row>
    <row r="71" spans="1:14" s="60" customFormat="1" ht="15" x14ac:dyDescent="0.25">
      <c r="B71" s="48"/>
      <c r="C71" s="79"/>
      <c r="D71" s="53"/>
      <c r="E71" s="53"/>
      <c r="F71" s="53"/>
      <c r="G71" s="53"/>
      <c r="H71" s="53"/>
      <c r="I71" s="206"/>
      <c r="J71" s="53"/>
      <c r="K71" s="54"/>
      <c r="L71" s="52"/>
      <c r="M71" s="52"/>
      <c r="N71" s="52"/>
    </row>
    <row r="72" spans="1:14" s="60" customFormat="1" ht="15" x14ac:dyDescent="0.25">
      <c r="B72" s="159" t="s">
        <v>36</v>
      </c>
      <c r="C72" s="70">
        <f>SUM(C62:C70)</f>
        <v>38.764344083130446</v>
      </c>
      <c r="D72" s="28">
        <f>SUM(D62:D70)</f>
        <v>0</v>
      </c>
      <c r="E72" s="28">
        <f t="shared" ref="E72:N72" si="18">SUM(E62:E70)</f>
        <v>0</v>
      </c>
      <c r="F72" s="28">
        <f t="shared" si="18"/>
        <v>0</v>
      </c>
      <c r="G72" s="28">
        <f t="shared" si="18"/>
        <v>0</v>
      </c>
      <c r="H72" s="28">
        <f t="shared" si="18"/>
        <v>0</v>
      </c>
      <c r="I72" s="202">
        <f t="shared" si="18"/>
        <v>0</v>
      </c>
      <c r="J72" s="28">
        <f t="shared" si="18"/>
        <v>0.65775249372769706</v>
      </c>
      <c r="K72" s="28">
        <f t="shared" si="18"/>
        <v>5.4339769609439026</v>
      </c>
      <c r="L72" s="28">
        <f t="shared" si="18"/>
        <v>9.2781703343865232</v>
      </c>
      <c r="M72" s="28">
        <f t="shared" si="18"/>
        <v>11.75518453461509</v>
      </c>
      <c r="N72" s="28">
        <f t="shared" si="18"/>
        <v>11.639259759457234</v>
      </c>
    </row>
    <row r="73" spans="1:14" s="60" customFormat="1" ht="15" x14ac:dyDescent="0.25">
      <c r="B73" s="31"/>
      <c r="C73" s="71"/>
      <c r="D73" s="21"/>
      <c r="E73" s="21"/>
      <c r="F73" s="21"/>
      <c r="G73" s="21"/>
      <c r="H73" s="21"/>
      <c r="I73" s="207"/>
      <c r="J73" s="21"/>
      <c r="K73" s="20"/>
      <c r="L73" s="58"/>
      <c r="M73" s="58"/>
      <c r="N73" s="58"/>
    </row>
    <row r="74" spans="1:14" s="60" customFormat="1" ht="15" x14ac:dyDescent="0.25">
      <c r="H74" s="59"/>
      <c r="I74" s="59"/>
    </row>
    <row r="75" spans="1:14" ht="15" x14ac:dyDescent="0.25">
      <c r="H75" s="59"/>
      <c r="I75" s="59"/>
    </row>
    <row r="76" spans="1:14" ht="15" x14ac:dyDescent="0.25">
      <c r="B76" s="243" t="s">
        <v>136</v>
      </c>
      <c r="C76" s="244" t="s">
        <v>70</v>
      </c>
      <c r="D76" s="240" t="s">
        <v>11</v>
      </c>
      <c r="E76" s="241"/>
      <c r="F76" s="241"/>
      <c r="G76" s="241"/>
      <c r="H76" s="241"/>
      <c r="I76" s="242"/>
      <c r="J76" s="241" t="s">
        <v>110</v>
      </c>
      <c r="K76" s="241"/>
      <c r="L76" s="241"/>
      <c r="M76" s="241"/>
      <c r="N76" s="242"/>
    </row>
    <row r="77" spans="1:14" ht="15" x14ac:dyDescent="0.25">
      <c r="B77" s="40"/>
      <c r="C77" s="63" t="s">
        <v>36</v>
      </c>
      <c r="D77" s="67" t="str">
        <f>D59</f>
        <v>2021-22</v>
      </c>
      <c r="E77" s="67" t="str">
        <f t="shared" ref="E77:G77" si="19">E59</f>
        <v>2022-23</v>
      </c>
      <c r="F77" s="67" t="str">
        <f t="shared" si="19"/>
        <v>2023-24</v>
      </c>
      <c r="G77" s="67" t="str">
        <f t="shared" si="19"/>
        <v>2024-25</v>
      </c>
      <c r="H77" s="67" t="str">
        <f t="shared" ref="H77:N77" si="20">H59</f>
        <v>2025-26</v>
      </c>
      <c r="I77" s="200" t="str">
        <f t="shared" si="20"/>
        <v>Sept 26 Qtr</v>
      </c>
      <c r="J77" s="67" t="str">
        <f t="shared" si="20"/>
        <v>2026-27</v>
      </c>
      <c r="K77" s="67" t="str">
        <f t="shared" si="20"/>
        <v>2027-28</v>
      </c>
      <c r="L77" s="67" t="str">
        <f t="shared" si="20"/>
        <v>2028-29</v>
      </c>
      <c r="M77" s="67" t="str">
        <f t="shared" si="20"/>
        <v>2029-30</v>
      </c>
      <c r="N77" s="67" t="str">
        <f t="shared" si="20"/>
        <v>2030-31</v>
      </c>
    </row>
    <row r="78" spans="1:14" ht="15" x14ac:dyDescent="0.25">
      <c r="B78" s="43"/>
      <c r="C78" s="77"/>
      <c r="D78" s="42" t="str">
        <f>D$8</f>
        <v>Actuals</v>
      </c>
      <c r="E78" s="42" t="str">
        <f t="shared" ref="E78:N78" si="21">E$8</f>
        <v>Actuals</v>
      </c>
      <c r="F78" s="42" t="str">
        <f t="shared" si="21"/>
        <v>Actuals</v>
      </c>
      <c r="G78" s="42" t="str">
        <f t="shared" si="21"/>
        <v>Actuals</v>
      </c>
      <c r="H78" s="42" t="str">
        <f t="shared" si="21"/>
        <v>Estimate</v>
      </c>
      <c r="I78" s="193" t="str">
        <f t="shared" si="21"/>
        <v>Estimate</v>
      </c>
      <c r="J78" s="42" t="str">
        <f t="shared" si="21"/>
        <v>Forecast</v>
      </c>
      <c r="K78" s="42" t="str">
        <f t="shared" si="21"/>
        <v>Forecast</v>
      </c>
      <c r="L78" s="42" t="str">
        <f t="shared" si="21"/>
        <v>Forecast</v>
      </c>
      <c r="M78" s="42" t="str">
        <f t="shared" si="21"/>
        <v>Forecast</v>
      </c>
      <c r="N78" s="42" t="str">
        <f t="shared" si="21"/>
        <v>Forecast</v>
      </c>
    </row>
    <row r="79" spans="1:14" ht="15" x14ac:dyDescent="0.25">
      <c r="B79" s="44" t="s">
        <v>61</v>
      </c>
      <c r="C79" s="78"/>
      <c r="D79" s="117"/>
      <c r="E79" s="117"/>
      <c r="F79" s="117"/>
      <c r="G79" s="117"/>
      <c r="H79" s="117"/>
      <c r="I79" s="209"/>
      <c r="J79" s="117"/>
      <c r="K79" s="116"/>
      <c r="L79" s="154"/>
      <c r="M79" s="116"/>
      <c r="N79" s="154"/>
    </row>
    <row r="80" spans="1:14" ht="15" x14ac:dyDescent="0.25">
      <c r="B80" s="48" t="str">
        <f t="shared" ref="B80:B88" si="22">B62</f>
        <v>Synchronous Condenser</v>
      </c>
      <c r="C80" s="70">
        <f>SUM(D80:N80)</f>
        <v>0</v>
      </c>
      <c r="D80" s="183">
        <f>D62*'2. CPI escalation series'!D$23</f>
        <v>0</v>
      </c>
      <c r="E80" s="183">
        <f>E62*'2. CPI escalation series'!E$23</f>
        <v>0</v>
      </c>
      <c r="F80" s="183">
        <f>F62*'2. CPI escalation series'!F$23</f>
        <v>0</v>
      </c>
      <c r="G80" s="183">
        <f>G62*'2. CPI escalation series'!G$23</f>
        <v>0</v>
      </c>
      <c r="H80" s="183">
        <f>H62*'2. CPI escalation series'!H$23</f>
        <v>0</v>
      </c>
      <c r="I80" s="211">
        <f>I62*'2. CPI escalation series'!I$23</f>
        <v>0</v>
      </c>
      <c r="J80" s="100">
        <f>J62/(1+'2. CPI escalation series'!$C$12)^(COUNTA($J$59:J$59))</f>
        <v>0</v>
      </c>
      <c r="K80" s="100">
        <f>K62/(1+'2. CPI escalation series'!$C$12)^(COUNTA($J$59:K$59))</f>
        <v>0</v>
      </c>
      <c r="L80" s="100">
        <f>L62/(1+'2. CPI escalation series'!$C$12)^(COUNTA($J$59:L$59))</f>
        <v>0</v>
      </c>
      <c r="M80" s="100">
        <f>M62/(1+'2. CPI escalation series'!$C$12)^(COUNTA($J$59:M$59))</f>
        <v>0</v>
      </c>
      <c r="N80" s="100">
        <f>N62/(1+'2. CPI escalation series'!$C$12)^(COUNTA($J$59:N$59))</f>
        <v>0</v>
      </c>
    </row>
    <row r="81" spans="2:14" ht="15" x14ac:dyDescent="0.25">
      <c r="B81" s="48" t="str">
        <f t="shared" si="22"/>
        <v>Transmission lines - new infrastructure</v>
      </c>
      <c r="C81" s="70">
        <f>SUM(D81:N81)</f>
        <v>0</v>
      </c>
      <c r="D81" s="183">
        <f>D63*'2. CPI escalation series'!D$23</f>
        <v>0</v>
      </c>
      <c r="E81" s="183">
        <f>E63*'2. CPI escalation series'!E$23</f>
        <v>0</v>
      </c>
      <c r="F81" s="183">
        <f>F63*'2. CPI escalation series'!F$23</f>
        <v>0</v>
      </c>
      <c r="G81" s="183">
        <f>G63*'2. CPI escalation series'!G$23</f>
        <v>0</v>
      </c>
      <c r="H81" s="183">
        <f>H63*'2. CPI escalation series'!H$23</f>
        <v>0</v>
      </c>
      <c r="I81" s="211">
        <f>I63*'2. CPI escalation series'!I$23</f>
        <v>0</v>
      </c>
      <c r="J81" s="100">
        <f>J63/(1+'2. CPI escalation series'!$C$12)^(COUNTA($J$59:J$59))</f>
        <v>0</v>
      </c>
      <c r="K81" s="100">
        <f>K63/(1+'2. CPI escalation series'!$C$12)^(COUNTA($J$59:K$59))</f>
        <v>0</v>
      </c>
      <c r="L81" s="100">
        <f>L63/(1+'2. CPI escalation series'!$C$12)^(COUNTA($J$59:L$59))</f>
        <v>0</v>
      </c>
      <c r="M81" s="100">
        <f>M63/(1+'2. CPI escalation series'!$C$12)^(COUNTA($J$59:M$59))</f>
        <v>0</v>
      </c>
      <c r="N81" s="100">
        <f>N63/(1+'2. CPI escalation series'!$C$12)^(COUNTA($J$59:N$59))</f>
        <v>0</v>
      </c>
    </row>
    <row r="82" spans="2:14" ht="15" x14ac:dyDescent="0.25">
      <c r="B82" s="48" t="str">
        <f t="shared" si="22"/>
        <v>Towers - new infrastructure</v>
      </c>
      <c r="C82" s="70">
        <f t="shared" ref="C82:C88" si="23">SUM(D82:N82)</f>
        <v>0</v>
      </c>
      <c r="D82" s="183">
        <f>D64*'2. CPI escalation series'!D$23</f>
        <v>0</v>
      </c>
      <c r="E82" s="183">
        <f>E64*'2. CPI escalation series'!E$23</f>
        <v>0</v>
      </c>
      <c r="F82" s="183">
        <f>F64*'2. CPI escalation series'!F$23</f>
        <v>0</v>
      </c>
      <c r="G82" s="183">
        <f>G64*'2. CPI escalation series'!G$23</f>
        <v>0</v>
      </c>
      <c r="H82" s="183">
        <f>H64*'2. CPI escalation series'!H$23</f>
        <v>0</v>
      </c>
      <c r="I82" s="211">
        <f>I64*'2. CPI escalation series'!I$23</f>
        <v>0</v>
      </c>
      <c r="J82" s="100">
        <f>J64/(1+'2. CPI escalation series'!$C$12)^(COUNTA($J$59:J$59))</f>
        <v>0</v>
      </c>
      <c r="K82" s="100">
        <f>K64/(1+'2. CPI escalation series'!$C$12)^(COUNTA($J$59:K$59))</f>
        <v>0</v>
      </c>
      <c r="L82" s="100">
        <f>L64/(1+'2. CPI escalation series'!$C$12)^(COUNTA($J$59:L$59))</f>
        <v>0</v>
      </c>
      <c r="M82" s="100">
        <f>M64/(1+'2. CPI escalation series'!$C$12)^(COUNTA($J$59:M$59))</f>
        <v>0</v>
      </c>
      <c r="N82" s="100">
        <f>N64/(1+'2. CPI escalation series'!$C$12)^(COUNTA($J$59:N$59))</f>
        <v>0</v>
      </c>
    </row>
    <row r="83" spans="2:14" ht="15" x14ac:dyDescent="0.25">
      <c r="B83" s="48" t="str">
        <f t="shared" si="22"/>
        <v>Transmission lines - augmentation</v>
      </c>
      <c r="C83" s="70">
        <f t="shared" si="23"/>
        <v>0</v>
      </c>
      <c r="D83" s="183">
        <f>D65*'2. CPI escalation series'!D$23</f>
        <v>0</v>
      </c>
      <c r="E83" s="183">
        <f>E65*'2. CPI escalation series'!E$23</f>
        <v>0</v>
      </c>
      <c r="F83" s="183">
        <f>F65*'2. CPI escalation series'!F$23</f>
        <v>0</v>
      </c>
      <c r="G83" s="183">
        <f>G65*'2. CPI escalation series'!G$23</f>
        <v>0</v>
      </c>
      <c r="H83" s="183">
        <f>H65*'2. CPI escalation series'!H$23</f>
        <v>0</v>
      </c>
      <c r="I83" s="211">
        <f>I65*'2. CPI escalation series'!I$23</f>
        <v>0</v>
      </c>
      <c r="J83" s="100">
        <f>J65/(1+'2. CPI escalation series'!$C$12)^(COUNTA($J$59:J$59))</f>
        <v>0</v>
      </c>
      <c r="K83" s="100">
        <f>K65/(1+'2. CPI escalation series'!$C$12)^(COUNTA($J$59:K$59))</f>
        <v>0</v>
      </c>
      <c r="L83" s="100">
        <f>L65/(1+'2. CPI escalation series'!$C$12)^(COUNTA($J$59:L$59))</f>
        <v>0</v>
      </c>
      <c r="M83" s="100">
        <f>M65/(1+'2. CPI escalation series'!$C$12)^(COUNTA($J$59:M$59))</f>
        <v>0</v>
      </c>
      <c r="N83" s="100">
        <f>N65/(1+'2. CPI escalation series'!$C$12)^(COUNTA($J$59:N$59))</f>
        <v>0</v>
      </c>
    </row>
    <row r="84" spans="2:14" ht="15" x14ac:dyDescent="0.25">
      <c r="B84" s="48" t="str">
        <f t="shared" si="22"/>
        <v>Towers - augmentation</v>
      </c>
      <c r="C84" s="70">
        <f t="shared" si="23"/>
        <v>0</v>
      </c>
      <c r="D84" s="183">
        <f>D66*'2. CPI escalation series'!D$23</f>
        <v>0</v>
      </c>
      <c r="E84" s="183">
        <f>E66*'2. CPI escalation series'!E$23</f>
        <v>0</v>
      </c>
      <c r="F84" s="183">
        <f>F66*'2. CPI escalation series'!F$23</f>
        <v>0</v>
      </c>
      <c r="G84" s="183">
        <f>G66*'2. CPI escalation series'!G$23</f>
        <v>0</v>
      </c>
      <c r="H84" s="183">
        <f>H66*'2. CPI escalation series'!H$23</f>
        <v>0</v>
      </c>
      <c r="I84" s="211">
        <f>I66*'2. CPI escalation series'!I$23</f>
        <v>0</v>
      </c>
      <c r="J84" s="100">
        <f>J66/(1+'2. CPI escalation series'!$C$12)^(COUNTA($J$59:J$59))</f>
        <v>0</v>
      </c>
      <c r="K84" s="100">
        <f>K66/(1+'2. CPI escalation series'!$C$12)^(COUNTA($J$59:K$59))</f>
        <v>0</v>
      </c>
      <c r="L84" s="100">
        <f>L66/(1+'2. CPI escalation series'!$C$12)^(COUNTA($J$59:L$59))</f>
        <v>0</v>
      </c>
      <c r="M84" s="100">
        <f>M66/(1+'2. CPI escalation series'!$C$12)^(COUNTA($J$59:M$59))</f>
        <v>0</v>
      </c>
      <c r="N84" s="100">
        <f>N66/(1+'2. CPI escalation series'!$C$12)^(COUNTA($J$59:N$59))</f>
        <v>0</v>
      </c>
    </row>
    <row r="85" spans="2:14" ht="15" x14ac:dyDescent="0.25">
      <c r="B85" s="48" t="str">
        <f t="shared" si="22"/>
        <v>Switching station(s)</v>
      </c>
      <c r="C85" s="70">
        <f t="shared" si="23"/>
        <v>0</v>
      </c>
      <c r="D85" s="183">
        <f>D67*'2. CPI escalation series'!D$23</f>
        <v>0</v>
      </c>
      <c r="E85" s="183">
        <f>E67*'2. CPI escalation series'!E$23</f>
        <v>0</v>
      </c>
      <c r="F85" s="183">
        <f>F67*'2. CPI escalation series'!F$23</f>
        <v>0</v>
      </c>
      <c r="G85" s="183">
        <f>G67*'2. CPI escalation series'!G$23</f>
        <v>0</v>
      </c>
      <c r="H85" s="183">
        <f>H67*'2. CPI escalation series'!H$23</f>
        <v>0</v>
      </c>
      <c r="I85" s="211">
        <f>I67*'2. CPI escalation series'!I$23</f>
        <v>0</v>
      </c>
      <c r="J85" s="100">
        <f>J67/(1+'2. CPI escalation series'!$C$12)^(COUNTA($J$59:J$59))</f>
        <v>0</v>
      </c>
      <c r="K85" s="100">
        <f>K67/(1+'2. CPI escalation series'!$C$12)^(COUNTA($J$59:K$59))</f>
        <v>0</v>
      </c>
      <c r="L85" s="100">
        <f>L67/(1+'2. CPI escalation series'!$C$12)^(COUNTA($J$59:L$59))</f>
        <v>0</v>
      </c>
      <c r="M85" s="100">
        <f>M67/(1+'2. CPI escalation series'!$C$12)^(COUNTA($J$59:M$59))</f>
        <v>0</v>
      </c>
      <c r="N85" s="100">
        <f>N67/(1+'2. CPI escalation series'!$C$12)^(COUNTA($J$59:N$59))</f>
        <v>0</v>
      </c>
    </row>
    <row r="86" spans="2:14" ht="15" x14ac:dyDescent="0.25">
      <c r="B86" s="48" t="str">
        <f t="shared" si="22"/>
        <v>Ancillary equipment</v>
      </c>
      <c r="C86" s="70">
        <f t="shared" si="23"/>
        <v>0</v>
      </c>
      <c r="D86" s="183">
        <f>D68*'2. CPI escalation series'!D$23</f>
        <v>0</v>
      </c>
      <c r="E86" s="183">
        <f>E68*'2. CPI escalation series'!E$23</f>
        <v>0</v>
      </c>
      <c r="F86" s="183">
        <f>F68*'2. CPI escalation series'!F$23</f>
        <v>0</v>
      </c>
      <c r="G86" s="183">
        <f>G68*'2. CPI escalation series'!G$23</f>
        <v>0</v>
      </c>
      <c r="H86" s="183">
        <f>H68*'2. CPI escalation series'!H$23</f>
        <v>0</v>
      </c>
      <c r="I86" s="211">
        <f>I68*'2. CPI escalation series'!I$23</f>
        <v>0</v>
      </c>
      <c r="J86" s="100">
        <f>J68/(1+'2. CPI escalation series'!$C$12)^(COUNTA($J$59:J$59))</f>
        <v>0</v>
      </c>
      <c r="K86" s="100">
        <f>K68/(1+'2. CPI escalation series'!$C$12)^(COUNTA($J$59:K$59))</f>
        <v>0</v>
      </c>
      <c r="L86" s="100">
        <f>L68/(1+'2. CPI escalation series'!$C$12)^(COUNTA($J$59:L$59))</f>
        <v>0</v>
      </c>
      <c r="M86" s="100">
        <f>M68/(1+'2. CPI escalation series'!$C$12)^(COUNTA($J$59:M$59))</f>
        <v>0</v>
      </c>
      <c r="N86" s="100">
        <f>N68/(1+'2. CPI escalation series'!$C$12)^(COUNTA($J$59:N$59))</f>
        <v>0</v>
      </c>
    </row>
    <row r="87" spans="2:14" ht="15" x14ac:dyDescent="0.25">
      <c r="B87" s="48" t="str">
        <f t="shared" si="22"/>
        <v>Substation(s)</v>
      </c>
      <c r="C87" s="70">
        <f t="shared" si="23"/>
        <v>11.043582334281265</v>
      </c>
      <c r="D87" s="183">
        <f>D69*'2. CPI escalation series'!D$23</f>
        <v>0</v>
      </c>
      <c r="E87" s="183">
        <f>E69*'2. CPI escalation series'!E$23</f>
        <v>0</v>
      </c>
      <c r="F87" s="183">
        <f>F69*'2. CPI escalation series'!F$23</f>
        <v>0</v>
      </c>
      <c r="G87" s="183">
        <f>G69*'2. CPI escalation series'!G$23</f>
        <v>0</v>
      </c>
      <c r="H87" s="183">
        <f>H69*'2. CPI escalation series'!H$23</f>
        <v>0</v>
      </c>
      <c r="I87" s="211">
        <f>I69*'2. CPI escalation series'!I$23</f>
        <v>0</v>
      </c>
      <c r="J87" s="100">
        <f>J69/(1+'2. CPI escalation series'!$C$12)^(COUNTA($J$59:J$59))</f>
        <v>0</v>
      </c>
      <c r="K87" s="100">
        <f>K69/(1+'2. CPI escalation series'!$C$12)^(COUNTA($J$59:K$59))</f>
        <v>1.5130423602793943</v>
      </c>
      <c r="L87" s="100">
        <f>L69/(1+'2. CPI escalation series'!$C$12)^(COUNTA($J$59:L$59))</f>
        <v>2.635804234060688</v>
      </c>
      <c r="M87" s="100">
        <f>M69/(1+'2. CPI escalation series'!$C$12)^(COUNTA($J$59:M$59))</f>
        <v>3.437251585273529</v>
      </c>
      <c r="N87" s="100">
        <f>N69/(1+'2. CPI escalation series'!$C$12)^(COUNTA($J$59:N$59))</f>
        <v>3.4574841546676547</v>
      </c>
    </row>
    <row r="88" spans="2:14" ht="15" x14ac:dyDescent="0.25">
      <c r="B88" s="48" t="str">
        <f t="shared" si="22"/>
        <v>Other</v>
      </c>
      <c r="C88" s="70">
        <f t="shared" si="23"/>
        <v>24.132282010363298</v>
      </c>
      <c r="D88" s="183">
        <f>D70*'2. CPI escalation series'!D$23</f>
        <v>0</v>
      </c>
      <c r="E88" s="183">
        <f>E70*'2. CPI escalation series'!E$23</f>
        <v>0</v>
      </c>
      <c r="F88" s="183">
        <f>F70*'2. CPI escalation series'!F$23</f>
        <v>0</v>
      </c>
      <c r="G88" s="183">
        <f>G70*'2. CPI escalation series'!G$23</f>
        <v>0</v>
      </c>
      <c r="H88" s="183">
        <f>H70*'2. CPI escalation series'!H$23</f>
        <v>0</v>
      </c>
      <c r="I88" s="211">
        <f>I70*'2. CPI escalation series'!I$23</f>
        <v>0</v>
      </c>
      <c r="J88" s="100">
        <f>J70/(1+'2. CPI escalation series'!$C$12)^(COUNTA($J$59:J$59))</f>
        <v>0.64077252856668621</v>
      </c>
      <c r="K88" s="100">
        <f>K70/(1+'2. CPI escalation series'!$C$12)^(COUNTA($J$59:K$59))</f>
        <v>3.6439982890064266</v>
      </c>
      <c r="L88" s="100">
        <f>L70/(1+'2. CPI escalation series'!$C$12)^(COUNTA($J$59:L$59))</f>
        <v>5.9422045009873719</v>
      </c>
      <c r="M88" s="100">
        <f>M70/(1+'2. CPI escalation series'!$C$12)^(COUNTA($J$59:M$59))</f>
        <v>7.1502862403915586</v>
      </c>
      <c r="N88" s="100">
        <f>N70/(1+'2. CPI escalation series'!$C$12)^(COUNTA($J$59:N$59))</f>
        <v>6.7550204514112551</v>
      </c>
    </row>
    <row r="89" spans="2:14" ht="15" x14ac:dyDescent="0.25">
      <c r="B89" s="48"/>
      <c r="C89" s="79"/>
      <c r="D89" s="53"/>
      <c r="E89" s="53"/>
      <c r="F89" s="53"/>
      <c r="G89" s="53"/>
      <c r="H89" s="53"/>
      <c r="I89" s="206"/>
      <c r="J89" s="53"/>
      <c r="K89" s="54"/>
      <c r="L89" s="52"/>
      <c r="M89" s="52"/>
      <c r="N89" s="52"/>
    </row>
    <row r="90" spans="2:14" ht="15" x14ac:dyDescent="0.25">
      <c r="B90" s="159" t="s">
        <v>36</v>
      </c>
      <c r="C90" s="70">
        <f>SUM(C80:C88)</f>
        <v>35.175864344644566</v>
      </c>
      <c r="D90" s="28">
        <f t="shared" ref="D90:N90" si="24">SUM(D80:D88)</f>
        <v>0</v>
      </c>
      <c r="E90" s="28">
        <f t="shared" si="24"/>
        <v>0</v>
      </c>
      <c r="F90" s="28">
        <f t="shared" si="24"/>
        <v>0</v>
      </c>
      <c r="G90" s="28">
        <f t="shared" si="24"/>
        <v>0</v>
      </c>
      <c r="H90" s="28">
        <f t="shared" si="24"/>
        <v>0</v>
      </c>
      <c r="I90" s="202">
        <f t="shared" si="24"/>
        <v>0</v>
      </c>
      <c r="J90" s="28">
        <f t="shared" si="24"/>
        <v>0.64077252856668621</v>
      </c>
      <c r="K90" s="28">
        <f t="shared" si="24"/>
        <v>5.157040649285821</v>
      </c>
      <c r="L90" s="28">
        <f t="shared" si="24"/>
        <v>8.5780087350480603</v>
      </c>
      <c r="M90" s="28">
        <f t="shared" si="24"/>
        <v>10.587537825665088</v>
      </c>
      <c r="N90" s="28">
        <f t="shared" si="24"/>
        <v>10.212504606078909</v>
      </c>
    </row>
    <row r="91" spans="2:14" ht="15" x14ac:dyDescent="0.25">
      <c r="B91" s="31"/>
      <c r="C91" s="71"/>
      <c r="D91" s="21"/>
      <c r="E91" s="21"/>
      <c r="F91" s="21"/>
      <c r="G91" s="21"/>
      <c r="H91" s="21"/>
      <c r="I91" s="207"/>
      <c r="J91" s="20"/>
      <c r="K91" s="20"/>
      <c r="L91" s="58"/>
      <c r="M91" s="58"/>
      <c r="N91" s="58"/>
    </row>
  </sheetData>
  <mergeCells count="19">
    <mergeCell ref="J76:N76"/>
    <mergeCell ref="B36:C36"/>
    <mergeCell ref="J36:N36"/>
    <mergeCell ref="B47:C47"/>
    <mergeCell ref="J47:N47"/>
    <mergeCell ref="B58:C58"/>
    <mergeCell ref="J58:N58"/>
    <mergeCell ref="D36:I36"/>
    <mergeCell ref="D47:I47"/>
    <mergeCell ref="D58:I58"/>
    <mergeCell ref="D76:I76"/>
    <mergeCell ref="B76:C76"/>
    <mergeCell ref="D6:I6"/>
    <mergeCell ref="D21:I21"/>
    <mergeCell ref="A2:J3"/>
    <mergeCell ref="B6:C6"/>
    <mergeCell ref="J6:N6"/>
    <mergeCell ref="B21:C21"/>
    <mergeCell ref="J21:N21"/>
  </mergeCells>
  <dataValidations count="1">
    <dataValidation type="decimal" allowBlank="1" showInputMessage="1" showErrorMessage="1" sqref="D40:N41" xr:uid="{B46393AB-DC0F-4633-B7A7-9ABA89FB85A7}">
      <formula1>0</formula1>
      <formula2>99999999999.99</formula2>
    </dataValidation>
  </dataValidation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BBBE0-30C9-4219-8DEA-E9014862568D}">
  <sheetPr codeName="Sheet11"/>
  <dimension ref="A1:AI92"/>
  <sheetViews>
    <sheetView showGridLines="0" topLeftCell="A29" zoomScaleNormal="100" workbookViewId="0">
      <selection activeCell="D40" sqref="D40"/>
    </sheetView>
  </sheetViews>
  <sheetFormatPr defaultColWidth="9.140625" defaultRowHeight="14.25" x14ac:dyDescent="0.2"/>
  <cols>
    <col min="1" max="1" width="9.140625" style="38" customWidth="1"/>
    <col min="2" max="2" width="92.7109375" style="38" customWidth="1"/>
    <col min="3" max="14" width="17.140625" style="38" customWidth="1"/>
    <col min="15" max="16384" width="9.140625" style="38"/>
  </cols>
  <sheetData>
    <row r="1" spans="1:35" x14ac:dyDescent="0.2">
      <c r="A1" s="216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35" x14ac:dyDescent="0.2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35" s="60" customFormat="1" x14ac:dyDescent="0.2">
      <c r="A3" s="232"/>
      <c r="B3" s="232"/>
      <c r="C3" s="232"/>
      <c r="D3" s="232"/>
      <c r="E3" s="232"/>
      <c r="F3" s="232"/>
      <c r="G3" s="232"/>
      <c r="H3" s="232"/>
      <c r="I3" s="232"/>
      <c r="J3" s="232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</row>
    <row r="4" spans="1:35" ht="15" x14ac:dyDescent="0.25">
      <c r="A4" s="135"/>
    </row>
    <row r="6" spans="1:35" ht="15" x14ac:dyDescent="0.25">
      <c r="B6" s="243" t="s">
        <v>143</v>
      </c>
      <c r="C6" s="244"/>
      <c r="D6" s="240" t="s">
        <v>11</v>
      </c>
      <c r="E6" s="241"/>
      <c r="F6" s="241"/>
      <c r="G6" s="241"/>
      <c r="H6" s="241"/>
      <c r="I6" s="242"/>
      <c r="J6" s="238" t="s">
        <v>110</v>
      </c>
      <c r="K6" s="238" t="s">
        <v>110</v>
      </c>
      <c r="L6" s="238" t="s">
        <v>110</v>
      </c>
      <c r="M6" s="238" t="s">
        <v>110</v>
      </c>
      <c r="N6" s="239" t="s">
        <v>110</v>
      </c>
    </row>
    <row r="7" spans="1:35" ht="15" x14ac:dyDescent="0.25">
      <c r="B7" s="65"/>
      <c r="C7" s="66" t="s">
        <v>36</v>
      </c>
      <c r="D7" s="67" t="str">
        <f>'1. Submission information'!F12</f>
        <v>2021-22</v>
      </c>
      <c r="E7" s="67" t="str">
        <f>'1. Submission information'!G12</f>
        <v>2022-23</v>
      </c>
      <c r="F7" s="67" t="str">
        <f>'1. Submission information'!H12</f>
        <v>2023-24</v>
      </c>
      <c r="G7" s="67" t="str">
        <f>'1. Submission information'!I12</f>
        <v>2024-25</v>
      </c>
      <c r="H7" s="67" t="str">
        <f>'1. Submission information'!J12</f>
        <v>2025-26</v>
      </c>
      <c r="I7" s="200" t="str">
        <f>'1. Submission information'!K12</f>
        <v>Sept 26 Qtr</v>
      </c>
      <c r="J7" s="67" t="str">
        <f>'1. Submission information'!F7</f>
        <v>2026-27</v>
      </c>
      <c r="K7" s="67" t="str">
        <f>'1. Submission information'!G7</f>
        <v>2027-28</v>
      </c>
      <c r="L7" s="67" t="str">
        <f>'1. Submission information'!H7</f>
        <v>2028-29</v>
      </c>
      <c r="M7" s="67" t="str">
        <f>'1. Submission information'!I7</f>
        <v>2029-30</v>
      </c>
      <c r="N7" s="67" t="str">
        <f>'1. Submission information'!J7</f>
        <v>2030-31</v>
      </c>
    </row>
    <row r="8" spans="1:35" ht="15" x14ac:dyDescent="0.25">
      <c r="B8" s="68"/>
      <c r="C8" s="69"/>
      <c r="D8" s="42" t="s">
        <v>166</v>
      </c>
      <c r="E8" s="42" t="s">
        <v>166</v>
      </c>
      <c r="F8" s="42" t="s">
        <v>166</v>
      </c>
      <c r="G8" s="42" t="s">
        <v>166</v>
      </c>
      <c r="H8" s="42" t="s">
        <v>124</v>
      </c>
      <c r="I8" s="193" t="s">
        <v>124</v>
      </c>
      <c r="J8" s="42" t="s">
        <v>41</v>
      </c>
      <c r="K8" s="42" t="s">
        <v>41</v>
      </c>
      <c r="L8" s="42" t="s">
        <v>41</v>
      </c>
      <c r="M8" s="42" t="s">
        <v>41</v>
      </c>
      <c r="N8" s="42" t="s">
        <v>41</v>
      </c>
    </row>
    <row r="9" spans="1:35" ht="15" x14ac:dyDescent="0.25">
      <c r="B9" s="153" t="s">
        <v>54</v>
      </c>
      <c r="C9" s="154"/>
      <c r="D9" s="117"/>
      <c r="E9" s="116"/>
      <c r="F9" s="116"/>
      <c r="G9" s="116"/>
      <c r="H9" s="116"/>
      <c r="I9" s="209"/>
      <c r="J9" s="116"/>
      <c r="K9" s="154"/>
      <c r="L9" s="117"/>
      <c r="M9" s="154"/>
      <c r="N9" s="117"/>
    </row>
    <row r="10" spans="1:35" ht="15" x14ac:dyDescent="0.25">
      <c r="B10" s="88" t="s">
        <v>205</v>
      </c>
      <c r="C10" s="70">
        <f>SUM(D10:N10)</f>
        <v>26.691151236823806</v>
      </c>
      <c r="D10" s="100">
        <f>SUM('6a. Operating costs (C)'!D10,'6b. Operating costs (NC)'!D10)</f>
        <v>0</v>
      </c>
      <c r="E10" s="100">
        <f>SUM('6a. Operating costs (C)'!E10,'6b. Operating costs (NC)'!E10)</f>
        <v>0</v>
      </c>
      <c r="F10" s="100">
        <f>SUM('6a. Operating costs (C)'!F10,'6b. Operating costs (NC)'!F10)</f>
        <v>0</v>
      </c>
      <c r="G10" s="100">
        <f>SUM('6a. Operating costs (C)'!G10,'6b. Operating costs (NC)'!G10)</f>
        <v>0</v>
      </c>
      <c r="H10" s="100">
        <f>SUM('6a. Operating costs (C)'!H10,'6b. Operating costs (NC)'!H10)</f>
        <v>0</v>
      </c>
      <c r="I10" s="210">
        <f>SUM('6a. Operating costs (C)'!I10,'6b. Operating costs (NC)'!I10)</f>
        <v>0</v>
      </c>
      <c r="J10" s="100">
        <f>SUM('6a. Operating costs (C)'!J10,'6b. Operating costs (NC)'!J10)</f>
        <v>0</v>
      </c>
      <c r="K10" s="99">
        <f>SUM('6a. Operating costs (C)'!K10,'6b. Operating costs (NC)'!K10)</f>
        <v>2.1112115534658868</v>
      </c>
      <c r="L10" s="99">
        <f>SUM('6a. Operating costs (C)'!L10,'6b. Operating costs (NC)'!L10)</f>
        <v>7.5911804084104579</v>
      </c>
      <c r="M10" s="99">
        <f>SUM('6a. Operating costs (C)'!M10,'6b. Operating costs (NC)'!M10)</f>
        <v>7.3539964347356008</v>
      </c>
      <c r="N10" s="99">
        <f>SUM('6a. Operating costs (C)'!N10,'6b. Operating costs (NC)'!N10)</f>
        <v>9.6347628402118648</v>
      </c>
    </row>
    <row r="11" spans="1:35" ht="15" x14ac:dyDescent="0.25">
      <c r="B11" s="88" t="str">
        <f>'6a. Operating costs (C)'!B11</f>
        <v>Maintenance costs</v>
      </c>
      <c r="C11" s="70">
        <f t="shared" ref="C11:C15" si="0">SUM(D11:N11)</f>
        <v>12.202086503822299</v>
      </c>
      <c r="D11" s="100">
        <f>SUM('6a. Operating costs (C)'!D11,'6b. Operating costs (NC)'!D11)</f>
        <v>0</v>
      </c>
      <c r="E11" s="100">
        <f>SUM('6a. Operating costs (C)'!E11,'6b. Operating costs (NC)'!E11)</f>
        <v>0</v>
      </c>
      <c r="F11" s="100">
        <f>SUM('6a. Operating costs (C)'!F11,'6b. Operating costs (NC)'!F11)</f>
        <v>0</v>
      </c>
      <c r="G11" s="100">
        <f>SUM('6a. Operating costs (C)'!G11,'6b. Operating costs (NC)'!G11)</f>
        <v>0</v>
      </c>
      <c r="H11" s="100">
        <f>SUM('6a. Operating costs (C)'!H11,'6b. Operating costs (NC)'!H11)</f>
        <v>0</v>
      </c>
      <c r="I11" s="210">
        <f>SUM('6a. Operating costs (C)'!I11,'6b. Operating costs (NC)'!I11)</f>
        <v>0</v>
      </c>
      <c r="J11" s="100">
        <f>SUM('6a. Operating costs (C)'!J11,'6b. Operating costs (NC)'!J11)</f>
        <v>0</v>
      </c>
      <c r="K11" s="99">
        <f>SUM('6a. Operating costs (C)'!K11,'6b. Operating costs (NC)'!K11)</f>
        <v>1.5942936823329139</v>
      </c>
      <c r="L11" s="99">
        <f>SUM('6a. Operating costs (C)'!L11,'6b. Operating costs (NC)'!L11)</f>
        <v>2.8509461119795949</v>
      </c>
      <c r="M11" s="99">
        <f>SUM('6a. Operating costs (C)'!M11,'6b. Operating costs (NC)'!M11)</f>
        <v>3.8163289087706653</v>
      </c>
      <c r="N11" s="99">
        <f>SUM('6a. Operating costs (C)'!N11,'6b. Operating costs (NC)'!N11)</f>
        <v>3.9405178007391242</v>
      </c>
    </row>
    <row r="12" spans="1:35" ht="15" x14ac:dyDescent="0.25">
      <c r="B12" s="88" t="str">
        <f>'6a. Operating costs (C)'!B12</f>
        <v>Operating costs</v>
      </c>
      <c r="C12" s="70">
        <f t="shared" si="0"/>
        <v>21.117296924894667</v>
      </c>
      <c r="D12" s="100">
        <f>SUM('6a. Operating costs (C)'!D12,'6b. Operating costs (NC)'!D12)</f>
        <v>0</v>
      </c>
      <c r="E12" s="100">
        <f>SUM('6a. Operating costs (C)'!E12,'6b. Operating costs (NC)'!E12)</f>
        <v>0</v>
      </c>
      <c r="F12" s="100">
        <f>SUM('6a. Operating costs (C)'!F12,'6b. Operating costs (NC)'!F12)</f>
        <v>0</v>
      </c>
      <c r="G12" s="100">
        <f>SUM('6a. Operating costs (C)'!G12,'6b. Operating costs (NC)'!G12)</f>
        <v>0</v>
      </c>
      <c r="H12" s="100">
        <f>SUM('6a. Operating costs (C)'!H12,'6b. Operating costs (NC)'!H12)</f>
        <v>0</v>
      </c>
      <c r="I12" s="210">
        <f>SUM('6a. Operating costs (C)'!I12,'6b. Operating costs (NC)'!I12)</f>
        <v>0</v>
      </c>
      <c r="J12" s="100">
        <f>SUM('6a. Operating costs (C)'!J12,'6b. Operating costs (NC)'!J12)</f>
        <v>0.4981937888180743</v>
      </c>
      <c r="K12" s="99">
        <f>SUM('6a. Operating costs (C)'!K12,'6b. Operating costs (NC)'!K12)</f>
        <v>3.1950436998698879</v>
      </c>
      <c r="L12" s="99">
        <f>SUM('6a. Operating costs (C)'!L12,'6b. Operating costs (NC)'!L12)</f>
        <v>5.0030634665211231</v>
      </c>
      <c r="M12" s="99">
        <f>SUM('6a. Operating costs (C)'!M12,'6b. Operating costs (NC)'!M12)</f>
        <v>6.3248904806892998</v>
      </c>
      <c r="N12" s="99">
        <f>SUM('6a. Operating costs (C)'!N12,'6b. Operating costs (NC)'!N12)</f>
        <v>6.0961054889962814</v>
      </c>
    </row>
    <row r="13" spans="1:35" ht="15" x14ac:dyDescent="0.25">
      <c r="B13" s="88" t="str">
        <f>'6a. Operating costs (C)'!B13</f>
        <v>Insurance costs</v>
      </c>
      <c r="C13" s="70">
        <f t="shared" si="0"/>
        <v>3.0184362296050109</v>
      </c>
      <c r="D13" s="100">
        <f>SUM('6a. Operating costs (C)'!D13,'6b. Operating costs (NC)'!D13)</f>
        <v>0</v>
      </c>
      <c r="E13" s="100">
        <f>SUM('6a. Operating costs (C)'!E13,'6b. Operating costs (NC)'!E13)</f>
        <v>0</v>
      </c>
      <c r="F13" s="100">
        <f>SUM('6a. Operating costs (C)'!F13,'6b. Operating costs (NC)'!F13)</f>
        <v>0</v>
      </c>
      <c r="G13" s="100">
        <f>SUM('6a. Operating costs (C)'!G13,'6b. Operating costs (NC)'!G13)</f>
        <v>0</v>
      </c>
      <c r="H13" s="100">
        <f>SUM('6a. Operating costs (C)'!H13,'6b. Operating costs (NC)'!H13)</f>
        <v>0</v>
      </c>
      <c r="I13" s="210">
        <f>SUM('6a. Operating costs (C)'!I13,'6b. Operating costs (NC)'!I13)</f>
        <v>0</v>
      </c>
      <c r="J13" s="100">
        <f>SUM('6a. Operating costs (C)'!J13,'6b. Operating costs (NC)'!J13)</f>
        <v>0</v>
      </c>
      <c r="K13" s="99">
        <f>SUM('6a. Operating costs (C)'!K13,'6b. Operating costs (NC)'!K13)</f>
        <v>0.24132880308863897</v>
      </c>
      <c r="L13" s="99">
        <f>SUM('6a. Operating costs (C)'!L13,'6b. Operating costs (NC)'!L13)</f>
        <v>0.82937936771143195</v>
      </c>
      <c r="M13" s="99">
        <f>SUM('6a. Operating costs (C)'!M13,'6b. Operating costs (NC)'!M13)</f>
        <v>0.97810692636716845</v>
      </c>
      <c r="N13" s="99">
        <f>SUM('6a. Operating costs (C)'!N13,'6b. Operating costs (NC)'!N13)</f>
        <v>0.96962113243777126</v>
      </c>
    </row>
    <row r="14" spans="1:35" ht="15" x14ac:dyDescent="0.25">
      <c r="B14" s="88" t="str">
        <f>'6a. Operating costs (C)'!B14</f>
        <v>[Transgrid to specify]</v>
      </c>
      <c r="C14" s="70">
        <f t="shared" si="0"/>
        <v>0</v>
      </c>
      <c r="D14" s="100">
        <f>SUM('6a. Operating costs (C)'!D14,'6b. Operating costs (NC)'!D14)</f>
        <v>0</v>
      </c>
      <c r="E14" s="100">
        <f>SUM('6a. Operating costs (C)'!E14,'6b. Operating costs (NC)'!E14)</f>
        <v>0</v>
      </c>
      <c r="F14" s="100">
        <f>SUM('6a. Operating costs (C)'!F14,'6b. Operating costs (NC)'!F14)</f>
        <v>0</v>
      </c>
      <c r="G14" s="100">
        <f>SUM('6a. Operating costs (C)'!G14,'6b. Operating costs (NC)'!G14)</f>
        <v>0</v>
      </c>
      <c r="H14" s="100">
        <f>SUM('6a. Operating costs (C)'!H14,'6b. Operating costs (NC)'!H14)</f>
        <v>0</v>
      </c>
      <c r="I14" s="210">
        <f>SUM('6a. Operating costs (C)'!I14,'6b. Operating costs (NC)'!I14)</f>
        <v>0</v>
      </c>
      <c r="J14" s="100">
        <f>SUM('6a. Operating costs (C)'!J14,'6b. Operating costs (NC)'!J14)</f>
        <v>0</v>
      </c>
      <c r="K14" s="99">
        <f>SUM('6a. Operating costs (C)'!K14,'6b. Operating costs (NC)'!K14)</f>
        <v>0</v>
      </c>
      <c r="L14" s="99">
        <f>SUM('6a. Operating costs (C)'!L14,'6b. Operating costs (NC)'!L14)</f>
        <v>0</v>
      </c>
      <c r="M14" s="99">
        <f>SUM('6a. Operating costs (C)'!M14,'6b. Operating costs (NC)'!M14)</f>
        <v>0</v>
      </c>
      <c r="N14" s="99">
        <f>SUM('6a. Operating costs (C)'!N14,'6b. Operating costs (NC)'!N14)</f>
        <v>0</v>
      </c>
    </row>
    <row r="15" spans="1:35" ht="15" x14ac:dyDescent="0.25">
      <c r="B15" s="88" t="str">
        <f>'6a. Operating costs (C)'!B15</f>
        <v>Debt raising costs</v>
      </c>
      <c r="C15" s="70">
        <f t="shared" si="0"/>
        <v>2.4265244248084801</v>
      </c>
      <c r="D15" s="100">
        <f>SUM('6a. Operating costs (C)'!D15,'6b. Operating costs (NC)'!D15)</f>
        <v>0</v>
      </c>
      <c r="E15" s="100">
        <f>SUM('6a. Operating costs (C)'!E15,'6b. Operating costs (NC)'!E15)</f>
        <v>0</v>
      </c>
      <c r="F15" s="100">
        <f>SUM('6a. Operating costs (C)'!F15,'6b. Operating costs (NC)'!F15)</f>
        <v>0</v>
      </c>
      <c r="G15" s="100">
        <f>SUM('6a. Operating costs (C)'!G15,'6b. Operating costs (NC)'!G15)</f>
        <v>0</v>
      </c>
      <c r="H15" s="100">
        <f>SUM('6a. Operating costs (C)'!H15,'6b. Operating costs (NC)'!H15)</f>
        <v>0</v>
      </c>
      <c r="I15" s="210">
        <f>SUM('6a. Operating costs (C)'!I15,'6b. Operating costs (NC)'!I15)</f>
        <v>0</v>
      </c>
      <c r="J15" s="100">
        <f>SUM('6a. Operating costs (C)'!J15,'6b. Operating costs (NC)'!J15)</f>
        <v>0.15955870490962273</v>
      </c>
      <c r="K15" s="99">
        <f>SUM('6a. Operating costs (C)'!K15,'6b. Operating costs (NC)'!K15)</f>
        <v>0.40331077565246193</v>
      </c>
      <c r="L15" s="99">
        <f>SUM('6a. Operating costs (C)'!L15,'6b. Operating costs (NC)'!L15)</f>
        <v>0.59478138817437587</v>
      </c>
      <c r="M15" s="99">
        <f>SUM('6a. Operating costs (C)'!M15,'6b. Operating costs (NC)'!M15)</f>
        <v>0.63585821878795978</v>
      </c>
      <c r="N15" s="99">
        <f>SUM('6a. Operating costs (C)'!N15,'6b. Operating costs (NC)'!N15)</f>
        <v>0.6330153372840599</v>
      </c>
    </row>
    <row r="16" spans="1:35" ht="15" x14ac:dyDescent="0.25">
      <c r="B16" s="89"/>
      <c r="C16" s="145"/>
      <c r="D16" s="90"/>
      <c r="E16" s="90"/>
      <c r="F16" s="90"/>
      <c r="G16" s="90"/>
      <c r="H16" s="90"/>
      <c r="I16" s="201"/>
      <c r="J16" s="90"/>
      <c r="K16" s="145"/>
      <c r="L16" s="90"/>
      <c r="M16" s="145"/>
      <c r="N16" s="90"/>
    </row>
    <row r="17" spans="2:14" ht="15" x14ac:dyDescent="0.25">
      <c r="B17" s="89" t="s">
        <v>58</v>
      </c>
      <c r="C17" s="70">
        <f>SUM(C10:C15)</f>
        <v>65.455495319954267</v>
      </c>
      <c r="D17" s="28">
        <f>SUM(D10:D15)</f>
        <v>0</v>
      </c>
      <c r="E17" s="28">
        <f t="shared" ref="E17:N17" si="1">SUM(E10:E15)</f>
        <v>0</v>
      </c>
      <c r="F17" s="28">
        <f t="shared" si="1"/>
        <v>0</v>
      </c>
      <c r="G17" s="28">
        <f t="shared" si="1"/>
        <v>0</v>
      </c>
      <c r="H17" s="28">
        <f t="shared" si="1"/>
        <v>0</v>
      </c>
      <c r="I17" s="202">
        <f t="shared" si="1"/>
        <v>0</v>
      </c>
      <c r="J17" s="28">
        <f t="shared" si="1"/>
        <v>0.65775249372769706</v>
      </c>
      <c r="K17" s="28">
        <f t="shared" si="1"/>
        <v>7.545188514409789</v>
      </c>
      <c r="L17" s="28">
        <f t="shared" si="1"/>
        <v>16.869350742796982</v>
      </c>
      <c r="M17" s="28">
        <f t="shared" si="1"/>
        <v>19.109180969350696</v>
      </c>
      <c r="N17" s="28">
        <f t="shared" si="1"/>
        <v>21.274022599669106</v>
      </c>
    </row>
    <row r="18" spans="2:14" ht="15" x14ac:dyDescent="0.25">
      <c r="B18" s="91"/>
      <c r="C18" s="71"/>
      <c r="D18" s="57"/>
      <c r="E18" s="57"/>
      <c r="F18" s="57"/>
      <c r="G18" s="57"/>
      <c r="H18" s="57"/>
      <c r="I18" s="203"/>
      <c r="J18" s="72"/>
      <c r="K18" s="71"/>
      <c r="L18" s="57"/>
      <c r="M18" s="71"/>
      <c r="N18" s="57"/>
    </row>
    <row r="19" spans="2:14" ht="15" x14ac:dyDescent="0.25">
      <c r="B19" s="9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2:14" ht="15" x14ac:dyDescent="0.25">
      <c r="B20" s="9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</row>
    <row r="21" spans="2:14" ht="15" x14ac:dyDescent="0.25">
      <c r="B21" s="243" t="s">
        <v>144</v>
      </c>
      <c r="C21" s="244"/>
      <c r="D21" s="240" t="s">
        <v>11</v>
      </c>
      <c r="E21" s="241"/>
      <c r="F21" s="241"/>
      <c r="G21" s="241"/>
      <c r="H21" s="241"/>
      <c r="I21" s="242"/>
      <c r="J21" s="238" t="s">
        <v>110</v>
      </c>
      <c r="K21" s="238" t="s">
        <v>110</v>
      </c>
      <c r="L21" s="238" t="s">
        <v>110</v>
      </c>
      <c r="M21" s="238" t="s">
        <v>110</v>
      </c>
      <c r="N21" s="239" t="s">
        <v>110</v>
      </c>
    </row>
    <row r="22" spans="2:14" ht="15" x14ac:dyDescent="0.25">
      <c r="B22" s="65"/>
      <c r="C22" s="66" t="s">
        <v>36</v>
      </c>
      <c r="D22" s="67" t="str">
        <f>D7</f>
        <v>2021-22</v>
      </c>
      <c r="E22" s="67" t="str">
        <f t="shared" ref="E22:N22" si="2">E7</f>
        <v>2022-23</v>
      </c>
      <c r="F22" s="67" t="str">
        <f t="shared" si="2"/>
        <v>2023-24</v>
      </c>
      <c r="G22" s="67" t="str">
        <f t="shared" si="2"/>
        <v>2024-25</v>
      </c>
      <c r="H22" s="67" t="str">
        <f t="shared" ref="H22:I22" si="3">H7</f>
        <v>2025-26</v>
      </c>
      <c r="I22" s="200" t="str">
        <f t="shared" si="3"/>
        <v>Sept 26 Qtr</v>
      </c>
      <c r="J22" s="67" t="str">
        <f t="shared" si="2"/>
        <v>2026-27</v>
      </c>
      <c r="K22" s="67" t="str">
        <f t="shared" si="2"/>
        <v>2027-28</v>
      </c>
      <c r="L22" s="67" t="str">
        <f t="shared" si="2"/>
        <v>2028-29</v>
      </c>
      <c r="M22" s="67" t="str">
        <f t="shared" si="2"/>
        <v>2029-30</v>
      </c>
      <c r="N22" s="67" t="str">
        <f t="shared" si="2"/>
        <v>2030-31</v>
      </c>
    </row>
    <row r="23" spans="2:14" ht="15" x14ac:dyDescent="0.25">
      <c r="B23" s="68"/>
      <c r="C23" s="69"/>
      <c r="D23" s="42" t="str">
        <f>D$8</f>
        <v>Actuals</v>
      </c>
      <c r="E23" s="42" t="str">
        <f t="shared" ref="E23:N23" si="4">E$8</f>
        <v>Actuals</v>
      </c>
      <c r="F23" s="42" t="str">
        <f t="shared" si="4"/>
        <v>Actuals</v>
      </c>
      <c r="G23" s="42" t="str">
        <f t="shared" si="4"/>
        <v>Actuals</v>
      </c>
      <c r="H23" s="42" t="str">
        <f t="shared" si="4"/>
        <v>Estimate</v>
      </c>
      <c r="I23" s="193" t="str">
        <f t="shared" si="4"/>
        <v>Estimate</v>
      </c>
      <c r="J23" s="42" t="str">
        <f t="shared" si="4"/>
        <v>Forecast</v>
      </c>
      <c r="K23" s="42" t="str">
        <f t="shared" si="4"/>
        <v>Forecast</v>
      </c>
      <c r="L23" s="42" t="str">
        <f t="shared" si="4"/>
        <v>Forecast</v>
      </c>
      <c r="M23" s="42" t="str">
        <f t="shared" si="4"/>
        <v>Forecast</v>
      </c>
      <c r="N23" s="42" t="str">
        <f t="shared" si="4"/>
        <v>Forecast</v>
      </c>
    </row>
    <row r="24" spans="2:14" ht="15" x14ac:dyDescent="0.25">
      <c r="B24" s="153" t="s">
        <v>54</v>
      </c>
      <c r="C24" s="154"/>
      <c r="D24" s="117"/>
      <c r="E24" s="116"/>
      <c r="F24" s="116"/>
      <c r="G24" s="116"/>
      <c r="H24" s="116"/>
      <c r="I24" s="209"/>
      <c r="J24" s="116"/>
      <c r="K24" s="154"/>
      <c r="L24" s="117"/>
      <c r="M24" s="154"/>
      <c r="N24" s="117"/>
    </row>
    <row r="25" spans="2:14" ht="15" x14ac:dyDescent="0.25">
      <c r="B25" s="88" t="str">
        <f>B10</f>
        <v>Constestable costs</v>
      </c>
      <c r="C25" s="70">
        <f>SUM(D25:N25)</f>
        <v>24.099183567332709</v>
      </c>
      <c r="D25" s="183">
        <f>D10*'2. CPI escalation series'!D$23</f>
        <v>0</v>
      </c>
      <c r="E25" s="183">
        <f>E10*'2. CPI escalation series'!E$23</f>
        <v>0</v>
      </c>
      <c r="F25" s="183">
        <f>F10*'2. CPI escalation series'!F$23</f>
        <v>0</v>
      </c>
      <c r="G25" s="183">
        <f>G10*'2. CPI escalation series'!G$23</f>
        <v>0</v>
      </c>
      <c r="H25" s="183">
        <f>H10*'2. CPI escalation series'!H$23</f>
        <v>0</v>
      </c>
      <c r="I25" s="211">
        <f>I10*'2. CPI escalation series'!I$23</f>
        <v>0</v>
      </c>
      <c r="J25" s="100">
        <f>J10/(1+'2. CPI escalation series'!$C$12)^(COUNTA($J$7:J$7))</f>
        <v>0</v>
      </c>
      <c r="K25" s="100">
        <f>K10/(1+'2. CPI escalation series'!$C$12)^(COUNTA($J$7:K$7))</f>
        <v>2.003616113708039</v>
      </c>
      <c r="L25" s="100">
        <f>L10/(1+'2. CPI escalation series'!$C$12)^(COUNTA($J$7:L$7))</f>
        <v>7.0183246810348816</v>
      </c>
      <c r="M25" s="100">
        <f>M10/(1+'2. CPI escalation series'!$C$12)^(COUNTA($J$7:M$7))</f>
        <v>6.623521323148573</v>
      </c>
      <c r="N25" s="100">
        <f>N10/(1+'2. CPI escalation series'!$C$12)^(COUNTA($J$7:N$7))</f>
        <v>8.453721449441213</v>
      </c>
    </row>
    <row r="26" spans="2:14" ht="15" x14ac:dyDescent="0.25">
      <c r="B26" s="88" t="str">
        <f t="shared" ref="B26:B30" si="5">B11</f>
        <v>Maintenance costs</v>
      </c>
      <c r="C26" s="70">
        <f t="shared" ref="C26:C30" si="6">SUM(D26:N26)</f>
        <v>11.043582334281265</v>
      </c>
      <c r="D26" s="183">
        <f>D11*'2. CPI escalation series'!D$23</f>
        <v>0</v>
      </c>
      <c r="E26" s="183">
        <f>E11*'2. CPI escalation series'!E$23</f>
        <v>0</v>
      </c>
      <c r="F26" s="183">
        <f>F11*'2. CPI escalation series'!F$23</f>
        <v>0</v>
      </c>
      <c r="G26" s="183">
        <f>G11*'2. CPI escalation series'!G$23</f>
        <v>0</v>
      </c>
      <c r="H26" s="183">
        <f>H11*'2. CPI escalation series'!H$23</f>
        <v>0</v>
      </c>
      <c r="I26" s="211">
        <f>I11*'2. CPI escalation series'!I$23</f>
        <v>0</v>
      </c>
      <c r="J26" s="100">
        <f>J11/(1+'2. CPI escalation series'!$C$12)^(COUNTA($J$7:J$7))</f>
        <v>0</v>
      </c>
      <c r="K26" s="100">
        <f>K11/(1+'2. CPI escalation series'!$C$12)^(COUNTA($J$7:K$7))</f>
        <v>1.5130423602793943</v>
      </c>
      <c r="L26" s="100">
        <f>L11/(1+'2. CPI escalation series'!$C$12)^(COUNTA($J$7:L$7))</f>
        <v>2.635804234060688</v>
      </c>
      <c r="M26" s="100">
        <f>M11/(1+'2. CPI escalation series'!$C$12)^(COUNTA($J$7:M$7))</f>
        <v>3.437251585273529</v>
      </c>
      <c r="N26" s="100">
        <f>N11/(1+'2. CPI escalation series'!$C$12)^(COUNTA($J$7:N$7))</f>
        <v>3.4574841546676547</v>
      </c>
    </row>
    <row r="27" spans="2:14" ht="15" x14ac:dyDescent="0.25">
      <c r="B27" s="88" t="str">
        <f t="shared" si="5"/>
        <v>Operating costs</v>
      </c>
      <c r="C27" s="70">
        <f t="shared" si="6"/>
        <v>19.188534538701767</v>
      </c>
      <c r="D27" s="183">
        <f>D12*'2. CPI escalation series'!D$23</f>
        <v>0</v>
      </c>
      <c r="E27" s="183">
        <f>E12*'2. CPI escalation series'!E$23</f>
        <v>0</v>
      </c>
      <c r="F27" s="183">
        <f>F12*'2. CPI escalation series'!F$23</f>
        <v>0</v>
      </c>
      <c r="G27" s="183">
        <f>G12*'2. CPI escalation series'!G$23</f>
        <v>0</v>
      </c>
      <c r="H27" s="183">
        <f>H12*'2. CPI escalation series'!H$23</f>
        <v>0</v>
      </c>
      <c r="I27" s="211">
        <f>I12*'2. CPI escalation series'!I$23</f>
        <v>0</v>
      </c>
      <c r="J27" s="100">
        <f>J12/(1+'2. CPI escalation series'!$C$12)^(COUNTA($J$7:J$7))</f>
        <v>0.48533285213105209</v>
      </c>
      <c r="K27" s="100">
        <f>K12/(1+'2. CPI escalation series'!$C$12)^(COUNTA($J$7:K$7))</f>
        <v>3.0322120161531685</v>
      </c>
      <c r="L27" s="100">
        <f>L12/(1+'2. CPI escalation series'!$C$12)^(COUNTA($J$7:L$7))</f>
        <v>4.6255156535295123</v>
      </c>
      <c r="M27" s="100">
        <f>M12/(1+'2. CPI escalation series'!$C$12)^(COUNTA($J$7:M$7))</f>
        <v>5.6966368337559832</v>
      </c>
      <c r="N27" s="100">
        <f>N12/(1+'2. CPI escalation series'!$C$12)^(COUNTA($J$7:N$7))</f>
        <v>5.3488371831320496</v>
      </c>
    </row>
    <row r="28" spans="2:14" ht="15" x14ac:dyDescent="0.25">
      <c r="B28" s="88" t="str">
        <f t="shared" si="5"/>
        <v>Insurance costs</v>
      </c>
      <c r="C28" s="70">
        <f t="shared" si="6"/>
        <v>2.7275363665759431</v>
      </c>
      <c r="D28" s="183">
        <f>D13*'2. CPI escalation series'!D$23</f>
        <v>0</v>
      </c>
      <c r="E28" s="183">
        <f>E13*'2. CPI escalation series'!E$23</f>
        <v>0</v>
      </c>
      <c r="F28" s="183">
        <f>F13*'2. CPI escalation series'!F$23</f>
        <v>0</v>
      </c>
      <c r="G28" s="183">
        <f>G13*'2. CPI escalation series'!G$23</f>
        <v>0</v>
      </c>
      <c r="H28" s="183">
        <f>H13*'2. CPI escalation series'!H$23</f>
        <v>0</v>
      </c>
      <c r="I28" s="211">
        <f>I13*'2. CPI escalation series'!I$23</f>
        <v>0</v>
      </c>
      <c r="J28" s="100">
        <f>J13/(1+'2. CPI escalation series'!$C$12)^(COUNTA($J$7:J$7))</f>
        <v>0</v>
      </c>
      <c r="K28" s="100">
        <f>K13/(1+'2. CPI escalation series'!$C$12)^(COUNTA($J$7:K$7))</f>
        <v>0.2290297615018638</v>
      </c>
      <c r="L28" s="100">
        <f>L13/(1+'2. CPI escalation series'!$C$12)^(COUNTA($J$7:L$7))</f>
        <v>0.76679164150824008</v>
      </c>
      <c r="M28" s="100">
        <f>M13/(1+'2. CPI escalation series'!$C$12)^(COUNTA($J$7:M$7))</f>
        <v>0.8809512134805888</v>
      </c>
      <c r="N28" s="100">
        <f>N13/(1+'2. CPI escalation series'!$C$12)^(COUNTA($J$7:N$7))</f>
        <v>0.85076375008525063</v>
      </c>
    </row>
    <row r="29" spans="2:14" ht="15" x14ac:dyDescent="0.25">
      <c r="B29" s="88" t="str">
        <f t="shared" si="5"/>
        <v>[Transgrid to specify]</v>
      </c>
      <c r="C29" s="70">
        <f t="shared" si="6"/>
        <v>0</v>
      </c>
      <c r="D29" s="183">
        <f>D14*'2. CPI escalation series'!D$23</f>
        <v>0</v>
      </c>
      <c r="E29" s="183">
        <f>E14*'2. CPI escalation series'!E$23</f>
        <v>0</v>
      </c>
      <c r="F29" s="183">
        <f>F14*'2. CPI escalation series'!F$23</f>
        <v>0</v>
      </c>
      <c r="G29" s="183">
        <f>G14*'2. CPI escalation series'!G$23</f>
        <v>0</v>
      </c>
      <c r="H29" s="183">
        <f>H14*'2. CPI escalation series'!H$23</f>
        <v>0</v>
      </c>
      <c r="I29" s="211">
        <f>I14*'2. CPI escalation series'!I$23</f>
        <v>0</v>
      </c>
      <c r="J29" s="100">
        <f>J14/(1+'2. CPI escalation series'!$C$12)^(COUNTA($J$7:J$7))</f>
        <v>0</v>
      </c>
      <c r="K29" s="100">
        <f>K14/(1+'2. CPI escalation series'!$C$12)^(COUNTA($J$7:K$7))</f>
        <v>0</v>
      </c>
      <c r="L29" s="100">
        <f>L14/(1+'2. CPI escalation series'!$C$12)^(COUNTA($J$7:L$7))</f>
        <v>0</v>
      </c>
      <c r="M29" s="100">
        <f>M14/(1+'2. CPI escalation series'!$C$12)^(COUNTA($J$7:M$7))</f>
        <v>0</v>
      </c>
      <c r="N29" s="100">
        <f>N14/(1+'2. CPI escalation series'!$C$12)^(COUNTA($J$7:N$7))</f>
        <v>0</v>
      </c>
    </row>
    <row r="30" spans="2:14" ht="15" x14ac:dyDescent="0.25">
      <c r="B30" s="88" t="str">
        <f t="shared" si="5"/>
        <v>Debt raising costs</v>
      </c>
      <c r="C30" s="70">
        <f t="shared" si="6"/>
        <v>2.2162111050855975</v>
      </c>
      <c r="D30" s="183">
        <f>D15*'2. CPI escalation series'!D$23</f>
        <v>0</v>
      </c>
      <c r="E30" s="183">
        <f>E15*'2. CPI escalation series'!E$23</f>
        <v>0</v>
      </c>
      <c r="F30" s="183">
        <f>F15*'2. CPI escalation series'!F$23</f>
        <v>0</v>
      </c>
      <c r="G30" s="183">
        <f>G15*'2. CPI escalation series'!G$23</f>
        <v>0</v>
      </c>
      <c r="H30" s="183">
        <f>H15*'2. CPI escalation series'!H$23</f>
        <v>0</v>
      </c>
      <c r="I30" s="211">
        <f>I15*'2. CPI escalation series'!I$23</f>
        <v>0</v>
      </c>
      <c r="J30" s="100">
        <f>J15/(1+'2. CPI escalation series'!$C$12)^(COUNTA($J$7:J$7))</f>
        <v>0.15543967643563411</v>
      </c>
      <c r="K30" s="100">
        <f>K15/(1+'2. CPI escalation series'!$C$12)^(COUNTA($J$7:K$7))</f>
        <v>0.38275651135139432</v>
      </c>
      <c r="L30" s="100">
        <f>L15/(1+'2. CPI escalation series'!$C$12)^(COUNTA($J$7:L$7))</f>
        <v>0.54989720594962055</v>
      </c>
      <c r="M30" s="100">
        <f>M15/(1+'2. CPI escalation series'!$C$12)^(COUNTA($J$7:M$7))</f>
        <v>0.57269819315499071</v>
      </c>
      <c r="N30" s="100">
        <f>N15/(1+'2. CPI escalation series'!$C$12)^(COUNTA($J$7:N$7))</f>
        <v>0.55541951819395763</v>
      </c>
    </row>
    <row r="31" spans="2:14" ht="15" x14ac:dyDescent="0.25">
      <c r="B31" s="89"/>
      <c r="C31" s="145"/>
      <c r="D31" s="90"/>
      <c r="E31" s="90"/>
      <c r="F31" s="90"/>
      <c r="G31" s="90"/>
      <c r="H31" s="90"/>
      <c r="I31" s="201"/>
      <c r="J31" s="90"/>
      <c r="K31" s="145"/>
      <c r="L31" s="90"/>
      <c r="M31" s="145"/>
      <c r="N31" s="90"/>
    </row>
    <row r="32" spans="2:14" ht="15" x14ac:dyDescent="0.25">
      <c r="B32" s="89" t="s">
        <v>58</v>
      </c>
      <c r="C32" s="70">
        <f>SUM(C25:C30)</f>
        <v>59.275047911977275</v>
      </c>
      <c r="D32" s="28">
        <f t="shared" ref="D32:N32" si="7">SUM(D25:D30)</f>
        <v>0</v>
      </c>
      <c r="E32" s="28">
        <f t="shared" si="7"/>
        <v>0</v>
      </c>
      <c r="F32" s="28">
        <f t="shared" si="7"/>
        <v>0</v>
      </c>
      <c r="G32" s="28">
        <f t="shared" si="7"/>
        <v>0</v>
      </c>
      <c r="H32" s="28">
        <f t="shared" si="7"/>
        <v>0</v>
      </c>
      <c r="I32" s="202">
        <f t="shared" si="7"/>
        <v>0</v>
      </c>
      <c r="J32" s="28">
        <f t="shared" si="7"/>
        <v>0.64077252856668621</v>
      </c>
      <c r="K32" s="28">
        <f t="shared" si="7"/>
        <v>7.1606567629938604</v>
      </c>
      <c r="L32" s="28">
        <f t="shared" si="7"/>
        <v>15.596333416082942</v>
      </c>
      <c r="M32" s="28">
        <f t="shared" si="7"/>
        <v>17.211059148813664</v>
      </c>
      <c r="N32" s="28">
        <f t="shared" si="7"/>
        <v>18.666226055520127</v>
      </c>
    </row>
    <row r="33" spans="2:14" ht="15" x14ac:dyDescent="0.25">
      <c r="B33" s="91"/>
      <c r="C33" s="71"/>
      <c r="D33" s="57"/>
      <c r="E33" s="57"/>
      <c r="F33" s="57"/>
      <c r="G33" s="57"/>
      <c r="H33" s="57"/>
      <c r="I33" s="203"/>
      <c r="J33" s="57"/>
      <c r="K33" s="71"/>
      <c r="L33" s="57"/>
      <c r="M33" s="71"/>
      <c r="N33" s="57"/>
    </row>
    <row r="34" spans="2:14" ht="15" x14ac:dyDescent="0.25">
      <c r="B34" s="98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</row>
    <row r="35" spans="2:14" ht="15" x14ac:dyDescent="0.25">
      <c r="B35" s="135"/>
      <c r="C35" s="59"/>
      <c r="H35" s="59"/>
      <c r="I35" s="59"/>
      <c r="J35" s="59"/>
      <c r="K35" s="59"/>
      <c r="L35" s="59"/>
      <c r="M35" s="59"/>
      <c r="N35" s="59"/>
    </row>
    <row r="36" spans="2:14" ht="15" x14ac:dyDescent="0.25">
      <c r="B36" s="243" t="s">
        <v>145</v>
      </c>
      <c r="C36" s="244" t="s">
        <v>69</v>
      </c>
      <c r="D36" s="240" t="str">
        <f>D6</f>
        <v>Pre-period</v>
      </c>
      <c r="E36" s="241"/>
      <c r="F36" s="241"/>
      <c r="G36" s="241"/>
      <c r="H36" s="241"/>
      <c r="I36" s="242"/>
      <c r="J36" s="238" t="s">
        <v>110</v>
      </c>
      <c r="K36" s="238" t="s">
        <v>110</v>
      </c>
      <c r="L36" s="238" t="s">
        <v>110</v>
      </c>
      <c r="M36" s="238" t="s">
        <v>110</v>
      </c>
      <c r="N36" s="239" t="s">
        <v>110</v>
      </c>
    </row>
    <row r="37" spans="2:14" ht="15" x14ac:dyDescent="0.25">
      <c r="B37" s="65"/>
      <c r="C37" s="66" t="s">
        <v>36</v>
      </c>
      <c r="D37" s="67" t="str">
        <f>D7</f>
        <v>2021-22</v>
      </c>
      <c r="E37" s="67" t="str">
        <f t="shared" ref="E37:N37" si="8">E7</f>
        <v>2022-23</v>
      </c>
      <c r="F37" s="67" t="str">
        <f t="shared" si="8"/>
        <v>2023-24</v>
      </c>
      <c r="G37" s="67" t="str">
        <f t="shared" si="8"/>
        <v>2024-25</v>
      </c>
      <c r="H37" s="67" t="str">
        <f t="shared" ref="H37:I37" si="9">H7</f>
        <v>2025-26</v>
      </c>
      <c r="I37" s="200" t="str">
        <f t="shared" si="9"/>
        <v>Sept 26 Qtr</v>
      </c>
      <c r="J37" s="67" t="str">
        <f t="shared" si="8"/>
        <v>2026-27</v>
      </c>
      <c r="K37" s="67" t="str">
        <f t="shared" si="8"/>
        <v>2027-28</v>
      </c>
      <c r="L37" s="67" t="str">
        <f t="shared" si="8"/>
        <v>2028-29</v>
      </c>
      <c r="M37" s="67" t="str">
        <f t="shared" si="8"/>
        <v>2029-30</v>
      </c>
      <c r="N37" s="67" t="str">
        <f t="shared" si="8"/>
        <v>2030-31</v>
      </c>
    </row>
    <row r="38" spans="2:14" ht="15" x14ac:dyDescent="0.25">
      <c r="B38" s="73"/>
      <c r="C38" s="74"/>
      <c r="D38" s="42" t="str">
        <f>D$8</f>
        <v>Actuals</v>
      </c>
      <c r="E38" s="42" t="str">
        <f t="shared" ref="E38:N38" si="10">E$8</f>
        <v>Actuals</v>
      </c>
      <c r="F38" s="42" t="str">
        <f t="shared" si="10"/>
        <v>Actuals</v>
      </c>
      <c r="G38" s="42" t="str">
        <f t="shared" si="10"/>
        <v>Actuals</v>
      </c>
      <c r="H38" s="42" t="str">
        <f t="shared" si="10"/>
        <v>Estimate</v>
      </c>
      <c r="I38" s="193" t="str">
        <f t="shared" si="10"/>
        <v>Estimate</v>
      </c>
      <c r="J38" s="42" t="str">
        <f t="shared" si="10"/>
        <v>Forecast</v>
      </c>
      <c r="K38" s="42" t="str">
        <f t="shared" si="10"/>
        <v>Forecast</v>
      </c>
      <c r="L38" s="42" t="str">
        <f t="shared" si="10"/>
        <v>Forecast</v>
      </c>
      <c r="M38" s="42" t="str">
        <f t="shared" si="10"/>
        <v>Forecast</v>
      </c>
      <c r="N38" s="42" t="str">
        <f t="shared" si="10"/>
        <v>Forecast</v>
      </c>
    </row>
    <row r="39" spans="2:14" ht="15" x14ac:dyDescent="0.25">
      <c r="B39" s="156"/>
      <c r="C39" s="117"/>
      <c r="D39" s="117"/>
      <c r="E39" s="117"/>
      <c r="F39" s="117"/>
      <c r="G39" s="117"/>
      <c r="H39" s="117"/>
      <c r="I39" s="209"/>
      <c r="J39" s="117"/>
      <c r="K39" s="116"/>
      <c r="L39" s="154"/>
      <c r="M39" s="116"/>
      <c r="N39" s="154"/>
    </row>
    <row r="40" spans="2:14" ht="15" x14ac:dyDescent="0.25">
      <c r="B40" s="145" t="s">
        <v>59</v>
      </c>
      <c r="C40" s="70">
        <f>SUM(D40:N40)</f>
        <v>53.675345588072375</v>
      </c>
      <c r="D40" s="100">
        <f>SUM('6a. Operating costs (C)'!D40,'6b. Operating costs (NC)'!D40)</f>
        <v>0</v>
      </c>
      <c r="E40" s="100">
        <f>SUM('6a. Operating costs (C)'!E40,'6b. Operating costs (NC)'!E40)</f>
        <v>0</v>
      </c>
      <c r="F40" s="100">
        <f>SUM('6a. Operating costs (C)'!F40,'6b. Operating costs (NC)'!F40)</f>
        <v>0</v>
      </c>
      <c r="G40" s="100">
        <f>SUM('6a. Operating costs (C)'!G40,'6b. Operating costs (NC)'!G40)</f>
        <v>0</v>
      </c>
      <c r="H40" s="100">
        <f>SUM('6a. Operating costs (C)'!H40,'6b. Operating costs (NC)'!H40)</f>
        <v>0</v>
      </c>
      <c r="I40" s="210">
        <f>SUM('6a. Operating costs (C)'!I40,'6b. Operating costs (NC)'!I40)</f>
        <v>0</v>
      </c>
      <c r="J40" s="100">
        <f>SUM('6a. Operating costs (C)'!J40,'6b. Operating costs (NC)'!J40)</f>
        <v>0.34873565217265196</v>
      </c>
      <c r="K40" s="99">
        <f>SUM('6a. Operating costs (C)'!K40,'6b. Operating costs (NC)'!K40)</f>
        <v>5.9420358257077224</v>
      </c>
      <c r="L40" s="99">
        <f>SUM('6a. Operating costs (C)'!L40,'6b. Operating costs (NC)'!L40)</f>
        <v>13.944270946954838</v>
      </c>
      <c r="M40" s="99">
        <f>SUM('6a. Operating costs (C)'!M40,'6b. Operating costs (NC)'!M40)</f>
        <v>15.597748679988776</v>
      </c>
      <c r="N40" s="99">
        <f>SUM('6a. Operating costs (C)'!N40,'6b. Operating costs (NC)'!N40)</f>
        <v>17.842554483248385</v>
      </c>
    </row>
    <row r="41" spans="2:14" ht="15" x14ac:dyDescent="0.25">
      <c r="B41" s="145" t="s">
        <v>60</v>
      </c>
      <c r="C41" s="70">
        <f>SUM(D41:N41)</f>
        <v>11.780149731881883</v>
      </c>
      <c r="D41" s="100">
        <f>SUM('6a. Operating costs (C)'!D41,'6b. Operating costs (NC)'!D41)</f>
        <v>0</v>
      </c>
      <c r="E41" s="100">
        <f>SUM('6a. Operating costs (C)'!E41,'6b. Operating costs (NC)'!E41)</f>
        <v>0</v>
      </c>
      <c r="F41" s="100">
        <f>SUM('6a. Operating costs (C)'!F41,'6b. Operating costs (NC)'!F41)</f>
        <v>0</v>
      </c>
      <c r="G41" s="100">
        <f>SUM('6a. Operating costs (C)'!G41,'6b. Operating costs (NC)'!G41)</f>
        <v>0</v>
      </c>
      <c r="H41" s="100">
        <f>SUM('6a. Operating costs (C)'!H41,'6b. Operating costs (NC)'!H41)</f>
        <v>0</v>
      </c>
      <c r="I41" s="210">
        <f>SUM('6a. Operating costs (C)'!I41,'6b. Operating costs (NC)'!I41)</f>
        <v>0</v>
      </c>
      <c r="J41" s="100">
        <f>SUM('6a. Operating costs (C)'!J41,'6b. Operating costs (NC)'!J41)</f>
        <v>0.30901684155504505</v>
      </c>
      <c r="K41" s="99">
        <f>SUM('6a. Operating costs (C)'!K41,'6b. Operating costs (NC)'!K41)</f>
        <v>1.6031526887020666</v>
      </c>
      <c r="L41" s="99">
        <f>SUM('6a. Operating costs (C)'!L41,'6b. Operating costs (NC)'!L41)</f>
        <v>2.9250797958421439</v>
      </c>
      <c r="M41" s="99">
        <f>SUM('6a. Operating costs (C)'!M41,'6b. Operating costs (NC)'!M41)</f>
        <v>3.5114322893619128</v>
      </c>
      <c r="N41" s="99">
        <f>SUM('6a. Operating costs (C)'!N41,'6b. Operating costs (NC)'!N41)</f>
        <v>3.4314681164207133</v>
      </c>
    </row>
    <row r="42" spans="2:14" ht="15" x14ac:dyDescent="0.25">
      <c r="B42" s="157"/>
      <c r="C42" s="145"/>
      <c r="D42" s="90"/>
      <c r="E42" s="90"/>
      <c r="F42" s="90"/>
      <c r="G42" s="90"/>
      <c r="H42" s="90"/>
      <c r="I42" s="201"/>
      <c r="J42" s="90"/>
      <c r="K42" s="145"/>
      <c r="L42" s="90"/>
      <c r="M42" s="145"/>
      <c r="N42" s="90"/>
    </row>
    <row r="43" spans="2:14" ht="15" x14ac:dyDescent="0.25">
      <c r="B43" s="157" t="s">
        <v>58</v>
      </c>
      <c r="C43" s="70">
        <f>SUM(C40:C41)</f>
        <v>65.455495319954252</v>
      </c>
      <c r="D43" s="28">
        <f t="shared" ref="D43:N43" si="11">SUM(D40:D41)</f>
        <v>0</v>
      </c>
      <c r="E43" s="28">
        <f t="shared" si="11"/>
        <v>0</v>
      </c>
      <c r="F43" s="28">
        <f t="shared" si="11"/>
        <v>0</v>
      </c>
      <c r="G43" s="28">
        <f t="shared" si="11"/>
        <v>0</v>
      </c>
      <c r="H43" s="28">
        <f t="shared" si="11"/>
        <v>0</v>
      </c>
      <c r="I43" s="202">
        <f t="shared" si="11"/>
        <v>0</v>
      </c>
      <c r="J43" s="28">
        <f t="shared" si="11"/>
        <v>0.65775249372769706</v>
      </c>
      <c r="K43" s="28">
        <f t="shared" si="11"/>
        <v>7.545188514409789</v>
      </c>
      <c r="L43" s="28">
        <f t="shared" si="11"/>
        <v>16.869350742796982</v>
      </c>
      <c r="M43" s="28">
        <f t="shared" si="11"/>
        <v>19.109180969350689</v>
      </c>
      <c r="N43" s="28">
        <f t="shared" si="11"/>
        <v>21.274022599669099</v>
      </c>
    </row>
    <row r="44" spans="2:14" ht="15" x14ac:dyDescent="0.25">
      <c r="B44" s="158"/>
      <c r="C44" s="57"/>
      <c r="D44" s="57"/>
      <c r="E44" s="57"/>
      <c r="F44" s="57"/>
      <c r="G44" s="57"/>
      <c r="H44" s="57"/>
      <c r="I44" s="203"/>
      <c r="J44" s="57"/>
      <c r="K44" s="72"/>
      <c r="L44" s="71"/>
      <c r="M44" s="72"/>
      <c r="N44" s="71"/>
    </row>
    <row r="45" spans="2:14" ht="15" x14ac:dyDescent="0.25">
      <c r="B45" s="98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</row>
    <row r="46" spans="2:14" ht="15" x14ac:dyDescent="0.25">
      <c r="B46" s="98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</row>
    <row r="47" spans="2:14" ht="15" x14ac:dyDescent="0.25">
      <c r="B47" s="243" t="s">
        <v>146</v>
      </c>
      <c r="C47" s="244" t="s">
        <v>69</v>
      </c>
      <c r="D47" s="240" t="s">
        <v>11</v>
      </c>
      <c r="E47" s="241"/>
      <c r="F47" s="241"/>
      <c r="G47" s="241"/>
      <c r="H47" s="241"/>
      <c r="I47" s="242"/>
      <c r="J47" s="238" t="s">
        <v>110</v>
      </c>
      <c r="K47" s="238" t="s">
        <v>110</v>
      </c>
      <c r="L47" s="238" t="s">
        <v>110</v>
      </c>
      <c r="M47" s="238" t="s">
        <v>110</v>
      </c>
      <c r="N47" s="239" t="s">
        <v>110</v>
      </c>
    </row>
    <row r="48" spans="2:14" ht="15" x14ac:dyDescent="0.25">
      <c r="B48" s="65"/>
      <c r="C48" s="66" t="s">
        <v>36</v>
      </c>
      <c r="D48" s="67" t="str">
        <f>D37</f>
        <v>2021-22</v>
      </c>
      <c r="E48" s="67" t="str">
        <f t="shared" ref="E48:G48" si="12">E37</f>
        <v>2022-23</v>
      </c>
      <c r="F48" s="67" t="str">
        <f t="shared" si="12"/>
        <v>2023-24</v>
      </c>
      <c r="G48" s="67" t="str">
        <f t="shared" si="12"/>
        <v>2024-25</v>
      </c>
      <c r="H48" s="67" t="str">
        <f t="shared" ref="H48:N48" si="13">H37</f>
        <v>2025-26</v>
      </c>
      <c r="I48" s="200" t="str">
        <f t="shared" si="13"/>
        <v>Sept 26 Qtr</v>
      </c>
      <c r="J48" s="67" t="str">
        <f t="shared" si="13"/>
        <v>2026-27</v>
      </c>
      <c r="K48" s="67" t="str">
        <f t="shared" si="13"/>
        <v>2027-28</v>
      </c>
      <c r="L48" s="67" t="str">
        <f t="shared" si="13"/>
        <v>2028-29</v>
      </c>
      <c r="M48" s="67" t="str">
        <f t="shared" si="13"/>
        <v>2029-30</v>
      </c>
      <c r="N48" s="67" t="str">
        <f t="shared" si="13"/>
        <v>2030-31</v>
      </c>
    </row>
    <row r="49" spans="2:14" ht="15" x14ac:dyDescent="0.25">
      <c r="B49" s="73"/>
      <c r="C49" s="74"/>
      <c r="D49" s="42" t="str">
        <f>D$8</f>
        <v>Actuals</v>
      </c>
      <c r="E49" s="42" t="str">
        <f t="shared" ref="E49:N49" si="14">E$8</f>
        <v>Actuals</v>
      </c>
      <c r="F49" s="42" t="str">
        <f t="shared" si="14"/>
        <v>Actuals</v>
      </c>
      <c r="G49" s="42" t="str">
        <f t="shared" si="14"/>
        <v>Actuals</v>
      </c>
      <c r="H49" s="42" t="str">
        <f t="shared" si="14"/>
        <v>Estimate</v>
      </c>
      <c r="I49" s="193" t="str">
        <f t="shared" si="14"/>
        <v>Estimate</v>
      </c>
      <c r="J49" s="42" t="str">
        <f t="shared" si="14"/>
        <v>Forecast</v>
      </c>
      <c r="K49" s="42" t="str">
        <f t="shared" si="14"/>
        <v>Forecast</v>
      </c>
      <c r="L49" s="42" t="str">
        <f t="shared" si="14"/>
        <v>Forecast</v>
      </c>
      <c r="M49" s="42" t="str">
        <f t="shared" si="14"/>
        <v>Forecast</v>
      </c>
      <c r="N49" s="42" t="str">
        <f t="shared" si="14"/>
        <v>Forecast</v>
      </c>
    </row>
    <row r="50" spans="2:14" ht="15" x14ac:dyDescent="0.25">
      <c r="B50" s="156"/>
      <c r="C50" s="117"/>
      <c r="D50" s="117"/>
      <c r="E50" s="117"/>
      <c r="F50" s="117"/>
      <c r="G50" s="117"/>
      <c r="H50" s="117"/>
      <c r="I50" s="209"/>
      <c r="J50" s="117"/>
      <c r="K50" s="116"/>
      <c r="L50" s="154"/>
      <c r="M50" s="116"/>
      <c r="N50" s="154"/>
    </row>
    <row r="51" spans="2:14" ht="15" x14ac:dyDescent="0.25">
      <c r="B51" s="145" t="s">
        <v>59</v>
      </c>
      <c r="C51" s="70">
        <f>SUM(D51:N51)</f>
        <v>48.574740078705204</v>
      </c>
      <c r="D51" s="183">
        <f>D40*'2. CPI escalation series'!D$23</f>
        <v>0</v>
      </c>
      <c r="E51" s="183">
        <f>E40*'2. CPI escalation series'!E$23</f>
        <v>0</v>
      </c>
      <c r="F51" s="183">
        <f>F40*'2. CPI escalation series'!F$23</f>
        <v>0</v>
      </c>
      <c r="G51" s="183">
        <f>G40*'2. CPI escalation series'!G$23</f>
        <v>0</v>
      </c>
      <c r="H51" s="183">
        <f>H40*'2. CPI escalation series'!H$23</f>
        <v>0</v>
      </c>
      <c r="I51" s="211">
        <f>I40*'2. CPI escalation series'!I$23</f>
        <v>0</v>
      </c>
      <c r="J51" s="100">
        <f>J40/(1+'2. CPI escalation series'!$C$12)^(COUNTA($J$37:J$37))</f>
        <v>0.33973299649173638</v>
      </c>
      <c r="K51" s="100">
        <f>K40/(1+'2. CPI escalation series'!$C$12)^(COUNTA($J$37:K$37))</f>
        <v>5.6392068852946515</v>
      </c>
      <c r="L51" s="100">
        <f>L40/(1+'2. CPI escalation series'!$C$12)^(COUNTA($J$37:L$37))</f>
        <v>12.891989872566226</v>
      </c>
      <c r="M51" s="100">
        <f>M40/(1+'2. CPI escalation series'!$C$12)^(COUNTA($J$37:M$37))</f>
        <v>14.048418692051289</v>
      </c>
      <c r="N51" s="100">
        <f>N40/(1+'2. CPI escalation series'!$C$12)^(COUNTA($J$37:N$37))</f>
        <v>15.655391632301301</v>
      </c>
    </row>
    <row r="52" spans="2:14" ht="15" x14ac:dyDescent="0.25">
      <c r="B52" s="145" t="s">
        <v>60</v>
      </c>
      <c r="C52" s="70">
        <f>SUM(D52:N52)</f>
        <v>10.700307833272062</v>
      </c>
      <c r="D52" s="183">
        <f>D41*'2. CPI escalation series'!D$23</f>
        <v>0</v>
      </c>
      <c r="E52" s="183">
        <f>E41*'2. CPI escalation series'!E$23</f>
        <v>0</v>
      </c>
      <c r="F52" s="183">
        <f>F41*'2. CPI escalation series'!F$23</f>
        <v>0</v>
      </c>
      <c r="G52" s="183">
        <f>G41*'2. CPI escalation series'!G$23</f>
        <v>0</v>
      </c>
      <c r="H52" s="183">
        <f>H41*'2. CPI escalation series'!H$23</f>
        <v>0</v>
      </c>
      <c r="I52" s="211">
        <f>I41*'2. CPI escalation series'!I$23</f>
        <v>0</v>
      </c>
      <c r="J52" s="100">
        <f>J41/(1+'2. CPI escalation series'!$C$12)^(COUNTA($J$37:J$37))</f>
        <v>0.30103953207494977</v>
      </c>
      <c r="K52" s="100">
        <f>K41/(1+'2. CPI escalation series'!$C$12)^(COUNTA($J$37:K$37))</f>
        <v>1.521449877699208</v>
      </c>
      <c r="L52" s="100">
        <f>L41/(1+'2. CPI escalation series'!$C$12)^(COUNTA($J$37:L$37))</f>
        <v>2.7043435435167136</v>
      </c>
      <c r="M52" s="100">
        <f>M41/(1+'2. CPI escalation series'!$C$12)^(COUNTA($J$37:M$37))</f>
        <v>3.1626404567623694</v>
      </c>
      <c r="N52" s="100">
        <f>N41/(1+'2. CPI escalation series'!$C$12)^(COUNTA($J$37:N$37))</f>
        <v>3.0108344232188213</v>
      </c>
    </row>
    <row r="53" spans="2:14" ht="15" x14ac:dyDescent="0.25">
      <c r="B53" s="157"/>
      <c r="C53" s="145"/>
      <c r="D53" s="90"/>
      <c r="E53" s="90"/>
      <c r="F53" s="90"/>
      <c r="G53" s="90"/>
      <c r="H53" s="90"/>
      <c r="I53" s="201"/>
      <c r="J53" s="90"/>
      <c r="K53" s="145"/>
      <c r="L53" s="90"/>
      <c r="M53" s="145"/>
      <c r="N53" s="90"/>
    </row>
    <row r="54" spans="2:14" ht="15" x14ac:dyDescent="0.25">
      <c r="B54" s="157" t="s">
        <v>58</v>
      </c>
      <c r="C54" s="70">
        <f>SUM(C51:C52)</f>
        <v>59.275047911977268</v>
      </c>
      <c r="D54" s="28">
        <f t="shared" ref="D54:N54" si="15">SUM(D51:D52)</f>
        <v>0</v>
      </c>
      <c r="E54" s="28">
        <f t="shared" si="15"/>
        <v>0</v>
      </c>
      <c r="F54" s="28">
        <f t="shared" si="15"/>
        <v>0</v>
      </c>
      <c r="G54" s="28">
        <f t="shared" si="15"/>
        <v>0</v>
      </c>
      <c r="H54" s="28">
        <f t="shared" si="15"/>
        <v>0</v>
      </c>
      <c r="I54" s="202">
        <f t="shared" si="15"/>
        <v>0</v>
      </c>
      <c r="J54" s="28">
        <f t="shared" si="15"/>
        <v>0.64077252856668609</v>
      </c>
      <c r="K54" s="28">
        <f t="shared" si="15"/>
        <v>7.1606567629938596</v>
      </c>
      <c r="L54" s="28">
        <f t="shared" si="15"/>
        <v>15.59633341608294</v>
      </c>
      <c r="M54" s="28">
        <f t="shared" si="15"/>
        <v>17.211059148813657</v>
      </c>
      <c r="N54" s="28">
        <f t="shared" si="15"/>
        <v>18.666226055520124</v>
      </c>
    </row>
    <row r="55" spans="2:14" ht="15" x14ac:dyDescent="0.25">
      <c r="B55" s="158"/>
      <c r="C55" s="57"/>
      <c r="D55" s="57"/>
      <c r="E55" s="57"/>
      <c r="F55" s="57"/>
      <c r="G55" s="57"/>
      <c r="H55" s="57"/>
      <c r="I55" s="203"/>
      <c r="J55" s="57"/>
      <c r="K55" s="72"/>
      <c r="L55" s="71"/>
      <c r="M55" s="72"/>
      <c r="N55" s="71"/>
    </row>
    <row r="56" spans="2:14" ht="15" x14ac:dyDescent="0.25">
      <c r="B56" s="98"/>
      <c r="C56" s="59"/>
      <c r="H56" s="59"/>
      <c r="I56" s="59"/>
      <c r="J56" s="59"/>
      <c r="K56" s="59"/>
      <c r="L56" s="59"/>
      <c r="M56" s="59"/>
      <c r="N56" s="59"/>
    </row>
    <row r="57" spans="2:14" ht="15" x14ac:dyDescent="0.25">
      <c r="B57" s="135"/>
      <c r="H57" s="59"/>
      <c r="I57" s="59"/>
    </row>
    <row r="58" spans="2:14" ht="15" x14ac:dyDescent="0.25">
      <c r="B58" s="243" t="s">
        <v>147</v>
      </c>
      <c r="C58" s="244" t="s">
        <v>70</v>
      </c>
      <c r="D58" s="245" t="str">
        <f>D6</f>
        <v>Pre-period</v>
      </c>
      <c r="E58" s="246"/>
      <c r="F58" s="246"/>
      <c r="G58" s="246"/>
      <c r="H58" s="246"/>
      <c r="I58" s="246"/>
      <c r="J58" s="241" t="str">
        <f>J6</f>
        <v>2026-31 regulatory control period (excluding IPFs)</v>
      </c>
      <c r="K58" s="241"/>
      <c r="L58" s="241"/>
      <c r="M58" s="241"/>
      <c r="N58" s="242"/>
    </row>
    <row r="59" spans="2:14" ht="15" x14ac:dyDescent="0.25">
      <c r="B59" s="40"/>
      <c r="C59" s="63" t="s">
        <v>36</v>
      </c>
      <c r="D59" s="67" t="str">
        <f>D7</f>
        <v>2021-22</v>
      </c>
      <c r="E59" s="67" t="str">
        <f>E7</f>
        <v>2022-23</v>
      </c>
      <c r="F59" s="67" t="str">
        <f>F7</f>
        <v>2023-24</v>
      </c>
      <c r="G59" s="67" t="str">
        <f>G7</f>
        <v>2024-25</v>
      </c>
      <c r="H59" s="67" t="str">
        <f>H7</f>
        <v>2025-26</v>
      </c>
      <c r="I59" s="200" t="str">
        <f>I7</f>
        <v>Sept 26 Qtr</v>
      </c>
      <c r="J59" s="67" t="str">
        <f>J7</f>
        <v>2026-27</v>
      </c>
      <c r="K59" s="67" t="str">
        <f>K7</f>
        <v>2027-28</v>
      </c>
      <c r="L59" s="67" t="str">
        <f>L7</f>
        <v>2028-29</v>
      </c>
      <c r="M59" s="67" t="str">
        <f>M7</f>
        <v>2029-30</v>
      </c>
      <c r="N59" s="67" t="str">
        <f>N7</f>
        <v>2030-31</v>
      </c>
    </row>
    <row r="60" spans="2:14" ht="15" x14ac:dyDescent="0.25">
      <c r="B60" s="43"/>
      <c r="C60" s="77"/>
      <c r="D60" s="42" t="str">
        <f>D$8</f>
        <v>Actuals</v>
      </c>
      <c r="E60" s="42" t="str">
        <f t="shared" ref="E60:N60" si="16">E$8</f>
        <v>Actuals</v>
      </c>
      <c r="F60" s="42" t="str">
        <f t="shared" si="16"/>
        <v>Actuals</v>
      </c>
      <c r="G60" s="42" t="str">
        <f t="shared" si="16"/>
        <v>Actuals</v>
      </c>
      <c r="H60" s="42" t="str">
        <f t="shared" si="16"/>
        <v>Estimate</v>
      </c>
      <c r="I60" s="193" t="str">
        <f t="shared" si="16"/>
        <v>Estimate</v>
      </c>
      <c r="J60" s="42" t="str">
        <f t="shared" si="16"/>
        <v>Forecast</v>
      </c>
      <c r="K60" s="42" t="str">
        <f t="shared" si="16"/>
        <v>Forecast</v>
      </c>
      <c r="L60" s="42" t="str">
        <f t="shared" si="16"/>
        <v>Forecast</v>
      </c>
      <c r="M60" s="42" t="str">
        <f t="shared" si="16"/>
        <v>Forecast</v>
      </c>
      <c r="N60" s="42" t="str">
        <f t="shared" si="16"/>
        <v>Forecast</v>
      </c>
    </row>
    <row r="61" spans="2:14" ht="15" x14ac:dyDescent="0.25">
      <c r="B61" s="44" t="s">
        <v>61</v>
      </c>
      <c r="C61" s="78"/>
      <c r="D61" s="117"/>
      <c r="E61" s="117"/>
      <c r="F61" s="117"/>
      <c r="G61" s="117"/>
      <c r="H61" s="117"/>
      <c r="I61" s="209"/>
      <c r="J61" s="117"/>
      <c r="K61" s="116"/>
      <c r="L61" s="154"/>
      <c r="M61" s="116"/>
      <c r="N61" s="154"/>
    </row>
    <row r="62" spans="2:14" ht="15" x14ac:dyDescent="0.25">
      <c r="B62" s="48" t="str">
        <f>'6a. Operating costs (C)'!B62</f>
        <v>Synchronous Condenser</v>
      </c>
      <c r="C62" s="70">
        <f>SUM(D62:N62)</f>
        <v>26.691151236823806</v>
      </c>
      <c r="D62" s="100">
        <f>SUM('6a. Operating costs (C)'!D62,'6b. Operating costs (NC)'!D62)</f>
        <v>0</v>
      </c>
      <c r="E62" s="100">
        <f>SUM('6a. Operating costs (C)'!E62,'6b. Operating costs (NC)'!E62)</f>
        <v>0</v>
      </c>
      <c r="F62" s="100">
        <f>SUM('6a. Operating costs (C)'!F62,'6b. Operating costs (NC)'!F62)</f>
        <v>0</v>
      </c>
      <c r="G62" s="100">
        <f>SUM('6a. Operating costs (C)'!G62,'6b. Operating costs (NC)'!G62)</f>
        <v>0</v>
      </c>
      <c r="H62" s="100">
        <f>SUM('6a. Operating costs (C)'!H62,'6b. Operating costs (NC)'!H62)</f>
        <v>0</v>
      </c>
      <c r="I62" s="210">
        <f>SUM('6a. Operating costs (C)'!I62,'6b. Operating costs (NC)'!I62)</f>
        <v>0</v>
      </c>
      <c r="J62" s="100">
        <f>SUM('6a. Operating costs (C)'!J62,'6b. Operating costs (NC)'!J62)</f>
        <v>0</v>
      </c>
      <c r="K62" s="99">
        <f>SUM('6a. Operating costs (C)'!K62,'6b. Operating costs (NC)'!K62)</f>
        <v>2.1112115534658868</v>
      </c>
      <c r="L62" s="99">
        <f>SUM('6a. Operating costs (C)'!L62,'6b. Operating costs (NC)'!L62)</f>
        <v>7.5911804084104579</v>
      </c>
      <c r="M62" s="99">
        <f>SUM('6a. Operating costs (C)'!M62,'6b. Operating costs (NC)'!M62)</f>
        <v>7.3539964347356008</v>
      </c>
      <c r="N62" s="99">
        <f>SUM('6a. Operating costs (C)'!N62,'6b. Operating costs (NC)'!N62)</f>
        <v>9.6347628402118648</v>
      </c>
    </row>
    <row r="63" spans="2:14" ht="15" x14ac:dyDescent="0.25">
      <c r="B63" s="48" t="str">
        <f>'6a. Operating costs (C)'!B63</f>
        <v>Transmission lines - new infrastructure</v>
      </c>
      <c r="C63" s="70">
        <f>SUM(D63:N63)</f>
        <v>0</v>
      </c>
      <c r="D63" s="100">
        <f>SUM('6a. Operating costs (C)'!D63,'6b. Operating costs (NC)'!D63)</f>
        <v>0</v>
      </c>
      <c r="E63" s="100">
        <f>SUM('6a. Operating costs (C)'!E63,'6b. Operating costs (NC)'!E63)</f>
        <v>0</v>
      </c>
      <c r="F63" s="100">
        <f>SUM('6a. Operating costs (C)'!F63,'6b. Operating costs (NC)'!F63)</f>
        <v>0</v>
      </c>
      <c r="G63" s="100">
        <f>SUM('6a. Operating costs (C)'!G63,'6b. Operating costs (NC)'!G63)</f>
        <v>0</v>
      </c>
      <c r="H63" s="100">
        <f>SUM('6a. Operating costs (C)'!H63,'6b. Operating costs (NC)'!H63)</f>
        <v>0</v>
      </c>
      <c r="I63" s="210">
        <f>SUM('6a. Operating costs (C)'!I63,'6b. Operating costs (NC)'!I63)</f>
        <v>0</v>
      </c>
      <c r="J63" s="100">
        <f>SUM('6a. Operating costs (C)'!J63,'6b. Operating costs (NC)'!J63)</f>
        <v>0</v>
      </c>
      <c r="K63" s="99">
        <f>SUM('6a. Operating costs (C)'!K63,'6b. Operating costs (NC)'!K63)</f>
        <v>0</v>
      </c>
      <c r="L63" s="99">
        <f>SUM('6a. Operating costs (C)'!L63,'6b. Operating costs (NC)'!L63)</f>
        <v>0</v>
      </c>
      <c r="M63" s="99">
        <f>SUM('6a. Operating costs (C)'!M63,'6b. Operating costs (NC)'!M63)</f>
        <v>0</v>
      </c>
      <c r="N63" s="99">
        <f>SUM('6a. Operating costs (C)'!N63,'6b. Operating costs (NC)'!N63)</f>
        <v>0</v>
      </c>
    </row>
    <row r="64" spans="2:14" ht="15" x14ac:dyDescent="0.25">
      <c r="B64" s="48" t="str">
        <f>'6a. Operating costs (C)'!B64</f>
        <v>Towers - new infrastructure</v>
      </c>
      <c r="C64" s="70">
        <f t="shared" ref="C64:C70" si="17">SUM(D64:N64)</f>
        <v>0</v>
      </c>
      <c r="D64" s="100">
        <f>SUM('6a. Operating costs (C)'!D64,'6b. Operating costs (NC)'!D64)</f>
        <v>0</v>
      </c>
      <c r="E64" s="100">
        <f>SUM('6a. Operating costs (C)'!E64,'6b. Operating costs (NC)'!E64)</f>
        <v>0</v>
      </c>
      <c r="F64" s="100">
        <f>SUM('6a. Operating costs (C)'!F64,'6b. Operating costs (NC)'!F64)</f>
        <v>0</v>
      </c>
      <c r="G64" s="100">
        <f>SUM('6a. Operating costs (C)'!G64,'6b. Operating costs (NC)'!G64)</f>
        <v>0</v>
      </c>
      <c r="H64" s="100">
        <f>SUM('6a. Operating costs (C)'!H64,'6b. Operating costs (NC)'!H64)</f>
        <v>0</v>
      </c>
      <c r="I64" s="210">
        <f>SUM('6a. Operating costs (C)'!I64,'6b. Operating costs (NC)'!I64)</f>
        <v>0</v>
      </c>
      <c r="J64" s="100">
        <f>SUM('6a. Operating costs (C)'!J64,'6b. Operating costs (NC)'!J64)</f>
        <v>0</v>
      </c>
      <c r="K64" s="99">
        <f>SUM('6a. Operating costs (C)'!K64,'6b. Operating costs (NC)'!K64)</f>
        <v>0</v>
      </c>
      <c r="L64" s="99">
        <f>SUM('6a. Operating costs (C)'!L64,'6b. Operating costs (NC)'!L64)</f>
        <v>0</v>
      </c>
      <c r="M64" s="99">
        <f>SUM('6a. Operating costs (C)'!M64,'6b. Operating costs (NC)'!M64)</f>
        <v>0</v>
      </c>
      <c r="N64" s="99">
        <f>SUM('6a. Operating costs (C)'!N64,'6b. Operating costs (NC)'!N64)</f>
        <v>0</v>
      </c>
    </row>
    <row r="65" spans="2:14" ht="15" x14ac:dyDescent="0.25">
      <c r="B65" s="48" t="str">
        <f>'6a. Operating costs (C)'!B65</f>
        <v>Transmission lines - augmentation</v>
      </c>
      <c r="C65" s="70">
        <f t="shared" si="17"/>
        <v>0</v>
      </c>
      <c r="D65" s="100">
        <f>SUM('6a. Operating costs (C)'!D65,'6b. Operating costs (NC)'!D65)</f>
        <v>0</v>
      </c>
      <c r="E65" s="100">
        <f>SUM('6a. Operating costs (C)'!E65,'6b. Operating costs (NC)'!E65)</f>
        <v>0</v>
      </c>
      <c r="F65" s="100">
        <f>SUM('6a. Operating costs (C)'!F65,'6b. Operating costs (NC)'!F65)</f>
        <v>0</v>
      </c>
      <c r="G65" s="100">
        <f>SUM('6a. Operating costs (C)'!G65,'6b. Operating costs (NC)'!G65)</f>
        <v>0</v>
      </c>
      <c r="H65" s="100">
        <f>SUM('6a. Operating costs (C)'!H65,'6b. Operating costs (NC)'!H65)</f>
        <v>0</v>
      </c>
      <c r="I65" s="210">
        <f>SUM('6a. Operating costs (C)'!I65,'6b. Operating costs (NC)'!I65)</f>
        <v>0</v>
      </c>
      <c r="J65" s="100">
        <f>SUM('6a. Operating costs (C)'!J65,'6b. Operating costs (NC)'!J65)</f>
        <v>0</v>
      </c>
      <c r="K65" s="99">
        <f>SUM('6a. Operating costs (C)'!K65,'6b. Operating costs (NC)'!K65)</f>
        <v>0</v>
      </c>
      <c r="L65" s="99">
        <f>SUM('6a. Operating costs (C)'!L65,'6b. Operating costs (NC)'!L65)</f>
        <v>0</v>
      </c>
      <c r="M65" s="99">
        <f>SUM('6a. Operating costs (C)'!M65,'6b. Operating costs (NC)'!M65)</f>
        <v>0</v>
      </c>
      <c r="N65" s="99">
        <f>SUM('6a. Operating costs (C)'!N65,'6b. Operating costs (NC)'!N65)</f>
        <v>0</v>
      </c>
    </row>
    <row r="66" spans="2:14" ht="15" x14ac:dyDescent="0.25">
      <c r="B66" s="48" t="str">
        <f>'6a. Operating costs (C)'!B66</f>
        <v>Towers - augmentation</v>
      </c>
      <c r="C66" s="70">
        <f t="shared" si="17"/>
        <v>0</v>
      </c>
      <c r="D66" s="100">
        <f>SUM('6a. Operating costs (C)'!D66,'6b. Operating costs (NC)'!D66)</f>
        <v>0</v>
      </c>
      <c r="E66" s="100">
        <f>SUM('6a. Operating costs (C)'!E66,'6b. Operating costs (NC)'!E66)</f>
        <v>0</v>
      </c>
      <c r="F66" s="100">
        <f>SUM('6a. Operating costs (C)'!F66,'6b. Operating costs (NC)'!F66)</f>
        <v>0</v>
      </c>
      <c r="G66" s="100">
        <f>SUM('6a. Operating costs (C)'!G66,'6b. Operating costs (NC)'!G66)</f>
        <v>0</v>
      </c>
      <c r="H66" s="100">
        <f>SUM('6a. Operating costs (C)'!H66,'6b. Operating costs (NC)'!H66)</f>
        <v>0</v>
      </c>
      <c r="I66" s="210">
        <f>SUM('6a. Operating costs (C)'!I66,'6b. Operating costs (NC)'!I66)</f>
        <v>0</v>
      </c>
      <c r="J66" s="100">
        <f>SUM('6a. Operating costs (C)'!J66,'6b. Operating costs (NC)'!J66)</f>
        <v>0</v>
      </c>
      <c r="K66" s="99">
        <f>SUM('6a. Operating costs (C)'!K66,'6b. Operating costs (NC)'!K66)</f>
        <v>0</v>
      </c>
      <c r="L66" s="99">
        <f>SUM('6a. Operating costs (C)'!L66,'6b. Operating costs (NC)'!L66)</f>
        <v>0</v>
      </c>
      <c r="M66" s="99">
        <f>SUM('6a. Operating costs (C)'!M66,'6b. Operating costs (NC)'!M66)</f>
        <v>0</v>
      </c>
      <c r="N66" s="99">
        <f>SUM('6a. Operating costs (C)'!N66,'6b. Operating costs (NC)'!N66)</f>
        <v>0</v>
      </c>
    </row>
    <row r="67" spans="2:14" ht="15" x14ac:dyDescent="0.25">
      <c r="B67" s="48" t="str">
        <f>'6a. Operating costs (C)'!B67</f>
        <v>Switching station(s)</v>
      </c>
      <c r="C67" s="70">
        <f t="shared" si="17"/>
        <v>0</v>
      </c>
      <c r="D67" s="100">
        <f>SUM('6a. Operating costs (C)'!D67,'6b. Operating costs (NC)'!D67)</f>
        <v>0</v>
      </c>
      <c r="E67" s="100">
        <f>SUM('6a. Operating costs (C)'!E67,'6b. Operating costs (NC)'!E67)</f>
        <v>0</v>
      </c>
      <c r="F67" s="100">
        <f>SUM('6a. Operating costs (C)'!F67,'6b. Operating costs (NC)'!F67)</f>
        <v>0</v>
      </c>
      <c r="G67" s="100">
        <f>SUM('6a. Operating costs (C)'!G67,'6b. Operating costs (NC)'!G67)</f>
        <v>0</v>
      </c>
      <c r="H67" s="100">
        <f>SUM('6a. Operating costs (C)'!H67,'6b. Operating costs (NC)'!H67)</f>
        <v>0</v>
      </c>
      <c r="I67" s="210">
        <f>SUM('6a. Operating costs (C)'!I67,'6b. Operating costs (NC)'!I67)</f>
        <v>0</v>
      </c>
      <c r="J67" s="100">
        <f>SUM('6a. Operating costs (C)'!J67,'6b. Operating costs (NC)'!J67)</f>
        <v>0</v>
      </c>
      <c r="K67" s="99">
        <f>SUM('6a. Operating costs (C)'!K67,'6b. Operating costs (NC)'!K67)</f>
        <v>0</v>
      </c>
      <c r="L67" s="99">
        <f>SUM('6a. Operating costs (C)'!L67,'6b. Operating costs (NC)'!L67)</f>
        <v>0</v>
      </c>
      <c r="M67" s="99">
        <f>SUM('6a. Operating costs (C)'!M67,'6b. Operating costs (NC)'!M67)</f>
        <v>0</v>
      </c>
      <c r="N67" s="99">
        <f>SUM('6a. Operating costs (C)'!N67,'6b. Operating costs (NC)'!N67)</f>
        <v>0</v>
      </c>
    </row>
    <row r="68" spans="2:14" ht="15" x14ac:dyDescent="0.25">
      <c r="B68" s="48" t="str">
        <f>'6a. Operating costs (C)'!B68</f>
        <v>Ancillary equipment</v>
      </c>
      <c r="C68" s="70">
        <f t="shared" si="17"/>
        <v>0</v>
      </c>
      <c r="D68" s="100">
        <f>SUM('6a. Operating costs (C)'!D68,'6b. Operating costs (NC)'!D68)</f>
        <v>0</v>
      </c>
      <c r="E68" s="100">
        <f>SUM('6a. Operating costs (C)'!E68,'6b. Operating costs (NC)'!E68)</f>
        <v>0</v>
      </c>
      <c r="F68" s="100">
        <f>SUM('6a. Operating costs (C)'!F68,'6b. Operating costs (NC)'!F68)</f>
        <v>0</v>
      </c>
      <c r="G68" s="100">
        <f>SUM('6a. Operating costs (C)'!G68,'6b. Operating costs (NC)'!G68)</f>
        <v>0</v>
      </c>
      <c r="H68" s="100">
        <f>SUM('6a. Operating costs (C)'!H68,'6b. Operating costs (NC)'!H68)</f>
        <v>0</v>
      </c>
      <c r="I68" s="210">
        <f>SUM('6a. Operating costs (C)'!I68,'6b. Operating costs (NC)'!I68)</f>
        <v>0</v>
      </c>
      <c r="J68" s="100">
        <f>SUM('6a. Operating costs (C)'!J68,'6b. Operating costs (NC)'!J68)</f>
        <v>0</v>
      </c>
      <c r="K68" s="99">
        <f>SUM('6a. Operating costs (C)'!K68,'6b. Operating costs (NC)'!K68)</f>
        <v>0</v>
      </c>
      <c r="L68" s="99">
        <f>SUM('6a. Operating costs (C)'!L68,'6b. Operating costs (NC)'!L68)</f>
        <v>0</v>
      </c>
      <c r="M68" s="99">
        <f>SUM('6a. Operating costs (C)'!M68,'6b. Operating costs (NC)'!M68)</f>
        <v>0</v>
      </c>
      <c r="N68" s="99">
        <f>SUM('6a. Operating costs (C)'!N68,'6b. Operating costs (NC)'!N68)</f>
        <v>0</v>
      </c>
    </row>
    <row r="69" spans="2:14" ht="15" x14ac:dyDescent="0.25">
      <c r="B69" s="48" t="str">
        <f>'6a. Operating costs (C)'!B69</f>
        <v>Substation(s)</v>
      </c>
      <c r="C69" s="70">
        <f t="shared" si="17"/>
        <v>12.202086503822299</v>
      </c>
      <c r="D69" s="100">
        <f>SUM('6a. Operating costs (C)'!D69,'6b. Operating costs (NC)'!D69)</f>
        <v>0</v>
      </c>
      <c r="E69" s="100">
        <f>SUM('6a. Operating costs (C)'!E69,'6b. Operating costs (NC)'!E69)</f>
        <v>0</v>
      </c>
      <c r="F69" s="100">
        <f>SUM('6a. Operating costs (C)'!F69,'6b. Operating costs (NC)'!F69)</f>
        <v>0</v>
      </c>
      <c r="G69" s="100">
        <f>SUM('6a. Operating costs (C)'!G69,'6b. Operating costs (NC)'!G69)</f>
        <v>0</v>
      </c>
      <c r="H69" s="100">
        <f>SUM('6a. Operating costs (C)'!H69,'6b. Operating costs (NC)'!H69)</f>
        <v>0</v>
      </c>
      <c r="I69" s="210">
        <f>SUM('6a. Operating costs (C)'!I69,'6b. Operating costs (NC)'!I69)</f>
        <v>0</v>
      </c>
      <c r="J69" s="100">
        <f>SUM('6a. Operating costs (C)'!J69,'6b. Operating costs (NC)'!J69)</f>
        <v>0</v>
      </c>
      <c r="K69" s="99">
        <f>SUM('6a. Operating costs (C)'!K69,'6b. Operating costs (NC)'!K69)</f>
        <v>1.5942936823329139</v>
      </c>
      <c r="L69" s="99">
        <f>SUM('6a. Operating costs (C)'!L69,'6b. Operating costs (NC)'!L69)</f>
        <v>2.8509461119795949</v>
      </c>
      <c r="M69" s="99">
        <f>SUM('6a. Operating costs (C)'!M69,'6b. Operating costs (NC)'!M69)</f>
        <v>3.8163289087706653</v>
      </c>
      <c r="N69" s="99">
        <f>SUM('6a. Operating costs (C)'!N69,'6b. Operating costs (NC)'!N69)</f>
        <v>3.9405178007391242</v>
      </c>
    </row>
    <row r="70" spans="2:14" ht="15" x14ac:dyDescent="0.25">
      <c r="B70" s="48" t="str">
        <f>'6a. Operating costs (C)'!B70</f>
        <v>Other</v>
      </c>
      <c r="C70" s="70">
        <f t="shared" si="17"/>
        <v>26.562257579308145</v>
      </c>
      <c r="D70" s="100">
        <f>SUM('6a. Operating costs (C)'!D70,'6b. Operating costs (NC)'!D70)</f>
        <v>0</v>
      </c>
      <c r="E70" s="100">
        <f>SUM('6a. Operating costs (C)'!E70,'6b. Operating costs (NC)'!E70)</f>
        <v>0</v>
      </c>
      <c r="F70" s="100">
        <f>SUM('6a. Operating costs (C)'!F70,'6b. Operating costs (NC)'!F70)</f>
        <v>0</v>
      </c>
      <c r="G70" s="100">
        <f>SUM('6a. Operating costs (C)'!G70,'6b. Operating costs (NC)'!G70)</f>
        <v>0</v>
      </c>
      <c r="H70" s="100">
        <f>SUM('6a. Operating costs (C)'!H70,'6b. Operating costs (NC)'!H70)</f>
        <v>0</v>
      </c>
      <c r="I70" s="210">
        <f>SUM('6a. Operating costs (C)'!I70,'6b. Operating costs (NC)'!I70)</f>
        <v>0</v>
      </c>
      <c r="J70" s="100">
        <f>SUM('6a. Operating costs (C)'!J70,'6b. Operating costs (NC)'!J70)</f>
        <v>0.65775249372769706</v>
      </c>
      <c r="K70" s="99">
        <f>SUM('6a. Operating costs (C)'!K70,'6b. Operating costs (NC)'!K70)</f>
        <v>3.8396832786109889</v>
      </c>
      <c r="L70" s="99">
        <f>SUM('6a. Operating costs (C)'!L70,'6b. Operating costs (NC)'!L70)</f>
        <v>6.4272242224069291</v>
      </c>
      <c r="M70" s="99">
        <f>SUM('6a. Operating costs (C)'!M70,'6b. Operating costs (NC)'!M70)</f>
        <v>7.9388556258444236</v>
      </c>
      <c r="N70" s="99">
        <f>SUM('6a. Operating costs (C)'!N70,'6b. Operating costs (NC)'!N70)</f>
        <v>7.6987419587181094</v>
      </c>
    </row>
    <row r="71" spans="2:14" ht="15" x14ac:dyDescent="0.25">
      <c r="B71" s="48"/>
      <c r="C71" s="79"/>
      <c r="D71" s="53"/>
      <c r="E71" s="53"/>
      <c r="F71" s="53"/>
      <c r="G71" s="53"/>
      <c r="H71" s="53"/>
      <c r="I71" s="206"/>
      <c r="J71" s="53"/>
      <c r="K71" s="54"/>
      <c r="L71" s="52"/>
      <c r="M71" s="52"/>
      <c r="N71" s="52"/>
    </row>
    <row r="72" spans="2:14" ht="15" x14ac:dyDescent="0.25">
      <c r="B72" s="159" t="s">
        <v>36</v>
      </c>
      <c r="C72" s="70">
        <f>SUM(C62:C70)</f>
        <v>65.455495319954252</v>
      </c>
      <c r="D72" s="28">
        <f>SUM(D62:D70)</f>
        <v>0</v>
      </c>
      <c r="E72" s="28">
        <f t="shared" ref="E72:N72" si="18">SUM(E62:E70)</f>
        <v>0</v>
      </c>
      <c r="F72" s="28">
        <f t="shared" si="18"/>
        <v>0</v>
      </c>
      <c r="G72" s="28">
        <f t="shared" si="18"/>
        <v>0</v>
      </c>
      <c r="H72" s="28">
        <f t="shared" si="18"/>
        <v>0</v>
      </c>
      <c r="I72" s="202">
        <f t="shared" si="18"/>
        <v>0</v>
      </c>
      <c r="J72" s="28">
        <f t="shared" si="18"/>
        <v>0.65775249372769706</v>
      </c>
      <c r="K72" s="28">
        <f t="shared" si="18"/>
        <v>7.545188514409789</v>
      </c>
      <c r="L72" s="28">
        <f t="shared" si="18"/>
        <v>16.869350742796982</v>
      </c>
      <c r="M72" s="28">
        <f t="shared" si="18"/>
        <v>19.109180969350689</v>
      </c>
      <c r="N72" s="28">
        <f t="shared" si="18"/>
        <v>21.274022599669099</v>
      </c>
    </row>
    <row r="73" spans="2:14" ht="15" x14ac:dyDescent="0.25">
      <c r="B73" s="31"/>
      <c r="C73" s="71"/>
      <c r="D73" s="21"/>
      <c r="E73" s="21"/>
      <c r="F73" s="21"/>
      <c r="G73" s="21"/>
      <c r="H73" s="21"/>
      <c r="I73" s="207"/>
      <c r="J73" s="21"/>
      <c r="K73" s="20"/>
      <c r="L73" s="58"/>
      <c r="M73" s="58"/>
      <c r="N73" s="58"/>
    </row>
    <row r="74" spans="2:14" ht="15" x14ac:dyDescent="0.25">
      <c r="B74" s="60"/>
      <c r="C74" s="60"/>
      <c r="D74" s="60"/>
      <c r="E74" s="60"/>
      <c r="F74" s="60"/>
      <c r="G74" s="60"/>
      <c r="H74" s="59"/>
      <c r="I74" s="59"/>
      <c r="J74" s="60"/>
      <c r="K74" s="60"/>
      <c r="L74" s="60"/>
      <c r="M74" s="60"/>
      <c r="N74" s="60"/>
    </row>
    <row r="75" spans="2:14" ht="15" x14ac:dyDescent="0.25">
      <c r="H75" s="59"/>
      <c r="I75" s="59"/>
    </row>
    <row r="76" spans="2:14" ht="15" x14ac:dyDescent="0.25">
      <c r="B76" s="243" t="s">
        <v>148</v>
      </c>
      <c r="C76" s="244" t="s">
        <v>70</v>
      </c>
      <c r="D76" s="245" t="s">
        <v>11</v>
      </c>
      <c r="E76" s="246"/>
      <c r="F76" s="246"/>
      <c r="G76" s="246"/>
      <c r="H76" s="246"/>
      <c r="I76" s="246"/>
      <c r="J76" s="241" t="s">
        <v>110</v>
      </c>
      <c r="K76" s="241"/>
      <c r="L76" s="241"/>
      <c r="M76" s="241"/>
      <c r="N76" s="242"/>
    </row>
    <row r="77" spans="2:14" ht="15" x14ac:dyDescent="0.25">
      <c r="B77" s="40"/>
      <c r="C77" s="63" t="s">
        <v>36</v>
      </c>
      <c r="D77" s="67" t="str">
        <f>D59</f>
        <v>2021-22</v>
      </c>
      <c r="E77" s="67" t="str">
        <f t="shared" ref="E77:G77" si="19">E59</f>
        <v>2022-23</v>
      </c>
      <c r="F77" s="67" t="str">
        <f t="shared" si="19"/>
        <v>2023-24</v>
      </c>
      <c r="G77" s="67" t="str">
        <f t="shared" si="19"/>
        <v>2024-25</v>
      </c>
      <c r="H77" s="67" t="str">
        <f t="shared" ref="H77:N77" si="20">H59</f>
        <v>2025-26</v>
      </c>
      <c r="I77" s="193" t="str">
        <f t="shared" si="20"/>
        <v>Sept 26 Qtr</v>
      </c>
      <c r="J77" s="42" t="str">
        <f t="shared" si="20"/>
        <v>2026-27</v>
      </c>
      <c r="K77" s="67" t="str">
        <f t="shared" si="20"/>
        <v>2027-28</v>
      </c>
      <c r="L77" s="67" t="str">
        <f t="shared" si="20"/>
        <v>2028-29</v>
      </c>
      <c r="M77" s="67" t="str">
        <f t="shared" si="20"/>
        <v>2029-30</v>
      </c>
      <c r="N77" s="67" t="str">
        <f t="shared" si="20"/>
        <v>2030-31</v>
      </c>
    </row>
    <row r="78" spans="2:14" ht="15" x14ac:dyDescent="0.25">
      <c r="B78" s="43"/>
      <c r="C78" s="77"/>
      <c r="D78" s="42" t="str">
        <f>D$8</f>
        <v>Actuals</v>
      </c>
      <c r="E78" s="42" t="str">
        <f t="shared" ref="E78:N78" si="21">E$8</f>
        <v>Actuals</v>
      </c>
      <c r="F78" s="42" t="str">
        <f t="shared" si="21"/>
        <v>Actuals</v>
      </c>
      <c r="G78" s="42" t="str">
        <f t="shared" si="21"/>
        <v>Actuals</v>
      </c>
      <c r="H78" s="42" t="str">
        <f t="shared" si="21"/>
        <v>Estimate</v>
      </c>
      <c r="I78" s="193" t="str">
        <f t="shared" si="21"/>
        <v>Estimate</v>
      </c>
      <c r="J78" s="42" t="str">
        <f t="shared" si="21"/>
        <v>Forecast</v>
      </c>
      <c r="K78" s="42" t="str">
        <f t="shared" si="21"/>
        <v>Forecast</v>
      </c>
      <c r="L78" s="42" t="str">
        <f t="shared" si="21"/>
        <v>Forecast</v>
      </c>
      <c r="M78" s="42" t="str">
        <f t="shared" si="21"/>
        <v>Forecast</v>
      </c>
      <c r="N78" s="42" t="str">
        <f t="shared" si="21"/>
        <v>Forecast</v>
      </c>
    </row>
    <row r="79" spans="2:14" ht="15" x14ac:dyDescent="0.25">
      <c r="B79" s="44" t="s">
        <v>61</v>
      </c>
      <c r="C79" s="78"/>
      <c r="D79" s="117"/>
      <c r="E79" s="117"/>
      <c r="F79" s="117"/>
      <c r="G79" s="117"/>
      <c r="H79" s="117"/>
      <c r="I79" s="209"/>
      <c r="J79" s="117"/>
      <c r="K79" s="116"/>
      <c r="L79" s="154"/>
      <c r="M79" s="116"/>
      <c r="N79" s="154"/>
    </row>
    <row r="80" spans="2:14" ht="15" x14ac:dyDescent="0.25">
      <c r="B80" s="48" t="str">
        <f t="shared" ref="B80:B88" si="22">B62</f>
        <v>Synchronous Condenser</v>
      </c>
      <c r="C80" s="70">
        <f>SUM(D80:N80)</f>
        <v>24.099183567332709</v>
      </c>
      <c r="D80" s="183">
        <f>D62*'2. CPI escalation series'!D$23</f>
        <v>0</v>
      </c>
      <c r="E80" s="183">
        <f>E62*'2. CPI escalation series'!E$23</f>
        <v>0</v>
      </c>
      <c r="F80" s="183">
        <f>F62*'2. CPI escalation series'!F$23</f>
        <v>0</v>
      </c>
      <c r="G80" s="183">
        <f>G62*'2. CPI escalation series'!G$23</f>
        <v>0</v>
      </c>
      <c r="H80" s="183">
        <f>H62*'2. CPI escalation series'!H$23</f>
        <v>0</v>
      </c>
      <c r="I80" s="211">
        <f>I62*'2. CPI escalation series'!I$23</f>
        <v>0</v>
      </c>
      <c r="J80" s="100">
        <f>J62/(1+'2. CPI escalation series'!$C$12)^(COUNTA($J$59:J$59))</f>
        <v>0</v>
      </c>
      <c r="K80" s="100">
        <f>K62/(1+'2. CPI escalation series'!$C$12)^(COUNTA($J$59:K$59))</f>
        <v>2.003616113708039</v>
      </c>
      <c r="L80" s="100">
        <f>L62/(1+'2. CPI escalation series'!$C$12)^(COUNTA($J$59:L$59))</f>
        <v>7.0183246810348816</v>
      </c>
      <c r="M80" s="100">
        <f>M62/(1+'2. CPI escalation series'!$C$12)^(COUNTA($J$59:M$59))</f>
        <v>6.623521323148573</v>
      </c>
      <c r="N80" s="100">
        <f>N62/(1+'2. CPI escalation series'!$C$12)^(COUNTA($J$59:N$59))</f>
        <v>8.453721449441213</v>
      </c>
    </row>
    <row r="81" spans="2:14" ht="15" x14ac:dyDescent="0.25">
      <c r="B81" s="48" t="str">
        <f t="shared" si="22"/>
        <v>Transmission lines - new infrastructure</v>
      </c>
      <c r="C81" s="70">
        <f>SUM(D81:N81)</f>
        <v>0</v>
      </c>
      <c r="D81" s="183">
        <f>D63*'2. CPI escalation series'!D$23</f>
        <v>0</v>
      </c>
      <c r="E81" s="183">
        <f>E63*'2. CPI escalation series'!E$23</f>
        <v>0</v>
      </c>
      <c r="F81" s="183">
        <f>F63*'2. CPI escalation series'!F$23</f>
        <v>0</v>
      </c>
      <c r="G81" s="183">
        <f>G63*'2. CPI escalation series'!G$23</f>
        <v>0</v>
      </c>
      <c r="H81" s="183">
        <f>H63*'2. CPI escalation series'!H$23</f>
        <v>0</v>
      </c>
      <c r="I81" s="211">
        <f>I63*'2. CPI escalation series'!I$23</f>
        <v>0</v>
      </c>
      <c r="J81" s="100">
        <f>J63/(1+'2. CPI escalation series'!$C$12)^(COUNTA($J$59:J$59))</f>
        <v>0</v>
      </c>
      <c r="K81" s="100">
        <f>K63/(1+'2. CPI escalation series'!$C$12)^(COUNTA($J$59:K$59))</f>
        <v>0</v>
      </c>
      <c r="L81" s="100">
        <f>L63/(1+'2. CPI escalation series'!$C$12)^(COUNTA($J$59:L$59))</f>
        <v>0</v>
      </c>
      <c r="M81" s="100">
        <f>M63/(1+'2. CPI escalation series'!$C$12)^(COUNTA($J$59:M$59))</f>
        <v>0</v>
      </c>
      <c r="N81" s="100">
        <f>N63/(1+'2. CPI escalation series'!$C$12)^(COUNTA($J$59:N$59))</f>
        <v>0</v>
      </c>
    </row>
    <row r="82" spans="2:14" ht="15" x14ac:dyDescent="0.25">
      <c r="B82" s="48" t="str">
        <f t="shared" si="22"/>
        <v>Towers - new infrastructure</v>
      </c>
      <c r="C82" s="70">
        <f t="shared" ref="C82:C88" si="23">SUM(D82:N82)</f>
        <v>0</v>
      </c>
      <c r="D82" s="183">
        <f>D64*'2. CPI escalation series'!D$23</f>
        <v>0</v>
      </c>
      <c r="E82" s="183">
        <f>E64*'2. CPI escalation series'!E$23</f>
        <v>0</v>
      </c>
      <c r="F82" s="183">
        <f>F64*'2. CPI escalation series'!F$23</f>
        <v>0</v>
      </c>
      <c r="G82" s="183">
        <f>G64*'2. CPI escalation series'!G$23</f>
        <v>0</v>
      </c>
      <c r="H82" s="183">
        <f>H64*'2. CPI escalation series'!H$23</f>
        <v>0</v>
      </c>
      <c r="I82" s="211">
        <f>I64*'2. CPI escalation series'!I$23</f>
        <v>0</v>
      </c>
      <c r="J82" s="100">
        <f>J64/(1+'2. CPI escalation series'!$C$12)^(COUNTA($J$59:J$59))</f>
        <v>0</v>
      </c>
      <c r="K82" s="100">
        <f>K64/(1+'2. CPI escalation series'!$C$12)^(COUNTA($J$59:K$59))</f>
        <v>0</v>
      </c>
      <c r="L82" s="100">
        <f>L64/(1+'2. CPI escalation series'!$C$12)^(COUNTA($J$59:L$59))</f>
        <v>0</v>
      </c>
      <c r="M82" s="100">
        <f>M64/(1+'2. CPI escalation series'!$C$12)^(COUNTA($J$59:M$59))</f>
        <v>0</v>
      </c>
      <c r="N82" s="100">
        <f>N64/(1+'2. CPI escalation series'!$C$12)^(COUNTA($J$59:N$59))</f>
        <v>0</v>
      </c>
    </row>
    <row r="83" spans="2:14" ht="15" x14ac:dyDescent="0.25">
      <c r="B83" s="48" t="str">
        <f t="shared" si="22"/>
        <v>Transmission lines - augmentation</v>
      </c>
      <c r="C83" s="70">
        <f t="shared" si="23"/>
        <v>0</v>
      </c>
      <c r="D83" s="183">
        <f>D65*'2. CPI escalation series'!D$23</f>
        <v>0</v>
      </c>
      <c r="E83" s="183">
        <f>E65*'2. CPI escalation series'!E$23</f>
        <v>0</v>
      </c>
      <c r="F83" s="183">
        <f>F65*'2. CPI escalation series'!F$23</f>
        <v>0</v>
      </c>
      <c r="G83" s="183">
        <f>G65*'2. CPI escalation series'!G$23</f>
        <v>0</v>
      </c>
      <c r="H83" s="183">
        <f>H65*'2. CPI escalation series'!H$23</f>
        <v>0</v>
      </c>
      <c r="I83" s="211">
        <f>I65*'2. CPI escalation series'!I$23</f>
        <v>0</v>
      </c>
      <c r="J83" s="100">
        <f>J65/(1+'2. CPI escalation series'!$C$12)^(COUNTA($J$59:J$59))</f>
        <v>0</v>
      </c>
      <c r="K83" s="100">
        <f>K65/(1+'2. CPI escalation series'!$C$12)^(COUNTA($J$59:K$59))</f>
        <v>0</v>
      </c>
      <c r="L83" s="100">
        <f>L65/(1+'2. CPI escalation series'!$C$12)^(COUNTA($J$59:L$59))</f>
        <v>0</v>
      </c>
      <c r="M83" s="100">
        <f>M65/(1+'2. CPI escalation series'!$C$12)^(COUNTA($J$59:M$59))</f>
        <v>0</v>
      </c>
      <c r="N83" s="100">
        <f>N65/(1+'2. CPI escalation series'!$C$12)^(COUNTA($J$59:N$59))</f>
        <v>0</v>
      </c>
    </row>
    <row r="84" spans="2:14" ht="15" x14ac:dyDescent="0.25">
      <c r="B84" s="48" t="str">
        <f t="shared" si="22"/>
        <v>Towers - augmentation</v>
      </c>
      <c r="C84" s="70">
        <f t="shared" si="23"/>
        <v>0</v>
      </c>
      <c r="D84" s="183">
        <f>D66*'2. CPI escalation series'!D$23</f>
        <v>0</v>
      </c>
      <c r="E84" s="183">
        <f>E66*'2. CPI escalation series'!E$23</f>
        <v>0</v>
      </c>
      <c r="F84" s="183">
        <f>F66*'2. CPI escalation series'!F$23</f>
        <v>0</v>
      </c>
      <c r="G84" s="183">
        <f>G66*'2. CPI escalation series'!G$23</f>
        <v>0</v>
      </c>
      <c r="H84" s="183">
        <f>H66*'2. CPI escalation series'!H$23</f>
        <v>0</v>
      </c>
      <c r="I84" s="211">
        <f>I66*'2. CPI escalation series'!I$23</f>
        <v>0</v>
      </c>
      <c r="J84" s="100">
        <f>J66/(1+'2. CPI escalation series'!$C$12)^(COUNTA($J$59:J$59))</f>
        <v>0</v>
      </c>
      <c r="K84" s="100">
        <f>K66/(1+'2. CPI escalation series'!$C$12)^(COUNTA($J$59:K$59))</f>
        <v>0</v>
      </c>
      <c r="L84" s="100">
        <f>L66/(1+'2. CPI escalation series'!$C$12)^(COUNTA($J$59:L$59))</f>
        <v>0</v>
      </c>
      <c r="M84" s="100">
        <f>M66/(1+'2. CPI escalation series'!$C$12)^(COUNTA($J$59:M$59))</f>
        <v>0</v>
      </c>
      <c r="N84" s="100">
        <f>N66/(1+'2. CPI escalation series'!$C$12)^(COUNTA($J$59:N$59))</f>
        <v>0</v>
      </c>
    </row>
    <row r="85" spans="2:14" ht="15" x14ac:dyDescent="0.25">
      <c r="B85" s="48" t="str">
        <f t="shared" si="22"/>
        <v>Switching station(s)</v>
      </c>
      <c r="C85" s="70">
        <f t="shared" si="23"/>
        <v>0</v>
      </c>
      <c r="D85" s="183">
        <f>D67*'2. CPI escalation series'!D$23</f>
        <v>0</v>
      </c>
      <c r="E85" s="183">
        <f>E67*'2. CPI escalation series'!E$23</f>
        <v>0</v>
      </c>
      <c r="F85" s="183">
        <f>F67*'2. CPI escalation series'!F$23</f>
        <v>0</v>
      </c>
      <c r="G85" s="183">
        <f>G67*'2. CPI escalation series'!G$23</f>
        <v>0</v>
      </c>
      <c r="H85" s="183">
        <f>H67*'2. CPI escalation series'!H$23</f>
        <v>0</v>
      </c>
      <c r="I85" s="211">
        <f>I67*'2. CPI escalation series'!I$23</f>
        <v>0</v>
      </c>
      <c r="J85" s="100">
        <f>J67/(1+'2. CPI escalation series'!$C$12)^(COUNTA($J$59:J$59))</f>
        <v>0</v>
      </c>
      <c r="K85" s="100">
        <f>K67/(1+'2. CPI escalation series'!$C$12)^(COUNTA($J$59:K$59))</f>
        <v>0</v>
      </c>
      <c r="L85" s="100">
        <f>L67/(1+'2. CPI escalation series'!$C$12)^(COUNTA($J$59:L$59))</f>
        <v>0</v>
      </c>
      <c r="M85" s="100">
        <f>M67/(1+'2. CPI escalation series'!$C$12)^(COUNTA($J$59:M$59))</f>
        <v>0</v>
      </c>
      <c r="N85" s="100">
        <f>N67/(1+'2. CPI escalation series'!$C$12)^(COUNTA($J$59:N$59))</f>
        <v>0</v>
      </c>
    </row>
    <row r="86" spans="2:14" ht="15" x14ac:dyDescent="0.25">
      <c r="B86" s="48" t="str">
        <f t="shared" si="22"/>
        <v>Ancillary equipment</v>
      </c>
      <c r="C86" s="70">
        <f t="shared" si="23"/>
        <v>0</v>
      </c>
      <c r="D86" s="183">
        <f>D68*'2. CPI escalation series'!D$23</f>
        <v>0</v>
      </c>
      <c r="E86" s="183">
        <f>E68*'2. CPI escalation series'!E$23</f>
        <v>0</v>
      </c>
      <c r="F86" s="183">
        <f>F68*'2. CPI escalation series'!F$23</f>
        <v>0</v>
      </c>
      <c r="G86" s="183">
        <f>G68*'2. CPI escalation series'!G$23</f>
        <v>0</v>
      </c>
      <c r="H86" s="183">
        <f>H68*'2. CPI escalation series'!H$23</f>
        <v>0</v>
      </c>
      <c r="I86" s="211">
        <f>I68*'2. CPI escalation series'!I$23</f>
        <v>0</v>
      </c>
      <c r="J86" s="100">
        <f>J68/(1+'2. CPI escalation series'!$C$12)^(COUNTA($J$59:J$59))</f>
        <v>0</v>
      </c>
      <c r="K86" s="100">
        <f>K68/(1+'2. CPI escalation series'!$C$12)^(COUNTA($J$59:K$59))</f>
        <v>0</v>
      </c>
      <c r="L86" s="100">
        <f>L68/(1+'2. CPI escalation series'!$C$12)^(COUNTA($J$59:L$59))</f>
        <v>0</v>
      </c>
      <c r="M86" s="100">
        <f>M68/(1+'2. CPI escalation series'!$C$12)^(COUNTA($J$59:M$59))</f>
        <v>0</v>
      </c>
      <c r="N86" s="100">
        <f>N68/(1+'2. CPI escalation series'!$C$12)^(COUNTA($J$59:N$59))</f>
        <v>0</v>
      </c>
    </row>
    <row r="87" spans="2:14" ht="15" x14ac:dyDescent="0.25">
      <c r="B87" s="48" t="str">
        <f t="shared" si="22"/>
        <v>Substation(s)</v>
      </c>
      <c r="C87" s="70">
        <f t="shared" si="23"/>
        <v>11.043582334281265</v>
      </c>
      <c r="D87" s="183">
        <f>D69*'2. CPI escalation series'!D$23</f>
        <v>0</v>
      </c>
      <c r="E87" s="183">
        <f>E69*'2. CPI escalation series'!E$23</f>
        <v>0</v>
      </c>
      <c r="F87" s="183">
        <f>F69*'2. CPI escalation series'!F$23</f>
        <v>0</v>
      </c>
      <c r="G87" s="183">
        <f>G69*'2. CPI escalation series'!G$23</f>
        <v>0</v>
      </c>
      <c r="H87" s="183">
        <f>H69*'2. CPI escalation series'!H$23</f>
        <v>0</v>
      </c>
      <c r="I87" s="211">
        <f>I69*'2. CPI escalation series'!I$23</f>
        <v>0</v>
      </c>
      <c r="J87" s="100">
        <f>J69/(1+'2. CPI escalation series'!$C$12)^(COUNTA($J$59:J$59))</f>
        <v>0</v>
      </c>
      <c r="K87" s="100">
        <f>K69/(1+'2. CPI escalation series'!$C$12)^(COUNTA($J$59:K$59))</f>
        <v>1.5130423602793943</v>
      </c>
      <c r="L87" s="100">
        <f>L69/(1+'2. CPI escalation series'!$C$12)^(COUNTA($J$59:L$59))</f>
        <v>2.635804234060688</v>
      </c>
      <c r="M87" s="100">
        <f>M69/(1+'2. CPI escalation series'!$C$12)^(COUNTA($J$59:M$59))</f>
        <v>3.437251585273529</v>
      </c>
      <c r="N87" s="100">
        <f>N69/(1+'2. CPI escalation series'!$C$12)^(COUNTA($J$59:N$59))</f>
        <v>3.4574841546676547</v>
      </c>
    </row>
    <row r="88" spans="2:14" ht="15" x14ac:dyDescent="0.25">
      <c r="B88" s="48" t="str">
        <f t="shared" si="22"/>
        <v>Other</v>
      </c>
      <c r="C88" s="70">
        <f t="shared" si="23"/>
        <v>24.132282010363298</v>
      </c>
      <c r="D88" s="183">
        <f>D70*'2. CPI escalation series'!D$23</f>
        <v>0</v>
      </c>
      <c r="E88" s="183">
        <f>E70*'2. CPI escalation series'!E$23</f>
        <v>0</v>
      </c>
      <c r="F88" s="183">
        <f>F70*'2. CPI escalation series'!F$23</f>
        <v>0</v>
      </c>
      <c r="G88" s="183">
        <f>G70*'2. CPI escalation series'!G$23</f>
        <v>0</v>
      </c>
      <c r="H88" s="183">
        <f>H70*'2. CPI escalation series'!H$23</f>
        <v>0</v>
      </c>
      <c r="I88" s="211">
        <f>I70*'2. CPI escalation series'!I$23</f>
        <v>0</v>
      </c>
      <c r="J88" s="100">
        <f>J70/(1+'2. CPI escalation series'!$C$12)^(COUNTA($J$59:J$59))</f>
        <v>0.64077252856668621</v>
      </c>
      <c r="K88" s="100">
        <f>K70/(1+'2. CPI escalation series'!$C$12)^(COUNTA($J$59:K$59))</f>
        <v>3.6439982890064266</v>
      </c>
      <c r="L88" s="100">
        <f>L70/(1+'2. CPI escalation series'!$C$12)^(COUNTA($J$59:L$59))</f>
        <v>5.9422045009873719</v>
      </c>
      <c r="M88" s="100">
        <f>M70/(1+'2. CPI escalation series'!$C$12)^(COUNTA($J$59:M$59))</f>
        <v>7.1502862403915586</v>
      </c>
      <c r="N88" s="100">
        <f>N70/(1+'2. CPI escalation series'!$C$12)^(COUNTA($J$59:N$59))</f>
        <v>6.7550204514112551</v>
      </c>
    </row>
    <row r="89" spans="2:14" ht="15" x14ac:dyDescent="0.25">
      <c r="B89" s="48"/>
      <c r="C89" s="79"/>
      <c r="D89" s="53"/>
      <c r="E89" s="53"/>
      <c r="F89" s="53"/>
      <c r="G89" s="53"/>
      <c r="H89" s="53"/>
      <c r="I89" s="206"/>
      <c r="J89" s="53"/>
      <c r="K89" s="54"/>
      <c r="L89" s="52"/>
      <c r="M89" s="52"/>
      <c r="N89" s="52"/>
    </row>
    <row r="90" spans="2:14" ht="15" x14ac:dyDescent="0.25">
      <c r="B90" s="159" t="s">
        <v>36</v>
      </c>
      <c r="C90" s="70">
        <f>SUM(C80:C88)</f>
        <v>59.275047911977268</v>
      </c>
      <c r="D90" s="28">
        <f t="shared" ref="D90:N90" si="24">SUM(D80:D88)</f>
        <v>0</v>
      </c>
      <c r="E90" s="28">
        <f t="shared" si="24"/>
        <v>0</v>
      </c>
      <c r="F90" s="28">
        <f t="shared" si="24"/>
        <v>0</v>
      </c>
      <c r="G90" s="28">
        <f t="shared" si="24"/>
        <v>0</v>
      </c>
      <c r="H90" s="28">
        <f t="shared" si="24"/>
        <v>0</v>
      </c>
      <c r="I90" s="202">
        <f t="shared" si="24"/>
        <v>0</v>
      </c>
      <c r="J90" s="28">
        <f t="shared" si="24"/>
        <v>0.64077252856668621</v>
      </c>
      <c r="K90" s="28">
        <f t="shared" si="24"/>
        <v>7.1606567629938596</v>
      </c>
      <c r="L90" s="28">
        <f t="shared" si="24"/>
        <v>15.596333416082942</v>
      </c>
      <c r="M90" s="28">
        <f t="shared" si="24"/>
        <v>17.211059148813661</v>
      </c>
      <c r="N90" s="28">
        <f t="shared" si="24"/>
        <v>18.666226055520124</v>
      </c>
    </row>
    <row r="91" spans="2:14" ht="15" x14ac:dyDescent="0.25">
      <c r="B91" s="31"/>
      <c r="C91" s="71"/>
      <c r="D91" s="21"/>
      <c r="E91" s="21"/>
      <c r="F91" s="21"/>
      <c r="G91" s="21"/>
      <c r="H91" s="21"/>
      <c r="I91" s="207"/>
      <c r="J91" s="21"/>
      <c r="K91" s="20"/>
      <c r="L91" s="58"/>
      <c r="M91" s="58"/>
      <c r="N91" s="58"/>
    </row>
    <row r="92" spans="2:14" ht="15" x14ac:dyDescent="0.25">
      <c r="C92" s="60"/>
      <c r="D92" s="60"/>
      <c r="E92" s="60"/>
      <c r="F92" s="60"/>
      <c r="G92" s="60"/>
      <c r="H92" s="59"/>
      <c r="I92" s="59"/>
      <c r="J92" s="60"/>
      <c r="K92" s="60"/>
      <c r="L92" s="60"/>
      <c r="M92" s="60"/>
      <c r="N92" s="60"/>
    </row>
  </sheetData>
  <mergeCells count="19">
    <mergeCell ref="A2:J3"/>
    <mergeCell ref="J6:N6"/>
    <mergeCell ref="J21:N21"/>
    <mergeCell ref="J36:N36"/>
    <mergeCell ref="J47:N47"/>
    <mergeCell ref="B47:C47"/>
    <mergeCell ref="B6:C6"/>
    <mergeCell ref="B21:C21"/>
    <mergeCell ref="B36:C36"/>
    <mergeCell ref="D6:I6"/>
    <mergeCell ref="D21:I21"/>
    <mergeCell ref="D36:I36"/>
    <mergeCell ref="J76:N76"/>
    <mergeCell ref="B58:C58"/>
    <mergeCell ref="B76:C76"/>
    <mergeCell ref="D47:I47"/>
    <mergeCell ref="D58:I58"/>
    <mergeCell ref="D76:I76"/>
    <mergeCell ref="J58:N58"/>
  </mergeCell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AD7F4-FFBD-4004-ACC1-292FEC2F1067}">
  <sheetPr codeName="Sheet12">
    <tabColor rgb="FFFFFF00"/>
  </sheetPr>
  <dimension ref="A1:AN16"/>
  <sheetViews>
    <sheetView showGridLines="0" zoomScaleNormal="100" workbookViewId="0"/>
  </sheetViews>
  <sheetFormatPr defaultColWidth="9.140625" defaultRowHeight="14.25" x14ac:dyDescent="0.2"/>
  <cols>
    <col min="1" max="1" width="9.140625" style="38" customWidth="1"/>
    <col min="2" max="2" width="5.85546875" style="38" customWidth="1"/>
    <col min="3" max="3" width="20.140625" style="38" customWidth="1"/>
    <col min="4" max="4" width="32.85546875" style="38" customWidth="1"/>
    <col min="5" max="5" width="35.140625" style="38" customWidth="1"/>
    <col min="6" max="6" width="13.85546875" style="38" bestFit="1" customWidth="1"/>
    <col min="7" max="26" width="10.7109375" style="38" customWidth="1"/>
    <col min="27" max="16384" width="9.140625" style="38"/>
  </cols>
  <sheetData>
    <row r="1" spans="1:40" x14ac:dyDescent="0.2">
      <c r="A1" s="216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</row>
    <row r="2" spans="1:40" x14ac:dyDescent="0.2">
      <c r="A2" s="232"/>
      <c r="B2" s="232"/>
      <c r="C2" s="232"/>
      <c r="D2" s="232"/>
      <c r="E2" s="232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</row>
    <row r="3" spans="1:40" s="60" customFormat="1" ht="21.75" customHeight="1" x14ac:dyDescent="0.2">
      <c r="A3" s="232"/>
      <c r="B3" s="232"/>
      <c r="C3" s="232"/>
      <c r="D3" s="232"/>
      <c r="E3" s="232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</row>
    <row r="5" spans="1:40" ht="15" x14ac:dyDescent="0.25">
      <c r="A5" s="135"/>
    </row>
    <row r="6" spans="1:40" ht="29.45" customHeight="1" x14ac:dyDescent="0.25">
      <c r="B6" s="149" t="s">
        <v>74</v>
      </c>
      <c r="C6" s="167"/>
      <c r="D6" s="167"/>
      <c r="E6" s="168"/>
      <c r="F6" s="169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</row>
    <row r="7" spans="1:40" ht="45" x14ac:dyDescent="0.25">
      <c r="B7" s="80"/>
      <c r="C7" s="25" t="s">
        <v>71</v>
      </c>
      <c r="D7" s="25" t="s">
        <v>72</v>
      </c>
      <c r="E7" s="25" t="s">
        <v>73</v>
      </c>
      <c r="F7" s="25" t="s">
        <v>140</v>
      </c>
      <c r="G7" s="25">
        <f>'4. Schedule of payments'!D7</f>
        <v>46295</v>
      </c>
      <c r="H7" s="25">
        <f>'4. Schedule of payments'!E7</f>
        <v>46386</v>
      </c>
      <c r="I7" s="25">
        <f>'4. Schedule of payments'!F7</f>
        <v>46476</v>
      </c>
      <c r="J7" s="25">
        <f>'4. Schedule of payments'!G7</f>
        <v>46568</v>
      </c>
      <c r="K7" s="25">
        <f>'4. Schedule of payments'!H7</f>
        <v>46660</v>
      </c>
      <c r="L7" s="25">
        <f>'4. Schedule of payments'!I7</f>
        <v>46751</v>
      </c>
      <c r="M7" s="25">
        <f>'4. Schedule of payments'!J7</f>
        <v>46842</v>
      </c>
      <c r="N7" s="25">
        <f>'4. Schedule of payments'!K7</f>
        <v>46934</v>
      </c>
      <c r="O7" s="25">
        <f>'4. Schedule of payments'!L7</f>
        <v>47026</v>
      </c>
      <c r="P7" s="25">
        <f>'4. Schedule of payments'!M7</f>
        <v>47117</v>
      </c>
      <c r="Q7" s="25">
        <f>'4. Schedule of payments'!N7</f>
        <v>47207</v>
      </c>
      <c r="R7" s="25">
        <f>'4. Schedule of payments'!O7</f>
        <v>47299</v>
      </c>
      <c r="S7" s="25">
        <f>'4. Schedule of payments'!P7</f>
        <v>47391</v>
      </c>
      <c r="T7" s="25">
        <f>'4. Schedule of payments'!Q7</f>
        <v>47482</v>
      </c>
      <c r="U7" s="25">
        <f>'4. Schedule of payments'!R7</f>
        <v>47572</v>
      </c>
      <c r="V7" s="25">
        <f>'4. Schedule of payments'!S7</f>
        <v>47664</v>
      </c>
      <c r="W7" s="25">
        <f>'4. Schedule of payments'!T7</f>
        <v>47756</v>
      </c>
      <c r="X7" s="25">
        <f>'4. Schedule of payments'!U7</f>
        <v>47847</v>
      </c>
      <c r="Y7" s="25">
        <f>'4. Schedule of payments'!V7</f>
        <v>47937</v>
      </c>
      <c r="Z7" s="25">
        <f>'4. Schedule of payments'!W7</f>
        <v>48029</v>
      </c>
    </row>
    <row r="8" spans="1:40" ht="45" x14ac:dyDescent="0.25">
      <c r="B8" s="81">
        <v>1</v>
      </c>
      <c r="C8" s="249" t="s">
        <v>186</v>
      </c>
      <c r="D8" s="249" t="s">
        <v>187</v>
      </c>
      <c r="E8" s="249" t="s">
        <v>188</v>
      </c>
      <c r="F8" s="228" t="s">
        <v>204</v>
      </c>
      <c r="G8" s="227" t="s">
        <v>204</v>
      </c>
      <c r="H8" s="227" t="s">
        <v>204</v>
      </c>
      <c r="I8" s="227" t="s">
        <v>204</v>
      </c>
      <c r="J8" s="227" t="s">
        <v>204</v>
      </c>
      <c r="K8" s="227" t="s">
        <v>204</v>
      </c>
      <c r="L8" s="227" t="s">
        <v>204</v>
      </c>
      <c r="M8" s="227" t="s">
        <v>204</v>
      </c>
      <c r="N8" s="227" t="s">
        <v>204</v>
      </c>
      <c r="O8" s="227" t="s">
        <v>204</v>
      </c>
      <c r="P8" s="227" t="s">
        <v>204</v>
      </c>
      <c r="Q8" s="227" t="s">
        <v>204</v>
      </c>
      <c r="R8" s="227" t="s">
        <v>204</v>
      </c>
      <c r="S8" s="227" t="s">
        <v>204</v>
      </c>
      <c r="T8" s="227" t="s">
        <v>204</v>
      </c>
      <c r="U8" s="227" t="s">
        <v>204</v>
      </c>
      <c r="V8" s="227" t="s">
        <v>204</v>
      </c>
      <c r="W8" s="227" t="s">
        <v>204</v>
      </c>
      <c r="X8" s="227" t="s">
        <v>204</v>
      </c>
      <c r="Y8" s="227" t="s">
        <v>204</v>
      </c>
      <c r="Z8" s="227" t="s">
        <v>204</v>
      </c>
    </row>
    <row r="9" spans="1:40" ht="15" x14ac:dyDescent="0.25">
      <c r="B9" s="81">
        <v>2</v>
      </c>
      <c r="C9" s="249" t="s">
        <v>189</v>
      </c>
      <c r="D9" s="250" t="s">
        <v>204</v>
      </c>
      <c r="E9" s="250" t="s">
        <v>204</v>
      </c>
      <c r="F9" s="228" t="s">
        <v>204</v>
      </c>
      <c r="G9" s="227" t="s">
        <v>204</v>
      </c>
      <c r="H9" s="227" t="s">
        <v>204</v>
      </c>
      <c r="I9" s="227" t="s">
        <v>204</v>
      </c>
      <c r="J9" s="227" t="s">
        <v>204</v>
      </c>
      <c r="K9" s="227" t="s">
        <v>204</v>
      </c>
      <c r="L9" s="227" t="s">
        <v>204</v>
      </c>
      <c r="M9" s="227" t="s">
        <v>204</v>
      </c>
      <c r="N9" s="227" t="s">
        <v>204</v>
      </c>
      <c r="O9" s="227" t="s">
        <v>204</v>
      </c>
      <c r="P9" s="227" t="s">
        <v>204</v>
      </c>
      <c r="Q9" s="227" t="s">
        <v>204</v>
      </c>
      <c r="R9" s="227" t="s">
        <v>204</v>
      </c>
      <c r="S9" s="227" t="s">
        <v>204</v>
      </c>
      <c r="T9" s="227" t="s">
        <v>204</v>
      </c>
      <c r="U9" s="227" t="s">
        <v>204</v>
      </c>
      <c r="V9" s="227" t="s">
        <v>204</v>
      </c>
      <c r="W9" s="227" t="s">
        <v>204</v>
      </c>
      <c r="X9" s="227" t="s">
        <v>204</v>
      </c>
      <c r="Y9" s="227" t="s">
        <v>204</v>
      </c>
      <c r="Z9" s="227" t="s">
        <v>204</v>
      </c>
    </row>
    <row r="10" spans="1:40" ht="45" x14ac:dyDescent="0.25">
      <c r="B10" s="81">
        <v>3</v>
      </c>
      <c r="C10" s="249" t="s">
        <v>190</v>
      </c>
      <c r="D10" s="249" t="s">
        <v>191</v>
      </c>
      <c r="E10" s="249" t="s">
        <v>188</v>
      </c>
      <c r="F10" s="228" t="s">
        <v>204</v>
      </c>
      <c r="G10" s="227" t="s">
        <v>204</v>
      </c>
      <c r="H10" s="227" t="s">
        <v>204</v>
      </c>
      <c r="I10" s="227" t="s">
        <v>204</v>
      </c>
      <c r="J10" s="227" t="s">
        <v>204</v>
      </c>
      <c r="K10" s="227" t="s">
        <v>204</v>
      </c>
      <c r="L10" s="227" t="s">
        <v>204</v>
      </c>
      <c r="M10" s="227" t="s">
        <v>204</v>
      </c>
      <c r="N10" s="227" t="s">
        <v>204</v>
      </c>
      <c r="O10" s="227" t="s">
        <v>204</v>
      </c>
      <c r="P10" s="227" t="s">
        <v>204</v>
      </c>
      <c r="Q10" s="227" t="s">
        <v>204</v>
      </c>
      <c r="R10" s="227" t="s">
        <v>204</v>
      </c>
      <c r="S10" s="227" t="s">
        <v>204</v>
      </c>
      <c r="T10" s="227" t="s">
        <v>204</v>
      </c>
      <c r="U10" s="227" t="s">
        <v>204</v>
      </c>
      <c r="V10" s="227" t="s">
        <v>204</v>
      </c>
      <c r="W10" s="227" t="s">
        <v>204</v>
      </c>
      <c r="X10" s="227" t="s">
        <v>204</v>
      </c>
      <c r="Y10" s="227" t="s">
        <v>204</v>
      </c>
      <c r="Z10" s="227" t="s">
        <v>204</v>
      </c>
    </row>
    <row r="11" spans="1:40" ht="90" x14ac:dyDescent="0.25">
      <c r="B11" s="81">
        <v>4</v>
      </c>
      <c r="C11" s="249" t="s">
        <v>192</v>
      </c>
      <c r="D11" s="249" t="s">
        <v>193</v>
      </c>
      <c r="E11" s="249" t="s">
        <v>194</v>
      </c>
      <c r="F11" s="82">
        <f t="shared" ref="F11:F16" si="0">SUM(G11:Z11)</f>
        <v>5.8574253784530743</v>
      </c>
      <c r="G11" s="83">
        <v>0</v>
      </c>
      <c r="H11" s="83">
        <v>0</v>
      </c>
      <c r="I11" s="83">
        <v>1.9524751261510247</v>
      </c>
      <c r="J11" s="83">
        <v>0</v>
      </c>
      <c r="K11" s="83">
        <v>0</v>
      </c>
      <c r="L11" s="83">
        <v>0</v>
      </c>
      <c r="M11" s="83">
        <v>1.9524751261510247</v>
      </c>
      <c r="N11" s="83">
        <v>0</v>
      </c>
      <c r="O11" s="83">
        <v>0</v>
      </c>
      <c r="P11" s="83">
        <v>0</v>
      </c>
      <c r="Q11" s="83">
        <v>1.9524751261510247</v>
      </c>
      <c r="R11" s="83">
        <v>0</v>
      </c>
      <c r="S11" s="83">
        <v>0</v>
      </c>
      <c r="T11" s="83">
        <v>0</v>
      </c>
      <c r="U11" s="83">
        <v>0</v>
      </c>
      <c r="V11" s="83">
        <v>0</v>
      </c>
      <c r="W11" s="83">
        <v>0</v>
      </c>
      <c r="X11" s="83">
        <v>0</v>
      </c>
      <c r="Y11" s="83">
        <v>0</v>
      </c>
      <c r="Z11" s="83">
        <v>0</v>
      </c>
    </row>
    <row r="12" spans="1:40" ht="45" x14ac:dyDescent="0.25">
      <c r="B12" s="81">
        <v>5</v>
      </c>
      <c r="C12" s="249" t="s">
        <v>206</v>
      </c>
      <c r="D12" s="250" t="s">
        <v>204</v>
      </c>
      <c r="E12" s="250" t="s">
        <v>204</v>
      </c>
      <c r="F12" s="228" t="s">
        <v>204</v>
      </c>
      <c r="G12" s="227" t="s">
        <v>204</v>
      </c>
      <c r="H12" s="227" t="s">
        <v>204</v>
      </c>
      <c r="I12" s="227" t="s">
        <v>204</v>
      </c>
      <c r="J12" s="227" t="s">
        <v>204</v>
      </c>
      <c r="K12" s="227" t="s">
        <v>204</v>
      </c>
      <c r="L12" s="227" t="s">
        <v>204</v>
      </c>
      <c r="M12" s="227" t="s">
        <v>204</v>
      </c>
      <c r="N12" s="227" t="s">
        <v>204</v>
      </c>
      <c r="O12" s="227" t="s">
        <v>204</v>
      </c>
      <c r="P12" s="227" t="s">
        <v>204</v>
      </c>
      <c r="Q12" s="227" t="s">
        <v>204</v>
      </c>
      <c r="R12" s="227" t="s">
        <v>204</v>
      </c>
      <c r="S12" s="227" t="s">
        <v>204</v>
      </c>
      <c r="T12" s="227" t="s">
        <v>204</v>
      </c>
      <c r="U12" s="227" t="s">
        <v>204</v>
      </c>
      <c r="V12" s="227" t="s">
        <v>204</v>
      </c>
      <c r="W12" s="227" t="s">
        <v>204</v>
      </c>
      <c r="X12" s="227" t="s">
        <v>204</v>
      </c>
      <c r="Y12" s="227" t="s">
        <v>204</v>
      </c>
      <c r="Z12" s="227" t="s">
        <v>204</v>
      </c>
    </row>
    <row r="13" spans="1:40" ht="75" x14ac:dyDescent="0.25">
      <c r="B13" s="81">
        <v>6</v>
      </c>
      <c r="C13" s="249" t="s">
        <v>195</v>
      </c>
      <c r="D13" s="249" t="s">
        <v>196</v>
      </c>
      <c r="E13" s="249" t="s">
        <v>197</v>
      </c>
      <c r="F13" s="82">
        <f t="shared" si="0"/>
        <v>2.658092652865534</v>
      </c>
      <c r="G13" s="83">
        <v>0</v>
      </c>
      <c r="H13" s="83">
        <v>8.1127880391552123E-2</v>
      </c>
      <c r="I13" s="83">
        <v>8.1652762933108858E-2</v>
      </c>
      <c r="J13" s="83">
        <v>8.2186930287366372E-2</v>
      </c>
      <c r="K13" s="83">
        <v>8.2730519999999974E-2</v>
      </c>
      <c r="L13" s="83">
        <v>8.4073026557680744E-2</v>
      </c>
      <c r="M13" s="83">
        <v>8.4621519502667206E-2</v>
      </c>
      <c r="N13" s="83">
        <v>8.5173590819017445E-2</v>
      </c>
      <c r="O13" s="83">
        <v>8.5735390243590517E-2</v>
      </c>
      <c r="P13" s="83">
        <v>8.7321926491758128E-2</v>
      </c>
      <c r="Q13" s="83">
        <v>8.7886883378212127E-2</v>
      </c>
      <c r="R13" s="83">
        <v>8.8461833965083711E-2</v>
      </c>
      <c r="S13" s="83">
        <v>8.904692629954597E-2</v>
      </c>
      <c r="T13" s="83">
        <v>0.27817400430363021</v>
      </c>
      <c r="U13" s="83">
        <v>0.27997373921189123</v>
      </c>
      <c r="V13" s="83">
        <v>0.28180531019815303</v>
      </c>
      <c r="W13" s="83">
        <v>0.28366918888365239</v>
      </c>
      <c r="X13" s="83">
        <v>0.17037494546425372</v>
      </c>
      <c r="Y13" s="83">
        <v>0.17147724018662611</v>
      </c>
      <c r="Z13" s="83">
        <v>0.1725990337477443</v>
      </c>
    </row>
    <row r="14" spans="1:40" ht="30" x14ac:dyDescent="0.25">
      <c r="B14" s="81">
        <v>7</v>
      </c>
      <c r="C14" s="249" t="s">
        <v>198</v>
      </c>
      <c r="D14" s="249" t="s">
        <v>199</v>
      </c>
      <c r="E14" s="249" t="s">
        <v>200</v>
      </c>
      <c r="F14" s="228" t="s">
        <v>204</v>
      </c>
      <c r="G14" s="227" t="s">
        <v>204</v>
      </c>
      <c r="H14" s="227" t="s">
        <v>204</v>
      </c>
      <c r="I14" s="227" t="s">
        <v>204</v>
      </c>
      <c r="J14" s="227" t="s">
        <v>204</v>
      </c>
      <c r="K14" s="227" t="s">
        <v>204</v>
      </c>
      <c r="L14" s="227" t="s">
        <v>204</v>
      </c>
      <c r="M14" s="227" t="s">
        <v>204</v>
      </c>
      <c r="N14" s="227" t="s">
        <v>204</v>
      </c>
      <c r="O14" s="227" t="s">
        <v>204</v>
      </c>
      <c r="P14" s="227" t="s">
        <v>204</v>
      </c>
      <c r="Q14" s="227" t="s">
        <v>204</v>
      </c>
      <c r="R14" s="227" t="s">
        <v>204</v>
      </c>
      <c r="S14" s="227" t="s">
        <v>204</v>
      </c>
      <c r="T14" s="227" t="s">
        <v>204</v>
      </c>
      <c r="U14" s="227" t="s">
        <v>204</v>
      </c>
      <c r="V14" s="227" t="s">
        <v>204</v>
      </c>
      <c r="W14" s="227" t="s">
        <v>204</v>
      </c>
      <c r="X14" s="227" t="s">
        <v>204</v>
      </c>
      <c r="Y14" s="227" t="s">
        <v>204</v>
      </c>
      <c r="Z14" s="227" t="s">
        <v>204</v>
      </c>
    </row>
    <row r="15" spans="1:40" ht="75" x14ac:dyDescent="0.25">
      <c r="B15" s="81">
        <v>8</v>
      </c>
      <c r="C15" s="249" t="s">
        <v>201</v>
      </c>
      <c r="D15" s="249" t="s">
        <v>202</v>
      </c>
      <c r="E15" s="249" t="s">
        <v>203</v>
      </c>
      <c r="F15" s="82">
        <f t="shared" si="0"/>
        <v>0.86656780903373576</v>
      </c>
      <c r="G15" s="83">
        <v>0</v>
      </c>
      <c r="H15" s="83">
        <v>2.6448592560033211E-2</v>
      </c>
      <c r="I15" s="83">
        <v>2.6619710114399321E-2</v>
      </c>
      <c r="J15" s="83">
        <v>2.6793854621114412E-2</v>
      </c>
      <c r="K15" s="83">
        <v>2.6971070921600539E-2</v>
      </c>
      <c r="L15" s="83">
        <v>2.7408743011416024E-2</v>
      </c>
      <c r="M15" s="83">
        <v>2.7587557820258367E-2</v>
      </c>
      <c r="N15" s="83">
        <v>2.7767539218018996E-2</v>
      </c>
      <c r="O15" s="83">
        <v>2.7950692087405946E-2</v>
      </c>
      <c r="P15" s="83">
        <v>2.8467920574172606E-2</v>
      </c>
      <c r="Q15" s="83">
        <v>2.865210281129861E-2</v>
      </c>
      <c r="R15" s="83">
        <v>2.8839543106064427E-2</v>
      </c>
      <c r="S15" s="83">
        <v>2.9030289723497343E-2</v>
      </c>
      <c r="T15" s="83">
        <v>9.0687823533791692E-2</v>
      </c>
      <c r="U15" s="83">
        <v>9.1274557158224232E-2</v>
      </c>
      <c r="V15" s="83">
        <v>9.1871669698655664E-2</v>
      </c>
      <c r="W15" s="83">
        <v>9.2479314908861784E-2</v>
      </c>
      <c r="X15" s="83">
        <v>5.5544129752601736E-2</v>
      </c>
      <c r="Y15" s="83">
        <v>5.5903490108775142E-2</v>
      </c>
      <c r="Z15" s="83">
        <v>5.6269207303545746E-2</v>
      </c>
    </row>
    <row r="16" spans="1:40" ht="15" x14ac:dyDescent="0.25">
      <c r="B16" s="81">
        <v>9</v>
      </c>
      <c r="C16" s="83"/>
      <c r="D16" s="83"/>
      <c r="E16" s="83"/>
      <c r="F16" s="113">
        <f t="shared" si="0"/>
        <v>0</v>
      </c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</row>
  </sheetData>
  <mergeCells count="1">
    <mergeCell ref="A2:E3"/>
  </mergeCells>
  <dataValidations count="1">
    <dataValidation type="decimal" allowBlank="1" showInputMessage="1" showErrorMessage="1" promptTitle="Costs" prompt="Record a numerical value to two decimal places or leave blank_x000a_" sqref="G8:V16" xr:uid="{4E491654-7E6D-43FA-B43D-0187FB9D3824}">
      <formula1>0</formula1>
      <formula2>99999999999.99</formula2>
    </dataValidation>
  </dataValidation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54E14-AB35-4827-974E-1998EDFEB301}">
  <sheetPr codeName="Sheet13"/>
  <dimension ref="A1:AO92"/>
  <sheetViews>
    <sheetView showGridLines="0" zoomScaleNormal="100" workbookViewId="0"/>
  </sheetViews>
  <sheetFormatPr defaultColWidth="9.140625" defaultRowHeight="14.25" x14ac:dyDescent="0.2"/>
  <cols>
    <col min="1" max="1" width="9.140625" style="38"/>
    <col min="2" max="2" width="89" style="38" customWidth="1"/>
    <col min="3" max="14" width="17.140625" style="38" customWidth="1"/>
    <col min="15" max="16384" width="9.140625" style="38"/>
  </cols>
  <sheetData>
    <row r="1" spans="1:41" x14ac:dyDescent="0.2">
      <c r="A1" s="216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</row>
    <row r="2" spans="1:41" x14ac:dyDescent="0.2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</row>
    <row r="3" spans="1:41" s="60" customFormat="1" x14ac:dyDescent="0.2">
      <c r="A3" s="232"/>
      <c r="B3" s="232"/>
      <c r="C3" s="232"/>
      <c r="D3" s="232"/>
      <c r="E3" s="232"/>
      <c r="F3" s="232"/>
      <c r="G3" s="232"/>
      <c r="H3" s="232"/>
      <c r="I3" s="232"/>
      <c r="J3" s="232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</row>
    <row r="4" spans="1:41" x14ac:dyDescent="0.2">
      <c r="A4" s="164"/>
    </row>
    <row r="6" spans="1:41" ht="15" x14ac:dyDescent="0.25">
      <c r="B6" s="137" t="s">
        <v>111</v>
      </c>
      <c r="C6" s="152"/>
      <c r="D6" s="240" t="s">
        <v>11</v>
      </c>
      <c r="E6" s="241"/>
      <c r="F6" s="241"/>
      <c r="G6" s="241"/>
      <c r="H6" s="241"/>
      <c r="I6" s="242"/>
      <c r="J6" s="238" t="s">
        <v>110</v>
      </c>
      <c r="K6" s="238" t="s">
        <v>110</v>
      </c>
      <c r="L6" s="238" t="s">
        <v>110</v>
      </c>
      <c r="M6" s="238" t="s">
        <v>110</v>
      </c>
      <c r="N6" s="239" t="s">
        <v>110</v>
      </c>
    </row>
    <row r="7" spans="1:41" ht="15" x14ac:dyDescent="0.25">
      <c r="B7" s="160"/>
      <c r="C7" s="63" t="s">
        <v>36</v>
      </c>
      <c r="D7" s="84" t="str">
        <f>'1. Submission information'!F12</f>
        <v>2021-22</v>
      </c>
      <c r="E7" s="4" t="str">
        <f>'1. Submission information'!G12</f>
        <v>2022-23</v>
      </c>
      <c r="F7" s="4" t="str">
        <f>'1. Submission information'!H12</f>
        <v>2023-24</v>
      </c>
      <c r="G7" s="4" t="str">
        <f>'1. Submission information'!I12</f>
        <v>2024-25</v>
      </c>
      <c r="H7" s="4" t="str">
        <f>'1. Submission information'!J12</f>
        <v>2025-26</v>
      </c>
      <c r="I7" s="195" t="str">
        <f>'1. Submission information'!K12</f>
        <v>Sept 26 Qtr</v>
      </c>
      <c r="J7" s="4" t="str">
        <f>'1. Submission information'!F7</f>
        <v>2026-27</v>
      </c>
      <c r="K7" s="4" t="str">
        <f>'1. Submission information'!G7</f>
        <v>2027-28</v>
      </c>
      <c r="L7" s="4" t="str">
        <f>'1. Submission information'!H7</f>
        <v>2028-29</v>
      </c>
      <c r="M7" s="4" t="str">
        <f>'1. Submission information'!I7</f>
        <v>2029-30</v>
      </c>
      <c r="N7" s="4" t="str">
        <f>'1. Submission information'!J7</f>
        <v>2030-31</v>
      </c>
    </row>
    <row r="8" spans="1:41" ht="15" x14ac:dyDescent="0.25">
      <c r="B8" s="63"/>
      <c r="C8" s="63"/>
      <c r="D8" s="41" t="s">
        <v>166</v>
      </c>
      <c r="E8" s="42" t="s">
        <v>166</v>
      </c>
      <c r="F8" s="42" t="s">
        <v>166</v>
      </c>
      <c r="G8" s="42" t="s">
        <v>166</v>
      </c>
      <c r="H8" s="42" t="s">
        <v>124</v>
      </c>
      <c r="I8" s="193" t="s">
        <v>124</v>
      </c>
      <c r="J8" s="42" t="s">
        <v>41</v>
      </c>
      <c r="K8" s="42" t="s">
        <v>41</v>
      </c>
      <c r="L8" s="42" t="s">
        <v>41</v>
      </c>
      <c r="M8" s="42" t="s">
        <v>41</v>
      </c>
      <c r="N8" s="42" t="s">
        <v>41</v>
      </c>
    </row>
    <row r="9" spans="1:41" ht="15" x14ac:dyDescent="0.25">
      <c r="B9" s="64" t="s">
        <v>75</v>
      </c>
      <c r="C9" s="175"/>
      <c r="D9" s="85"/>
      <c r="E9" s="6"/>
      <c r="F9" s="6"/>
      <c r="G9" s="6"/>
      <c r="H9" s="6"/>
      <c r="I9" s="196"/>
      <c r="J9" s="6"/>
      <c r="K9" s="14"/>
      <c r="L9" s="85"/>
      <c r="M9" s="14"/>
      <c r="N9" s="85"/>
    </row>
    <row r="10" spans="1:41" ht="15" x14ac:dyDescent="0.25">
      <c r="B10" s="27" t="s">
        <v>76</v>
      </c>
      <c r="C10" s="70">
        <f>SUM(D10:N10)</f>
        <v>908.44105058893058</v>
      </c>
      <c r="D10" s="49">
        <v>0</v>
      </c>
      <c r="E10" s="50">
        <v>0</v>
      </c>
      <c r="F10" s="50">
        <v>0</v>
      </c>
      <c r="G10" s="50">
        <v>0</v>
      </c>
      <c r="H10" s="50">
        <v>122.35409492909331</v>
      </c>
      <c r="I10" s="197">
        <v>92.376757914230424</v>
      </c>
      <c r="J10" s="50">
        <v>375.81603985190907</v>
      </c>
      <c r="K10" s="51">
        <v>272.26087070577825</v>
      </c>
      <c r="L10" s="49">
        <v>45.633287187919535</v>
      </c>
      <c r="M10" s="51">
        <v>0</v>
      </c>
      <c r="N10" s="49">
        <v>0</v>
      </c>
    </row>
    <row r="11" spans="1:41" ht="15" x14ac:dyDescent="0.25">
      <c r="B11" s="27" t="s">
        <v>77</v>
      </c>
      <c r="C11" s="70">
        <f t="shared" ref="C11:C12" si="0">SUM(D11:N11)</f>
        <v>0</v>
      </c>
      <c r="D11" s="49">
        <v>0</v>
      </c>
      <c r="E11" s="50">
        <v>0</v>
      </c>
      <c r="F11" s="50">
        <v>0</v>
      </c>
      <c r="G11" s="50">
        <v>0</v>
      </c>
      <c r="H11" s="50">
        <v>0</v>
      </c>
      <c r="I11" s="197">
        <v>0</v>
      </c>
      <c r="J11" s="50">
        <v>0</v>
      </c>
      <c r="K11" s="51">
        <v>0</v>
      </c>
      <c r="L11" s="49">
        <v>0</v>
      </c>
      <c r="M11" s="51">
        <v>0</v>
      </c>
      <c r="N11" s="49">
        <v>0</v>
      </c>
    </row>
    <row r="12" spans="1:41" ht="15" x14ac:dyDescent="0.25">
      <c r="B12" s="27" t="s">
        <v>78</v>
      </c>
      <c r="C12" s="70">
        <f t="shared" si="0"/>
        <v>94.189091468119514</v>
      </c>
      <c r="D12" s="49">
        <v>0</v>
      </c>
      <c r="E12" s="50">
        <v>0</v>
      </c>
      <c r="F12" s="50">
        <v>0</v>
      </c>
      <c r="G12" s="50">
        <v>0</v>
      </c>
      <c r="H12" s="50">
        <v>0</v>
      </c>
      <c r="I12" s="197">
        <v>0</v>
      </c>
      <c r="J12" s="50">
        <v>0</v>
      </c>
      <c r="K12" s="51">
        <v>10.941548757591869</v>
      </c>
      <c r="L12" s="49">
        <v>22.684853409949838</v>
      </c>
      <c r="M12" s="51">
        <v>29.885375247803335</v>
      </c>
      <c r="N12" s="49">
        <v>30.677314052774477</v>
      </c>
    </row>
    <row r="13" spans="1:41" ht="15" x14ac:dyDescent="0.25">
      <c r="B13" s="64" t="s">
        <v>79</v>
      </c>
      <c r="C13" s="86"/>
      <c r="D13" s="86"/>
      <c r="E13" s="36"/>
      <c r="F13" s="36"/>
      <c r="G13" s="36"/>
      <c r="H13" s="36"/>
      <c r="I13" s="198"/>
      <c r="J13" s="36"/>
      <c r="K13" s="23"/>
      <c r="L13" s="86"/>
      <c r="M13" s="23"/>
      <c r="N13" s="86"/>
    </row>
    <row r="14" spans="1:41" ht="15" x14ac:dyDescent="0.25">
      <c r="B14" s="27" t="s">
        <v>76</v>
      </c>
      <c r="C14" s="70">
        <f>SUM(D14:N14)</f>
        <v>293.97033737790565</v>
      </c>
      <c r="D14" s="49">
        <v>0</v>
      </c>
      <c r="E14" s="50">
        <v>2.282051899999999</v>
      </c>
      <c r="F14" s="50">
        <v>3.4971429608970426</v>
      </c>
      <c r="G14" s="50">
        <v>17.797121470332289</v>
      </c>
      <c r="H14" s="50">
        <v>48.452233309376751</v>
      </c>
      <c r="I14" s="197">
        <v>18.44028223832278</v>
      </c>
      <c r="J14" s="50">
        <v>84.259187442218504</v>
      </c>
      <c r="K14" s="51">
        <v>88.06645955352792</v>
      </c>
      <c r="L14" s="49">
        <v>31.175858503230334</v>
      </c>
      <c r="M14" s="51">
        <v>0</v>
      </c>
      <c r="N14" s="49">
        <v>0</v>
      </c>
    </row>
    <row r="15" spans="1:41" ht="15" x14ac:dyDescent="0.25">
      <c r="B15" s="27" t="s">
        <v>77</v>
      </c>
      <c r="C15" s="70">
        <f t="shared" ref="C15:C16" si="1">SUM(D15:N15)</f>
        <v>0</v>
      </c>
      <c r="D15" s="49">
        <v>0</v>
      </c>
      <c r="E15" s="50">
        <v>0</v>
      </c>
      <c r="F15" s="50">
        <v>0</v>
      </c>
      <c r="G15" s="50">
        <v>0</v>
      </c>
      <c r="H15" s="50">
        <v>0</v>
      </c>
      <c r="I15" s="197">
        <v>0</v>
      </c>
      <c r="J15" s="50">
        <v>0</v>
      </c>
      <c r="K15" s="51">
        <v>0</v>
      </c>
      <c r="L15" s="49">
        <v>0</v>
      </c>
      <c r="M15" s="51">
        <v>0</v>
      </c>
      <c r="N15" s="49">
        <v>0</v>
      </c>
    </row>
    <row r="16" spans="1:41" ht="15" x14ac:dyDescent="0.25">
      <c r="B16" s="27" t="s">
        <v>78</v>
      </c>
      <c r="C16" s="70">
        <f t="shared" si="1"/>
        <v>27.174058758560001</v>
      </c>
      <c r="D16" s="49">
        <v>0</v>
      </c>
      <c r="E16" s="50">
        <v>0</v>
      </c>
      <c r="F16" s="50">
        <v>0</v>
      </c>
      <c r="G16" s="50">
        <v>0</v>
      </c>
      <c r="H16" s="50">
        <v>0</v>
      </c>
      <c r="I16" s="197">
        <v>0</v>
      </c>
      <c r="J16" s="50">
        <v>0</v>
      </c>
      <c r="K16" s="51">
        <v>2.438047345843664</v>
      </c>
      <c r="L16" s="49">
        <v>6.3170738308771677</v>
      </c>
      <c r="M16" s="51">
        <v>9.0890425715272727</v>
      </c>
      <c r="N16" s="49">
        <v>9.3298950103118994</v>
      </c>
    </row>
    <row r="17" spans="2:14" ht="15" x14ac:dyDescent="0.25">
      <c r="B17" s="64" t="s">
        <v>52</v>
      </c>
      <c r="C17" s="86"/>
      <c r="D17" s="86"/>
      <c r="E17" s="36"/>
      <c r="F17" s="36"/>
      <c r="G17" s="36"/>
      <c r="H17" s="36"/>
      <c r="I17" s="198"/>
      <c r="J17" s="36"/>
      <c r="K17" s="23"/>
      <c r="L17" s="86"/>
      <c r="M17" s="23"/>
      <c r="N17" s="86"/>
    </row>
    <row r="18" spans="2:14" ht="15" x14ac:dyDescent="0.25">
      <c r="B18" s="27" t="s">
        <v>76</v>
      </c>
      <c r="C18" s="70">
        <f>SUM(D18:N18)</f>
        <v>1202.4113879668362</v>
      </c>
      <c r="D18" s="55">
        <f>SUM(D10,D14)</f>
        <v>0</v>
      </c>
      <c r="E18" s="56">
        <f t="shared" ref="E18:G18" si="2">SUM(E10,E14)</f>
        <v>2.282051899999999</v>
      </c>
      <c r="F18" s="56">
        <f t="shared" si="2"/>
        <v>3.4971429608970426</v>
      </c>
      <c r="G18" s="56">
        <f t="shared" si="2"/>
        <v>17.797121470332289</v>
      </c>
      <c r="H18" s="56">
        <f t="shared" ref="H18:N18" si="3">SUM(H10,H14)</f>
        <v>170.80632823847006</v>
      </c>
      <c r="I18" s="188">
        <f t="shared" si="3"/>
        <v>110.8170401525532</v>
      </c>
      <c r="J18" s="56">
        <f t="shared" si="3"/>
        <v>460.07522729412756</v>
      </c>
      <c r="K18" s="56">
        <f t="shared" si="3"/>
        <v>360.32733025930617</v>
      </c>
      <c r="L18" s="56">
        <f t="shared" si="3"/>
        <v>76.809145691149865</v>
      </c>
      <c r="M18" s="56">
        <f t="shared" si="3"/>
        <v>0</v>
      </c>
      <c r="N18" s="56">
        <f t="shared" si="3"/>
        <v>0</v>
      </c>
    </row>
    <row r="19" spans="2:14" ht="15" x14ac:dyDescent="0.25">
      <c r="B19" s="27" t="s">
        <v>77</v>
      </c>
      <c r="C19" s="70">
        <f t="shared" ref="C19:C20" si="4">SUM(D19:N19)</f>
        <v>0</v>
      </c>
      <c r="D19" s="55">
        <f t="shared" ref="D19:G19" si="5">SUM(D11,D15)</f>
        <v>0</v>
      </c>
      <c r="E19" s="56">
        <f t="shared" si="5"/>
        <v>0</v>
      </c>
      <c r="F19" s="56">
        <f t="shared" si="5"/>
        <v>0</v>
      </c>
      <c r="G19" s="56">
        <f t="shared" si="5"/>
        <v>0</v>
      </c>
      <c r="H19" s="56">
        <f t="shared" ref="H19:N19" si="6">SUM(H11,H15)</f>
        <v>0</v>
      </c>
      <c r="I19" s="188">
        <f t="shared" si="6"/>
        <v>0</v>
      </c>
      <c r="J19" s="56">
        <f t="shared" si="6"/>
        <v>0</v>
      </c>
      <c r="K19" s="56">
        <f t="shared" si="6"/>
        <v>0</v>
      </c>
      <c r="L19" s="56">
        <f t="shared" si="6"/>
        <v>0</v>
      </c>
      <c r="M19" s="56">
        <f t="shared" si="6"/>
        <v>0</v>
      </c>
      <c r="N19" s="56">
        <f t="shared" si="6"/>
        <v>0</v>
      </c>
    </row>
    <row r="20" spans="2:14" ht="15" x14ac:dyDescent="0.25">
      <c r="B20" s="27" t="s">
        <v>78</v>
      </c>
      <c r="C20" s="70">
        <f t="shared" si="4"/>
        <v>121.36315022667952</v>
      </c>
      <c r="D20" s="55">
        <f t="shared" ref="D20:G20" si="7">SUM(D12,D16)</f>
        <v>0</v>
      </c>
      <c r="E20" s="56">
        <f t="shared" si="7"/>
        <v>0</v>
      </c>
      <c r="F20" s="56">
        <f t="shared" si="7"/>
        <v>0</v>
      </c>
      <c r="G20" s="56">
        <f t="shared" si="7"/>
        <v>0</v>
      </c>
      <c r="H20" s="56">
        <f t="shared" ref="H20:N20" si="8">SUM(H12,H16)</f>
        <v>0</v>
      </c>
      <c r="I20" s="188">
        <f t="shared" si="8"/>
        <v>0</v>
      </c>
      <c r="J20" s="56">
        <f t="shared" si="8"/>
        <v>0</v>
      </c>
      <c r="K20" s="56">
        <f t="shared" si="8"/>
        <v>13.379596103435533</v>
      </c>
      <c r="L20" s="56">
        <f t="shared" si="8"/>
        <v>29.001927240827005</v>
      </c>
      <c r="M20" s="56">
        <f t="shared" si="8"/>
        <v>38.974417819330611</v>
      </c>
      <c r="N20" s="56">
        <f t="shared" si="8"/>
        <v>40.007209063086378</v>
      </c>
    </row>
    <row r="21" spans="2:14" ht="15" x14ac:dyDescent="0.25">
      <c r="B21" s="31"/>
      <c r="C21" s="176"/>
      <c r="D21" s="87"/>
      <c r="E21" s="19"/>
      <c r="F21" s="19"/>
      <c r="G21" s="19"/>
      <c r="H21" s="19"/>
      <c r="I21" s="199"/>
      <c r="J21" s="19"/>
      <c r="K21" s="37"/>
      <c r="L21" s="87"/>
      <c r="M21" s="37"/>
      <c r="N21" s="87"/>
    </row>
    <row r="22" spans="2:14" ht="15" x14ac:dyDescent="0.25">
      <c r="B22" s="33"/>
      <c r="C22" s="14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2:14" ht="15" x14ac:dyDescent="0.25">
      <c r="B23" s="137" t="s">
        <v>112</v>
      </c>
      <c r="C23" s="152"/>
      <c r="D23" s="240" t="s">
        <v>11</v>
      </c>
      <c r="E23" s="241"/>
      <c r="F23" s="241"/>
      <c r="G23" s="241"/>
      <c r="H23" s="241"/>
      <c r="I23" s="242"/>
      <c r="J23" s="238" t="s">
        <v>110</v>
      </c>
      <c r="K23" s="238" t="s">
        <v>110</v>
      </c>
      <c r="L23" s="238" t="s">
        <v>110</v>
      </c>
      <c r="M23" s="238" t="s">
        <v>110</v>
      </c>
      <c r="N23" s="239" t="s">
        <v>110</v>
      </c>
    </row>
    <row r="24" spans="2:14" ht="15" x14ac:dyDescent="0.25">
      <c r="B24" s="40"/>
      <c r="C24" s="161" t="s">
        <v>36</v>
      </c>
      <c r="D24" s="4" t="str">
        <f>D7</f>
        <v>2021-22</v>
      </c>
      <c r="E24" s="4" t="str">
        <f t="shared" ref="E24:G24" si="9">E7</f>
        <v>2022-23</v>
      </c>
      <c r="F24" s="4" t="str">
        <f t="shared" si="9"/>
        <v>2023-24</v>
      </c>
      <c r="G24" s="4" t="str">
        <f t="shared" si="9"/>
        <v>2024-25</v>
      </c>
      <c r="H24" s="4" t="str">
        <f t="shared" ref="H24:N24" si="10">H7</f>
        <v>2025-26</v>
      </c>
      <c r="I24" s="195" t="str">
        <f t="shared" si="10"/>
        <v>Sept 26 Qtr</v>
      </c>
      <c r="J24" s="4" t="str">
        <f t="shared" si="10"/>
        <v>2026-27</v>
      </c>
      <c r="K24" s="4" t="str">
        <f t="shared" si="10"/>
        <v>2027-28</v>
      </c>
      <c r="L24" s="4" t="str">
        <f t="shared" si="10"/>
        <v>2028-29</v>
      </c>
      <c r="M24" s="4" t="str">
        <f t="shared" si="10"/>
        <v>2029-30</v>
      </c>
      <c r="N24" s="4" t="str">
        <f t="shared" si="10"/>
        <v>2030-31</v>
      </c>
    </row>
    <row r="25" spans="2:14" ht="15" x14ac:dyDescent="0.25">
      <c r="B25" s="63"/>
      <c r="C25" s="63"/>
      <c r="D25" s="42" t="str">
        <f>D$8</f>
        <v>Actuals</v>
      </c>
      <c r="E25" s="42" t="str">
        <f t="shared" ref="E25:N25" si="11">E$8</f>
        <v>Actuals</v>
      </c>
      <c r="F25" s="42" t="str">
        <f t="shared" si="11"/>
        <v>Actuals</v>
      </c>
      <c r="G25" s="42" t="str">
        <f t="shared" si="11"/>
        <v>Actuals</v>
      </c>
      <c r="H25" s="42" t="str">
        <f t="shared" si="11"/>
        <v>Estimate</v>
      </c>
      <c r="I25" s="193" t="str">
        <f t="shared" si="11"/>
        <v>Estimate</v>
      </c>
      <c r="J25" s="42" t="str">
        <f t="shared" si="11"/>
        <v>Forecast</v>
      </c>
      <c r="K25" s="42" t="str">
        <f t="shared" si="11"/>
        <v>Forecast</v>
      </c>
      <c r="L25" s="42" t="str">
        <f t="shared" si="11"/>
        <v>Forecast</v>
      </c>
      <c r="M25" s="42" t="str">
        <f t="shared" si="11"/>
        <v>Forecast</v>
      </c>
      <c r="N25" s="42" t="str">
        <f t="shared" si="11"/>
        <v>Forecast</v>
      </c>
    </row>
    <row r="26" spans="2:14" ht="15" x14ac:dyDescent="0.25">
      <c r="B26" s="64" t="s">
        <v>75</v>
      </c>
      <c r="C26" s="175"/>
      <c r="D26" s="6"/>
      <c r="E26" s="6"/>
      <c r="F26" s="6"/>
      <c r="G26" s="6"/>
      <c r="H26" s="6"/>
      <c r="I26" s="196"/>
      <c r="J26" s="6"/>
      <c r="K26" s="14"/>
      <c r="L26" s="85"/>
      <c r="M26" s="14"/>
      <c r="N26" s="85"/>
    </row>
    <row r="27" spans="2:14" ht="15" x14ac:dyDescent="0.2">
      <c r="B27" s="27" t="s">
        <v>76</v>
      </c>
      <c r="C27" s="99">
        <f>SUM(D27:N27)</f>
        <v>882.24061020955844</v>
      </c>
      <c r="D27" s="56">
        <f>D10*'2. CPI escalation series'!D$23</f>
        <v>0</v>
      </c>
      <c r="E27" s="56">
        <f>E10*'2. CPI escalation series'!E$23</f>
        <v>0</v>
      </c>
      <c r="F27" s="56">
        <f>F10*'2. CPI escalation series'!F$23</f>
        <v>0</v>
      </c>
      <c r="G27" s="56">
        <f>G10*'2. CPI escalation series'!G$23</f>
        <v>0</v>
      </c>
      <c r="H27" s="56">
        <f>H10*'2. CPI escalation series'!H$23</f>
        <v>122.35409492909331</v>
      </c>
      <c r="I27" s="188">
        <f>I10*'2. CPI escalation series'!I$23</f>
        <v>93.197154978258084</v>
      </c>
      <c r="J27" s="100">
        <f>J10/(1+'2. CPI escalation series'!$C$12)^(COUNTA($J$7:J$7))</f>
        <v>366.11430048263759</v>
      </c>
      <c r="K27" s="100">
        <f>K10/(1+'2. CPI escalation series'!$C$12)^(COUNTA($J$7:K$7))</f>
        <v>258.38541229217117</v>
      </c>
      <c r="L27" s="100">
        <f>L10/(1+'2. CPI escalation series'!$C$12)^(COUNTA($J$7:L$7))</f>
        <v>42.189647527398279</v>
      </c>
      <c r="M27" s="100">
        <f>M10/(1+'2. CPI escalation series'!$C$12)^(COUNTA($J$7:M$7))</f>
        <v>0</v>
      </c>
      <c r="N27" s="100">
        <f>N10/(1+'2. CPI escalation series'!$C$12)^(COUNTA($J$7:N$7))</f>
        <v>0</v>
      </c>
    </row>
    <row r="28" spans="2:14" ht="15" x14ac:dyDescent="0.2">
      <c r="B28" s="27" t="s">
        <v>77</v>
      </c>
      <c r="C28" s="99">
        <f t="shared" ref="C28:C29" si="12">SUM(D28:N28)</f>
        <v>0</v>
      </c>
      <c r="D28" s="56">
        <f>D11*'2. CPI escalation series'!D$23</f>
        <v>0</v>
      </c>
      <c r="E28" s="56">
        <f>E11*'2. CPI escalation series'!E$23</f>
        <v>0</v>
      </c>
      <c r="F28" s="56">
        <f>F11*'2. CPI escalation series'!F$23</f>
        <v>0</v>
      </c>
      <c r="G28" s="56">
        <f>G11*'2. CPI escalation series'!G$23</f>
        <v>0</v>
      </c>
      <c r="H28" s="56">
        <f>H11*'2. CPI escalation series'!H$23</f>
        <v>0</v>
      </c>
      <c r="I28" s="188">
        <f>I11*'2. CPI escalation series'!I$23</f>
        <v>0</v>
      </c>
      <c r="J28" s="100">
        <f>J11/(1+'2. CPI escalation series'!$C$12)^(COUNTA($J$7:J$7))</f>
        <v>0</v>
      </c>
      <c r="K28" s="100">
        <f>K11/(1+'2. CPI escalation series'!$C$12)^(COUNTA($J$7:K$7))</f>
        <v>0</v>
      </c>
      <c r="L28" s="100">
        <f>L11/(1+'2. CPI escalation series'!$C$12)^(COUNTA($J$7:L$7))</f>
        <v>0</v>
      </c>
      <c r="M28" s="100">
        <f>M11/(1+'2. CPI escalation series'!$C$12)^(COUNTA($J$7:M$7))</f>
        <v>0</v>
      </c>
      <c r="N28" s="100">
        <f>N11/(1+'2. CPI escalation series'!$C$12)^(COUNTA($J$7:N$7))</f>
        <v>0</v>
      </c>
    </row>
    <row r="29" spans="2:14" ht="15" x14ac:dyDescent="0.2">
      <c r="B29" s="27" t="s">
        <v>78</v>
      </c>
      <c r="C29" s="99">
        <f t="shared" si="12"/>
        <v>85.190604709867557</v>
      </c>
      <c r="D29" s="56">
        <f>D12*'2. CPI escalation series'!D$23</f>
        <v>0</v>
      </c>
      <c r="E29" s="56">
        <f>E12*'2. CPI escalation series'!E$23</f>
        <v>0</v>
      </c>
      <c r="F29" s="56">
        <f>F12*'2. CPI escalation series'!F$23</f>
        <v>0</v>
      </c>
      <c r="G29" s="56">
        <f>G12*'2. CPI escalation series'!G$23</f>
        <v>0</v>
      </c>
      <c r="H29" s="56">
        <f>H12*'2. CPI escalation series'!H$23</f>
        <v>0</v>
      </c>
      <c r="I29" s="188">
        <f>I12*'2. CPI escalation series'!I$23</f>
        <v>0</v>
      </c>
      <c r="J29" s="100">
        <f>J12/(1+'2. CPI escalation series'!$C$12)^(COUNTA($J$7:J$7))</f>
        <v>0</v>
      </c>
      <c r="K29" s="100">
        <f>K12/(1+'2. CPI escalation series'!$C$12)^(COUNTA($J$7:K$7))</f>
        <v>10.383925459124992</v>
      </c>
      <c r="L29" s="100">
        <f>L12/(1+'2. CPI escalation series'!$C$12)^(COUNTA($J$7:L$7))</f>
        <v>20.972978905404076</v>
      </c>
      <c r="M29" s="100">
        <f>M12/(1+'2. CPI escalation series'!$C$12)^(COUNTA($J$7:M$7))</f>
        <v>26.916850172669243</v>
      </c>
      <c r="N29" s="100">
        <f>N12/(1+'2. CPI escalation series'!$C$12)^(COUNTA($J$7:N$7))</f>
        <v>26.916850172669243</v>
      </c>
    </row>
    <row r="30" spans="2:14" ht="15" x14ac:dyDescent="0.25">
      <c r="B30" s="64" t="s">
        <v>79</v>
      </c>
      <c r="C30" s="86"/>
      <c r="D30" s="36"/>
      <c r="E30" s="36"/>
      <c r="F30" s="36"/>
      <c r="G30" s="36"/>
      <c r="H30" s="36"/>
      <c r="I30" s="198"/>
      <c r="J30" s="36"/>
      <c r="K30" s="23"/>
      <c r="L30" s="86"/>
      <c r="M30" s="23"/>
      <c r="N30" s="86"/>
    </row>
    <row r="31" spans="2:14" ht="15" x14ac:dyDescent="0.2">
      <c r="B31" s="27" t="s">
        <v>76</v>
      </c>
      <c r="C31" s="99">
        <f>SUM(D31:N31)</f>
        <v>284.04803163005573</v>
      </c>
      <c r="D31" s="56">
        <f>D14*'2. CPI escalation series'!D$23</f>
        <v>0</v>
      </c>
      <c r="E31" s="56">
        <f>E14*'2. CPI escalation series'!E$23</f>
        <v>2.0636479184110104</v>
      </c>
      <c r="F31" s="56">
        <f>F14*'2. CPI escalation series'!F$23</f>
        <v>3.2905906100735125</v>
      </c>
      <c r="G31" s="56">
        <f>G14*'2. CPI escalation series'!G$23</f>
        <v>17.152004459522978</v>
      </c>
      <c r="H31" s="56">
        <f>H14*'2. CPI escalation series'!H$23</f>
        <v>48.452233309376751</v>
      </c>
      <c r="I31" s="188">
        <f>I14*'2. CPI escalation series'!I$23</f>
        <v>18.604050200630006</v>
      </c>
      <c r="J31" s="100">
        <f>J14/(1+'2. CPI escalation series'!$C$12)^(COUNTA($J$7:J$7))</f>
        <v>82.084025689268529</v>
      </c>
      <c r="K31" s="100">
        <f>K14/(1+'2. CPI escalation series'!$C$12)^(COUNTA($J$7:K$7))</f>
        <v>83.578254935652026</v>
      </c>
      <c r="L31" s="100">
        <f>L14/(1+'2. CPI escalation series'!$C$12)^(COUNTA($J$7:L$7))</f>
        <v>28.823224507120937</v>
      </c>
      <c r="M31" s="100">
        <f>M14/(1+'2. CPI escalation series'!$C$12)^(COUNTA($J$7:M$7))</f>
        <v>0</v>
      </c>
      <c r="N31" s="100">
        <f>N14/(1+'2. CPI escalation series'!$C$12)^(COUNTA($J$7:N$7))</f>
        <v>0</v>
      </c>
    </row>
    <row r="32" spans="2:14" ht="15" x14ac:dyDescent="0.2">
      <c r="B32" s="27" t="s">
        <v>77</v>
      </c>
      <c r="C32" s="99">
        <f t="shared" ref="C32:C33" si="13">SUM(D32:N32)</f>
        <v>0</v>
      </c>
      <c r="D32" s="56">
        <f>D15*'2. CPI escalation series'!D$23</f>
        <v>0</v>
      </c>
      <c r="E32" s="56">
        <f>E15*'2. CPI escalation series'!E$23</f>
        <v>0</v>
      </c>
      <c r="F32" s="56">
        <f>F15*'2. CPI escalation series'!F$23</f>
        <v>0</v>
      </c>
      <c r="G32" s="56">
        <f>G15*'2. CPI escalation series'!G$23</f>
        <v>0</v>
      </c>
      <c r="H32" s="56">
        <f>H15*'2. CPI escalation series'!H$23</f>
        <v>0</v>
      </c>
      <c r="I32" s="188">
        <f>I15*'2. CPI escalation series'!I$23</f>
        <v>0</v>
      </c>
      <c r="J32" s="100">
        <f>J15/(1+'2. CPI escalation series'!$C$12)^(COUNTA($J$7:J$7))</f>
        <v>0</v>
      </c>
      <c r="K32" s="100">
        <f>K15/(1+'2. CPI escalation series'!$C$12)^(COUNTA($J$7:K$7))</f>
        <v>0</v>
      </c>
      <c r="L32" s="100">
        <f>L15/(1+'2. CPI escalation series'!$C$12)^(COUNTA($J$7:L$7))</f>
        <v>0</v>
      </c>
      <c r="M32" s="100">
        <f>M15/(1+'2. CPI escalation series'!$C$12)^(COUNTA($J$7:M$7))</f>
        <v>0</v>
      </c>
      <c r="N32" s="100">
        <f>N15/(1+'2. CPI escalation series'!$C$12)^(COUNTA($J$7:N$7))</f>
        <v>0</v>
      </c>
    </row>
    <row r="33" spans="2:14" ht="15" x14ac:dyDescent="0.2">
      <c r="B33" s="27" t="s">
        <v>78</v>
      </c>
      <c r="C33" s="99">
        <f t="shared" si="13"/>
        <v>24.526610930667758</v>
      </c>
      <c r="D33" s="56">
        <f>D16*'2. CPI escalation series'!D$23</f>
        <v>0</v>
      </c>
      <c r="E33" s="56">
        <f>E16*'2. CPI escalation series'!E$23</f>
        <v>0</v>
      </c>
      <c r="F33" s="56">
        <f>F16*'2. CPI escalation series'!F$23</f>
        <v>0</v>
      </c>
      <c r="G33" s="56">
        <f>G16*'2. CPI escalation series'!G$23</f>
        <v>0</v>
      </c>
      <c r="H33" s="56">
        <f>H16*'2. CPI escalation series'!H$23</f>
        <v>0</v>
      </c>
      <c r="I33" s="188">
        <f>I16*'2. CPI escalation series'!I$23</f>
        <v>0</v>
      </c>
      <c r="J33" s="100">
        <f>J16/(1+'2. CPI escalation series'!$C$12)^(COUNTA($J$7:J$7))</f>
        <v>0</v>
      </c>
      <c r="K33" s="100">
        <f>K16/(1+'2. CPI escalation series'!$C$12)^(COUNTA($J$7:K$7))</f>
        <v>2.3137951003044339</v>
      </c>
      <c r="L33" s="100">
        <f>L16/(1+'2. CPI escalation series'!$C$12)^(COUNTA($J$7:L$7))</f>
        <v>5.8403664244423226</v>
      </c>
      <c r="M33" s="100">
        <f>M16/(1+'2. CPI escalation series'!$C$12)^(COUNTA($J$7:M$7))</f>
        <v>8.1862247029605015</v>
      </c>
      <c r="N33" s="100">
        <f>N16/(1+'2. CPI escalation series'!$C$12)^(COUNTA($J$7:N$7))</f>
        <v>8.1862247029605015</v>
      </c>
    </row>
    <row r="34" spans="2:14" ht="15" x14ac:dyDescent="0.25">
      <c r="B34" s="64" t="s">
        <v>52</v>
      </c>
      <c r="C34" s="86"/>
      <c r="D34" s="36"/>
      <c r="E34" s="36"/>
      <c r="F34" s="36"/>
      <c r="G34" s="36"/>
      <c r="H34" s="36"/>
      <c r="I34" s="198"/>
      <c r="J34" s="36"/>
      <c r="K34" s="23"/>
      <c r="L34" s="86"/>
      <c r="M34" s="23"/>
      <c r="N34" s="86"/>
    </row>
    <row r="35" spans="2:14" ht="15" x14ac:dyDescent="0.2">
      <c r="B35" s="27" t="s">
        <v>76</v>
      </c>
      <c r="C35" s="55">
        <f>SUM(D35:N35)</f>
        <v>1166.2886418396142</v>
      </c>
      <c r="D35" s="56">
        <f t="shared" ref="D35:G35" si="14">SUM(D27,D31)</f>
        <v>0</v>
      </c>
      <c r="E35" s="56">
        <f t="shared" si="14"/>
        <v>2.0636479184110104</v>
      </c>
      <c r="F35" s="56">
        <f t="shared" si="14"/>
        <v>3.2905906100735125</v>
      </c>
      <c r="G35" s="56">
        <f t="shared" si="14"/>
        <v>17.152004459522978</v>
      </c>
      <c r="H35" s="56">
        <f t="shared" ref="H35:N35" si="15">SUM(H27,H31)</f>
        <v>170.80632823847006</v>
      </c>
      <c r="I35" s="188">
        <f t="shared" si="15"/>
        <v>111.8012051788881</v>
      </c>
      <c r="J35" s="56">
        <f t="shared" si="15"/>
        <v>448.1983261719061</v>
      </c>
      <c r="K35" s="56">
        <f t="shared" si="15"/>
        <v>341.96366722782318</v>
      </c>
      <c r="L35" s="56">
        <f t="shared" si="15"/>
        <v>71.012872034519219</v>
      </c>
      <c r="M35" s="56">
        <f t="shared" si="15"/>
        <v>0</v>
      </c>
      <c r="N35" s="56">
        <f t="shared" si="15"/>
        <v>0</v>
      </c>
    </row>
    <row r="36" spans="2:14" ht="15" x14ac:dyDescent="0.2">
      <c r="B36" s="27" t="s">
        <v>77</v>
      </c>
      <c r="C36" s="55">
        <f t="shared" ref="C36:C37" si="16">SUM(D36:N36)</f>
        <v>0</v>
      </c>
      <c r="D36" s="56">
        <f t="shared" ref="D36:G36" si="17">SUM(D28,D32)</f>
        <v>0</v>
      </c>
      <c r="E36" s="56">
        <f t="shared" si="17"/>
        <v>0</v>
      </c>
      <c r="F36" s="56">
        <f t="shared" si="17"/>
        <v>0</v>
      </c>
      <c r="G36" s="56">
        <f t="shared" si="17"/>
        <v>0</v>
      </c>
      <c r="H36" s="56">
        <f t="shared" ref="H36:N36" si="18">SUM(H28,H32)</f>
        <v>0</v>
      </c>
      <c r="I36" s="188">
        <f t="shared" si="18"/>
        <v>0</v>
      </c>
      <c r="J36" s="56">
        <f t="shared" si="18"/>
        <v>0</v>
      </c>
      <c r="K36" s="56">
        <f t="shared" si="18"/>
        <v>0</v>
      </c>
      <c r="L36" s="56">
        <f t="shared" si="18"/>
        <v>0</v>
      </c>
      <c r="M36" s="56">
        <f t="shared" si="18"/>
        <v>0</v>
      </c>
      <c r="N36" s="56">
        <f t="shared" si="18"/>
        <v>0</v>
      </c>
    </row>
    <row r="37" spans="2:14" ht="15" x14ac:dyDescent="0.2">
      <c r="B37" s="27" t="s">
        <v>78</v>
      </c>
      <c r="C37" s="55">
        <f t="shared" si="16"/>
        <v>109.71721564053531</v>
      </c>
      <c r="D37" s="56">
        <f t="shared" ref="D37:G37" si="19">SUM(D29,D33)</f>
        <v>0</v>
      </c>
      <c r="E37" s="56">
        <f t="shared" si="19"/>
        <v>0</v>
      </c>
      <c r="F37" s="56">
        <f t="shared" si="19"/>
        <v>0</v>
      </c>
      <c r="G37" s="56">
        <f t="shared" si="19"/>
        <v>0</v>
      </c>
      <c r="H37" s="56">
        <f t="shared" ref="H37:N37" si="20">SUM(H29,H33)</f>
        <v>0</v>
      </c>
      <c r="I37" s="188">
        <f t="shared" si="20"/>
        <v>0</v>
      </c>
      <c r="J37" s="56">
        <f t="shared" si="20"/>
        <v>0</v>
      </c>
      <c r="K37" s="56">
        <f t="shared" si="20"/>
        <v>12.697720559429426</v>
      </c>
      <c r="L37" s="56">
        <f t="shared" si="20"/>
        <v>26.813345329846399</v>
      </c>
      <c r="M37" s="56">
        <f t="shared" si="20"/>
        <v>35.103074875629744</v>
      </c>
      <c r="N37" s="56">
        <f t="shared" si="20"/>
        <v>35.103074875629744</v>
      </c>
    </row>
    <row r="38" spans="2:14" ht="15" x14ac:dyDescent="0.25">
      <c r="B38" s="31"/>
      <c r="C38" s="87"/>
      <c r="D38" s="19"/>
      <c r="E38" s="19"/>
      <c r="F38" s="19"/>
      <c r="G38" s="19"/>
      <c r="H38" s="19"/>
      <c r="I38" s="199"/>
      <c r="J38" s="19"/>
      <c r="K38" s="37"/>
      <c r="L38" s="87"/>
      <c r="M38" s="37"/>
      <c r="N38" s="87"/>
    </row>
    <row r="39" spans="2:14" ht="15" x14ac:dyDescent="0.25">
      <c r="B39" s="33"/>
      <c r="C39" s="14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2:14" ht="15" x14ac:dyDescent="0.25">
      <c r="B40" s="137" t="s">
        <v>113</v>
      </c>
      <c r="C40" s="152"/>
      <c r="D40" s="245" t="s">
        <v>11</v>
      </c>
      <c r="E40" s="246"/>
      <c r="F40" s="246"/>
      <c r="G40" s="246"/>
      <c r="H40" s="246"/>
      <c r="I40" s="246"/>
      <c r="J40" s="238" t="s">
        <v>110</v>
      </c>
      <c r="K40" s="238" t="s">
        <v>110</v>
      </c>
      <c r="L40" s="238" t="s">
        <v>110</v>
      </c>
      <c r="M40" s="238" t="s">
        <v>110</v>
      </c>
      <c r="N40" s="239" t="s">
        <v>110</v>
      </c>
    </row>
    <row r="41" spans="2:14" ht="15" x14ac:dyDescent="0.25">
      <c r="B41" s="40"/>
      <c r="C41" s="161" t="s">
        <v>36</v>
      </c>
      <c r="D41" s="67" t="str">
        <f t="shared" ref="D41:N41" si="21">D7</f>
        <v>2021-22</v>
      </c>
      <c r="E41" s="67" t="str">
        <f t="shared" si="21"/>
        <v>2022-23</v>
      </c>
      <c r="F41" s="67" t="str">
        <f t="shared" si="21"/>
        <v>2023-24</v>
      </c>
      <c r="G41" s="67" t="str">
        <f t="shared" si="21"/>
        <v>2024-25</v>
      </c>
      <c r="H41" s="67" t="str">
        <f t="shared" ref="H41:I41" si="22">H7</f>
        <v>2025-26</v>
      </c>
      <c r="I41" s="200" t="str">
        <f t="shared" si="22"/>
        <v>Sept 26 Qtr</v>
      </c>
      <c r="J41" s="67" t="str">
        <f t="shared" si="21"/>
        <v>2026-27</v>
      </c>
      <c r="K41" s="67" t="str">
        <f t="shared" si="21"/>
        <v>2027-28</v>
      </c>
      <c r="L41" s="67" t="str">
        <f t="shared" si="21"/>
        <v>2028-29</v>
      </c>
      <c r="M41" s="67" t="str">
        <f t="shared" si="21"/>
        <v>2029-30</v>
      </c>
      <c r="N41" s="67" t="str">
        <f t="shared" si="21"/>
        <v>2030-31</v>
      </c>
    </row>
    <row r="42" spans="2:14" ht="15" x14ac:dyDescent="0.25">
      <c r="B42" s="63"/>
      <c r="C42" s="63"/>
      <c r="D42" s="42" t="str">
        <f>D$8</f>
        <v>Actuals</v>
      </c>
      <c r="E42" s="42" t="str">
        <f t="shared" ref="E42:N42" si="23">E$8</f>
        <v>Actuals</v>
      </c>
      <c r="F42" s="42" t="str">
        <f t="shared" si="23"/>
        <v>Actuals</v>
      </c>
      <c r="G42" s="42" t="str">
        <f t="shared" si="23"/>
        <v>Actuals</v>
      </c>
      <c r="H42" s="42" t="str">
        <f t="shared" si="23"/>
        <v>Estimate</v>
      </c>
      <c r="I42" s="193" t="str">
        <f t="shared" si="23"/>
        <v>Estimate</v>
      </c>
      <c r="J42" s="42" t="str">
        <f t="shared" si="23"/>
        <v>Forecast</v>
      </c>
      <c r="K42" s="42" t="str">
        <f t="shared" si="23"/>
        <v>Forecast</v>
      </c>
      <c r="L42" s="42" t="str">
        <f t="shared" si="23"/>
        <v>Forecast</v>
      </c>
      <c r="M42" s="42" t="str">
        <f t="shared" si="23"/>
        <v>Forecast</v>
      </c>
      <c r="N42" s="42" t="str">
        <f t="shared" si="23"/>
        <v>Forecast</v>
      </c>
    </row>
    <row r="43" spans="2:14" ht="15" x14ac:dyDescent="0.25">
      <c r="B43" s="64"/>
      <c r="C43" s="175"/>
      <c r="D43" s="6"/>
      <c r="E43" s="6"/>
      <c r="F43" s="6"/>
      <c r="G43" s="6"/>
      <c r="H43" s="6"/>
      <c r="I43" s="196"/>
      <c r="J43" s="6"/>
      <c r="K43" s="14"/>
      <c r="L43" s="85"/>
      <c r="M43" s="14"/>
      <c r="N43" s="85"/>
    </row>
    <row r="44" spans="2:14" ht="15" x14ac:dyDescent="0.25">
      <c r="B44" s="88" t="s">
        <v>80</v>
      </c>
      <c r="C44" s="70">
        <f>SUM(D44:N44)</f>
        <v>1103.2058736757858</v>
      </c>
      <c r="D44" s="50">
        <v>0</v>
      </c>
      <c r="E44" s="50">
        <v>1.0076021409999991</v>
      </c>
      <c r="F44" s="50">
        <v>1.7316189596279288</v>
      </c>
      <c r="G44" s="50">
        <v>6.7403851342326027</v>
      </c>
      <c r="H44" s="50">
        <v>152.93363085050754</v>
      </c>
      <c r="I44" s="197">
        <v>102.53140003906614</v>
      </c>
      <c r="J44" s="50">
        <v>431.71752540349769</v>
      </c>
      <c r="K44" s="51">
        <v>337.06794777353463</v>
      </c>
      <c r="L44" s="49">
        <v>69.475763374319229</v>
      </c>
      <c r="M44" s="51">
        <v>0</v>
      </c>
      <c r="N44" s="49">
        <v>0</v>
      </c>
    </row>
    <row r="45" spans="2:14" ht="15" x14ac:dyDescent="0.25">
      <c r="B45" s="88" t="s">
        <v>81</v>
      </c>
      <c r="C45" s="70">
        <f>SUM(D45:N45)</f>
        <v>99.205514291050463</v>
      </c>
      <c r="D45" s="50">
        <v>0</v>
      </c>
      <c r="E45" s="50">
        <v>1.2744497589999999</v>
      </c>
      <c r="F45" s="50">
        <v>1.7655240012691129</v>
      </c>
      <c r="G45" s="50">
        <v>11.056736336099688</v>
      </c>
      <c r="H45" s="50">
        <v>17.872697387962543</v>
      </c>
      <c r="I45" s="197">
        <v>8.2856401134870197</v>
      </c>
      <c r="J45" s="50">
        <v>28.357701890629912</v>
      </c>
      <c r="K45" s="75">
        <v>23.259382485771557</v>
      </c>
      <c r="L45" s="76">
        <v>7.3333823168306358</v>
      </c>
      <c r="M45" s="75">
        <v>0</v>
      </c>
      <c r="N45" s="76">
        <v>0</v>
      </c>
    </row>
    <row r="46" spans="2:14" ht="15" x14ac:dyDescent="0.25">
      <c r="B46" s="89"/>
      <c r="C46" s="145"/>
      <c r="D46" s="90"/>
      <c r="E46" s="90"/>
      <c r="F46" s="90"/>
      <c r="G46" s="90"/>
      <c r="H46" s="90"/>
      <c r="I46" s="201"/>
      <c r="J46" s="90"/>
      <c r="L46" s="145"/>
      <c r="N46" s="145"/>
    </row>
    <row r="47" spans="2:14" ht="15" x14ac:dyDescent="0.25">
      <c r="B47" s="89" t="s">
        <v>52</v>
      </c>
      <c r="C47" s="70">
        <f>SUM(D47:N47)</f>
        <v>1202.4113879668362</v>
      </c>
      <c r="D47" s="28">
        <f t="shared" ref="D47:G47" si="24">SUM(D44:D45)</f>
        <v>0</v>
      </c>
      <c r="E47" s="28">
        <f t="shared" si="24"/>
        <v>2.282051899999999</v>
      </c>
      <c r="F47" s="28">
        <f t="shared" si="24"/>
        <v>3.4971429608970417</v>
      </c>
      <c r="G47" s="28">
        <f t="shared" si="24"/>
        <v>17.797121470332289</v>
      </c>
      <c r="H47" s="28">
        <f t="shared" ref="H47:N47" si="25">SUM(H44:H45)</f>
        <v>170.80632823847009</v>
      </c>
      <c r="I47" s="202">
        <f t="shared" si="25"/>
        <v>110.81704015255316</v>
      </c>
      <c r="J47" s="28">
        <f t="shared" si="25"/>
        <v>460.07522729412761</v>
      </c>
      <c r="K47" s="28">
        <f t="shared" si="25"/>
        <v>360.32733025930617</v>
      </c>
      <c r="L47" s="28">
        <f t="shared" si="25"/>
        <v>76.809145691149865</v>
      </c>
      <c r="M47" s="28">
        <f t="shared" si="25"/>
        <v>0</v>
      </c>
      <c r="N47" s="28">
        <f t="shared" si="25"/>
        <v>0</v>
      </c>
    </row>
    <row r="48" spans="2:14" ht="15" x14ac:dyDescent="0.25">
      <c r="B48" s="91"/>
      <c r="C48" s="71"/>
      <c r="D48" s="57"/>
      <c r="E48" s="57"/>
      <c r="F48" s="57"/>
      <c r="G48" s="57"/>
      <c r="H48" s="57"/>
      <c r="I48" s="203"/>
      <c r="J48" s="57"/>
      <c r="K48" s="72"/>
      <c r="L48" s="71"/>
      <c r="M48" s="72"/>
      <c r="N48" s="71"/>
    </row>
    <row r="49" spans="2:14" ht="15" x14ac:dyDescent="0.25">
      <c r="B49" s="98"/>
      <c r="C49" s="59"/>
      <c r="D49" s="59"/>
      <c r="E49" s="59"/>
      <c r="F49" s="59"/>
      <c r="G49" s="59"/>
      <c r="H49" s="22"/>
      <c r="I49" s="22"/>
      <c r="J49" s="59"/>
      <c r="K49" s="59"/>
      <c r="L49" s="59"/>
      <c r="M49" s="59"/>
      <c r="N49" s="59"/>
    </row>
    <row r="50" spans="2:14" ht="15" x14ac:dyDescent="0.25">
      <c r="B50" s="137" t="s">
        <v>114</v>
      </c>
      <c r="C50" s="152"/>
      <c r="D50" s="245" t="s">
        <v>11</v>
      </c>
      <c r="E50" s="246"/>
      <c r="F50" s="246"/>
      <c r="G50" s="246"/>
      <c r="H50" s="246"/>
      <c r="I50" s="246"/>
      <c r="J50" s="238" t="s">
        <v>110</v>
      </c>
      <c r="K50" s="238" t="s">
        <v>110</v>
      </c>
      <c r="L50" s="238" t="s">
        <v>110</v>
      </c>
      <c r="M50" s="238" t="s">
        <v>110</v>
      </c>
      <c r="N50" s="239" t="s">
        <v>110</v>
      </c>
    </row>
    <row r="51" spans="2:14" ht="15" x14ac:dyDescent="0.25">
      <c r="B51" s="40"/>
      <c r="C51" s="161" t="s">
        <v>36</v>
      </c>
      <c r="D51" s="67" t="str">
        <f>D41</f>
        <v>2021-22</v>
      </c>
      <c r="E51" s="67" t="str">
        <f t="shared" ref="E51:G51" si="26">E41</f>
        <v>2022-23</v>
      </c>
      <c r="F51" s="67" t="str">
        <f t="shared" si="26"/>
        <v>2023-24</v>
      </c>
      <c r="G51" s="67" t="str">
        <f t="shared" si="26"/>
        <v>2024-25</v>
      </c>
      <c r="H51" s="67" t="str">
        <f t="shared" ref="H51:N51" si="27">H41</f>
        <v>2025-26</v>
      </c>
      <c r="I51" s="200" t="str">
        <f t="shared" si="27"/>
        <v>Sept 26 Qtr</v>
      </c>
      <c r="J51" s="67" t="str">
        <f t="shared" si="27"/>
        <v>2026-27</v>
      </c>
      <c r="K51" s="67" t="str">
        <f t="shared" si="27"/>
        <v>2027-28</v>
      </c>
      <c r="L51" s="67" t="str">
        <f t="shared" si="27"/>
        <v>2028-29</v>
      </c>
      <c r="M51" s="67" t="str">
        <f t="shared" si="27"/>
        <v>2029-30</v>
      </c>
      <c r="N51" s="67" t="str">
        <f t="shared" si="27"/>
        <v>2030-31</v>
      </c>
    </row>
    <row r="52" spans="2:14" ht="15" x14ac:dyDescent="0.25">
      <c r="B52" s="63"/>
      <c r="C52" s="63"/>
      <c r="D52" s="42" t="str">
        <f>D$8</f>
        <v>Actuals</v>
      </c>
      <c r="E52" s="42" t="str">
        <f t="shared" ref="E52:N52" si="28">E$8</f>
        <v>Actuals</v>
      </c>
      <c r="F52" s="42" t="str">
        <f t="shared" si="28"/>
        <v>Actuals</v>
      </c>
      <c r="G52" s="42" t="str">
        <f t="shared" si="28"/>
        <v>Actuals</v>
      </c>
      <c r="H52" s="42" t="str">
        <f t="shared" si="28"/>
        <v>Estimate</v>
      </c>
      <c r="I52" s="193" t="str">
        <f t="shared" si="28"/>
        <v>Estimate</v>
      </c>
      <c r="J52" s="42" t="str">
        <f t="shared" si="28"/>
        <v>Forecast</v>
      </c>
      <c r="K52" s="42" t="str">
        <f t="shared" si="28"/>
        <v>Forecast</v>
      </c>
      <c r="L52" s="42" t="str">
        <f t="shared" si="28"/>
        <v>Forecast</v>
      </c>
      <c r="M52" s="42" t="str">
        <f t="shared" si="28"/>
        <v>Forecast</v>
      </c>
      <c r="N52" s="42" t="str">
        <f t="shared" si="28"/>
        <v>Forecast</v>
      </c>
    </row>
    <row r="53" spans="2:14" ht="15" x14ac:dyDescent="0.25">
      <c r="B53" s="64"/>
      <c r="C53" s="175"/>
      <c r="D53" s="6"/>
      <c r="E53" s="6"/>
      <c r="F53" s="6"/>
      <c r="G53" s="6"/>
      <c r="H53" s="6"/>
      <c r="I53" s="196"/>
      <c r="J53" s="6"/>
      <c r="K53" s="14"/>
      <c r="L53" s="85"/>
      <c r="M53" s="14"/>
      <c r="N53" s="85"/>
    </row>
    <row r="54" spans="2:14" ht="15" x14ac:dyDescent="0.25">
      <c r="B54" s="88" t="s">
        <v>80</v>
      </c>
      <c r="C54" s="70">
        <f>SUM(D54:N54)</f>
        <v>1070.1074270358913</v>
      </c>
      <c r="D54" s="56">
        <f>D44*'2. CPI escalation series'!D$23</f>
        <v>0</v>
      </c>
      <c r="E54" s="56">
        <f>E44*'2. CPI escalation series'!E$23</f>
        <v>0.91116948780223905</v>
      </c>
      <c r="F54" s="56">
        <f>F44*'2. CPI escalation series'!F$23</f>
        <v>1.6293440538431223</v>
      </c>
      <c r="G54" s="56">
        <f>G44*'2. CPI escalation series'!G$23</f>
        <v>6.4960570210178723</v>
      </c>
      <c r="H54" s="56">
        <f>H44*'2. CPI escalation series'!H$23</f>
        <v>152.93363085050754</v>
      </c>
      <c r="I54" s="188">
        <f>I44*'2. CPI escalation series'!I$23</f>
        <v>103.44198037834147</v>
      </c>
      <c r="J54" s="100">
        <f>J44/(1+'2. CPI escalation series'!$C$12)^(COUNTA($J$41:J$41))</f>
        <v>420.57268200016125</v>
      </c>
      <c r="K54" s="100">
        <f>K44/(1+'2. CPI escalation series'!$C$12)^(COUNTA($J$41:K$41))</f>
        <v>319.88967210076714</v>
      </c>
      <c r="L54" s="100">
        <f>L44/(1+'2. CPI escalation series'!$C$12)^(COUNTA($J$41:L$41))</f>
        <v>64.232891143450615</v>
      </c>
      <c r="M54" s="100">
        <f>M44/(1+'2. CPI escalation series'!$C$12)^(COUNTA($J$41:M$41))</f>
        <v>0</v>
      </c>
      <c r="N54" s="100">
        <f>N44/(1+'2. CPI escalation series'!$C$12)^(COUNTA($J$41:N$41))</f>
        <v>0</v>
      </c>
    </row>
    <row r="55" spans="2:14" ht="15" x14ac:dyDescent="0.25">
      <c r="B55" s="88" t="s">
        <v>81</v>
      </c>
      <c r="C55" s="70">
        <f>SUM(D55:N55)</f>
        <v>96.181214803722924</v>
      </c>
      <c r="D55" s="56">
        <f>D45*'2. CPI escalation series'!D$23</f>
        <v>0</v>
      </c>
      <c r="E55" s="56">
        <f>E45*'2. CPI escalation series'!E$23</f>
        <v>1.1524784306087714</v>
      </c>
      <c r="F55" s="56">
        <f>F45*'2. CPI escalation series'!F$23</f>
        <v>1.6612465562303893</v>
      </c>
      <c r="G55" s="56">
        <f>G45*'2. CPI escalation series'!G$23</f>
        <v>10.655947438505105</v>
      </c>
      <c r="H55" s="56">
        <f>H45*'2. CPI escalation series'!H$23</f>
        <v>17.872697387962543</v>
      </c>
      <c r="I55" s="188">
        <f>I45*'2. CPI escalation series'!I$23</f>
        <v>8.3592248005465706</v>
      </c>
      <c r="J55" s="100">
        <f>J45/(1+'2. CPI escalation series'!$C$12)^(COUNTA($J$41:J$41))</f>
        <v>27.625644171744899</v>
      </c>
      <c r="K55" s="100">
        <f>K45/(1+'2. CPI escalation series'!$C$12)^(COUNTA($J$41:K$41))</f>
        <v>22.073995127056058</v>
      </c>
      <c r="L55" s="100">
        <f>L45/(1+'2. CPI escalation series'!$C$12)^(COUNTA($J$41:L$41))</f>
        <v>6.7799808910685968</v>
      </c>
      <c r="M55" s="100">
        <f>M45/(1+'2. CPI escalation series'!$C$12)^(COUNTA($J$41:M$41))</f>
        <v>0</v>
      </c>
      <c r="N55" s="100">
        <f>N45/(1+'2. CPI escalation series'!$C$12)^(COUNTA($J$41:N$41))</f>
        <v>0</v>
      </c>
    </row>
    <row r="56" spans="2:14" ht="15" x14ac:dyDescent="0.25">
      <c r="B56" s="89"/>
      <c r="C56" s="145"/>
      <c r="D56" s="90"/>
      <c r="E56" s="90"/>
      <c r="F56" s="90"/>
      <c r="G56" s="90"/>
      <c r="H56" s="90"/>
      <c r="I56" s="201"/>
      <c r="J56" s="90"/>
      <c r="L56" s="145"/>
      <c r="N56" s="145"/>
    </row>
    <row r="57" spans="2:14" ht="15" x14ac:dyDescent="0.25">
      <c r="B57" s="89" t="s">
        <v>52</v>
      </c>
      <c r="C57" s="70">
        <f>SUM(D57:N57)</f>
        <v>1166.2886418396142</v>
      </c>
      <c r="D57" s="28">
        <f t="shared" ref="D57:G57" si="29">SUM(D54:D55)</f>
        <v>0</v>
      </c>
      <c r="E57" s="28">
        <f t="shared" si="29"/>
        <v>2.0636479184110104</v>
      </c>
      <c r="F57" s="28">
        <f t="shared" si="29"/>
        <v>3.2905906100735116</v>
      </c>
      <c r="G57" s="28">
        <f t="shared" si="29"/>
        <v>17.152004459522978</v>
      </c>
      <c r="H57" s="28">
        <f t="shared" ref="H57:N57" si="30">SUM(H54:H55)</f>
        <v>170.80632823847009</v>
      </c>
      <c r="I57" s="202">
        <f t="shared" si="30"/>
        <v>111.80120517888804</v>
      </c>
      <c r="J57" s="28">
        <f t="shared" si="30"/>
        <v>448.19832617190616</v>
      </c>
      <c r="K57" s="28">
        <f t="shared" si="30"/>
        <v>341.96366722782318</v>
      </c>
      <c r="L57" s="28">
        <f t="shared" si="30"/>
        <v>71.012872034519205</v>
      </c>
      <c r="M57" s="28">
        <f t="shared" si="30"/>
        <v>0</v>
      </c>
      <c r="N57" s="28">
        <f t="shared" si="30"/>
        <v>0</v>
      </c>
    </row>
    <row r="58" spans="2:14" ht="15" x14ac:dyDescent="0.25">
      <c r="B58" s="91"/>
      <c r="C58" s="71"/>
      <c r="D58" s="57"/>
      <c r="E58" s="57"/>
      <c r="F58" s="57"/>
      <c r="G58" s="57"/>
      <c r="H58" s="57"/>
      <c r="I58" s="203"/>
      <c r="J58" s="57"/>
      <c r="K58" s="72"/>
      <c r="L58" s="71"/>
      <c r="M58" s="72"/>
      <c r="N58" s="71"/>
    </row>
    <row r="59" spans="2:14" ht="15" x14ac:dyDescent="0.25">
      <c r="B59" s="98"/>
      <c r="C59" s="59"/>
      <c r="D59" s="59"/>
      <c r="E59" s="59"/>
      <c r="F59" s="59"/>
      <c r="G59" s="59"/>
      <c r="H59" s="22"/>
      <c r="I59" s="22"/>
      <c r="J59" s="59"/>
      <c r="K59" s="59"/>
      <c r="L59" s="59"/>
      <c r="M59" s="59"/>
      <c r="N59" s="59"/>
    </row>
    <row r="60" spans="2:14" s="60" customFormat="1" ht="15" x14ac:dyDescent="0.25">
      <c r="B60" s="165" t="s">
        <v>116</v>
      </c>
      <c r="C60" s="166"/>
      <c r="D60" s="245" t="s">
        <v>11</v>
      </c>
      <c r="E60" s="246"/>
      <c r="F60" s="246"/>
      <c r="G60" s="246"/>
      <c r="H60" s="246"/>
      <c r="I60" s="246"/>
      <c r="J60" s="241" t="s">
        <v>110</v>
      </c>
      <c r="K60" s="241"/>
      <c r="L60" s="241"/>
      <c r="M60" s="241"/>
      <c r="N60" s="242"/>
    </row>
    <row r="61" spans="2:14" s="60" customFormat="1" ht="15" x14ac:dyDescent="0.25">
      <c r="B61" s="40"/>
      <c r="C61" s="161" t="s">
        <v>36</v>
      </c>
      <c r="D61" s="67" t="str">
        <f t="shared" ref="D61:N61" si="31">D7</f>
        <v>2021-22</v>
      </c>
      <c r="E61" s="67" t="str">
        <f t="shared" si="31"/>
        <v>2022-23</v>
      </c>
      <c r="F61" s="67" t="str">
        <f t="shared" si="31"/>
        <v>2023-24</v>
      </c>
      <c r="G61" s="67" t="str">
        <f t="shared" si="31"/>
        <v>2024-25</v>
      </c>
      <c r="H61" s="67" t="str">
        <f t="shared" ref="H61:I61" si="32">H7</f>
        <v>2025-26</v>
      </c>
      <c r="I61" s="204" t="str">
        <f t="shared" si="32"/>
        <v>Sept 26 Qtr</v>
      </c>
      <c r="J61" s="4" t="str">
        <f t="shared" si="31"/>
        <v>2026-27</v>
      </c>
      <c r="K61" s="84" t="str">
        <f t="shared" si="31"/>
        <v>2027-28</v>
      </c>
      <c r="L61" s="84" t="str">
        <f t="shared" si="31"/>
        <v>2028-29</v>
      </c>
      <c r="M61" s="84" t="str">
        <f t="shared" si="31"/>
        <v>2029-30</v>
      </c>
      <c r="N61" s="84" t="str">
        <f t="shared" si="31"/>
        <v>2030-31</v>
      </c>
    </row>
    <row r="62" spans="2:14" s="60" customFormat="1" ht="15" x14ac:dyDescent="0.25">
      <c r="B62" s="63"/>
      <c r="C62" s="63"/>
      <c r="D62" s="42" t="str">
        <f>D$8</f>
        <v>Actuals</v>
      </c>
      <c r="E62" s="42" t="str">
        <f t="shared" ref="E62:N62" si="33">E$8</f>
        <v>Actuals</v>
      </c>
      <c r="F62" s="42" t="str">
        <f t="shared" si="33"/>
        <v>Actuals</v>
      </c>
      <c r="G62" s="42" t="str">
        <f t="shared" si="33"/>
        <v>Actuals</v>
      </c>
      <c r="H62" s="42" t="str">
        <f t="shared" si="33"/>
        <v>Estimate</v>
      </c>
      <c r="I62" s="193" t="str">
        <f t="shared" si="33"/>
        <v>Estimate</v>
      </c>
      <c r="J62" s="42" t="str">
        <f t="shared" si="33"/>
        <v>Forecast</v>
      </c>
      <c r="K62" s="42" t="str">
        <f t="shared" si="33"/>
        <v>Forecast</v>
      </c>
      <c r="L62" s="42" t="str">
        <f t="shared" si="33"/>
        <v>Forecast</v>
      </c>
      <c r="M62" s="42" t="str">
        <f t="shared" si="33"/>
        <v>Forecast</v>
      </c>
      <c r="N62" s="42" t="str">
        <f t="shared" si="33"/>
        <v>Forecast</v>
      </c>
    </row>
    <row r="63" spans="2:14" s="60" customFormat="1" ht="15" x14ac:dyDescent="0.25">
      <c r="B63" s="44" t="s">
        <v>61</v>
      </c>
      <c r="C63" s="78"/>
      <c r="D63" s="46"/>
      <c r="E63" s="46"/>
      <c r="F63" s="46"/>
      <c r="G63" s="46"/>
      <c r="H63" s="46"/>
      <c r="I63" s="205"/>
      <c r="J63" s="46"/>
      <c r="K63" s="47"/>
      <c r="L63" s="45"/>
      <c r="M63" s="45"/>
      <c r="N63" s="92"/>
    </row>
    <row r="64" spans="2:14" s="60" customFormat="1" ht="15" x14ac:dyDescent="0.25">
      <c r="B64" s="48" t="s">
        <v>163</v>
      </c>
      <c r="C64" s="70">
        <f>SUM(D64:N64)</f>
        <v>743.22377514861807</v>
      </c>
      <c r="D64" s="50">
        <v>0</v>
      </c>
      <c r="E64" s="50">
        <v>1.4197107959140343</v>
      </c>
      <c r="F64" s="50">
        <v>2.1756436023388881</v>
      </c>
      <c r="G64" s="50">
        <v>11.07195041779033</v>
      </c>
      <c r="H64" s="50">
        <v>100.82863140916308</v>
      </c>
      <c r="I64" s="197">
        <v>72.14933281899296</v>
      </c>
      <c r="J64" s="50">
        <v>292.77362708766879</v>
      </c>
      <c r="K64" s="51">
        <v>223.44515764459089</v>
      </c>
      <c r="L64" s="49">
        <v>39.359721372159022</v>
      </c>
      <c r="M64" s="49">
        <v>0</v>
      </c>
      <c r="N64" s="49">
        <v>0</v>
      </c>
    </row>
    <row r="65" spans="2:14" s="60" customFormat="1" ht="15" x14ac:dyDescent="0.25">
      <c r="B65" s="48" t="s">
        <v>62</v>
      </c>
      <c r="C65" s="70">
        <f>SUM(D65:N65)</f>
        <v>9.6242493523409589</v>
      </c>
      <c r="D65" s="50">
        <v>0</v>
      </c>
      <c r="E65" s="50">
        <v>1.872627399217304E-2</v>
      </c>
      <c r="F65" s="50">
        <v>2.8697181372411965E-2</v>
      </c>
      <c r="G65" s="50">
        <v>0.14604127667974076</v>
      </c>
      <c r="H65" s="50">
        <v>0.43859533204578838</v>
      </c>
      <c r="I65" s="197">
        <v>1.7848997885523081</v>
      </c>
      <c r="J65" s="50">
        <v>5.7756224319797855</v>
      </c>
      <c r="K65" s="51">
        <v>1.4316670677187511</v>
      </c>
      <c r="L65" s="49">
        <v>0</v>
      </c>
      <c r="M65" s="49">
        <v>0</v>
      </c>
      <c r="N65" s="49">
        <v>0</v>
      </c>
    </row>
    <row r="66" spans="2:14" s="60" customFormat="1" ht="15" x14ac:dyDescent="0.25">
      <c r="B66" s="48" t="s">
        <v>63</v>
      </c>
      <c r="C66" s="70">
        <f t="shared" ref="C66:C72" si="34">SUM(D66:N66)</f>
        <v>19.772884053355249</v>
      </c>
      <c r="D66" s="50">
        <v>0</v>
      </c>
      <c r="E66" s="50">
        <v>3.8472864827482467E-2</v>
      </c>
      <c r="F66" s="50">
        <v>5.8957952891857443E-2</v>
      </c>
      <c r="G66" s="50">
        <v>0.30003973557585628</v>
      </c>
      <c r="H66" s="50">
        <v>0.90108790092546887</v>
      </c>
      <c r="I66" s="197">
        <v>3.6670513485104883</v>
      </c>
      <c r="J66" s="50">
        <v>11.865934526698053</v>
      </c>
      <c r="K66" s="51">
        <v>2.9413397239260437</v>
      </c>
      <c r="L66" s="49">
        <v>0</v>
      </c>
      <c r="M66" s="49">
        <v>0</v>
      </c>
      <c r="N66" s="49">
        <v>0</v>
      </c>
    </row>
    <row r="67" spans="2:14" s="60" customFormat="1" ht="15" x14ac:dyDescent="0.25">
      <c r="B67" s="48" t="s">
        <v>64</v>
      </c>
      <c r="C67" s="70">
        <f t="shared" si="34"/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197">
        <v>0</v>
      </c>
      <c r="J67" s="50">
        <v>0</v>
      </c>
      <c r="K67" s="51">
        <v>0</v>
      </c>
      <c r="L67" s="49">
        <v>0</v>
      </c>
      <c r="M67" s="49">
        <v>0</v>
      </c>
      <c r="N67" s="49">
        <v>0</v>
      </c>
    </row>
    <row r="68" spans="2:14" s="60" customFormat="1" ht="15" x14ac:dyDescent="0.25">
      <c r="B68" s="48" t="s">
        <v>65</v>
      </c>
      <c r="C68" s="70">
        <f t="shared" si="34"/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197">
        <v>0</v>
      </c>
      <c r="J68" s="50">
        <v>0</v>
      </c>
      <c r="K68" s="51">
        <v>0</v>
      </c>
      <c r="L68" s="49">
        <v>0</v>
      </c>
      <c r="M68" s="49">
        <v>0</v>
      </c>
      <c r="N68" s="49">
        <v>0</v>
      </c>
    </row>
    <row r="69" spans="2:14" s="60" customFormat="1" ht="15" x14ac:dyDescent="0.25">
      <c r="B69" s="48" t="s">
        <v>66</v>
      </c>
      <c r="C69" s="70">
        <f t="shared" si="34"/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197">
        <v>0</v>
      </c>
      <c r="J69" s="50">
        <v>0</v>
      </c>
      <c r="K69" s="51">
        <v>0</v>
      </c>
      <c r="L69" s="49">
        <v>0</v>
      </c>
      <c r="M69" s="49">
        <v>0</v>
      </c>
      <c r="N69" s="49">
        <v>0</v>
      </c>
    </row>
    <row r="70" spans="2:14" s="60" customFormat="1" ht="15" x14ac:dyDescent="0.25">
      <c r="B70" s="48" t="s">
        <v>67</v>
      </c>
      <c r="C70" s="70">
        <f t="shared" si="34"/>
        <v>117.2582254281826</v>
      </c>
      <c r="D70" s="50">
        <v>0</v>
      </c>
      <c r="E70" s="50">
        <v>0.22525391447383067</v>
      </c>
      <c r="F70" s="50">
        <v>0.34519159770935171</v>
      </c>
      <c r="G70" s="50">
        <v>1.7566959268361106</v>
      </c>
      <c r="H70" s="50">
        <v>13.269141621944694</v>
      </c>
      <c r="I70" s="197">
        <v>13.362424689297654</v>
      </c>
      <c r="J70" s="50">
        <v>53.985998114399393</v>
      </c>
      <c r="K70" s="51">
        <v>29.991681595353057</v>
      </c>
      <c r="L70" s="49">
        <v>4.3218379681685102</v>
      </c>
      <c r="M70" s="49">
        <v>0</v>
      </c>
      <c r="N70" s="49">
        <v>0</v>
      </c>
    </row>
    <row r="71" spans="2:14" s="60" customFormat="1" ht="15" x14ac:dyDescent="0.25">
      <c r="B71" s="48" t="s">
        <v>68</v>
      </c>
      <c r="C71" s="70">
        <f t="shared" si="34"/>
        <v>209.50783253229972</v>
      </c>
      <c r="D71" s="50">
        <v>0</v>
      </c>
      <c r="E71" s="50">
        <v>0.39868216293422998</v>
      </c>
      <c r="F71" s="50">
        <v>0.61096266905264118</v>
      </c>
      <c r="G71" s="50">
        <v>3.1092171399762227</v>
      </c>
      <c r="H71" s="50">
        <v>38.865048447984876</v>
      </c>
      <c r="I71" s="197">
        <v>16.220860946019386</v>
      </c>
      <c r="J71" s="50">
        <v>68.909808078928208</v>
      </c>
      <c r="K71" s="51">
        <v>68.11903647088657</v>
      </c>
      <c r="L71" s="49">
        <v>13.27421661651757</v>
      </c>
      <c r="M71" s="49">
        <v>0</v>
      </c>
      <c r="N71" s="49">
        <v>0</v>
      </c>
    </row>
    <row r="72" spans="2:14" s="60" customFormat="1" ht="15" x14ac:dyDescent="0.25">
      <c r="B72" s="48" t="s">
        <v>82</v>
      </c>
      <c r="C72" s="70">
        <f t="shared" si="34"/>
        <v>103.02442145203968</v>
      </c>
      <c r="D72" s="50">
        <v>0</v>
      </c>
      <c r="E72" s="50">
        <v>0.18120588785824854</v>
      </c>
      <c r="F72" s="50">
        <v>0.2776899575318918</v>
      </c>
      <c r="G72" s="50">
        <v>1.4131769734740307</v>
      </c>
      <c r="H72" s="50">
        <v>16.503823526406151</v>
      </c>
      <c r="I72" s="197">
        <v>3.6324705611804369</v>
      </c>
      <c r="J72" s="50">
        <v>26.764237054453368</v>
      </c>
      <c r="K72" s="51">
        <v>34.398447756830784</v>
      </c>
      <c r="L72" s="49">
        <v>19.853369734304763</v>
      </c>
      <c r="M72" s="49">
        <v>0</v>
      </c>
      <c r="N72" s="49">
        <v>0</v>
      </c>
    </row>
    <row r="73" spans="2:14" s="60" customFormat="1" ht="15" x14ac:dyDescent="0.25">
      <c r="B73" s="48"/>
      <c r="C73" s="79"/>
      <c r="D73" s="53"/>
      <c r="E73" s="53"/>
      <c r="F73" s="53"/>
      <c r="G73" s="53"/>
      <c r="H73" s="53"/>
      <c r="I73" s="206"/>
      <c r="J73" s="53"/>
      <c r="K73" s="54"/>
      <c r="L73" s="52"/>
      <c r="M73" s="52"/>
      <c r="N73" s="52"/>
    </row>
    <row r="74" spans="2:14" s="60" customFormat="1" ht="15" x14ac:dyDescent="0.25">
      <c r="B74" s="9" t="s">
        <v>36</v>
      </c>
      <c r="C74" s="70">
        <f>SUM(C64:C72)</f>
        <v>1202.4113879668362</v>
      </c>
      <c r="D74" s="56">
        <f>SUM(D64:D72)</f>
        <v>0</v>
      </c>
      <c r="E74" s="70">
        <f t="shared" ref="E74:N74" si="35">SUM(E64:E72)</f>
        <v>2.2820518999999986</v>
      </c>
      <c r="F74" s="56">
        <f t="shared" si="35"/>
        <v>3.4971429608970417</v>
      </c>
      <c r="G74" s="70">
        <f t="shared" si="35"/>
        <v>17.797121470332289</v>
      </c>
      <c r="H74" s="70">
        <f t="shared" ref="H74:I74" si="36">SUM(H64:H72)</f>
        <v>170.80632823847009</v>
      </c>
      <c r="I74" s="188">
        <f t="shared" si="36"/>
        <v>110.81704015255323</v>
      </c>
      <c r="J74" s="28">
        <f t="shared" si="35"/>
        <v>460.07522729412756</v>
      </c>
      <c r="K74" s="56">
        <f t="shared" si="35"/>
        <v>360.32733025930605</v>
      </c>
      <c r="L74" s="70">
        <f t="shared" si="35"/>
        <v>76.809145691149865</v>
      </c>
      <c r="M74" s="56">
        <f t="shared" si="35"/>
        <v>0</v>
      </c>
      <c r="N74" s="70">
        <f t="shared" si="35"/>
        <v>0</v>
      </c>
    </row>
    <row r="75" spans="2:14" s="60" customFormat="1" ht="15" x14ac:dyDescent="0.25">
      <c r="B75" s="31"/>
      <c r="C75" s="71"/>
      <c r="D75" s="21"/>
      <c r="E75" s="21"/>
      <c r="F75" s="21"/>
      <c r="G75" s="21"/>
      <c r="H75" s="21"/>
      <c r="I75" s="207"/>
      <c r="J75" s="21"/>
      <c r="K75" s="20"/>
      <c r="L75" s="58"/>
      <c r="M75" s="58"/>
      <c r="N75" s="58"/>
    </row>
    <row r="76" spans="2:14" ht="15" x14ac:dyDescent="0.25">
      <c r="B76" s="60"/>
      <c r="C76" s="60"/>
      <c r="D76" s="60"/>
      <c r="E76" s="60"/>
      <c r="F76" s="60"/>
      <c r="G76" s="60"/>
      <c r="H76" s="22"/>
      <c r="I76" s="22"/>
      <c r="J76" s="60"/>
      <c r="K76" s="60"/>
      <c r="L76" s="60"/>
    </row>
    <row r="77" spans="2:14" ht="15" x14ac:dyDescent="0.25">
      <c r="B77" s="165" t="s">
        <v>115</v>
      </c>
      <c r="C77" s="166"/>
      <c r="D77" s="245" t="s">
        <v>11</v>
      </c>
      <c r="E77" s="246"/>
      <c r="F77" s="246"/>
      <c r="G77" s="246"/>
      <c r="H77" s="246"/>
      <c r="I77" s="246"/>
      <c r="J77" s="241" t="s">
        <v>110</v>
      </c>
      <c r="K77" s="241"/>
      <c r="L77" s="241"/>
      <c r="M77" s="241"/>
      <c r="N77" s="242"/>
    </row>
    <row r="78" spans="2:14" ht="15" x14ac:dyDescent="0.25">
      <c r="B78" s="40"/>
      <c r="C78" s="161" t="s">
        <v>36</v>
      </c>
      <c r="D78" s="67" t="str">
        <f>D61</f>
        <v>2021-22</v>
      </c>
      <c r="E78" s="67" t="str">
        <f t="shared" ref="E78:G78" si="37">E61</f>
        <v>2022-23</v>
      </c>
      <c r="F78" s="67" t="str">
        <f t="shared" si="37"/>
        <v>2023-24</v>
      </c>
      <c r="G78" s="67" t="str">
        <f t="shared" si="37"/>
        <v>2024-25</v>
      </c>
      <c r="H78" s="67" t="str">
        <f t="shared" ref="H78:N78" si="38">H61</f>
        <v>2025-26</v>
      </c>
      <c r="I78" s="193" t="str">
        <f t="shared" si="38"/>
        <v>Sept 26 Qtr</v>
      </c>
      <c r="J78" s="42" t="str">
        <f t="shared" si="38"/>
        <v>2026-27</v>
      </c>
      <c r="K78" s="67" t="str">
        <f t="shared" si="38"/>
        <v>2027-28</v>
      </c>
      <c r="L78" s="67" t="str">
        <f t="shared" si="38"/>
        <v>2028-29</v>
      </c>
      <c r="M78" s="67" t="str">
        <f t="shared" si="38"/>
        <v>2029-30</v>
      </c>
      <c r="N78" s="67" t="str">
        <f t="shared" si="38"/>
        <v>2030-31</v>
      </c>
    </row>
    <row r="79" spans="2:14" ht="15" x14ac:dyDescent="0.25">
      <c r="B79" s="63"/>
      <c r="C79" s="63"/>
      <c r="D79" s="42" t="str">
        <f>D$8</f>
        <v>Actuals</v>
      </c>
      <c r="E79" s="42" t="str">
        <f t="shared" ref="E79:N79" si="39">E$8</f>
        <v>Actuals</v>
      </c>
      <c r="F79" s="42" t="str">
        <f t="shared" si="39"/>
        <v>Actuals</v>
      </c>
      <c r="G79" s="42" t="str">
        <f t="shared" si="39"/>
        <v>Actuals</v>
      </c>
      <c r="H79" s="42" t="str">
        <f t="shared" si="39"/>
        <v>Estimate</v>
      </c>
      <c r="I79" s="193" t="str">
        <f t="shared" si="39"/>
        <v>Estimate</v>
      </c>
      <c r="J79" s="42" t="str">
        <f t="shared" si="39"/>
        <v>Forecast</v>
      </c>
      <c r="K79" s="42" t="str">
        <f t="shared" si="39"/>
        <v>Forecast</v>
      </c>
      <c r="L79" s="42" t="str">
        <f t="shared" si="39"/>
        <v>Forecast</v>
      </c>
      <c r="M79" s="42" t="str">
        <f t="shared" si="39"/>
        <v>Forecast</v>
      </c>
      <c r="N79" s="42" t="str">
        <f t="shared" si="39"/>
        <v>Forecast</v>
      </c>
    </row>
    <row r="80" spans="2:14" ht="15" x14ac:dyDescent="0.25">
      <c r="B80" s="44" t="s">
        <v>61</v>
      </c>
      <c r="C80" s="78"/>
      <c r="D80" s="46"/>
      <c r="E80" s="46"/>
      <c r="F80" s="46"/>
      <c r="G80" s="46"/>
      <c r="H80" s="46"/>
      <c r="I80" s="205"/>
      <c r="J80" s="46"/>
      <c r="K80" s="47"/>
      <c r="L80" s="45"/>
      <c r="M80" s="45"/>
      <c r="N80" s="92"/>
    </row>
    <row r="81" spans="2:14" ht="15" x14ac:dyDescent="0.25">
      <c r="B81" s="48" t="str">
        <f>B64</f>
        <v>Synchronous Condenser</v>
      </c>
      <c r="C81" s="70">
        <f>SUM(D81:N81)</f>
        <v>721.28299157634331</v>
      </c>
      <c r="D81" s="56">
        <f>D64*'2. CPI escalation series'!D$23</f>
        <v>0</v>
      </c>
      <c r="E81" s="56">
        <f>E64*'2. CPI escalation series'!E$23</f>
        <v>1.2838372469677999</v>
      </c>
      <c r="F81" s="56">
        <f>F64*'2. CPI escalation series'!F$23</f>
        <v>2.0471431933930666</v>
      </c>
      <c r="G81" s="56">
        <f>G64*'2. CPI escalation series'!G$23</f>
        <v>10.670610034219836</v>
      </c>
      <c r="H81" s="56">
        <f>H64*'2. CPI escalation series'!H$23</f>
        <v>100.82863140916308</v>
      </c>
      <c r="I81" s="188">
        <f>I64*'2. CPI escalation series'!I$23</f>
        <v>72.790090322857878</v>
      </c>
      <c r="J81" s="100">
        <f>J64/(1+'2. CPI escalation series'!$C$12)^(COUNTA($J$61:J$61))</f>
        <v>285.21563827665341</v>
      </c>
      <c r="K81" s="100">
        <f>K64/(1+'2. CPI escalation series'!$C$12)^(COUNTA($J$61:K$61))</f>
        <v>212.0575352345756</v>
      </c>
      <c r="L81" s="100">
        <f>L64/(1+'2. CPI escalation series'!$C$12)^(COUNTA($J$61:L$61))</f>
        <v>36.389505858512777</v>
      </c>
      <c r="M81" s="100">
        <f>M64/(1+'2. CPI escalation series'!$C$12)^(COUNTA($J$61:M$61))</f>
        <v>0</v>
      </c>
      <c r="N81" s="100">
        <f>N64/(1+'2. CPI escalation series'!$C$12)^(COUNTA($J$61:N$61))</f>
        <v>0</v>
      </c>
    </row>
    <row r="82" spans="2:14" ht="15" x14ac:dyDescent="0.25">
      <c r="B82" s="48" t="str">
        <f t="shared" ref="B82:B89" si="40">B65</f>
        <v>Transmission lines - new infrastructure</v>
      </c>
      <c r="C82" s="70">
        <f>SUM(D82:N82)</f>
        <v>9.4092584407592703</v>
      </c>
      <c r="D82" s="56">
        <f>D65*'2. CPI escalation series'!D$23</f>
        <v>0</v>
      </c>
      <c r="E82" s="56">
        <f>E65*'2. CPI escalation series'!E$23</f>
        <v>1.693407426165117E-2</v>
      </c>
      <c r="F82" s="56">
        <f>F65*'2. CPI escalation series'!F$23</f>
        <v>2.7002234857282807E-2</v>
      </c>
      <c r="G82" s="56">
        <f>G65*'2. CPI escalation series'!G$23</f>
        <v>0.14074751543731379</v>
      </c>
      <c r="H82" s="56">
        <f>H65*'2. CPI escalation series'!H$23</f>
        <v>0.43859533204578838</v>
      </c>
      <c r="I82" s="188">
        <f>I65*'2. CPI escalation series'!I$23</f>
        <v>1.8007514657401078</v>
      </c>
      <c r="J82" s="100">
        <f>J65/(1+'2. CPI escalation series'!$C$12)^(COUNTA($J$61:J$61))</f>
        <v>5.6265239966057505</v>
      </c>
      <c r="K82" s="100">
        <f>K65/(1+'2. CPI escalation series'!$C$12)^(COUNTA($J$61:K$61))</f>
        <v>1.3587038218113738</v>
      </c>
      <c r="L82" s="100">
        <f>L65/(1+'2. CPI escalation series'!$C$12)^(COUNTA($J$61:L$61))</f>
        <v>0</v>
      </c>
      <c r="M82" s="100">
        <f>M65/(1+'2. CPI escalation series'!$C$12)^(COUNTA($J$61:M$61))</f>
        <v>0</v>
      </c>
      <c r="N82" s="100">
        <f>N65/(1+'2. CPI escalation series'!$C$12)^(COUNTA($J$61:N$61))</f>
        <v>0</v>
      </c>
    </row>
    <row r="83" spans="2:14" ht="15" x14ac:dyDescent="0.25">
      <c r="B83" s="48" t="str">
        <f t="shared" si="40"/>
        <v>Towers - new infrastructure</v>
      </c>
      <c r="C83" s="70">
        <f t="shared" ref="C83:C89" si="41">SUM(D83:N83)</f>
        <v>19.331188268925484</v>
      </c>
      <c r="D83" s="56">
        <f>D66*'2. CPI escalation series'!D$23</f>
        <v>0</v>
      </c>
      <c r="E83" s="56">
        <f>E66*'2. CPI escalation series'!E$23</f>
        <v>3.4790815851533617E-2</v>
      </c>
      <c r="F83" s="56">
        <f>F66*'2. CPI escalation series'!F$23</f>
        <v>5.5475709270214828E-2</v>
      </c>
      <c r="G83" s="56">
        <f>G66*'2. CPI escalation series'!G$23</f>
        <v>0.28916377804185966</v>
      </c>
      <c r="H83" s="56">
        <f>H66*'2. CPI escalation series'!H$23</f>
        <v>0.90108790092546887</v>
      </c>
      <c r="I83" s="188">
        <f>I66*'2. CPI escalation series'!I$23</f>
        <v>3.6996183948962242</v>
      </c>
      <c r="J83" s="100">
        <f>J66/(1+'2. CPI escalation series'!$C$12)^(COUNTA($J$61:J$61))</f>
        <v>11.559613901861956</v>
      </c>
      <c r="K83" s="100">
        <f>K66/(1+'2. CPI escalation series'!$C$12)^(COUNTA($J$61:K$61))</f>
        <v>2.7914377680782247</v>
      </c>
      <c r="L83" s="100">
        <f>L66/(1+'2. CPI escalation series'!$C$12)^(COUNTA($J$61:L$61))</f>
        <v>0</v>
      </c>
      <c r="M83" s="100">
        <f>M66/(1+'2. CPI escalation series'!$C$12)^(COUNTA($J$61:M$61))</f>
        <v>0</v>
      </c>
      <c r="N83" s="100">
        <f>N66/(1+'2. CPI escalation series'!$C$12)^(COUNTA($J$61:N$61))</f>
        <v>0</v>
      </c>
    </row>
    <row r="84" spans="2:14" ht="15" x14ac:dyDescent="0.25">
      <c r="B84" s="48" t="str">
        <f t="shared" si="40"/>
        <v>Transmission lines - augmentation</v>
      </c>
      <c r="C84" s="70">
        <f t="shared" si="41"/>
        <v>0</v>
      </c>
      <c r="D84" s="56">
        <f>D67*'2. CPI escalation series'!D$23</f>
        <v>0</v>
      </c>
      <c r="E84" s="56">
        <f>E67*'2. CPI escalation series'!E$23</f>
        <v>0</v>
      </c>
      <c r="F84" s="56">
        <f>F67*'2. CPI escalation series'!F$23</f>
        <v>0</v>
      </c>
      <c r="G84" s="56">
        <f>G67*'2. CPI escalation series'!G$23</f>
        <v>0</v>
      </c>
      <c r="H84" s="56">
        <f>H67*'2. CPI escalation series'!H$23</f>
        <v>0</v>
      </c>
      <c r="I84" s="188">
        <f>I67*'2. CPI escalation series'!I$23</f>
        <v>0</v>
      </c>
      <c r="J84" s="100">
        <f>J67/(1+'2. CPI escalation series'!$C$12)^(COUNTA($J$61:J$61))</f>
        <v>0</v>
      </c>
      <c r="K84" s="100">
        <f>K67/(1+'2. CPI escalation series'!$C$12)^(COUNTA($J$61:K$61))</f>
        <v>0</v>
      </c>
      <c r="L84" s="100">
        <f>L67/(1+'2. CPI escalation series'!$C$12)^(COUNTA($J$61:L$61))</f>
        <v>0</v>
      </c>
      <c r="M84" s="100">
        <f>M67/(1+'2. CPI escalation series'!$C$12)^(COUNTA($J$61:M$61))</f>
        <v>0</v>
      </c>
      <c r="N84" s="100">
        <f>N67/(1+'2. CPI escalation series'!$C$12)^(COUNTA($J$61:N$61))</f>
        <v>0</v>
      </c>
    </row>
    <row r="85" spans="2:14" ht="15" x14ac:dyDescent="0.25">
      <c r="B85" s="48" t="str">
        <f t="shared" si="40"/>
        <v>Towers - augmentation</v>
      </c>
      <c r="C85" s="70">
        <f t="shared" si="41"/>
        <v>0</v>
      </c>
      <c r="D85" s="56">
        <f>D68*'2. CPI escalation series'!D$23</f>
        <v>0</v>
      </c>
      <c r="E85" s="56">
        <f>E68*'2. CPI escalation series'!E$23</f>
        <v>0</v>
      </c>
      <c r="F85" s="56">
        <f>F68*'2. CPI escalation series'!F$23</f>
        <v>0</v>
      </c>
      <c r="G85" s="56">
        <f>G68*'2. CPI escalation series'!G$23</f>
        <v>0</v>
      </c>
      <c r="H85" s="56">
        <f>H68*'2. CPI escalation series'!H$23</f>
        <v>0</v>
      </c>
      <c r="I85" s="188">
        <f>I68*'2. CPI escalation series'!I$23</f>
        <v>0</v>
      </c>
      <c r="J85" s="100">
        <f>J68/(1+'2. CPI escalation series'!$C$12)^(COUNTA($J$61:J$61))</f>
        <v>0</v>
      </c>
      <c r="K85" s="100">
        <f>K68/(1+'2. CPI escalation series'!$C$12)^(COUNTA($J$61:K$61))</f>
        <v>0</v>
      </c>
      <c r="L85" s="100">
        <f>L68/(1+'2. CPI escalation series'!$C$12)^(COUNTA($J$61:L$61))</f>
        <v>0</v>
      </c>
      <c r="M85" s="100">
        <f>M68/(1+'2. CPI escalation series'!$C$12)^(COUNTA($J$61:M$61))</f>
        <v>0</v>
      </c>
      <c r="N85" s="100">
        <f>N68/(1+'2. CPI escalation series'!$C$12)^(COUNTA($J$61:N$61))</f>
        <v>0</v>
      </c>
    </row>
    <row r="86" spans="2:14" ht="15" x14ac:dyDescent="0.25">
      <c r="B86" s="48" t="str">
        <f t="shared" si="40"/>
        <v>Switching station(s)</v>
      </c>
      <c r="C86" s="70">
        <f t="shared" si="41"/>
        <v>0</v>
      </c>
      <c r="D86" s="56">
        <f>D69*'2. CPI escalation series'!D$23</f>
        <v>0</v>
      </c>
      <c r="E86" s="56">
        <f>E69*'2. CPI escalation series'!E$23</f>
        <v>0</v>
      </c>
      <c r="F86" s="56">
        <f>F69*'2. CPI escalation series'!F$23</f>
        <v>0</v>
      </c>
      <c r="G86" s="56">
        <f>G69*'2. CPI escalation series'!G$23</f>
        <v>0</v>
      </c>
      <c r="H86" s="56">
        <f>H69*'2. CPI escalation series'!H$23</f>
        <v>0</v>
      </c>
      <c r="I86" s="188">
        <f>I69*'2. CPI escalation series'!I$23</f>
        <v>0</v>
      </c>
      <c r="J86" s="100">
        <f>J69/(1+'2. CPI escalation series'!$C$12)^(COUNTA($J$61:J$61))</f>
        <v>0</v>
      </c>
      <c r="K86" s="100">
        <f>K69/(1+'2. CPI escalation series'!$C$12)^(COUNTA($J$61:K$61))</f>
        <v>0</v>
      </c>
      <c r="L86" s="100">
        <f>L69/(1+'2. CPI escalation series'!$C$12)^(COUNTA($J$61:L$61))</f>
        <v>0</v>
      </c>
      <c r="M86" s="100">
        <f>M69/(1+'2. CPI escalation series'!$C$12)^(COUNTA($J$61:M$61))</f>
        <v>0</v>
      </c>
      <c r="N86" s="100">
        <f>N69/(1+'2. CPI escalation series'!$C$12)^(COUNTA($J$61:N$61))</f>
        <v>0</v>
      </c>
    </row>
    <row r="87" spans="2:14" ht="15" x14ac:dyDescent="0.25">
      <c r="B87" s="48" t="str">
        <f t="shared" si="40"/>
        <v>Ancillary equipment</v>
      </c>
      <c r="C87" s="70">
        <f t="shared" si="41"/>
        <v>114.02298663394717</v>
      </c>
      <c r="D87" s="56">
        <f>D70*'2. CPI escalation series'!D$23</f>
        <v>0</v>
      </c>
      <c r="E87" s="56">
        <f>E70*'2. CPI escalation series'!E$23</f>
        <v>0.20369596840363388</v>
      </c>
      <c r="F87" s="56">
        <f>F70*'2. CPI escalation series'!F$23</f>
        <v>0.32480348753237803</v>
      </c>
      <c r="G87" s="56">
        <f>G70*'2. CPI escalation series'!G$23</f>
        <v>1.6930185266952751</v>
      </c>
      <c r="H87" s="56">
        <f>H70*'2. CPI escalation series'!H$23</f>
        <v>13.269141621944694</v>
      </c>
      <c r="I87" s="188">
        <f>I70*'2. CPI escalation series'!I$23</f>
        <v>13.481096249448843</v>
      </c>
      <c r="J87" s="100">
        <f>J70/(1+'2. CPI escalation series'!$C$12)^(COUNTA($J$61:J$61))</f>
        <v>52.592342634707066</v>
      </c>
      <c r="K87" s="100">
        <f>K70/(1+'2. CPI escalation series'!$C$12)^(COUNTA($J$61:K$61))</f>
        <v>28.463190447683946</v>
      </c>
      <c r="L87" s="100">
        <f>L70/(1+'2. CPI escalation series'!$C$12)^(COUNTA($J$61:L$61))</f>
        <v>3.9956976975313423</v>
      </c>
      <c r="M87" s="100">
        <f>M70/(1+'2. CPI escalation series'!$C$12)^(COUNTA($J$61:M$61))</f>
        <v>0</v>
      </c>
      <c r="N87" s="100">
        <f>N70/(1+'2. CPI escalation series'!$C$12)^(COUNTA($J$61:N$61))</f>
        <v>0</v>
      </c>
    </row>
    <row r="88" spans="2:14" ht="15" x14ac:dyDescent="0.25">
      <c r="B88" s="48" t="str">
        <f t="shared" si="40"/>
        <v>Substation(s)</v>
      </c>
      <c r="C88" s="70">
        <f t="shared" si="41"/>
        <v>203.21270490139102</v>
      </c>
      <c r="D88" s="56">
        <f>D71*'2. CPI escalation series'!D$23</f>
        <v>0</v>
      </c>
      <c r="E88" s="56">
        <f>E71*'2. CPI escalation series'!E$23</f>
        <v>0.36052625080385919</v>
      </c>
      <c r="F88" s="56">
        <f>F71*'2. CPI escalation series'!F$23</f>
        <v>0.57487727678549994</v>
      </c>
      <c r="G88" s="56">
        <f>G71*'2. CPI escalation series'!G$23</f>
        <v>2.9965130225917225</v>
      </c>
      <c r="H88" s="56">
        <f>H71*'2. CPI escalation series'!H$23</f>
        <v>38.865048447984876</v>
      </c>
      <c r="I88" s="188">
        <f>I71*'2. CPI escalation series'!I$23</f>
        <v>16.364918250005644</v>
      </c>
      <c r="J88" s="100">
        <f>J71/(1+'2. CPI escalation series'!$C$12)^(COUNTA($J$61:J$61))</f>
        <v>67.130892526969006</v>
      </c>
      <c r="K88" s="100">
        <f>K71/(1+'2. CPI escalation series'!$C$12)^(COUNTA($J$61:K$61))</f>
        <v>64.647429055261298</v>
      </c>
      <c r="L88" s="100">
        <f>L71/(1+'2. CPI escalation series'!$C$12)^(COUNTA($J$61:L$61))</f>
        <v>12.272500070989125</v>
      </c>
      <c r="M88" s="100">
        <f>M71/(1+'2. CPI escalation series'!$C$12)^(COUNTA($J$61:M$61))</f>
        <v>0</v>
      </c>
      <c r="N88" s="100">
        <f>N71/(1+'2. CPI escalation series'!$C$12)^(COUNTA($J$61:N$61))</f>
        <v>0</v>
      </c>
    </row>
    <row r="89" spans="2:14" ht="15" x14ac:dyDescent="0.25">
      <c r="B89" s="48" t="str">
        <f t="shared" si="40"/>
        <v>Other (Including non-network capital costs)</v>
      </c>
      <c r="C89" s="70">
        <f t="shared" si="41"/>
        <v>99.029512018247743</v>
      </c>
      <c r="D89" s="56">
        <f>D72*'2. CPI escalation series'!D$23</f>
        <v>0</v>
      </c>
      <c r="E89" s="56">
        <f>E72*'2. CPI escalation series'!E$23</f>
        <v>0.1638635621225327</v>
      </c>
      <c r="F89" s="56">
        <f>F72*'2. CPI escalation series'!F$23</f>
        <v>0.26128870823506983</v>
      </c>
      <c r="G89" s="56">
        <f>G72*'2. CPI escalation series'!G$23</f>
        <v>1.3619515825369706</v>
      </c>
      <c r="H89" s="56">
        <f>H72*'2. CPI escalation series'!H$23</f>
        <v>16.503823526406151</v>
      </c>
      <c r="I89" s="188">
        <f>I72*'2. CPI escalation series'!I$23</f>
        <v>3.6647304959394185</v>
      </c>
      <c r="J89" s="100">
        <f>J72/(1+'2. CPI escalation series'!$C$12)^(COUNTA($J$61:J$61))</f>
        <v>26.073314835108967</v>
      </c>
      <c r="K89" s="100">
        <f>K72/(1+'2. CPI escalation series'!$C$12)^(COUNTA($J$61:K$61))</f>
        <v>32.645370900412679</v>
      </c>
      <c r="L89" s="100">
        <f>L72/(1+'2. CPI escalation series'!$C$12)^(COUNTA($J$61:L$61))</f>
        <v>18.355168407485966</v>
      </c>
      <c r="M89" s="100">
        <f>M72/(1+'2. CPI escalation series'!$C$12)^(COUNTA($J$61:M$61))</f>
        <v>0</v>
      </c>
      <c r="N89" s="100">
        <f>N72/(1+'2. CPI escalation series'!$C$12)^(COUNTA($J$61:N$61))</f>
        <v>0</v>
      </c>
    </row>
    <row r="90" spans="2:14" ht="15" x14ac:dyDescent="0.25">
      <c r="B90" s="48"/>
      <c r="C90" s="79"/>
      <c r="D90" s="53"/>
      <c r="E90" s="53"/>
      <c r="F90" s="53"/>
      <c r="G90" s="53"/>
      <c r="H90" s="53"/>
      <c r="I90" s="206"/>
      <c r="J90" s="53"/>
      <c r="K90" s="54"/>
      <c r="L90" s="52"/>
      <c r="M90" s="52"/>
      <c r="N90" s="52"/>
    </row>
    <row r="91" spans="2:14" ht="15" x14ac:dyDescent="0.25">
      <c r="B91" s="9" t="s">
        <v>36</v>
      </c>
      <c r="C91" s="70">
        <f>SUM(C81:C89)</f>
        <v>1166.288641839614</v>
      </c>
      <c r="D91" s="70">
        <f t="shared" ref="D91:G91" si="42">SUM(D81:D89)</f>
        <v>0</v>
      </c>
      <c r="E91" s="70">
        <f t="shared" si="42"/>
        <v>2.0636479184110104</v>
      </c>
      <c r="F91" s="70">
        <f t="shared" si="42"/>
        <v>3.2905906100735121</v>
      </c>
      <c r="G91" s="70">
        <f t="shared" si="42"/>
        <v>17.152004459522978</v>
      </c>
      <c r="H91" s="70">
        <f t="shared" ref="H91:N91" si="43">SUM(H81:H89)</f>
        <v>170.80632823847009</v>
      </c>
      <c r="I91" s="208">
        <f t="shared" si="43"/>
        <v>111.80120517888811</v>
      </c>
      <c r="J91" s="28">
        <f t="shared" si="43"/>
        <v>448.1983261719061</v>
      </c>
      <c r="K91" s="70">
        <f t="shared" si="43"/>
        <v>341.96366722782312</v>
      </c>
      <c r="L91" s="70">
        <f t="shared" si="43"/>
        <v>71.012872034519205</v>
      </c>
      <c r="M91" s="70">
        <f t="shared" si="43"/>
        <v>0</v>
      </c>
      <c r="N91" s="70">
        <f t="shared" si="43"/>
        <v>0</v>
      </c>
    </row>
    <row r="92" spans="2:14" ht="15" x14ac:dyDescent="0.25">
      <c r="B92" s="31"/>
      <c r="C92" s="71"/>
      <c r="D92" s="21"/>
      <c r="E92" s="21"/>
      <c r="F92" s="21"/>
      <c r="G92" s="21"/>
      <c r="H92" s="21"/>
      <c r="I92" s="207"/>
      <c r="J92" s="21"/>
      <c r="K92" s="20"/>
      <c r="L92" s="58"/>
      <c r="M92" s="58"/>
      <c r="N92" s="58"/>
    </row>
  </sheetData>
  <mergeCells count="13">
    <mergeCell ref="D50:I50"/>
    <mergeCell ref="D60:I60"/>
    <mergeCell ref="D77:I77"/>
    <mergeCell ref="A2:J3"/>
    <mergeCell ref="J77:N77"/>
    <mergeCell ref="J60:N60"/>
    <mergeCell ref="J6:N6"/>
    <mergeCell ref="J40:N40"/>
    <mergeCell ref="J23:N23"/>
    <mergeCell ref="J50:N50"/>
    <mergeCell ref="D6:I6"/>
    <mergeCell ref="D23:I23"/>
    <mergeCell ref="D40:I40"/>
  </mergeCells>
  <dataValidations count="1">
    <dataValidation type="decimal" allowBlank="1" showInputMessage="1" showErrorMessage="1" sqref="D44:N45" xr:uid="{DAEEF409-B81B-493E-96B5-AFB0A53E05A0}">
      <formula1>0</formula1>
      <formula2>99999999999.99</formula2>
    </dataValidation>
  </dataValidation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8A36-CC0A-4BED-9A7F-C7334AD29CB8}">
  <sheetPr codeName="Sheet14"/>
  <dimension ref="A1:N42"/>
  <sheetViews>
    <sheetView zoomScaleNormal="100" workbookViewId="0"/>
  </sheetViews>
  <sheetFormatPr defaultColWidth="8.85546875" defaultRowHeight="14.25" x14ac:dyDescent="0.2"/>
  <cols>
    <col min="1" max="1" width="8.85546875" style="60"/>
    <col min="2" max="2" width="66.5703125" style="60" customWidth="1"/>
    <col min="3" max="14" width="17.140625" style="60" customWidth="1"/>
    <col min="15" max="16384" width="8.85546875" style="60"/>
  </cols>
  <sheetData>
    <row r="1" spans="1:14" x14ac:dyDescent="0.2">
      <c r="A1" s="216"/>
    </row>
    <row r="2" spans="1:14" x14ac:dyDescent="0.2">
      <c r="A2" s="217"/>
    </row>
    <row r="6" spans="1:14" ht="15" x14ac:dyDescent="0.25">
      <c r="B6" s="137" t="s">
        <v>117</v>
      </c>
      <c r="C6" s="152"/>
      <c r="D6" s="245" t="s">
        <v>11</v>
      </c>
      <c r="E6" s="246"/>
      <c r="F6" s="246"/>
      <c r="G6" s="246"/>
      <c r="H6" s="246"/>
      <c r="I6" s="246"/>
      <c r="J6" s="238" t="s">
        <v>110</v>
      </c>
      <c r="K6" s="238" t="s">
        <v>110</v>
      </c>
      <c r="L6" s="238" t="s">
        <v>110</v>
      </c>
      <c r="M6" s="238" t="s">
        <v>110</v>
      </c>
      <c r="N6" s="239" t="s">
        <v>110</v>
      </c>
    </row>
    <row r="7" spans="1:14" ht="15" x14ac:dyDescent="0.25">
      <c r="B7" s="160"/>
      <c r="C7" s="63" t="s">
        <v>36</v>
      </c>
      <c r="D7" s="41" t="str">
        <f>'1. Submission information'!F12</f>
        <v>2021-22</v>
      </c>
      <c r="E7" s="41" t="str">
        <f>'1. Submission information'!G12</f>
        <v>2022-23</v>
      </c>
      <c r="F7" s="41" t="str">
        <f>'1. Submission information'!H12</f>
        <v>2023-24</v>
      </c>
      <c r="G7" s="41" t="str">
        <f>'1. Submission information'!I12</f>
        <v>2024-25</v>
      </c>
      <c r="H7" s="41" t="str">
        <f>'1. Submission information'!J12</f>
        <v>2025-26</v>
      </c>
      <c r="I7" s="184" t="str">
        <f>'1. Submission information'!K12</f>
        <v>Sept 26 Qtr</v>
      </c>
      <c r="J7" s="42" t="str">
        <f>'1. Submission information'!F7</f>
        <v>2026-27</v>
      </c>
      <c r="K7" s="41" t="str">
        <f>'1. Submission information'!G7</f>
        <v>2027-28</v>
      </c>
      <c r="L7" s="41" t="str">
        <f>'1. Submission information'!H7</f>
        <v>2028-29</v>
      </c>
      <c r="M7" s="41" t="str">
        <f>'1. Submission information'!I7</f>
        <v>2029-30</v>
      </c>
      <c r="N7" s="41" t="str">
        <f>'1. Submission information'!J7</f>
        <v>2030-31</v>
      </c>
    </row>
    <row r="8" spans="1:14" ht="15" x14ac:dyDescent="0.25">
      <c r="B8" s="63"/>
      <c r="C8" s="63"/>
      <c r="D8" s="41" t="s">
        <v>166</v>
      </c>
      <c r="E8" s="41" t="s">
        <v>166</v>
      </c>
      <c r="F8" s="41" t="s">
        <v>166</v>
      </c>
      <c r="G8" s="41" t="s">
        <v>166</v>
      </c>
      <c r="H8" s="41" t="s">
        <v>124</v>
      </c>
      <c r="I8" s="184" t="s">
        <v>124</v>
      </c>
      <c r="J8" s="42" t="s">
        <v>41</v>
      </c>
      <c r="K8" s="41" t="s">
        <v>41</v>
      </c>
      <c r="L8" s="41" t="s">
        <v>41</v>
      </c>
      <c r="M8" s="41" t="s">
        <v>41</v>
      </c>
      <c r="N8" s="41" t="s">
        <v>41</v>
      </c>
    </row>
    <row r="9" spans="1:14" ht="15" x14ac:dyDescent="0.25">
      <c r="B9" s="64" t="s">
        <v>83</v>
      </c>
      <c r="C9" s="175"/>
      <c r="D9" s="85"/>
      <c r="E9" s="85"/>
      <c r="F9" s="85"/>
      <c r="G9" s="85"/>
      <c r="H9" s="85"/>
      <c r="I9" s="185"/>
      <c r="J9" s="6"/>
      <c r="K9" s="85"/>
      <c r="L9" s="6"/>
      <c r="M9" s="85"/>
      <c r="N9" s="6"/>
    </row>
    <row r="10" spans="1:14" ht="15" x14ac:dyDescent="0.25">
      <c r="B10" s="104" t="s">
        <v>84</v>
      </c>
      <c r="C10" s="70">
        <f>SUM(D10:N10)</f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186">
        <v>0</v>
      </c>
      <c r="J10" s="50">
        <v>0</v>
      </c>
      <c r="K10" s="49">
        <v>0</v>
      </c>
      <c r="L10" s="50">
        <v>0</v>
      </c>
      <c r="M10" s="49">
        <v>0</v>
      </c>
      <c r="N10" s="50">
        <v>0</v>
      </c>
    </row>
    <row r="11" spans="1:14" ht="15" x14ac:dyDescent="0.25">
      <c r="B11" s="104" t="s">
        <v>85</v>
      </c>
      <c r="C11" s="70">
        <f t="shared" ref="C11:C13" si="0">SUM(D11:N11)</f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186">
        <v>0</v>
      </c>
      <c r="J11" s="50">
        <v>0</v>
      </c>
      <c r="K11" s="49">
        <v>0</v>
      </c>
      <c r="L11" s="50">
        <v>0</v>
      </c>
      <c r="M11" s="49">
        <v>0</v>
      </c>
      <c r="N11" s="50">
        <v>0</v>
      </c>
    </row>
    <row r="12" spans="1:14" ht="15" x14ac:dyDescent="0.25">
      <c r="B12" s="104" t="s">
        <v>86</v>
      </c>
      <c r="C12" s="70">
        <f t="shared" si="0"/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186">
        <v>0</v>
      </c>
      <c r="J12" s="50">
        <v>0</v>
      </c>
      <c r="K12" s="49">
        <v>0</v>
      </c>
      <c r="L12" s="50">
        <v>0</v>
      </c>
      <c r="M12" s="49">
        <v>0</v>
      </c>
      <c r="N12" s="50">
        <v>0</v>
      </c>
    </row>
    <row r="13" spans="1:14" ht="15" x14ac:dyDescent="0.25">
      <c r="B13" s="104" t="s">
        <v>51</v>
      </c>
      <c r="C13" s="70">
        <f t="shared" si="0"/>
        <v>9.0060935377436291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186">
        <v>0</v>
      </c>
      <c r="J13" s="50">
        <v>0.14945813664542229</v>
      </c>
      <c r="K13" s="49">
        <v>1.3906138983573486</v>
      </c>
      <c r="L13" s="50">
        <v>2.0963604942226719</v>
      </c>
      <c r="M13" s="49">
        <v>2.7122176939951181</v>
      </c>
      <c r="N13" s="50">
        <v>2.6574433145230683</v>
      </c>
    </row>
    <row r="14" spans="1:14" ht="15" x14ac:dyDescent="0.25">
      <c r="B14" s="9"/>
      <c r="C14" s="79"/>
      <c r="D14" s="52"/>
      <c r="E14" s="52"/>
      <c r="F14" s="52"/>
      <c r="G14" s="52"/>
      <c r="H14" s="52"/>
      <c r="I14" s="187"/>
      <c r="J14" s="53"/>
      <c r="K14" s="52"/>
      <c r="L14" s="53"/>
      <c r="M14" s="52"/>
      <c r="N14" s="53"/>
    </row>
    <row r="15" spans="1:14" ht="15" x14ac:dyDescent="0.25">
      <c r="B15" s="9" t="s">
        <v>87</v>
      </c>
      <c r="C15" s="70">
        <f>SUM(D15:N15)</f>
        <v>9.0060935377436291</v>
      </c>
      <c r="D15" s="55">
        <f t="shared" ref="D15:J15" si="1">SUM(D10:D13)</f>
        <v>0</v>
      </c>
      <c r="E15" s="56">
        <f t="shared" si="1"/>
        <v>0</v>
      </c>
      <c r="F15" s="56">
        <f t="shared" si="1"/>
        <v>0</v>
      </c>
      <c r="G15" s="56">
        <f t="shared" si="1"/>
        <v>0</v>
      </c>
      <c r="H15" s="56">
        <f t="shared" ref="H15:I15" si="2">SUM(H10:H13)</f>
        <v>0</v>
      </c>
      <c r="I15" s="188">
        <f t="shared" si="2"/>
        <v>0</v>
      </c>
      <c r="J15" s="56">
        <f t="shared" si="1"/>
        <v>0.14945813664542229</v>
      </c>
      <c r="K15" s="56">
        <f t="shared" ref="K15:N15" si="3">SUM(K10:K13)</f>
        <v>1.3906138983573486</v>
      </c>
      <c r="L15" s="56">
        <f t="shared" si="3"/>
        <v>2.0963604942226719</v>
      </c>
      <c r="M15" s="56">
        <f t="shared" si="3"/>
        <v>2.7122176939951181</v>
      </c>
      <c r="N15" s="56">
        <f t="shared" si="3"/>
        <v>2.6574433145230683</v>
      </c>
    </row>
    <row r="16" spans="1:14" ht="15" x14ac:dyDescent="0.25">
      <c r="B16" s="64" t="s">
        <v>88</v>
      </c>
      <c r="C16" s="177"/>
      <c r="D16" s="86"/>
      <c r="E16" s="86"/>
      <c r="F16" s="86"/>
      <c r="G16" s="86"/>
      <c r="H16" s="86"/>
      <c r="I16" s="189"/>
      <c r="J16" s="36"/>
      <c r="K16" s="86"/>
      <c r="L16" s="36"/>
      <c r="M16" s="86"/>
      <c r="N16" s="36"/>
    </row>
    <row r="17" spans="2:14" ht="15" x14ac:dyDescent="0.25">
      <c r="B17" s="27" t="str">
        <f>B10</f>
        <v>IT &amp; Communications</v>
      </c>
      <c r="C17" s="70">
        <f>SUM(D17:N17)</f>
        <v>4.7254684509001346E-2</v>
      </c>
      <c r="D17" s="49">
        <v>0</v>
      </c>
      <c r="E17" s="49">
        <v>0</v>
      </c>
      <c r="F17" s="49">
        <v>0</v>
      </c>
      <c r="G17" s="49">
        <v>0</v>
      </c>
      <c r="H17" s="49">
        <v>4.6775419092027953E-2</v>
      </c>
      <c r="I17" s="186">
        <v>4.7926541697339287E-4</v>
      </c>
      <c r="J17" s="50">
        <v>0</v>
      </c>
      <c r="K17" s="49">
        <v>0</v>
      </c>
      <c r="L17" s="50">
        <v>0</v>
      </c>
      <c r="M17" s="49">
        <v>0</v>
      </c>
      <c r="N17" s="50">
        <v>0</v>
      </c>
    </row>
    <row r="18" spans="2:14" ht="15" x14ac:dyDescent="0.25">
      <c r="B18" s="27" t="str">
        <f t="shared" ref="B18:B20" si="4">B11</f>
        <v>Motor Vehicles</v>
      </c>
      <c r="C18" s="70">
        <f t="shared" ref="C18:C20" si="5">SUM(D18:N18)</f>
        <v>0.55866371822379024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186">
        <v>0.55866371822379024</v>
      </c>
      <c r="J18" s="50">
        <v>0</v>
      </c>
      <c r="K18" s="49">
        <v>0</v>
      </c>
      <c r="L18" s="50">
        <v>0</v>
      </c>
      <c r="M18" s="49">
        <v>0</v>
      </c>
      <c r="N18" s="50">
        <v>0</v>
      </c>
    </row>
    <row r="19" spans="2:14" ht="15" x14ac:dyDescent="0.25">
      <c r="B19" s="27" t="str">
        <f t="shared" si="4"/>
        <v>Buildings and Property</v>
      </c>
      <c r="C19" s="70">
        <f t="shared" si="5"/>
        <v>69.791847671911839</v>
      </c>
      <c r="D19" s="49">
        <v>0</v>
      </c>
      <c r="E19" s="49">
        <v>0</v>
      </c>
      <c r="F19" s="49">
        <v>0</v>
      </c>
      <c r="G19" s="49">
        <v>0</v>
      </c>
      <c r="H19" s="49">
        <v>13.086698716984762</v>
      </c>
      <c r="I19" s="186">
        <v>0.61740814947392053</v>
      </c>
      <c r="J19" s="50">
        <v>16.354999397052044</v>
      </c>
      <c r="K19" s="49">
        <v>26.523260566260824</v>
      </c>
      <c r="L19" s="50">
        <v>13.209480842140282</v>
      </c>
      <c r="M19" s="49">
        <v>0</v>
      </c>
      <c r="N19" s="50">
        <v>0</v>
      </c>
    </row>
    <row r="20" spans="2:14" ht="15" x14ac:dyDescent="0.25">
      <c r="B20" s="27" t="str">
        <f t="shared" si="4"/>
        <v>Other</v>
      </c>
      <c r="C20" s="70">
        <f t="shared" si="5"/>
        <v>103.48299898154947</v>
      </c>
      <c r="D20" s="49">
        <v>0</v>
      </c>
      <c r="E20" s="49">
        <v>1.3462311220700087</v>
      </c>
      <c r="F20" s="49">
        <v>1.8888841691192955</v>
      </c>
      <c r="G20" s="49">
        <v>11.53691994514984</v>
      </c>
      <c r="H20" s="49">
        <v>19.516132754240193</v>
      </c>
      <c r="I20" s="186">
        <v>8.2976065244966222</v>
      </c>
      <c r="J20" s="50">
        <v>24.519003269108435</v>
      </c>
      <c r="K20" s="49">
        <v>26.657861635976371</v>
      </c>
      <c r="L20" s="50">
        <v>9.7203595613887011</v>
      </c>
      <c r="M20" s="49">
        <v>0</v>
      </c>
      <c r="N20" s="50">
        <v>0</v>
      </c>
    </row>
    <row r="21" spans="2:14" ht="15" x14ac:dyDescent="0.25">
      <c r="B21" s="9"/>
      <c r="C21" s="79"/>
      <c r="D21" s="52"/>
      <c r="E21" s="52"/>
      <c r="F21" s="52"/>
      <c r="G21" s="52"/>
      <c r="H21" s="52"/>
      <c r="I21" s="187"/>
      <c r="J21" s="53"/>
      <c r="K21" s="52"/>
      <c r="L21" s="53"/>
      <c r="M21" s="52"/>
      <c r="N21" s="53"/>
    </row>
    <row r="22" spans="2:14" ht="15" x14ac:dyDescent="0.25">
      <c r="B22" s="9" t="s">
        <v>89</v>
      </c>
      <c r="C22" s="70">
        <f>SUM(D22:N22)</f>
        <v>173.88076505619409</v>
      </c>
      <c r="D22" s="55">
        <f t="shared" ref="D22:J22" si="6">SUM(D17:D20)</f>
        <v>0</v>
      </c>
      <c r="E22" s="56">
        <f t="shared" si="6"/>
        <v>1.3462311220700087</v>
      </c>
      <c r="F22" s="56">
        <f t="shared" si="6"/>
        <v>1.8888841691192955</v>
      </c>
      <c r="G22" s="56">
        <f t="shared" si="6"/>
        <v>11.53691994514984</v>
      </c>
      <c r="H22" s="56">
        <f t="shared" ref="H22:I22" si="7">SUM(H17:H20)</f>
        <v>32.649606890316981</v>
      </c>
      <c r="I22" s="188">
        <f t="shared" si="7"/>
        <v>9.4741576576113058</v>
      </c>
      <c r="J22" s="56">
        <f t="shared" si="6"/>
        <v>40.874002666160479</v>
      </c>
      <c r="K22" s="56">
        <f t="shared" ref="K22:N22" si="8">SUM(K17:K20)</f>
        <v>53.181122202237191</v>
      </c>
      <c r="L22" s="56">
        <f t="shared" si="8"/>
        <v>22.929840403528985</v>
      </c>
      <c r="M22" s="56">
        <f t="shared" si="8"/>
        <v>0</v>
      </c>
      <c r="N22" s="56">
        <f t="shared" si="8"/>
        <v>0</v>
      </c>
    </row>
    <row r="23" spans="2:14" ht="15" x14ac:dyDescent="0.25">
      <c r="B23" s="31"/>
      <c r="C23" s="71"/>
      <c r="D23" s="58"/>
      <c r="E23" s="58"/>
      <c r="F23" s="58"/>
      <c r="G23" s="58"/>
      <c r="H23" s="58"/>
      <c r="I23" s="190"/>
      <c r="J23" s="21"/>
      <c r="K23" s="58"/>
      <c r="L23" s="21"/>
      <c r="M23" s="58"/>
      <c r="N23" s="21"/>
    </row>
    <row r="25" spans="2:14" ht="15" x14ac:dyDescent="0.25">
      <c r="B25" s="137" t="s">
        <v>118</v>
      </c>
      <c r="C25" s="152"/>
      <c r="D25" s="245" t="s">
        <v>11</v>
      </c>
      <c r="E25" s="246"/>
      <c r="F25" s="246"/>
      <c r="G25" s="246"/>
      <c r="H25" s="246"/>
      <c r="I25" s="246"/>
      <c r="J25" s="238" t="s">
        <v>110</v>
      </c>
      <c r="K25" s="238" t="s">
        <v>110</v>
      </c>
      <c r="L25" s="238" t="s">
        <v>110</v>
      </c>
      <c r="M25" s="238" t="s">
        <v>110</v>
      </c>
      <c r="N25" s="239" t="s">
        <v>110</v>
      </c>
    </row>
    <row r="26" spans="2:14" ht="15" x14ac:dyDescent="0.25">
      <c r="B26" s="93"/>
      <c r="C26" s="162" t="s">
        <v>36</v>
      </c>
      <c r="D26" s="191" t="str">
        <f>D7</f>
        <v>2021-22</v>
      </c>
      <c r="E26" s="94" t="str">
        <f t="shared" ref="E26:G26" si="9">E7</f>
        <v>2022-23</v>
      </c>
      <c r="F26" s="94" t="str">
        <f t="shared" si="9"/>
        <v>2023-24</v>
      </c>
      <c r="G26" s="94" t="str">
        <f t="shared" si="9"/>
        <v>2024-25</v>
      </c>
      <c r="H26" s="94" t="str">
        <f t="shared" ref="H26:N26" si="10">H7</f>
        <v>2025-26</v>
      </c>
      <c r="I26" s="192" t="str">
        <f t="shared" si="10"/>
        <v>Sept 26 Qtr</v>
      </c>
      <c r="J26" s="94" t="str">
        <f t="shared" si="10"/>
        <v>2026-27</v>
      </c>
      <c r="K26" s="94" t="str">
        <f t="shared" si="10"/>
        <v>2027-28</v>
      </c>
      <c r="L26" s="94" t="str">
        <f t="shared" si="10"/>
        <v>2028-29</v>
      </c>
      <c r="M26" s="94" t="str">
        <f t="shared" si="10"/>
        <v>2029-30</v>
      </c>
      <c r="N26" s="94" t="str">
        <f t="shared" si="10"/>
        <v>2030-31</v>
      </c>
    </row>
    <row r="27" spans="2:14" ht="15" x14ac:dyDescent="0.25">
      <c r="B27" s="63"/>
      <c r="C27" s="63"/>
      <c r="D27" s="41" t="str">
        <f>D8</f>
        <v>Actuals</v>
      </c>
      <c r="E27" s="42" t="str">
        <f t="shared" ref="E27:N27" si="11">E8</f>
        <v>Actuals</v>
      </c>
      <c r="F27" s="42" t="str">
        <f t="shared" si="11"/>
        <v>Actuals</v>
      </c>
      <c r="G27" s="42" t="str">
        <f t="shared" si="11"/>
        <v>Actuals</v>
      </c>
      <c r="H27" s="42" t="str">
        <f t="shared" ref="H27:I27" si="12">H8</f>
        <v>Estimate</v>
      </c>
      <c r="I27" s="193" t="str">
        <f t="shared" si="12"/>
        <v>Estimate</v>
      </c>
      <c r="J27" s="42" t="str">
        <f t="shared" si="11"/>
        <v>Forecast</v>
      </c>
      <c r="K27" s="42" t="str">
        <f t="shared" si="11"/>
        <v>Forecast</v>
      </c>
      <c r="L27" s="42" t="str">
        <f t="shared" si="11"/>
        <v>Forecast</v>
      </c>
      <c r="M27" s="42" t="str">
        <f t="shared" si="11"/>
        <v>Forecast</v>
      </c>
      <c r="N27" s="42" t="str">
        <f t="shared" si="11"/>
        <v>Forecast</v>
      </c>
    </row>
    <row r="28" spans="2:14" ht="15" x14ac:dyDescent="0.25">
      <c r="B28" s="64" t="s">
        <v>83</v>
      </c>
      <c r="C28" s="175"/>
      <c r="D28" s="85"/>
      <c r="E28" s="85"/>
      <c r="F28" s="85"/>
      <c r="G28" s="85"/>
      <c r="H28" s="85"/>
      <c r="I28" s="185"/>
      <c r="J28" s="6"/>
      <c r="K28" s="85"/>
      <c r="L28" s="6"/>
      <c r="M28" s="85"/>
      <c r="N28" s="6"/>
    </row>
    <row r="29" spans="2:14" ht="15" x14ac:dyDescent="0.25">
      <c r="B29" s="27" t="str">
        <f>B10</f>
        <v>IT &amp; Communications</v>
      </c>
      <c r="C29" s="70">
        <f>SUM(D29:N29)</f>
        <v>0</v>
      </c>
      <c r="D29" s="99">
        <f>D10*'2. CPI escalation series'!D$23</f>
        <v>0</v>
      </c>
      <c r="E29" s="99">
        <f>E10*'2. CPI escalation series'!E$23</f>
        <v>0</v>
      </c>
      <c r="F29" s="99">
        <f>F10*'2. CPI escalation series'!F$23</f>
        <v>0</v>
      </c>
      <c r="G29" s="99">
        <f>G10*'2. CPI escalation series'!G$23</f>
        <v>0</v>
      </c>
      <c r="H29" s="99">
        <f>H10*'2. CPI escalation series'!H$23</f>
        <v>0</v>
      </c>
      <c r="I29" s="194">
        <f>I10*'2. CPI escalation series'!I$23</f>
        <v>0</v>
      </c>
      <c r="J29" s="100">
        <f>J10/(1+'2. CPI escalation series'!$C$12)^(COUNTA($J$7:J$7))</f>
        <v>0</v>
      </c>
      <c r="K29" s="99">
        <f>K10/(1+'2. CPI escalation series'!$C$12)^(COUNTA($J$7:K$7))</f>
        <v>0</v>
      </c>
      <c r="L29" s="99">
        <f>L10/(1+'2. CPI escalation series'!$C$12)^(COUNTA($J$7:L$7))</f>
        <v>0</v>
      </c>
      <c r="M29" s="99">
        <f>M10/(1+'2. CPI escalation series'!$C$12)^(COUNTA($J$7:M$7))</f>
        <v>0</v>
      </c>
      <c r="N29" s="99">
        <f>N10/(1+'2. CPI escalation series'!$C$12)^(COUNTA($J$7:N$7))</f>
        <v>0</v>
      </c>
    </row>
    <row r="30" spans="2:14" ht="15" x14ac:dyDescent="0.25">
      <c r="B30" s="27" t="str">
        <f t="shared" ref="B30:B32" si="13">B11</f>
        <v>Motor Vehicles</v>
      </c>
      <c r="C30" s="70">
        <f t="shared" ref="C30:C32" si="14">SUM(D30:N30)</f>
        <v>0</v>
      </c>
      <c r="D30" s="99">
        <f>D11*'2. CPI escalation series'!D$23</f>
        <v>0</v>
      </c>
      <c r="E30" s="99">
        <f>E11*'2. CPI escalation series'!E$23</f>
        <v>0</v>
      </c>
      <c r="F30" s="99">
        <f>F11*'2. CPI escalation series'!F$23</f>
        <v>0</v>
      </c>
      <c r="G30" s="99">
        <f>G11*'2. CPI escalation series'!G$23</f>
        <v>0</v>
      </c>
      <c r="H30" s="99">
        <f>H11*'2. CPI escalation series'!H$23</f>
        <v>0</v>
      </c>
      <c r="I30" s="194">
        <f>I11*'2. CPI escalation series'!I$23</f>
        <v>0</v>
      </c>
      <c r="J30" s="100">
        <f>J11/(1+'2. CPI escalation series'!$C$12)^(COUNTA($J$7:J$7))</f>
        <v>0</v>
      </c>
      <c r="K30" s="99">
        <f>K11/(1+'2. CPI escalation series'!$C$12)^(COUNTA($J$7:K$7))</f>
        <v>0</v>
      </c>
      <c r="L30" s="99">
        <f>L11/(1+'2. CPI escalation series'!$C$12)^(COUNTA($J$7:L$7))</f>
        <v>0</v>
      </c>
      <c r="M30" s="99">
        <f>M11/(1+'2. CPI escalation series'!$C$12)^(COUNTA($J$7:M$7))</f>
        <v>0</v>
      </c>
      <c r="N30" s="99">
        <f>N11/(1+'2. CPI escalation series'!$C$12)^(COUNTA($J$7:N$7))</f>
        <v>0</v>
      </c>
    </row>
    <row r="31" spans="2:14" ht="15" x14ac:dyDescent="0.25">
      <c r="B31" s="27" t="str">
        <f t="shared" si="13"/>
        <v>Buildings and Property</v>
      </c>
      <c r="C31" s="70">
        <f t="shared" si="14"/>
        <v>0</v>
      </c>
      <c r="D31" s="99">
        <f>D12*'2. CPI escalation series'!D$23</f>
        <v>0</v>
      </c>
      <c r="E31" s="99">
        <f>E12*'2. CPI escalation series'!E$23</f>
        <v>0</v>
      </c>
      <c r="F31" s="99">
        <f>F12*'2. CPI escalation series'!F$23</f>
        <v>0</v>
      </c>
      <c r="G31" s="99">
        <f>G12*'2. CPI escalation series'!G$23</f>
        <v>0</v>
      </c>
      <c r="H31" s="99">
        <f>H12*'2. CPI escalation series'!H$23</f>
        <v>0</v>
      </c>
      <c r="I31" s="194">
        <f>I12*'2. CPI escalation series'!I$23</f>
        <v>0</v>
      </c>
      <c r="J31" s="100">
        <f>J12/(1+'2. CPI escalation series'!$C$12)^(COUNTA($J$7:J$7))</f>
        <v>0</v>
      </c>
      <c r="K31" s="99">
        <f>K12/(1+'2. CPI escalation series'!$C$12)^(COUNTA($J$7:K$7))</f>
        <v>0</v>
      </c>
      <c r="L31" s="99">
        <f>L12/(1+'2. CPI escalation series'!$C$12)^(COUNTA($J$7:L$7))</f>
        <v>0</v>
      </c>
      <c r="M31" s="99">
        <f>M12/(1+'2. CPI escalation series'!$C$12)^(COUNTA($J$7:M$7))</f>
        <v>0</v>
      </c>
      <c r="N31" s="99">
        <f>N12/(1+'2. CPI escalation series'!$C$12)^(COUNTA($J$7:N$7))</f>
        <v>0</v>
      </c>
    </row>
    <row r="32" spans="2:14" ht="15" x14ac:dyDescent="0.25">
      <c r="B32" s="27" t="str">
        <f t="shared" si="13"/>
        <v>Other</v>
      </c>
      <c r="C32" s="70">
        <f t="shared" si="14"/>
        <v>8.1780075856667782</v>
      </c>
      <c r="D32" s="99">
        <f>D13*'2. CPI escalation series'!D$23</f>
        <v>0</v>
      </c>
      <c r="E32" s="99">
        <f>E13*'2. CPI escalation series'!E$23</f>
        <v>0</v>
      </c>
      <c r="F32" s="99">
        <f>F13*'2. CPI escalation series'!F$23</f>
        <v>0</v>
      </c>
      <c r="G32" s="99">
        <f>G13*'2. CPI escalation series'!G$23</f>
        <v>0</v>
      </c>
      <c r="H32" s="99">
        <f>H13*'2. CPI escalation series'!H$23</f>
        <v>0</v>
      </c>
      <c r="I32" s="194">
        <f>I13*'2. CPI escalation series'!I$23</f>
        <v>0</v>
      </c>
      <c r="J32" s="100">
        <f>J13/(1+'2. CPI escalation series'!$C$12)^(COUNTA($J$7:J$7))</f>
        <v>0.14559985563931563</v>
      </c>
      <c r="K32" s="99">
        <f>K13/(1+'2. CPI escalation series'!$C$12)^(COUNTA($J$7:K$7))</f>
        <v>1.3197428794480863</v>
      </c>
      <c r="L32" s="99">
        <f>L13/(1+'2. CPI escalation series'!$C$12)^(COUNTA($J$7:L$7))</f>
        <v>1.9381621573172769</v>
      </c>
      <c r="M32" s="99">
        <f>M13/(1+'2. CPI escalation series'!$C$12)^(COUNTA($J$7:M$7))</f>
        <v>2.4428121346843423</v>
      </c>
      <c r="N32" s="99">
        <f>N13/(1+'2. CPI escalation series'!$C$12)^(COUNTA($J$7:N$7))</f>
        <v>2.3316905585777565</v>
      </c>
    </row>
    <row r="33" spans="2:14" ht="15" x14ac:dyDescent="0.25">
      <c r="B33" s="9"/>
      <c r="C33" s="79"/>
      <c r="D33" s="52"/>
      <c r="E33" s="52"/>
      <c r="F33" s="52"/>
      <c r="G33" s="52"/>
      <c r="H33" s="52"/>
      <c r="I33" s="187"/>
      <c r="J33" s="53"/>
      <c r="K33" s="52"/>
      <c r="L33" s="53"/>
      <c r="M33" s="52"/>
      <c r="N33" s="53"/>
    </row>
    <row r="34" spans="2:14" ht="15" x14ac:dyDescent="0.25">
      <c r="B34" s="9" t="s">
        <v>87</v>
      </c>
      <c r="C34" s="70">
        <f>SUM(D34:N34)</f>
        <v>8.1780075856667782</v>
      </c>
      <c r="D34" s="55">
        <f t="shared" ref="D34:G34" si="15">SUM(D29:D32)</f>
        <v>0</v>
      </c>
      <c r="E34" s="56">
        <f t="shared" si="15"/>
        <v>0</v>
      </c>
      <c r="F34" s="56">
        <f t="shared" si="15"/>
        <v>0</v>
      </c>
      <c r="G34" s="56">
        <f t="shared" si="15"/>
        <v>0</v>
      </c>
      <c r="H34" s="56">
        <f t="shared" ref="H34:J34" si="16">SUM(H29:H32)</f>
        <v>0</v>
      </c>
      <c r="I34" s="188">
        <f t="shared" si="16"/>
        <v>0</v>
      </c>
      <c r="J34" s="56">
        <f t="shared" si="16"/>
        <v>0.14559985563931563</v>
      </c>
      <c r="K34" s="56">
        <f t="shared" ref="K34:N34" si="17">SUM(K29:K32)</f>
        <v>1.3197428794480863</v>
      </c>
      <c r="L34" s="56">
        <f t="shared" si="17"/>
        <v>1.9381621573172769</v>
      </c>
      <c r="M34" s="56">
        <f t="shared" si="17"/>
        <v>2.4428121346843423</v>
      </c>
      <c r="N34" s="56">
        <f t="shared" si="17"/>
        <v>2.3316905585777565</v>
      </c>
    </row>
    <row r="35" spans="2:14" ht="15" x14ac:dyDescent="0.25">
      <c r="B35" s="64" t="s">
        <v>88</v>
      </c>
      <c r="C35" s="177"/>
      <c r="D35" s="86"/>
      <c r="E35" s="86"/>
      <c r="F35" s="86"/>
      <c r="G35" s="86"/>
      <c r="H35" s="86"/>
      <c r="I35" s="189"/>
      <c r="J35" s="36"/>
      <c r="K35" s="86"/>
      <c r="L35" s="36"/>
      <c r="M35" s="86"/>
      <c r="N35" s="36"/>
    </row>
    <row r="36" spans="2:14" ht="15" x14ac:dyDescent="0.25">
      <c r="B36" s="27" t="str">
        <f>B29</f>
        <v>IT &amp; Communications</v>
      </c>
      <c r="C36" s="70">
        <f>SUM(D36:N36)</f>
        <v>4.7258940860380773E-2</v>
      </c>
      <c r="D36" s="99">
        <f>D17*'2. CPI escalation series'!D$23</f>
        <v>0</v>
      </c>
      <c r="E36" s="99">
        <f>E17*'2. CPI escalation series'!E$23</f>
        <v>0</v>
      </c>
      <c r="F36" s="99">
        <f>F17*'2. CPI escalation series'!F$23</f>
        <v>0</v>
      </c>
      <c r="G36" s="99">
        <f>G17*'2. CPI escalation series'!G$23</f>
        <v>0</v>
      </c>
      <c r="H36" s="99">
        <f>H17*'2. CPI escalation series'!H$23</f>
        <v>4.6775419092027953E-2</v>
      </c>
      <c r="I36" s="194">
        <f>I17*'2. CPI escalation series'!I$23</f>
        <v>4.8352176835281697E-4</v>
      </c>
      <c r="J36" s="100">
        <f>J17/(1+'2. CPI escalation series'!$C$12)^(COUNTA($J$7:J$7))</f>
        <v>0</v>
      </c>
      <c r="K36" s="99">
        <f>K17/(1+'2. CPI escalation series'!$C$12)^(COUNTA($J$7:K$7))</f>
        <v>0</v>
      </c>
      <c r="L36" s="99">
        <f>L17/(1+'2. CPI escalation series'!$C$12)^(COUNTA($J$7:L$7))</f>
        <v>0</v>
      </c>
      <c r="M36" s="99">
        <f>M17/(1+'2. CPI escalation series'!$C$12)^(COUNTA($J$7:M$7))</f>
        <v>0</v>
      </c>
      <c r="N36" s="99">
        <f>N17/(1+'2. CPI escalation series'!$C$12)^(COUNTA($J$7:N$7))</f>
        <v>0</v>
      </c>
    </row>
    <row r="37" spans="2:14" ht="15" x14ac:dyDescent="0.25">
      <c r="B37" s="27" t="str">
        <f t="shared" ref="B37:B39" si="18">B30</f>
        <v>Motor Vehicles</v>
      </c>
      <c r="C37" s="70">
        <f t="shared" ref="C37:C39" si="19">SUM(D37:N37)</f>
        <v>0.5636252051232884</v>
      </c>
      <c r="D37" s="99">
        <f>D18*'2. CPI escalation series'!D$23</f>
        <v>0</v>
      </c>
      <c r="E37" s="99">
        <f>E18*'2. CPI escalation series'!E$23</f>
        <v>0</v>
      </c>
      <c r="F37" s="99">
        <f>F18*'2. CPI escalation series'!F$23</f>
        <v>0</v>
      </c>
      <c r="G37" s="99">
        <f>G18*'2. CPI escalation series'!G$23</f>
        <v>0</v>
      </c>
      <c r="H37" s="99">
        <f>H18*'2. CPI escalation series'!H$23</f>
        <v>0</v>
      </c>
      <c r="I37" s="194">
        <f>I18*'2. CPI escalation series'!I$23</f>
        <v>0.5636252051232884</v>
      </c>
      <c r="J37" s="100">
        <f>J18/(1+'2. CPI escalation series'!$C$12)^(COUNTA($J$7:J$7))</f>
        <v>0</v>
      </c>
      <c r="K37" s="99">
        <f>K18/(1+'2. CPI escalation series'!$C$12)^(COUNTA($J$7:K$7))</f>
        <v>0</v>
      </c>
      <c r="L37" s="99">
        <f>L18/(1+'2. CPI escalation series'!$C$12)^(COUNTA($J$7:L$7))</f>
        <v>0</v>
      </c>
      <c r="M37" s="99">
        <f>M18/(1+'2. CPI escalation series'!$C$12)^(COUNTA($J$7:M$7))</f>
        <v>0</v>
      </c>
      <c r="N37" s="99">
        <f>N18/(1+'2. CPI escalation series'!$C$12)^(COUNTA($J$7:N$7))</f>
        <v>0</v>
      </c>
    </row>
    <row r="38" spans="2:14" ht="15" x14ac:dyDescent="0.25">
      <c r="B38" s="27" t="str">
        <f t="shared" si="18"/>
        <v>Buildings and Property</v>
      </c>
      <c r="C38" s="70">
        <f t="shared" si="19"/>
        <v>67.026565980946259</v>
      </c>
      <c r="D38" s="99">
        <f>D19*'2. CPI escalation series'!D$23</f>
        <v>0</v>
      </c>
      <c r="E38" s="99">
        <f>E19*'2. CPI escalation series'!E$23</f>
        <v>0</v>
      </c>
      <c r="F38" s="99">
        <f>F19*'2. CPI escalation series'!F$23</f>
        <v>0</v>
      </c>
      <c r="G38" s="99">
        <f>G19*'2. CPI escalation series'!G$23</f>
        <v>0</v>
      </c>
      <c r="H38" s="99">
        <f>H19*'2. CPI escalation series'!H$23</f>
        <v>13.086698716984762</v>
      </c>
      <c r="I38" s="194">
        <f>I19*'2. CPI escalation series'!I$23</f>
        <v>0.62289134508038946</v>
      </c>
      <c r="J38" s="100">
        <f>J19/(1+'2. CPI escalation series'!$C$12)^(COUNTA($J$7:J$7))</f>
        <v>15.932792985645772</v>
      </c>
      <c r="K38" s="99">
        <f>K19/(1+'2. CPI escalation series'!$C$12)^(COUNTA($J$7:K$7))</f>
        <v>25.171533459730984</v>
      </c>
      <c r="L38" s="99">
        <f>L19/(1+'2. CPI escalation series'!$C$12)^(COUNTA($J$7:L$7))</f>
        <v>12.212649473504358</v>
      </c>
      <c r="M38" s="99">
        <f>M19/(1+'2. CPI escalation series'!$C$12)^(COUNTA($J$7:M$7))</f>
        <v>0</v>
      </c>
      <c r="N38" s="99">
        <f>N19/(1+'2. CPI escalation series'!$C$12)^(COUNTA($J$7:N$7))</f>
        <v>0</v>
      </c>
    </row>
    <row r="39" spans="2:14" ht="15" x14ac:dyDescent="0.25">
      <c r="B39" s="27" t="str">
        <f t="shared" si="18"/>
        <v>Other</v>
      </c>
      <c r="C39" s="70">
        <f t="shared" si="19"/>
        <v>100.17301172026768</v>
      </c>
      <c r="D39" s="99">
        <f>D20*'2. CPI escalation series'!D$23</f>
        <v>0</v>
      </c>
      <c r="E39" s="99">
        <f>E20*'2. CPI escalation series'!E$23</f>
        <v>1.2173899518936855</v>
      </c>
      <c r="F39" s="99">
        <f>F20*'2. CPI escalation series'!F$23</f>
        <v>1.7773206814588243</v>
      </c>
      <c r="G39" s="99">
        <f>G20*'2. CPI escalation series'!G$23</f>
        <v>11.118725164529375</v>
      </c>
      <c r="H39" s="99">
        <f>H20*'2. CPI escalation series'!H$23</f>
        <v>19.516132754240193</v>
      </c>
      <c r="I39" s="194">
        <f>I20*'2. CPI escalation series'!I$23</f>
        <v>8.3712974851327839</v>
      </c>
      <c r="J39" s="100">
        <f>J20/(1+'2. CPI escalation series'!$C$12)^(COUNTA($J$7:J$7))</f>
        <v>23.886042048493845</v>
      </c>
      <c r="K39" s="99">
        <f>K20/(1+'2. CPI escalation series'!$C$12)^(COUNTA($J$7:K$7))</f>
        <v>25.299274742579531</v>
      </c>
      <c r="L39" s="99">
        <f>L20/(1+'2. CPI escalation series'!$C$12)^(COUNTA($J$7:L$7))</f>
        <v>8.986828891939437</v>
      </c>
      <c r="M39" s="99">
        <f>M20/(1+'2. CPI escalation series'!$C$12)^(COUNTA($J$7:M$7))</f>
        <v>0</v>
      </c>
      <c r="N39" s="99">
        <f>N20/(1+'2. CPI escalation series'!$C$12)^(COUNTA($J$7:N$7))</f>
        <v>0</v>
      </c>
    </row>
    <row r="40" spans="2:14" ht="15" x14ac:dyDescent="0.25">
      <c r="B40" s="9"/>
      <c r="C40" s="79"/>
      <c r="D40" s="52"/>
      <c r="E40" s="52"/>
      <c r="F40" s="52"/>
      <c r="G40" s="52"/>
      <c r="H40" s="52"/>
      <c r="I40" s="187"/>
      <c r="J40" s="53"/>
      <c r="K40" s="52"/>
      <c r="L40" s="53"/>
      <c r="M40" s="52"/>
      <c r="N40" s="53"/>
    </row>
    <row r="41" spans="2:14" ht="15" x14ac:dyDescent="0.25">
      <c r="B41" s="9" t="s">
        <v>89</v>
      </c>
      <c r="C41" s="70">
        <f>SUM(D41:N41)</f>
        <v>167.81046184719759</v>
      </c>
      <c r="D41" s="55">
        <f t="shared" ref="D41:G41" si="20">SUM(D36:D39)</f>
        <v>0</v>
      </c>
      <c r="E41" s="56">
        <f t="shared" si="20"/>
        <v>1.2173899518936855</v>
      </c>
      <c r="F41" s="56">
        <f t="shared" si="20"/>
        <v>1.7773206814588243</v>
      </c>
      <c r="G41" s="56">
        <f t="shared" si="20"/>
        <v>11.118725164529375</v>
      </c>
      <c r="H41" s="56">
        <f t="shared" ref="H41:J41" si="21">SUM(H36:H39)</f>
        <v>32.649606890316981</v>
      </c>
      <c r="I41" s="188">
        <f t="shared" si="21"/>
        <v>9.5582975571048152</v>
      </c>
      <c r="J41" s="56">
        <f t="shared" si="21"/>
        <v>39.818835034139617</v>
      </c>
      <c r="K41" s="56">
        <f t="shared" ref="K41:N41" si="22">SUM(K36:K39)</f>
        <v>50.470808202310515</v>
      </c>
      <c r="L41" s="56">
        <f t="shared" si="22"/>
        <v>21.199478365443795</v>
      </c>
      <c r="M41" s="56">
        <f t="shared" si="22"/>
        <v>0</v>
      </c>
      <c r="N41" s="56">
        <f t="shared" si="22"/>
        <v>0</v>
      </c>
    </row>
    <row r="42" spans="2:14" ht="15" x14ac:dyDescent="0.25">
      <c r="B42" s="31"/>
      <c r="C42" s="71"/>
      <c r="D42" s="58"/>
      <c r="E42" s="58"/>
      <c r="F42" s="58"/>
      <c r="G42" s="58"/>
      <c r="H42" s="58"/>
      <c r="I42" s="190"/>
      <c r="J42" s="21"/>
      <c r="K42" s="58"/>
      <c r="L42" s="21"/>
      <c r="M42" s="58"/>
      <c r="N42" s="21"/>
    </row>
  </sheetData>
  <mergeCells count="4">
    <mergeCell ref="J6:N6"/>
    <mergeCell ref="J25:N25"/>
    <mergeCell ref="D6:I6"/>
    <mergeCell ref="D25:I25"/>
  </mergeCell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9A258-DE9E-4E6E-8832-4C84E51DEAFD}">
  <sheetPr codeName="Sheet15"/>
  <dimension ref="A1:I117"/>
  <sheetViews>
    <sheetView showGridLines="0" zoomScaleNormal="100" workbookViewId="0"/>
  </sheetViews>
  <sheetFormatPr defaultColWidth="8.85546875" defaultRowHeight="14.25" x14ac:dyDescent="0.2"/>
  <cols>
    <col min="1" max="1" width="8.85546875" style="60"/>
    <col min="2" max="2" width="75.140625" style="60" customWidth="1"/>
    <col min="3" max="8" width="17.140625" style="60" customWidth="1"/>
    <col min="9" max="13" width="11.7109375" style="60" customWidth="1"/>
    <col min="14" max="16384" width="8.85546875" style="60"/>
  </cols>
  <sheetData>
    <row r="1" spans="1:9" x14ac:dyDescent="0.2">
      <c r="A1" s="215"/>
      <c r="B1" s="38"/>
      <c r="C1" s="38"/>
      <c r="D1" s="38"/>
      <c r="E1" s="38"/>
      <c r="F1" s="38"/>
      <c r="G1" s="38"/>
      <c r="H1" s="38"/>
      <c r="I1" s="38"/>
    </row>
    <row r="2" spans="1:9" x14ac:dyDescent="0.2">
      <c r="A2" s="247"/>
      <c r="B2" s="247"/>
      <c r="C2" s="247"/>
      <c r="D2" s="247"/>
      <c r="E2" s="247"/>
      <c r="F2" s="247"/>
      <c r="G2" s="247"/>
      <c r="H2" s="247"/>
      <c r="I2" s="247"/>
    </row>
    <row r="3" spans="1:9" x14ac:dyDescent="0.2">
      <c r="A3" s="247"/>
      <c r="B3" s="247"/>
      <c r="C3" s="247"/>
      <c r="D3" s="247"/>
      <c r="E3" s="247"/>
      <c r="F3" s="247"/>
      <c r="G3" s="247"/>
      <c r="H3" s="247"/>
      <c r="I3" s="247"/>
    </row>
    <row r="6" spans="1:9" ht="15" x14ac:dyDescent="0.25">
      <c r="B6" s="137" t="s">
        <v>149</v>
      </c>
      <c r="C6" s="240" t="s">
        <v>11</v>
      </c>
      <c r="D6" s="241"/>
      <c r="E6" s="241"/>
      <c r="F6" s="241"/>
      <c r="G6" s="241"/>
      <c r="H6" s="242"/>
    </row>
    <row r="7" spans="1:9" ht="15" x14ac:dyDescent="0.25">
      <c r="B7" s="163"/>
      <c r="C7" s="41" t="str">
        <f>'1. Submission information'!F12</f>
        <v>2021-22</v>
      </c>
      <c r="D7" s="41" t="str">
        <f>'1. Submission information'!G12</f>
        <v>2022-23</v>
      </c>
      <c r="E7" s="41" t="str">
        <f>'1. Submission information'!H12</f>
        <v>2023-24</v>
      </c>
      <c r="F7" s="41" t="str">
        <f>'1. Submission information'!I12</f>
        <v>2024-25</v>
      </c>
      <c r="G7" s="41" t="str">
        <f>'1. Submission information'!J12</f>
        <v>2025-26</v>
      </c>
      <c r="H7" s="41" t="str">
        <f>'1. Submission information'!K12</f>
        <v>Sept 26 Qtr</v>
      </c>
    </row>
    <row r="8" spans="1:9" ht="15" x14ac:dyDescent="0.25">
      <c r="B8" s="80"/>
      <c r="C8" s="41" t="s">
        <v>178</v>
      </c>
      <c r="D8" s="41" t="s">
        <v>178</v>
      </c>
      <c r="E8" s="41" t="s">
        <v>178</v>
      </c>
      <c r="F8" s="41" t="s">
        <v>178</v>
      </c>
      <c r="G8" s="41" t="s">
        <v>124</v>
      </c>
      <c r="H8" s="41" t="s">
        <v>124</v>
      </c>
    </row>
    <row r="9" spans="1:9" ht="15" x14ac:dyDescent="0.25">
      <c r="B9" s="44" t="s">
        <v>90</v>
      </c>
      <c r="C9" s="45"/>
      <c r="D9" s="45"/>
      <c r="E9" s="45"/>
      <c r="F9" s="45"/>
      <c r="G9" s="45"/>
      <c r="H9" s="45"/>
    </row>
    <row r="10" spans="1:9" ht="15" x14ac:dyDescent="0.2">
      <c r="B10" s="95" t="s">
        <v>91</v>
      </c>
      <c r="C10" s="49">
        <v>0</v>
      </c>
      <c r="D10" s="49">
        <v>5.7199138819655507E-2</v>
      </c>
      <c r="E10" s="49">
        <v>8.7655134264269408E-2</v>
      </c>
      <c r="F10" s="49">
        <v>0.44608101225559704</v>
      </c>
      <c r="G10" s="49">
        <v>1.3396832329712574</v>
      </c>
      <c r="H10" s="49">
        <v>5.451951137062796</v>
      </c>
    </row>
    <row r="11" spans="1:9" ht="15" x14ac:dyDescent="0.2">
      <c r="B11" s="95" t="s">
        <v>92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</row>
    <row r="12" spans="1:9" ht="15" x14ac:dyDescent="0.2">
      <c r="B12" s="95" t="s">
        <v>93</v>
      </c>
      <c r="C12" s="49">
        <v>0</v>
      </c>
      <c r="D12" s="49">
        <v>0.39868216293422998</v>
      </c>
      <c r="E12" s="49">
        <v>0.61096266905264118</v>
      </c>
      <c r="F12" s="49">
        <v>3.1092171399762227</v>
      </c>
      <c r="G12" s="49">
        <v>38.865048447984876</v>
      </c>
      <c r="H12" s="49">
        <v>16.220860946019386</v>
      </c>
    </row>
    <row r="13" spans="1:9" ht="15" x14ac:dyDescent="0.2">
      <c r="B13" s="95" t="s">
        <v>94</v>
      </c>
      <c r="C13" s="49">
        <v>0</v>
      </c>
      <c r="D13" s="49">
        <v>0.22525391447383067</v>
      </c>
      <c r="E13" s="49">
        <v>0.34519159770935171</v>
      </c>
      <c r="F13" s="49">
        <v>1.7566959268361106</v>
      </c>
      <c r="G13" s="49">
        <v>13.269141621944694</v>
      </c>
      <c r="H13" s="49">
        <v>13.362424689297654</v>
      </c>
    </row>
    <row r="14" spans="1:9" ht="15" x14ac:dyDescent="0.2">
      <c r="B14" s="95" t="s">
        <v>95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</row>
    <row r="15" spans="1:9" ht="15" x14ac:dyDescent="0.2">
      <c r="B15" s="95" t="s">
        <v>96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</row>
    <row r="16" spans="1:9" ht="15" x14ac:dyDescent="0.2">
      <c r="B16" s="95" t="s">
        <v>97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</row>
    <row r="17" spans="2:8" ht="15.6" customHeight="1" x14ac:dyDescent="0.2">
      <c r="B17" s="96" t="s">
        <v>98</v>
      </c>
      <c r="C17" s="49">
        <v>0</v>
      </c>
      <c r="D17" s="49">
        <v>1.3507865122059579E-3</v>
      </c>
      <c r="E17" s="49">
        <v>2.0700202054281646E-3</v>
      </c>
      <c r="F17" s="49">
        <v>1.0534428090007915E-2</v>
      </c>
      <c r="G17" s="49">
        <v>0</v>
      </c>
      <c r="H17" s="49">
        <v>0.68212984596329806</v>
      </c>
    </row>
    <row r="18" spans="2:8" ht="15" x14ac:dyDescent="0.2">
      <c r="B18" s="96" t="s">
        <v>99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</row>
    <row r="19" spans="2:8" ht="15" x14ac:dyDescent="0.2">
      <c r="B19" s="96" t="s">
        <v>100</v>
      </c>
      <c r="C19" s="49">
        <v>0</v>
      </c>
      <c r="D19" s="49">
        <v>1.1448146634407549E-4</v>
      </c>
      <c r="E19" s="49">
        <v>1.7543775151579832E-4</v>
      </c>
      <c r="F19" s="49">
        <v>8.9281079130026366E-4</v>
      </c>
      <c r="G19" s="49">
        <v>0</v>
      </c>
      <c r="H19" s="49">
        <v>5.7811670680222145E-2</v>
      </c>
    </row>
    <row r="20" spans="2:8" ht="15" x14ac:dyDescent="0.2">
      <c r="B20" s="96" t="s">
        <v>101</v>
      </c>
      <c r="C20" s="49">
        <v>0</v>
      </c>
      <c r="D20" s="49">
        <v>1.4382293083897641</v>
      </c>
      <c r="E20" s="49">
        <v>2.2040223984349727</v>
      </c>
      <c r="F20" s="49">
        <v>11.216371417146403</v>
      </c>
      <c r="G20" s="49">
        <v>100.82863140916308</v>
      </c>
      <c r="H20" s="49">
        <v>74.612725190216253</v>
      </c>
    </row>
    <row r="21" spans="2:8" ht="15" x14ac:dyDescent="0.2">
      <c r="B21" s="96" t="s">
        <v>102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</row>
    <row r="22" spans="2:8" ht="15" x14ac:dyDescent="0.2">
      <c r="B22" s="96" t="s">
        <v>162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</row>
    <row r="23" spans="2:8" ht="15" x14ac:dyDescent="0.2">
      <c r="B23" s="96" t="s">
        <v>162</v>
      </c>
      <c r="C23" s="49">
        <v>0</v>
      </c>
      <c r="D23" s="49">
        <v>0.16122210740396867</v>
      </c>
      <c r="E23" s="49">
        <v>0.24706570347886309</v>
      </c>
      <c r="F23" s="49">
        <v>1.2573287352366482</v>
      </c>
      <c r="G23" s="49">
        <v>16.503823526406151</v>
      </c>
      <c r="H23" s="49">
        <v>0.42913667331361438</v>
      </c>
    </row>
    <row r="24" spans="2:8" ht="15" x14ac:dyDescent="0.2">
      <c r="B24" s="96" t="s">
        <v>103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2:8" ht="15" x14ac:dyDescent="0.2">
      <c r="B25" s="96" t="s">
        <v>104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</row>
    <row r="26" spans="2:8" ht="15" x14ac:dyDescent="0.2">
      <c r="B26" s="48"/>
      <c r="C26" s="52"/>
      <c r="D26" s="52"/>
      <c r="E26" s="52"/>
      <c r="F26" s="52"/>
      <c r="G26" s="52"/>
      <c r="H26" s="52"/>
    </row>
    <row r="27" spans="2:8" ht="15" x14ac:dyDescent="0.25">
      <c r="B27" s="9" t="s">
        <v>36</v>
      </c>
      <c r="C27" s="55">
        <f>SUM(C10:C25)</f>
        <v>0</v>
      </c>
      <c r="D27" s="55">
        <f t="shared" ref="D27:F27" si="0">SUM(D10:D25)</f>
        <v>2.282051899999999</v>
      </c>
      <c r="E27" s="55">
        <f t="shared" si="0"/>
        <v>3.4971429608970426</v>
      </c>
      <c r="F27" s="55">
        <f t="shared" si="0"/>
        <v>17.797121470332289</v>
      </c>
      <c r="G27" s="55">
        <f t="shared" ref="G27:H27" si="1">SUM(G10:G25)</f>
        <v>170.80632823847009</v>
      </c>
      <c r="H27" s="55">
        <f t="shared" si="1"/>
        <v>110.81704015255323</v>
      </c>
    </row>
    <row r="28" spans="2:8" ht="15" x14ac:dyDescent="0.25">
      <c r="B28" s="31"/>
      <c r="C28" s="58"/>
      <c r="D28" s="58"/>
      <c r="E28" s="58"/>
      <c r="F28" s="58"/>
      <c r="G28" s="58"/>
      <c r="H28" s="58"/>
    </row>
    <row r="31" spans="2:8" ht="15" x14ac:dyDescent="0.25">
      <c r="B31" s="137" t="s">
        <v>150</v>
      </c>
      <c r="C31" s="240" t="s">
        <v>11</v>
      </c>
      <c r="D31" s="241"/>
      <c r="E31" s="241"/>
      <c r="F31" s="241"/>
      <c r="G31" s="241"/>
      <c r="H31" s="242"/>
    </row>
    <row r="32" spans="2:8" ht="15" x14ac:dyDescent="0.25">
      <c r="B32" s="163"/>
      <c r="C32" s="41" t="str">
        <f>C7</f>
        <v>2021-22</v>
      </c>
      <c r="D32" s="41" t="str">
        <f t="shared" ref="D32:F32" si="2">D7</f>
        <v>2022-23</v>
      </c>
      <c r="E32" s="41" t="str">
        <f t="shared" si="2"/>
        <v>2023-24</v>
      </c>
      <c r="F32" s="41" t="str">
        <f t="shared" si="2"/>
        <v>2024-25</v>
      </c>
      <c r="G32" s="41" t="str">
        <f t="shared" ref="G32:H32" si="3">G7</f>
        <v>2025-26</v>
      </c>
      <c r="H32" s="41" t="str">
        <f t="shared" si="3"/>
        <v>Sept 26 Qtr</v>
      </c>
    </row>
    <row r="33" spans="2:8" ht="15" x14ac:dyDescent="0.25">
      <c r="B33" s="80"/>
      <c r="C33" s="41" t="s">
        <v>178</v>
      </c>
      <c r="D33" s="41" t="s">
        <v>178</v>
      </c>
      <c r="E33" s="41" t="s">
        <v>178</v>
      </c>
      <c r="F33" s="41" t="s">
        <v>178</v>
      </c>
      <c r="G33" s="41" t="s">
        <v>124</v>
      </c>
      <c r="H33" s="41" t="s">
        <v>124</v>
      </c>
    </row>
    <row r="34" spans="2:8" ht="15" x14ac:dyDescent="0.25">
      <c r="B34" s="44" t="s">
        <v>90</v>
      </c>
      <c r="C34" s="45"/>
      <c r="D34" s="45"/>
      <c r="E34" s="45"/>
      <c r="F34" s="45"/>
      <c r="G34" s="45"/>
      <c r="H34" s="45"/>
    </row>
    <row r="35" spans="2:8" ht="15" x14ac:dyDescent="0.2">
      <c r="B35" s="105" t="str">
        <f>B10</f>
        <v xml:space="preserve">Transmission Lines 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</row>
    <row r="36" spans="2:8" ht="15" x14ac:dyDescent="0.2">
      <c r="B36" s="105" t="str">
        <f t="shared" ref="B36:B50" si="4">B11</f>
        <v xml:space="preserve">Underground Cables 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</row>
    <row r="37" spans="2:8" ht="15" x14ac:dyDescent="0.2">
      <c r="B37" s="105" t="str">
        <f t="shared" si="4"/>
        <v xml:space="preserve">Substations  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</row>
    <row r="38" spans="2:8" ht="15" x14ac:dyDescent="0.2">
      <c r="B38" s="105" t="str">
        <f t="shared" si="4"/>
        <v>Secondary System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</row>
    <row r="39" spans="2:8" ht="15" x14ac:dyDescent="0.2">
      <c r="B39" s="105" t="str">
        <f t="shared" si="4"/>
        <v xml:space="preserve">Communications (short life) 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</row>
    <row r="40" spans="2:8" ht="15" x14ac:dyDescent="0.2">
      <c r="B40" s="105" t="str">
        <f t="shared" si="4"/>
        <v>SIPS Control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</row>
    <row r="41" spans="2:8" ht="15" x14ac:dyDescent="0.2">
      <c r="B41" s="105" t="str">
        <f t="shared" si="4"/>
        <v xml:space="preserve">Business IT 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</row>
    <row r="42" spans="2:8" ht="15" x14ac:dyDescent="0.2">
      <c r="B42" s="105" t="str">
        <f t="shared" si="4"/>
        <v xml:space="preserve">Minor Plant, Motor Vehicles &amp; Mobile Plant 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</row>
    <row r="43" spans="2:8" ht="15" x14ac:dyDescent="0.2">
      <c r="B43" s="105" t="str">
        <f t="shared" si="4"/>
        <v xml:space="preserve">Transmission Line Life Extension 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</row>
    <row r="44" spans="2:8" ht="15" x14ac:dyDescent="0.2">
      <c r="B44" s="105" t="str">
        <f t="shared" si="4"/>
        <v>Land &amp; Easements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</row>
    <row r="45" spans="2:8" ht="15" x14ac:dyDescent="0.2">
      <c r="B45" s="105" t="str">
        <f t="shared" si="4"/>
        <v xml:space="preserve">Synchronous Condensers 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</row>
    <row r="46" spans="2:8" ht="15" x14ac:dyDescent="0.2">
      <c r="B46" s="105" t="str">
        <f t="shared" si="4"/>
        <v>Leasehold Land and Property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</row>
    <row r="47" spans="2:8" ht="15" x14ac:dyDescent="0.2">
      <c r="B47" s="105" t="str">
        <f t="shared" si="4"/>
        <v>[Transgrid to specify]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</row>
    <row r="48" spans="2:8" ht="15" x14ac:dyDescent="0.2">
      <c r="B48" s="105" t="str">
        <f t="shared" si="4"/>
        <v>[Transgrid to specify]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</row>
    <row r="49" spans="2:8" ht="15" x14ac:dyDescent="0.2">
      <c r="B49" s="105" t="str">
        <f t="shared" si="4"/>
        <v xml:space="preserve">Buildings - capital works 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</row>
    <row r="50" spans="2:8" ht="15" x14ac:dyDescent="0.2">
      <c r="B50" s="105" t="str">
        <f t="shared" si="4"/>
        <v xml:space="preserve">In-house software 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</row>
    <row r="51" spans="2:8" ht="15" x14ac:dyDescent="0.2">
      <c r="B51" s="48"/>
      <c r="C51" s="52"/>
      <c r="D51" s="52"/>
      <c r="E51" s="52"/>
      <c r="F51" s="52"/>
      <c r="G51" s="52"/>
      <c r="H51" s="52"/>
    </row>
    <row r="52" spans="2:8" ht="15" x14ac:dyDescent="0.25">
      <c r="B52" s="9" t="s">
        <v>36</v>
      </c>
      <c r="C52" s="55">
        <f>SUM(C35:C50)</f>
        <v>0</v>
      </c>
      <c r="D52" s="55">
        <f t="shared" ref="D52:F52" si="5">SUM(D35:D50)</f>
        <v>0</v>
      </c>
      <c r="E52" s="55">
        <f t="shared" si="5"/>
        <v>0</v>
      </c>
      <c r="F52" s="55">
        <f t="shared" si="5"/>
        <v>0</v>
      </c>
      <c r="G52" s="55">
        <f t="shared" ref="G52:H52" si="6">SUM(G35:G50)</f>
        <v>0</v>
      </c>
      <c r="H52" s="55">
        <f t="shared" si="6"/>
        <v>0</v>
      </c>
    </row>
    <row r="53" spans="2:8" ht="15" x14ac:dyDescent="0.25">
      <c r="B53" s="31"/>
      <c r="C53" s="58"/>
      <c r="D53" s="58"/>
      <c r="E53" s="58"/>
      <c r="F53" s="58"/>
      <c r="G53" s="58"/>
      <c r="H53" s="58"/>
    </row>
    <row r="56" spans="2:8" ht="15" x14ac:dyDescent="0.25">
      <c r="B56" s="137" t="s">
        <v>151</v>
      </c>
      <c r="C56" s="240" t="s">
        <v>11</v>
      </c>
      <c r="D56" s="241"/>
      <c r="E56" s="241"/>
      <c r="F56" s="241"/>
      <c r="G56" s="241"/>
      <c r="H56" s="242"/>
    </row>
    <row r="57" spans="2:8" ht="15" x14ac:dyDescent="0.25">
      <c r="B57" s="163"/>
      <c r="C57" s="41" t="str">
        <f>C7</f>
        <v>2021-22</v>
      </c>
      <c r="D57" s="41" t="str">
        <f t="shared" ref="D57:F57" si="7">D7</f>
        <v>2022-23</v>
      </c>
      <c r="E57" s="41" t="str">
        <f t="shared" si="7"/>
        <v>2023-24</v>
      </c>
      <c r="F57" s="41" t="str">
        <f t="shared" si="7"/>
        <v>2024-25</v>
      </c>
      <c r="G57" s="41" t="str">
        <f t="shared" ref="G57:H57" si="8">G7</f>
        <v>2025-26</v>
      </c>
      <c r="H57" s="41" t="str">
        <f t="shared" si="8"/>
        <v>Sept 26 Qtr</v>
      </c>
    </row>
    <row r="58" spans="2:8" ht="15" x14ac:dyDescent="0.25">
      <c r="B58" s="80"/>
      <c r="C58" s="41" t="s">
        <v>178</v>
      </c>
      <c r="D58" s="41" t="s">
        <v>178</v>
      </c>
      <c r="E58" s="41" t="s">
        <v>178</v>
      </c>
      <c r="F58" s="41" t="s">
        <v>178</v>
      </c>
      <c r="G58" s="41" t="s">
        <v>124</v>
      </c>
      <c r="H58" s="41" t="s">
        <v>124</v>
      </c>
    </row>
    <row r="59" spans="2:8" ht="15" x14ac:dyDescent="0.25">
      <c r="B59" s="44" t="s">
        <v>90</v>
      </c>
      <c r="C59" s="45"/>
      <c r="D59" s="45"/>
      <c r="E59" s="45"/>
      <c r="F59" s="45"/>
      <c r="G59" s="45"/>
      <c r="H59" s="45"/>
    </row>
    <row r="60" spans="2:8" ht="15" x14ac:dyDescent="0.2">
      <c r="B60" s="105" t="str">
        <f>B35</f>
        <v xml:space="preserve">Transmission Lines 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</row>
    <row r="61" spans="2:8" ht="15" x14ac:dyDescent="0.2">
      <c r="B61" s="105" t="str">
        <f t="shared" ref="B61:B75" si="9">B36</f>
        <v xml:space="preserve">Underground Cables 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</row>
    <row r="62" spans="2:8" ht="15" x14ac:dyDescent="0.2">
      <c r="B62" s="105" t="str">
        <f t="shared" si="9"/>
        <v xml:space="preserve">Substations  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</row>
    <row r="63" spans="2:8" ht="15" x14ac:dyDescent="0.2">
      <c r="B63" s="105" t="str">
        <f t="shared" si="9"/>
        <v>Secondary System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</row>
    <row r="64" spans="2:8" ht="15" x14ac:dyDescent="0.2">
      <c r="B64" s="105" t="str">
        <f t="shared" si="9"/>
        <v xml:space="preserve">Communications (short life) 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</row>
    <row r="65" spans="2:8" ht="15" x14ac:dyDescent="0.2">
      <c r="B65" s="105" t="str">
        <f t="shared" si="9"/>
        <v>SIPS Control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</row>
    <row r="66" spans="2:8" ht="15" x14ac:dyDescent="0.2">
      <c r="B66" s="105" t="str">
        <f t="shared" si="9"/>
        <v xml:space="preserve">Business IT 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</row>
    <row r="67" spans="2:8" ht="15" x14ac:dyDescent="0.2">
      <c r="B67" s="105" t="str">
        <f t="shared" si="9"/>
        <v xml:space="preserve">Minor Plant, Motor Vehicles &amp; Mobile Plant 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</row>
    <row r="68" spans="2:8" ht="15" x14ac:dyDescent="0.2">
      <c r="B68" s="105" t="str">
        <f t="shared" si="9"/>
        <v xml:space="preserve">Transmission Line Life Extension 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</row>
    <row r="69" spans="2:8" ht="15" x14ac:dyDescent="0.2">
      <c r="B69" s="105" t="str">
        <f t="shared" si="9"/>
        <v>Land &amp; Easements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</row>
    <row r="70" spans="2:8" ht="15" x14ac:dyDescent="0.2">
      <c r="B70" s="105" t="str">
        <f t="shared" si="9"/>
        <v xml:space="preserve">Synchronous Condensers 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</row>
    <row r="71" spans="2:8" ht="15" x14ac:dyDescent="0.2">
      <c r="B71" s="105" t="str">
        <f t="shared" si="9"/>
        <v>Leasehold Land and Property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</row>
    <row r="72" spans="2:8" ht="15" x14ac:dyDescent="0.2">
      <c r="B72" s="105" t="str">
        <f t="shared" si="9"/>
        <v>[Transgrid to specify]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</row>
    <row r="73" spans="2:8" ht="15" x14ac:dyDescent="0.2">
      <c r="B73" s="105" t="str">
        <f t="shared" si="9"/>
        <v>[Transgrid to specify]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</row>
    <row r="74" spans="2:8" ht="15" x14ac:dyDescent="0.2">
      <c r="B74" s="105" t="str">
        <f t="shared" si="9"/>
        <v xml:space="preserve">Buildings - capital works 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</row>
    <row r="75" spans="2:8" ht="15" x14ac:dyDescent="0.2">
      <c r="B75" s="105" t="str">
        <f t="shared" si="9"/>
        <v xml:space="preserve">In-house software 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</row>
    <row r="76" spans="2:8" ht="15" x14ac:dyDescent="0.2">
      <c r="B76" s="48"/>
      <c r="C76" s="52"/>
      <c r="D76" s="52"/>
      <c r="E76" s="52"/>
      <c r="F76" s="52"/>
      <c r="G76" s="52"/>
      <c r="H76" s="52"/>
    </row>
    <row r="77" spans="2:8" ht="15" x14ac:dyDescent="0.25">
      <c r="B77" s="9" t="s">
        <v>36</v>
      </c>
      <c r="C77" s="55">
        <f>SUM(C60:C75)</f>
        <v>0</v>
      </c>
      <c r="D77" s="55">
        <f>SUM(D60:D75)</f>
        <v>0</v>
      </c>
      <c r="E77" s="55">
        <f>SUM(E60:E75)</f>
        <v>0</v>
      </c>
      <c r="F77" s="55">
        <f t="shared" ref="F77" si="10">SUM(F60:F75)</f>
        <v>0</v>
      </c>
      <c r="G77" s="55">
        <f t="shared" ref="G77:H77" si="11">SUM(G60:G75)</f>
        <v>0</v>
      </c>
      <c r="H77" s="55">
        <f t="shared" si="11"/>
        <v>0</v>
      </c>
    </row>
    <row r="78" spans="2:8" ht="15" x14ac:dyDescent="0.25">
      <c r="B78" s="31"/>
      <c r="C78" s="58"/>
      <c r="D78" s="58"/>
      <c r="E78" s="58"/>
      <c r="F78" s="58"/>
      <c r="G78" s="58"/>
      <c r="H78" s="58"/>
    </row>
    <row r="81" spans="2:8" ht="15" x14ac:dyDescent="0.25">
      <c r="B81" s="137" t="s">
        <v>152</v>
      </c>
      <c r="C81" s="240" t="s">
        <v>11</v>
      </c>
      <c r="D81" s="241"/>
      <c r="E81" s="241"/>
      <c r="F81" s="241"/>
      <c r="G81" s="241"/>
      <c r="H81" s="242"/>
    </row>
    <row r="82" spans="2:8" ht="15" x14ac:dyDescent="0.25">
      <c r="B82" s="163"/>
      <c r="C82" s="41" t="str">
        <f>C7</f>
        <v>2021-22</v>
      </c>
      <c r="D82" s="41" t="str">
        <f t="shared" ref="D82:F82" si="12">D7</f>
        <v>2022-23</v>
      </c>
      <c r="E82" s="41" t="str">
        <f t="shared" si="12"/>
        <v>2023-24</v>
      </c>
      <c r="F82" s="41" t="str">
        <f t="shared" si="12"/>
        <v>2024-25</v>
      </c>
      <c r="G82" s="41" t="str">
        <f t="shared" ref="G82:H82" si="13">G7</f>
        <v>2025-26</v>
      </c>
      <c r="H82" s="41" t="str">
        <f t="shared" si="13"/>
        <v>Sept 26 Qtr</v>
      </c>
    </row>
    <row r="83" spans="2:8" ht="15" x14ac:dyDescent="0.25">
      <c r="B83" s="80"/>
      <c r="C83" s="41" t="s">
        <v>178</v>
      </c>
      <c r="D83" s="41" t="s">
        <v>178</v>
      </c>
      <c r="E83" s="41" t="s">
        <v>178</v>
      </c>
      <c r="F83" s="41" t="s">
        <v>178</v>
      </c>
      <c r="G83" s="41" t="s">
        <v>124</v>
      </c>
      <c r="H83" s="41" t="s">
        <v>124</v>
      </c>
    </row>
    <row r="84" spans="2:8" ht="15" x14ac:dyDescent="0.25">
      <c r="B84" s="44" t="s">
        <v>90</v>
      </c>
      <c r="C84" s="45"/>
      <c r="D84" s="45"/>
      <c r="E84" s="45"/>
      <c r="F84" s="45"/>
      <c r="G84" s="45"/>
      <c r="H84" s="45"/>
    </row>
    <row r="85" spans="2:8" ht="15" x14ac:dyDescent="0.2">
      <c r="B85" s="105" t="str">
        <f>B60</f>
        <v xml:space="preserve">Transmission Lines 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</row>
    <row r="86" spans="2:8" ht="15" x14ac:dyDescent="0.2">
      <c r="B86" s="105" t="str">
        <f t="shared" ref="B86:B100" si="14">B61</f>
        <v xml:space="preserve">Underground Cables 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</row>
    <row r="87" spans="2:8" ht="15" x14ac:dyDescent="0.2">
      <c r="B87" s="105" t="str">
        <f t="shared" si="14"/>
        <v xml:space="preserve">Substations  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</row>
    <row r="88" spans="2:8" ht="15" x14ac:dyDescent="0.2">
      <c r="B88" s="105" t="str">
        <f t="shared" si="14"/>
        <v>Secondary System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</row>
    <row r="89" spans="2:8" ht="15" x14ac:dyDescent="0.2">
      <c r="B89" s="105" t="str">
        <f t="shared" si="14"/>
        <v xml:space="preserve">Communications (short life) 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</row>
    <row r="90" spans="2:8" ht="15" x14ac:dyDescent="0.2">
      <c r="B90" s="105" t="str">
        <f t="shared" si="14"/>
        <v>SIPS Control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</row>
    <row r="91" spans="2:8" ht="15" x14ac:dyDescent="0.2">
      <c r="B91" s="105" t="str">
        <f t="shared" si="14"/>
        <v xml:space="preserve">Business IT 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</row>
    <row r="92" spans="2:8" ht="15" x14ac:dyDescent="0.2">
      <c r="B92" s="105" t="str">
        <f t="shared" si="14"/>
        <v xml:space="preserve">Minor Plant, Motor Vehicles &amp; Mobile Plant 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</row>
    <row r="93" spans="2:8" ht="15" x14ac:dyDescent="0.2">
      <c r="B93" s="105" t="str">
        <f t="shared" si="14"/>
        <v xml:space="preserve">Transmission Line Life Extension 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</row>
    <row r="94" spans="2:8" ht="15" x14ac:dyDescent="0.2">
      <c r="B94" s="105" t="str">
        <f t="shared" si="14"/>
        <v>Land &amp; Easements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</row>
    <row r="95" spans="2:8" ht="15" x14ac:dyDescent="0.2">
      <c r="B95" s="105" t="str">
        <f t="shared" si="14"/>
        <v xml:space="preserve">Synchronous Condensers 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</row>
    <row r="96" spans="2:8" ht="15" x14ac:dyDescent="0.2">
      <c r="B96" s="105" t="str">
        <f t="shared" si="14"/>
        <v>Leasehold Land and Property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</row>
    <row r="97" spans="2:8" ht="15" x14ac:dyDescent="0.2">
      <c r="B97" s="105" t="str">
        <f t="shared" si="14"/>
        <v>[Transgrid to specify]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</row>
    <row r="98" spans="2:8" ht="15" x14ac:dyDescent="0.2">
      <c r="B98" s="105" t="str">
        <f t="shared" si="14"/>
        <v>[Transgrid to specify]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</row>
    <row r="99" spans="2:8" ht="15" x14ac:dyDescent="0.2">
      <c r="B99" s="105" t="str">
        <f t="shared" si="14"/>
        <v xml:space="preserve">Buildings - capital works 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</row>
    <row r="100" spans="2:8" ht="15" x14ac:dyDescent="0.2">
      <c r="B100" s="105" t="str">
        <f t="shared" si="14"/>
        <v xml:space="preserve">In-house software </v>
      </c>
      <c r="C100" s="49">
        <v>0</v>
      </c>
      <c r="D100" s="49">
        <v>0</v>
      </c>
      <c r="E100" s="49">
        <v>0</v>
      </c>
      <c r="F100" s="49">
        <v>0</v>
      </c>
      <c r="G100" s="49">
        <v>0</v>
      </c>
      <c r="H100" s="49">
        <v>0</v>
      </c>
    </row>
    <row r="101" spans="2:8" ht="15" x14ac:dyDescent="0.2">
      <c r="B101" s="48"/>
      <c r="C101" s="52"/>
      <c r="D101" s="52"/>
      <c r="E101" s="52"/>
      <c r="F101" s="52"/>
      <c r="G101" s="52"/>
      <c r="H101" s="52"/>
    </row>
    <row r="102" spans="2:8" ht="15" x14ac:dyDescent="0.25">
      <c r="B102" s="9" t="s">
        <v>36</v>
      </c>
      <c r="C102" s="55">
        <f>SUM(C85:C100)</f>
        <v>0</v>
      </c>
      <c r="D102" s="55">
        <f t="shared" ref="D102:F102" si="15">SUM(D85:D100)</f>
        <v>0</v>
      </c>
      <c r="E102" s="55">
        <f t="shared" si="15"/>
        <v>0</v>
      </c>
      <c r="F102" s="55">
        <f t="shared" si="15"/>
        <v>0</v>
      </c>
      <c r="G102" s="55">
        <f t="shared" ref="G102:H102" si="16">SUM(G85:G100)</f>
        <v>0</v>
      </c>
      <c r="H102" s="55">
        <f t="shared" si="16"/>
        <v>0</v>
      </c>
    </row>
    <row r="103" spans="2:8" ht="15" x14ac:dyDescent="0.25">
      <c r="B103" s="31"/>
      <c r="C103" s="58"/>
      <c r="D103" s="58"/>
      <c r="E103" s="58"/>
      <c r="F103" s="58"/>
      <c r="G103" s="58"/>
      <c r="H103" s="58"/>
    </row>
    <row r="106" spans="2:8" ht="15" x14ac:dyDescent="0.25">
      <c r="B106" s="137" t="s">
        <v>153</v>
      </c>
      <c r="C106" s="240" t="s">
        <v>11</v>
      </c>
      <c r="D106" s="241"/>
      <c r="E106" s="241"/>
      <c r="F106" s="241"/>
      <c r="G106" s="241"/>
      <c r="H106" s="242"/>
    </row>
    <row r="107" spans="2:8" ht="15" x14ac:dyDescent="0.25">
      <c r="B107" s="163"/>
      <c r="C107" s="41" t="str">
        <f>C7</f>
        <v>2021-22</v>
      </c>
      <c r="D107" s="41" t="str">
        <f t="shared" ref="D107:F107" si="17">D7</f>
        <v>2022-23</v>
      </c>
      <c r="E107" s="41" t="str">
        <f t="shared" si="17"/>
        <v>2023-24</v>
      </c>
      <c r="F107" s="41" t="str">
        <f t="shared" si="17"/>
        <v>2024-25</v>
      </c>
      <c r="G107" s="41" t="str">
        <f t="shared" ref="G107:H107" si="18">G7</f>
        <v>2025-26</v>
      </c>
      <c r="H107" s="41" t="str">
        <f t="shared" si="18"/>
        <v>Sept 26 Qtr</v>
      </c>
    </row>
    <row r="108" spans="2:8" ht="15" x14ac:dyDescent="0.25">
      <c r="B108" s="80"/>
      <c r="C108" s="41" t="s">
        <v>178</v>
      </c>
      <c r="D108" s="41" t="s">
        <v>178</v>
      </c>
      <c r="E108" s="41" t="s">
        <v>178</v>
      </c>
      <c r="F108" s="41" t="s">
        <v>178</v>
      </c>
      <c r="G108" s="41" t="s">
        <v>124</v>
      </c>
      <c r="H108" s="41" t="s">
        <v>124</v>
      </c>
    </row>
    <row r="109" spans="2:8" ht="15" x14ac:dyDescent="0.25">
      <c r="B109" s="44"/>
      <c r="C109" s="45"/>
      <c r="D109" s="45"/>
      <c r="E109" s="45"/>
      <c r="F109" s="45"/>
      <c r="G109" s="45"/>
      <c r="H109" s="45"/>
    </row>
    <row r="110" spans="2:8" ht="15" x14ac:dyDescent="0.2">
      <c r="B110" s="96" t="s">
        <v>55</v>
      </c>
      <c r="C110" s="49">
        <v>0</v>
      </c>
      <c r="D110" s="49">
        <v>0</v>
      </c>
      <c r="E110" s="49">
        <v>0</v>
      </c>
      <c r="F110" s="49">
        <v>0</v>
      </c>
      <c r="G110" s="49">
        <v>0</v>
      </c>
      <c r="H110" s="49">
        <v>0</v>
      </c>
    </row>
    <row r="111" spans="2:8" ht="15" x14ac:dyDescent="0.2">
      <c r="B111" s="96" t="s">
        <v>56</v>
      </c>
      <c r="C111" s="49">
        <v>0</v>
      </c>
      <c r="D111" s="49">
        <v>0</v>
      </c>
      <c r="E111" s="49">
        <v>0</v>
      </c>
      <c r="F111" s="49">
        <v>0</v>
      </c>
      <c r="G111" s="49">
        <v>0</v>
      </c>
      <c r="H111" s="49">
        <v>0</v>
      </c>
    </row>
    <row r="112" spans="2:8" ht="15" x14ac:dyDescent="0.2">
      <c r="B112" s="96" t="s">
        <v>53</v>
      </c>
      <c r="C112" s="49">
        <v>0</v>
      </c>
      <c r="D112" s="49">
        <v>0</v>
      </c>
      <c r="E112" s="49">
        <v>0</v>
      </c>
      <c r="F112" s="49">
        <v>0</v>
      </c>
      <c r="G112" s="49">
        <v>0</v>
      </c>
      <c r="H112" s="49">
        <v>0</v>
      </c>
    </row>
    <row r="113" spans="2:8" ht="15" x14ac:dyDescent="0.2">
      <c r="B113" s="96" t="s">
        <v>57</v>
      </c>
      <c r="C113" s="49">
        <v>0</v>
      </c>
      <c r="D113" s="49">
        <v>0</v>
      </c>
      <c r="E113" s="49">
        <v>0</v>
      </c>
      <c r="F113" s="49">
        <v>0</v>
      </c>
      <c r="G113" s="49">
        <v>0</v>
      </c>
      <c r="H113" s="49">
        <v>0</v>
      </c>
    </row>
    <row r="114" spans="2:8" ht="15" x14ac:dyDescent="0.2">
      <c r="B114" s="96" t="s">
        <v>51</v>
      </c>
      <c r="C114" s="49">
        <v>0</v>
      </c>
      <c r="D114" s="49">
        <v>0</v>
      </c>
      <c r="E114" s="49">
        <v>0</v>
      </c>
      <c r="F114" s="49">
        <v>0</v>
      </c>
      <c r="G114" s="49">
        <v>0</v>
      </c>
      <c r="H114" s="49">
        <v>0</v>
      </c>
    </row>
    <row r="115" spans="2:8" ht="15" x14ac:dyDescent="0.2">
      <c r="B115" s="48"/>
      <c r="C115" s="52"/>
      <c r="D115" s="52"/>
      <c r="E115" s="52"/>
      <c r="F115" s="52"/>
      <c r="G115" s="52"/>
      <c r="H115" s="52"/>
    </row>
    <row r="116" spans="2:8" ht="15" x14ac:dyDescent="0.25">
      <c r="B116" s="9" t="s">
        <v>36</v>
      </c>
      <c r="C116" s="55">
        <f t="shared" ref="C116:H116" si="19">SUM(C110:C114)</f>
        <v>0</v>
      </c>
      <c r="D116" s="55">
        <f t="shared" si="19"/>
        <v>0</v>
      </c>
      <c r="E116" s="55">
        <f t="shared" si="19"/>
        <v>0</v>
      </c>
      <c r="F116" s="55">
        <f t="shared" si="19"/>
        <v>0</v>
      </c>
      <c r="G116" s="55">
        <f t="shared" si="19"/>
        <v>0</v>
      </c>
      <c r="H116" s="55">
        <f t="shared" si="19"/>
        <v>0</v>
      </c>
    </row>
    <row r="117" spans="2:8" ht="15" x14ac:dyDescent="0.25">
      <c r="B117" s="31"/>
      <c r="C117" s="58"/>
      <c r="D117" s="58"/>
      <c r="E117" s="58"/>
      <c r="F117" s="58"/>
      <c r="G117" s="58"/>
      <c r="H117" s="58"/>
    </row>
  </sheetData>
  <mergeCells count="6">
    <mergeCell ref="C106:H106"/>
    <mergeCell ref="A2:I3"/>
    <mergeCell ref="C6:H6"/>
    <mergeCell ref="C31:H31"/>
    <mergeCell ref="C56:H56"/>
    <mergeCell ref="C81:H81"/>
  </mergeCell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13E09-A6BD-4883-B114-4623D3093097}">
  <sheetPr codeName="Sheet16"/>
  <dimension ref="A1:N103"/>
  <sheetViews>
    <sheetView showGridLines="0" zoomScaleNormal="100" workbookViewId="0"/>
  </sheetViews>
  <sheetFormatPr defaultColWidth="8.85546875" defaultRowHeight="14.25" x14ac:dyDescent="0.2"/>
  <cols>
    <col min="1" max="1" width="8.85546875" style="60"/>
    <col min="2" max="2" width="98" style="60" customWidth="1"/>
    <col min="3" max="14" width="17.140625" style="60" customWidth="1"/>
    <col min="15" max="16384" width="8.85546875" style="60"/>
  </cols>
  <sheetData>
    <row r="1" spans="1:14" x14ac:dyDescent="0.2">
      <c r="A1" s="215"/>
      <c r="B1" s="38"/>
      <c r="C1" s="38"/>
      <c r="D1" s="38"/>
      <c r="E1" s="38"/>
      <c r="F1" s="38"/>
      <c r="G1" s="38"/>
      <c r="H1" s="38"/>
      <c r="I1" s="38"/>
      <c r="J1" s="38"/>
    </row>
    <row r="2" spans="1:14" ht="15" customHeight="1" x14ac:dyDescent="0.2">
      <c r="A2" s="248"/>
      <c r="B2" s="248"/>
      <c r="C2" s="248"/>
      <c r="D2" s="248"/>
      <c r="E2" s="248"/>
      <c r="F2" s="248"/>
      <c r="G2" s="248"/>
      <c r="H2" s="248"/>
      <c r="I2" s="248"/>
      <c r="J2" s="248"/>
    </row>
    <row r="3" spans="1:14" x14ac:dyDescent="0.2">
      <c r="A3" s="248"/>
      <c r="B3" s="248"/>
      <c r="C3" s="248"/>
      <c r="D3" s="248"/>
      <c r="E3" s="248"/>
      <c r="F3" s="248"/>
      <c r="G3" s="248"/>
      <c r="H3" s="248"/>
      <c r="I3" s="248"/>
      <c r="J3" s="248"/>
    </row>
    <row r="6" spans="1:14" ht="15" x14ac:dyDescent="0.25">
      <c r="B6" s="137" t="s">
        <v>154</v>
      </c>
      <c r="C6" s="151"/>
      <c r="D6" s="240" t="s">
        <v>107</v>
      </c>
      <c r="E6" s="241"/>
      <c r="F6" s="241"/>
      <c r="G6" s="241"/>
      <c r="H6" s="241"/>
      <c r="I6" s="242"/>
      <c r="J6" s="241" t="s">
        <v>172</v>
      </c>
      <c r="K6" s="241"/>
      <c r="L6" s="241"/>
      <c r="M6" s="241"/>
      <c r="N6" s="242"/>
    </row>
    <row r="7" spans="1:14" ht="15" x14ac:dyDescent="0.25">
      <c r="B7" s="97"/>
      <c r="C7" s="63" t="s">
        <v>36</v>
      </c>
      <c r="D7" s="41" t="str">
        <f>'1. Submission information'!F12</f>
        <v>2021-22</v>
      </c>
      <c r="E7" s="41" t="str">
        <f>'1. Submission information'!G12</f>
        <v>2022-23</v>
      </c>
      <c r="F7" s="41" t="str">
        <f>'1. Submission information'!H12</f>
        <v>2023-24</v>
      </c>
      <c r="G7" s="41" t="str">
        <f>'1. Submission information'!I12</f>
        <v>2024-25</v>
      </c>
      <c r="H7" s="41" t="str">
        <f>'1. Submission information'!J12</f>
        <v>2025-26</v>
      </c>
      <c r="I7" s="184" t="str">
        <f>'1. Submission information'!K12</f>
        <v>Sept 26 Qtr</v>
      </c>
      <c r="J7" s="42" t="str">
        <f>'1. Submission information'!F7</f>
        <v>2026-27</v>
      </c>
      <c r="K7" s="41" t="str">
        <f>'1. Submission information'!G7</f>
        <v>2027-28</v>
      </c>
      <c r="L7" s="41" t="str">
        <f>'1. Submission information'!H7</f>
        <v>2028-29</v>
      </c>
      <c r="M7" s="41" t="str">
        <f>'1. Submission information'!I7</f>
        <v>2029-30</v>
      </c>
      <c r="N7" s="41" t="str">
        <f>'1. Submission information'!J7</f>
        <v>2030-31</v>
      </c>
    </row>
    <row r="8" spans="1:14" ht="15" x14ac:dyDescent="0.25">
      <c r="B8" s="68"/>
      <c r="C8" s="69"/>
      <c r="D8" s="41" t="s">
        <v>166</v>
      </c>
      <c r="E8" s="41" t="s">
        <v>166</v>
      </c>
      <c r="F8" s="41" t="s">
        <v>166</v>
      </c>
      <c r="G8" s="41" t="s">
        <v>166</v>
      </c>
      <c r="H8" s="41" t="s">
        <v>124</v>
      </c>
      <c r="I8" s="184" t="s">
        <v>124</v>
      </c>
      <c r="J8" s="42" t="s">
        <v>41</v>
      </c>
      <c r="K8" s="41" t="s">
        <v>41</v>
      </c>
      <c r="L8" s="41" t="s">
        <v>41</v>
      </c>
      <c r="M8" s="41" t="s">
        <v>41</v>
      </c>
      <c r="N8" s="41" t="s">
        <v>41</v>
      </c>
    </row>
    <row r="9" spans="1:14" ht="15" x14ac:dyDescent="0.25">
      <c r="B9" s="44" t="s">
        <v>108</v>
      </c>
      <c r="C9" s="78"/>
      <c r="D9" s="45"/>
      <c r="E9" s="61"/>
      <c r="F9" s="61"/>
      <c r="G9" s="61"/>
      <c r="H9" s="61"/>
      <c r="I9" s="205"/>
      <c r="J9" s="46"/>
      <c r="K9" s="46"/>
      <c r="L9" s="47"/>
      <c r="M9" s="45"/>
      <c r="N9" s="61"/>
    </row>
    <row r="10" spans="1:14" ht="15" x14ac:dyDescent="0.25">
      <c r="B10" s="95" t="s">
        <v>91</v>
      </c>
      <c r="C10" s="70">
        <f>SUM(D10:N10)</f>
        <v>24.351583401586183</v>
      </c>
      <c r="D10" s="49">
        <v>0</v>
      </c>
      <c r="E10" s="50">
        <v>0</v>
      </c>
      <c r="F10" s="50">
        <v>0</v>
      </c>
      <c r="G10" s="50">
        <v>0</v>
      </c>
      <c r="H10" s="50">
        <v>0</v>
      </c>
      <c r="I10" s="197">
        <v>5.5061613980796178</v>
      </c>
      <c r="J10" s="50">
        <v>15.219316167049353</v>
      </c>
      <c r="K10" s="50">
        <v>3.6261058364572145</v>
      </c>
      <c r="L10" s="51">
        <v>0</v>
      </c>
      <c r="M10" s="49">
        <v>0</v>
      </c>
      <c r="N10" s="50">
        <v>0</v>
      </c>
    </row>
    <row r="11" spans="1:14" ht="15" x14ac:dyDescent="0.25">
      <c r="B11" s="95" t="s">
        <v>92</v>
      </c>
      <c r="C11" s="70">
        <f t="shared" ref="C11:C25" si="0">SUM(D11:N11)</f>
        <v>0</v>
      </c>
      <c r="D11" s="49">
        <v>0</v>
      </c>
      <c r="E11" s="50">
        <v>0</v>
      </c>
      <c r="F11" s="50">
        <v>0</v>
      </c>
      <c r="G11" s="50">
        <v>0</v>
      </c>
      <c r="H11" s="50">
        <v>1.0623011581552397</v>
      </c>
      <c r="I11" s="197">
        <v>-1.0623011581552397</v>
      </c>
      <c r="J11" s="50">
        <v>0</v>
      </c>
      <c r="K11" s="50">
        <v>0</v>
      </c>
      <c r="L11" s="51">
        <v>0</v>
      </c>
      <c r="M11" s="49">
        <v>0</v>
      </c>
      <c r="N11" s="50">
        <v>0</v>
      </c>
    </row>
    <row r="12" spans="1:14" ht="15" x14ac:dyDescent="0.25">
      <c r="B12" s="95" t="s">
        <v>93</v>
      </c>
      <c r="C12" s="70">
        <f t="shared" si="0"/>
        <v>170.84539465829047</v>
      </c>
      <c r="D12" s="49">
        <v>0</v>
      </c>
      <c r="E12" s="50">
        <v>0</v>
      </c>
      <c r="F12" s="50">
        <v>0</v>
      </c>
      <c r="G12" s="50">
        <v>0</v>
      </c>
      <c r="H12" s="50">
        <v>0</v>
      </c>
      <c r="I12" s="197">
        <v>44.74342588591859</v>
      </c>
      <c r="J12" s="50">
        <v>59.448276510992287</v>
      </c>
      <c r="K12" s="50">
        <v>56.484439080420088</v>
      </c>
      <c r="L12" s="51">
        <v>10.169253180959521</v>
      </c>
      <c r="M12" s="49">
        <v>0</v>
      </c>
      <c r="N12" s="50">
        <v>0</v>
      </c>
    </row>
    <row r="13" spans="1:14" ht="15" x14ac:dyDescent="0.25">
      <c r="B13" s="95" t="s">
        <v>94</v>
      </c>
      <c r="C13" s="70">
        <f t="shared" si="0"/>
        <v>96.343326776703563</v>
      </c>
      <c r="D13" s="49">
        <v>0</v>
      </c>
      <c r="E13" s="50">
        <v>0</v>
      </c>
      <c r="F13" s="50">
        <v>0</v>
      </c>
      <c r="G13" s="50">
        <v>0</v>
      </c>
      <c r="H13" s="50">
        <v>30.818020978351402</v>
      </c>
      <c r="I13" s="197">
        <v>-9.2283274354455571</v>
      </c>
      <c r="J13" s="50">
        <v>46.57355219957595</v>
      </c>
      <c r="K13" s="50">
        <v>24.869161393909366</v>
      </c>
      <c r="L13" s="51">
        <v>3.3109196403124006</v>
      </c>
      <c r="M13" s="49">
        <v>0</v>
      </c>
      <c r="N13" s="50">
        <v>0</v>
      </c>
    </row>
    <row r="14" spans="1:14" ht="15" x14ac:dyDescent="0.25">
      <c r="B14" s="95" t="s">
        <v>95</v>
      </c>
      <c r="C14" s="70">
        <f t="shared" si="0"/>
        <v>0</v>
      </c>
      <c r="D14" s="49">
        <v>0</v>
      </c>
      <c r="E14" s="50">
        <v>0</v>
      </c>
      <c r="F14" s="50">
        <v>0</v>
      </c>
      <c r="G14" s="50">
        <v>0</v>
      </c>
      <c r="H14" s="50">
        <v>10.521759297871402</v>
      </c>
      <c r="I14" s="197">
        <v>-10.521759297871402</v>
      </c>
      <c r="J14" s="50">
        <v>0</v>
      </c>
      <c r="K14" s="50">
        <v>0</v>
      </c>
      <c r="L14" s="51">
        <v>0</v>
      </c>
      <c r="M14" s="49">
        <v>0</v>
      </c>
      <c r="N14" s="50">
        <v>0</v>
      </c>
    </row>
    <row r="15" spans="1:14" ht="15" x14ac:dyDescent="0.25">
      <c r="B15" s="95" t="s">
        <v>96</v>
      </c>
      <c r="C15" s="70">
        <f t="shared" si="0"/>
        <v>0</v>
      </c>
      <c r="D15" s="49">
        <v>0</v>
      </c>
      <c r="E15" s="50">
        <v>0</v>
      </c>
      <c r="F15" s="50">
        <v>0</v>
      </c>
      <c r="G15" s="50">
        <v>0</v>
      </c>
      <c r="H15" s="50">
        <v>0</v>
      </c>
      <c r="I15" s="197">
        <v>0</v>
      </c>
      <c r="J15" s="50">
        <v>0</v>
      </c>
      <c r="K15" s="50">
        <v>0</v>
      </c>
      <c r="L15" s="51">
        <v>0</v>
      </c>
      <c r="M15" s="49">
        <v>0</v>
      </c>
      <c r="N15" s="50">
        <v>0</v>
      </c>
    </row>
    <row r="16" spans="1:14" ht="15" x14ac:dyDescent="0.25">
      <c r="B16" s="95" t="s">
        <v>97</v>
      </c>
      <c r="C16" s="70">
        <f t="shared" si="0"/>
        <v>0</v>
      </c>
      <c r="D16" s="49">
        <v>0</v>
      </c>
      <c r="E16" s="50">
        <v>0</v>
      </c>
      <c r="F16" s="50">
        <v>0</v>
      </c>
      <c r="G16" s="50">
        <v>0</v>
      </c>
      <c r="H16" s="50">
        <v>0</v>
      </c>
      <c r="I16" s="197">
        <v>0</v>
      </c>
      <c r="J16" s="50">
        <v>0</v>
      </c>
      <c r="K16" s="50">
        <v>0</v>
      </c>
      <c r="L16" s="51">
        <v>0</v>
      </c>
      <c r="M16" s="49">
        <v>0</v>
      </c>
      <c r="N16" s="50">
        <v>0</v>
      </c>
    </row>
    <row r="17" spans="2:14" ht="15.6" customHeight="1" x14ac:dyDescent="0.25">
      <c r="B17" s="96" t="s">
        <v>98</v>
      </c>
      <c r="C17" s="70">
        <f t="shared" si="0"/>
        <v>0.55866371822379024</v>
      </c>
      <c r="D17" s="49">
        <v>0</v>
      </c>
      <c r="E17" s="50">
        <v>0</v>
      </c>
      <c r="F17" s="50">
        <v>0</v>
      </c>
      <c r="G17" s="50">
        <v>0</v>
      </c>
      <c r="H17" s="50">
        <v>0</v>
      </c>
      <c r="I17" s="197">
        <v>0.55866371822379024</v>
      </c>
      <c r="J17" s="50">
        <v>0</v>
      </c>
      <c r="K17" s="50">
        <v>0</v>
      </c>
      <c r="L17" s="51">
        <v>0</v>
      </c>
      <c r="M17" s="49">
        <v>0</v>
      </c>
      <c r="N17" s="50">
        <v>0</v>
      </c>
    </row>
    <row r="18" spans="2:14" ht="15" x14ac:dyDescent="0.25">
      <c r="B18" s="96" t="s">
        <v>99</v>
      </c>
      <c r="C18" s="70">
        <f t="shared" si="0"/>
        <v>0</v>
      </c>
      <c r="D18" s="49">
        <v>0</v>
      </c>
      <c r="E18" s="50">
        <v>0</v>
      </c>
      <c r="F18" s="50">
        <v>0</v>
      </c>
      <c r="G18" s="50">
        <v>0</v>
      </c>
      <c r="H18" s="50">
        <v>0</v>
      </c>
      <c r="I18" s="197">
        <v>0</v>
      </c>
      <c r="J18" s="50">
        <v>0</v>
      </c>
      <c r="K18" s="50">
        <v>0</v>
      </c>
      <c r="L18" s="51">
        <v>0</v>
      </c>
      <c r="M18" s="49">
        <v>0</v>
      </c>
      <c r="N18" s="50">
        <v>0</v>
      </c>
    </row>
    <row r="19" spans="2:14" ht="15" x14ac:dyDescent="0.25">
      <c r="B19" s="96" t="s">
        <v>100</v>
      </c>
      <c r="C19" s="70">
        <f t="shared" si="0"/>
        <v>4.7347705264724531E-2</v>
      </c>
      <c r="D19" s="49">
        <v>0</v>
      </c>
      <c r="E19" s="50">
        <v>0</v>
      </c>
      <c r="F19" s="50">
        <v>0</v>
      </c>
      <c r="G19" s="50">
        <v>0</v>
      </c>
      <c r="H19" s="50">
        <v>0</v>
      </c>
      <c r="I19" s="197">
        <v>4.7347705264724531E-2</v>
      </c>
      <c r="J19" s="50">
        <v>0</v>
      </c>
      <c r="K19" s="50">
        <v>0</v>
      </c>
      <c r="L19" s="51">
        <v>0</v>
      </c>
      <c r="M19" s="49">
        <v>0</v>
      </c>
      <c r="N19" s="50">
        <v>0</v>
      </c>
    </row>
    <row r="20" spans="2:14" ht="15" x14ac:dyDescent="0.25">
      <c r="B20" s="96" t="s">
        <v>101</v>
      </c>
      <c r="C20" s="70">
        <f t="shared" si="0"/>
        <v>616.29473432886186</v>
      </c>
      <c r="D20" s="49">
        <v>0</v>
      </c>
      <c r="E20" s="50">
        <v>0</v>
      </c>
      <c r="F20" s="50">
        <v>0</v>
      </c>
      <c r="G20" s="50">
        <v>0</v>
      </c>
      <c r="H20" s="50">
        <v>0</v>
      </c>
      <c r="I20" s="197">
        <v>142.28556059293118</v>
      </c>
      <c r="J20" s="50">
        <v>254.57489497429148</v>
      </c>
      <c r="K20" s="50">
        <v>187.28116439499155</v>
      </c>
      <c r="L20" s="51">
        <v>32.153114366647621</v>
      </c>
      <c r="M20" s="49">
        <v>0</v>
      </c>
      <c r="N20" s="50">
        <v>0</v>
      </c>
    </row>
    <row r="21" spans="2:14" ht="15" x14ac:dyDescent="0.25">
      <c r="B21" s="96" t="s">
        <v>102</v>
      </c>
      <c r="C21" s="70">
        <f t="shared" si="0"/>
        <v>0</v>
      </c>
      <c r="D21" s="49">
        <v>0</v>
      </c>
      <c r="E21" s="50">
        <v>0</v>
      </c>
      <c r="F21" s="50">
        <v>0</v>
      </c>
      <c r="G21" s="50">
        <v>0</v>
      </c>
      <c r="H21" s="50">
        <v>79.95201349471526</v>
      </c>
      <c r="I21" s="197">
        <v>-79.95201349471526</v>
      </c>
      <c r="J21" s="50">
        <v>0</v>
      </c>
      <c r="K21" s="50">
        <v>0</v>
      </c>
      <c r="L21" s="51">
        <v>0</v>
      </c>
      <c r="M21" s="49">
        <v>0</v>
      </c>
      <c r="N21" s="50">
        <v>0</v>
      </c>
    </row>
    <row r="22" spans="2:14" ht="15" x14ac:dyDescent="0.25">
      <c r="B22" s="96" t="s">
        <v>162</v>
      </c>
      <c r="C22" s="70">
        <f t="shared" si="0"/>
        <v>0</v>
      </c>
      <c r="D22" s="49">
        <v>0</v>
      </c>
      <c r="E22" s="50">
        <v>0</v>
      </c>
      <c r="F22" s="50">
        <v>0</v>
      </c>
      <c r="G22" s="50">
        <v>0</v>
      </c>
      <c r="H22" s="50">
        <v>0</v>
      </c>
      <c r="I22" s="197">
        <v>0</v>
      </c>
      <c r="J22" s="50">
        <v>0</v>
      </c>
      <c r="K22" s="50">
        <v>0</v>
      </c>
      <c r="L22" s="51">
        <v>0</v>
      </c>
      <c r="M22" s="49">
        <v>0</v>
      </c>
      <c r="N22" s="50">
        <v>0</v>
      </c>
    </row>
    <row r="23" spans="2:14" ht="15" x14ac:dyDescent="0.25">
      <c r="B23" s="96" t="s">
        <v>162</v>
      </c>
      <c r="C23" s="70">
        <f t="shared" si="0"/>
        <v>0</v>
      </c>
      <c r="D23" s="49">
        <v>0</v>
      </c>
      <c r="E23" s="50">
        <v>0</v>
      </c>
      <c r="F23" s="50">
        <v>0</v>
      </c>
      <c r="G23" s="50">
        <v>0</v>
      </c>
      <c r="H23" s="50">
        <v>0</v>
      </c>
      <c r="I23" s="197">
        <v>0</v>
      </c>
      <c r="J23" s="50">
        <v>0</v>
      </c>
      <c r="K23" s="50">
        <v>0</v>
      </c>
      <c r="L23" s="51">
        <v>0</v>
      </c>
      <c r="M23" s="49">
        <v>0</v>
      </c>
      <c r="N23" s="50">
        <v>0</v>
      </c>
    </row>
    <row r="24" spans="2:14" ht="15" x14ac:dyDescent="0.25">
      <c r="B24" s="96" t="s">
        <v>103</v>
      </c>
      <c r="C24" s="70">
        <f t="shared" si="0"/>
        <v>0</v>
      </c>
      <c r="D24" s="49">
        <v>0</v>
      </c>
      <c r="E24" s="50">
        <v>0</v>
      </c>
      <c r="F24" s="50">
        <v>0</v>
      </c>
      <c r="G24" s="50">
        <v>0</v>
      </c>
      <c r="H24" s="50">
        <v>0</v>
      </c>
      <c r="I24" s="197">
        <v>0</v>
      </c>
      <c r="J24" s="50">
        <v>0</v>
      </c>
      <c r="K24" s="50">
        <v>0</v>
      </c>
      <c r="L24" s="51">
        <v>0</v>
      </c>
      <c r="M24" s="49">
        <v>0</v>
      </c>
      <c r="N24" s="50">
        <v>0</v>
      </c>
    </row>
    <row r="25" spans="2:14" ht="15" x14ac:dyDescent="0.25">
      <c r="B25" s="96" t="s">
        <v>104</v>
      </c>
      <c r="C25" s="70">
        <f t="shared" si="0"/>
        <v>0</v>
      </c>
      <c r="D25" s="49">
        <v>0</v>
      </c>
      <c r="E25" s="50">
        <v>0</v>
      </c>
      <c r="F25" s="50">
        <v>0</v>
      </c>
      <c r="G25" s="50">
        <v>0</v>
      </c>
      <c r="H25" s="50">
        <v>0</v>
      </c>
      <c r="I25" s="197">
        <v>0</v>
      </c>
      <c r="J25" s="50">
        <v>0</v>
      </c>
      <c r="K25" s="50">
        <v>0</v>
      </c>
      <c r="L25" s="51">
        <v>0</v>
      </c>
      <c r="M25" s="49">
        <v>0</v>
      </c>
      <c r="N25" s="50">
        <v>0</v>
      </c>
    </row>
    <row r="26" spans="2:14" ht="15" x14ac:dyDescent="0.25">
      <c r="B26" s="48"/>
      <c r="C26" s="79"/>
      <c r="D26" s="52"/>
      <c r="E26" s="53"/>
      <c r="F26" s="53"/>
      <c r="G26" s="53"/>
      <c r="H26" s="53"/>
      <c r="I26" s="206"/>
      <c r="J26" s="53"/>
      <c r="K26" s="53"/>
      <c r="L26" s="54"/>
      <c r="M26" s="52"/>
      <c r="N26" s="53"/>
    </row>
    <row r="27" spans="2:14" ht="15" x14ac:dyDescent="0.25">
      <c r="B27" s="9" t="s">
        <v>36</v>
      </c>
      <c r="C27" s="70">
        <f>SUM(D27:N27)</f>
        <v>908.44105058893058</v>
      </c>
      <c r="D27" s="55">
        <f>SUM(D10:D25)</f>
        <v>0</v>
      </c>
      <c r="E27" s="55">
        <f t="shared" ref="E27:G27" si="1">SUM(E10:E25)</f>
        <v>0</v>
      </c>
      <c r="F27" s="55">
        <f t="shared" si="1"/>
        <v>0</v>
      </c>
      <c r="G27" s="55">
        <f t="shared" si="1"/>
        <v>0</v>
      </c>
      <c r="H27" s="55">
        <f t="shared" ref="H27:N27" si="2">SUM(H10:H25)</f>
        <v>122.35409492909331</v>
      </c>
      <c r="I27" s="213">
        <f t="shared" si="2"/>
        <v>92.376757914230438</v>
      </c>
      <c r="J27" s="56">
        <f t="shared" si="2"/>
        <v>375.81603985190907</v>
      </c>
      <c r="K27" s="55">
        <f t="shared" si="2"/>
        <v>272.26087070577819</v>
      </c>
      <c r="L27" s="55">
        <f t="shared" si="2"/>
        <v>45.633287187919542</v>
      </c>
      <c r="M27" s="55">
        <f t="shared" si="2"/>
        <v>0</v>
      </c>
      <c r="N27" s="55">
        <f t="shared" si="2"/>
        <v>0</v>
      </c>
    </row>
    <row r="28" spans="2:14" ht="15" x14ac:dyDescent="0.25">
      <c r="B28" s="31"/>
      <c r="C28" s="71"/>
      <c r="D28" s="58"/>
      <c r="E28" s="21"/>
      <c r="F28" s="21"/>
      <c r="G28" s="21"/>
      <c r="H28" s="21"/>
      <c r="I28" s="207"/>
      <c r="J28" s="21"/>
      <c r="K28" s="21"/>
      <c r="L28" s="20"/>
      <c r="M28" s="58"/>
      <c r="N28" s="21"/>
    </row>
    <row r="29" spans="2:14" ht="15" x14ac:dyDescent="0.25">
      <c r="B29" s="33"/>
      <c r="C29" s="59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1" spans="2:14" ht="15" x14ac:dyDescent="0.25">
      <c r="B31" s="137" t="s">
        <v>155</v>
      </c>
      <c r="C31" s="151"/>
      <c r="D31" s="240" t="s">
        <v>107</v>
      </c>
      <c r="E31" s="241"/>
      <c r="F31" s="241"/>
      <c r="G31" s="241"/>
      <c r="H31" s="241"/>
      <c r="I31" s="242"/>
      <c r="J31" s="241" t="s">
        <v>172</v>
      </c>
      <c r="K31" s="241"/>
      <c r="L31" s="241"/>
      <c r="M31" s="241"/>
      <c r="N31" s="242"/>
    </row>
    <row r="32" spans="2:14" ht="15" x14ac:dyDescent="0.25">
      <c r="B32" s="97"/>
      <c r="C32" s="63" t="s">
        <v>36</v>
      </c>
      <c r="D32" s="41" t="str">
        <f>D7</f>
        <v>2021-22</v>
      </c>
      <c r="E32" s="41" t="str">
        <f t="shared" ref="E32:N32" si="3">E7</f>
        <v>2022-23</v>
      </c>
      <c r="F32" s="41" t="str">
        <f t="shared" si="3"/>
        <v>2023-24</v>
      </c>
      <c r="G32" s="41" t="str">
        <f t="shared" si="3"/>
        <v>2024-25</v>
      </c>
      <c r="H32" s="41" t="str">
        <f t="shared" ref="H32:I32" si="4">H7</f>
        <v>2025-26</v>
      </c>
      <c r="I32" s="184" t="str">
        <f t="shared" si="4"/>
        <v>Sept 26 Qtr</v>
      </c>
      <c r="J32" s="42" t="str">
        <f t="shared" si="3"/>
        <v>2026-27</v>
      </c>
      <c r="K32" s="41" t="str">
        <f t="shared" si="3"/>
        <v>2027-28</v>
      </c>
      <c r="L32" s="41" t="str">
        <f t="shared" si="3"/>
        <v>2028-29</v>
      </c>
      <c r="M32" s="41" t="str">
        <f t="shared" si="3"/>
        <v>2029-30</v>
      </c>
      <c r="N32" s="41" t="str">
        <f t="shared" si="3"/>
        <v>2030-31</v>
      </c>
    </row>
    <row r="33" spans="2:14" ht="15" x14ac:dyDescent="0.25">
      <c r="B33" s="68"/>
      <c r="C33" s="69"/>
      <c r="D33" s="41" t="str">
        <f>D$8</f>
        <v>Actuals</v>
      </c>
      <c r="E33" s="41" t="str">
        <f t="shared" ref="E33:N33" si="5">E$8</f>
        <v>Actuals</v>
      </c>
      <c r="F33" s="41" t="str">
        <f t="shared" si="5"/>
        <v>Actuals</v>
      </c>
      <c r="G33" s="41" t="str">
        <f t="shared" si="5"/>
        <v>Actuals</v>
      </c>
      <c r="H33" s="41" t="str">
        <f t="shared" si="5"/>
        <v>Estimate</v>
      </c>
      <c r="I33" s="184" t="str">
        <f t="shared" si="5"/>
        <v>Estimate</v>
      </c>
      <c r="J33" s="41" t="str">
        <f t="shared" si="5"/>
        <v>Forecast</v>
      </c>
      <c r="K33" s="41" t="str">
        <f t="shared" si="5"/>
        <v>Forecast</v>
      </c>
      <c r="L33" s="41" t="str">
        <f t="shared" si="5"/>
        <v>Forecast</v>
      </c>
      <c r="M33" s="41" t="str">
        <f t="shared" si="5"/>
        <v>Forecast</v>
      </c>
      <c r="N33" s="41" t="str">
        <f t="shared" si="5"/>
        <v>Forecast</v>
      </c>
    </row>
    <row r="34" spans="2:14" ht="15" x14ac:dyDescent="0.25">
      <c r="B34" s="44" t="s">
        <v>108</v>
      </c>
      <c r="C34" s="78"/>
      <c r="D34" s="45"/>
      <c r="E34" s="61"/>
      <c r="F34" s="61"/>
      <c r="G34" s="61"/>
      <c r="H34" s="61"/>
      <c r="I34" s="205"/>
      <c r="J34" s="46"/>
      <c r="K34" s="46"/>
      <c r="L34" s="47"/>
      <c r="M34" s="45"/>
      <c r="N34" s="61"/>
    </row>
    <row r="35" spans="2:14" ht="15" x14ac:dyDescent="0.25">
      <c r="B35" s="105" t="str">
        <f>B10</f>
        <v xml:space="preserve">Transmission Lines </v>
      </c>
      <c r="C35" s="70">
        <f>SUM(D35:N35)</f>
        <v>23.822794699251958</v>
      </c>
      <c r="D35" s="99">
        <f>D10*'2. CPI escalation series'!D$23</f>
        <v>0</v>
      </c>
      <c r="E35" s="100">
        <f>E10*'2. CPI escalation series'!E$23</f>
        <v>0</v>
      </c>
      <c r="F35" s="100">
        <f>F10*'2. CPI escalation series'!F$23</f>
        <v>0</v>
      </c>
      <c r="G35" s="100">
        <f>G10*'2. CPI escalation series'!G$23</f>
        <v>0</v>
      </c>
      <c r="H35" s="100">
        <f>H10*'2. CPI escalation series'!H$23</f>
        <v>0</v>
      </c>
      <c r="I35" s="210">
        <f>I10*'2. CPI escalation series'!I$23</f>
        <v>5.5550615624395867</v>
      </c>
      <c r="J35" s="100">
        <f>J10/(1+'2. CPI escalation series'!$C$12)^(COUNTA($J$7:J$7))</f>
        <v>14.826427564185474</v>
      </c>
      <c r="K35" s="100">
        <f>K10/(1+'2. CPI escalation series'!$C$12)^(COUNTA($J$7:K$7))</f>
        <v>3.441305572626896</v>
      </c>
      <c r="L35" s="100">
        <f>L10/(1+'2. CPI escalation series'!$C$12)^(COUNTA($J$7:L$7))</f>
        <v>0</v>
      </c>
      <c r="M35" s="100">
        <f>M10/(1+'2. CPI escalation series'!$C$12)^(COUNTA($J$7:M$7))</f>
        <v>0</v>
      </c>
      <c r="N35" s="100">
        <f>N10/(1+'2. CPI escalation series'!$C$12)^(COUNTA($J$7:N$7))</f>
        <v>0</v>
      </c>
    </row>
    <row r="36" spans="2:14" ht="15" x14ac:dyDescent="0.25">
      <c r="B36" s="105" t="str">
        <f t="shared" ref="B36:B50" si="6">B11</f>
        <v xml:space="preserve">Underground Cables </v>
      </c>
      <c r="C36" s="70">
        <f t="shared" ref="C36:C50" si="7">SUM(D36:N36)</f>
        <v>-9.4342859712928107E-3</v>
      </c>
      <c r="D36" s="99">
        <f>D11*'2. CPI escalation series'!D$23</f>
        <v>0</v>
      </c>
      <c r="E36" s="100">
        <f>E11*'2. CPI escalation series'!E$23</f>
        <v>0</v>
      </c>
      <c r="F36" s="100">
        <f>F11*'2. CPI escalation series'!F$23</f>
        <v>0</v>
      </c>
      <c r="G36" s="100">
        <f>G11*'2. CPI escalation series'!G$23</f>
        <v>0</v>
      </c>
      <c r="H36" s="100">
        <f>H11*'2. CPI escalation series'!H$23</f>
        <v>1.0623011581552397</v>
      </c>
      <c r="I36" s="210">
        <f>I11*'2. CPI escalation series'!I$23</f>
        <v>-1.0717354441265325</v>
      </c>
      <c r="J36" s="100">
        <f>J11/(1+'2. CPI escalation series'!$C$12)^(COUNTA($J$7:J$7))</f>
        <v>0</v>
      </c>
      <c r="K36" s="100">
        <f>K11/(1+'2. CPI escalation series'!$C$12)^(COUNTA($J$7:K$7))</f>
        <v>0</v>
      </c>
      <c r="L36" s="101">
        <f>L11/(1+'2. CPI escalation series'!$C$12)^(COUNTA($J$7:L$7))</f>
        <v>0</v>
      </c>
      <c r="M36" s="99">
        <f>M11/(1+'2. CPI escalation series'!$C$12)^(COUNTA($J$7:M$7))</f>
        <v>0</v>
      </c>
      <c r="N36" s="100">
        <f>N11/(1+'2. CPI escalation series'!$C$12)^(COUNTA($J$7:N$7))</f>
        <v>0</v>
      </c>
    </row>
    <row r="37" spans="2:14" ht="15" x14ac:dyDescent="0.25">
      <c r="B37" s="105" t="str">
        <f t="shared" si="6"/>
        <v xml:space="preserve">Substations  </v>
      </c>
      <c r="C37" s="70">
        <f t="shared" si="7"/>
        <v>166.06202630250243</v>
      </c>
      <c r="D37" s="99">
        <f>D12*'2. CPI escalation series'!D$23</f>
        <v>0</v>
      </c>
      <c r="E37" s="100">
        <f>E12*'2. CPI escalation series'!E$23</f>
        <v>0</v>
      </c>
      <c r="F37" s="100">
        <f>F12*'2. CPI escalation series'!F$23</f>
        <v>0</v>
      </c>
      <c r="G37" s="100">
        <f>G12*'2. CPI escalation series'!G$23</f>
        <v>0</v>
      </c>
      <c r="H37" s="100">
        <f>H12*'2. CPI escalation series'!H$23</f>
        <v>0</v>
      </c>
      <c r="I37" s="210">
        <f>I12*'2. CPI escalation series'!I$23</f>
        <v>45.140791804144783</v>
      </c>
      <c r="J37" s="100">
        <f>J12/(1+'2. CPI escalation series'!$C$12)^(COUNTA($J$7:J$7))</f>
        <v>57.913611612470923</v>
      </c>
      <c r="K37" s="100">
        <f>K12/(1+'2. CPI escalation series'!$C$12)^(COUNTA($J$7:K$7))</f>
        <v>53.605775380254165</v>
      </c>
      <c r="L37" s="101">
        <f>L12/(1+'2. CPI escalation series'!$C$12)^(COUNTA($J$7:L$7))</f>
        <v>9.4018475056325688</v>
      </c>
      <c r="M37" s="99">
        <f>M12/(1+'2. CPI escalation series'!$C$12)^(COUNTA($J$7:M$7))</f>
        <v>0</v>
      </c>
      <c r="N37" s="100">
        <f>N12/(1+'2. CPI escalation series'!$C$12)^(COUNTA($J$7:N$7))</f>
        <v>0</v>
      </c>
    </row>
    <row r="38" spans="2:14" ht="15" x14ac:dyDescent="0.25">
      <c r="B38" s="105" t="str">
        <f t="shared" si="6"/>
        <v>Secondary System</v>
      </c>
      <c r="C38" s="70">
        <f t="shared" si="7"/>
        <v>93.541786979363636</v>
      </c>
      <c r="D38" s="99">
        <f>D13*'2. CPI escalation series'!D$23</f>
        <v>0</v>
      </c>
      <c r="E38" s="100">
        <f>E13*'2. CPI escalation series'!E$23</f>
        <v>0</v>
      </c>
      <c r="F38" s="100">
        <f>F13*'2. CPI escalation series'!F$23</f>
        <v>0</v>
      </c>
      <c r="G38" s="100">
        <f>G13*'2. CPI escalation series'!G$23</f>
        <v>0</v>
      </c>
      <c r="H38" s="100">
        <f>H13*'2. CPI escalation series'!H$23</f>
        <v>30.818020978351402</v>
      </c>
      <c r="I38" s="210">
        <f>I13*'2. CPI escalation series'!I$23</f>
        <v>-9.3102841191922927</v>
      </c>
      <c r="J38" s="100">
        <f>J13/(1+'2. CPI escalation series'!$C$12)^(COUNTA($J$7:J$7))</f>
        <v>45.371249963834508</v>
      </c>
      <c r="K38" s="100">
        <f>K13/(1+'2. CPI escalation series'!$C$12)^(COUNTA($J$7:K$7))</f>
        <v>23.601733526629175</v>
      </c>
      <c r="L38" s="101">
        <f>L13/(1+'2. CPI escalation series'!$C$12)^(COUNTA($J$7:L$7))</f>
        <v>3.0610666297408349</v>
      </c>
      <c r="M38" s="99">
        <f>M13/(1+'2. CPI escalation series'!$C$12)^(COUNTA($J$7:M$7))</f>
        <v>0</v>
      </c>
      <c r="N38" s="100">
        <f>N13/(1+'2. CPI escalation series'!$C$12)^(COUNTA($J$7:N$7))</f>
        <v>0</v>
      </c>
    </row>
    <row r="39" spans="2:14" ht="15" x14ac:dyDescent="0.25">
      <c r="B39" s="105" t="str">
        <f t="shared" si="6"/>
        <v xml:space="preserve">Communications (short life) </v>
      </c>
      <c r="C39" s="70">
        <f t="shared" si="7"/>
        <v>-9.3443639193248274E-2</v>
      </c>
      <c r="D39" s="99">
        <f>D14*'2. CPI escalation series'!D$23</f>
        <v>0</v>
      </c>
      <c r="E39" s="100">
        <f>E14*'2. CPI escalation series'!E$23</f>
        <v>0</v>
      </c>
      <c r="F39" s="100">
        <f>F14*'2. CPI escalation series'!F$23</f>
        <v>0</v>
      </c>
      <c r="G39" s="100">
        <f>G14*'2. CPI escalation series'!G$23</f>
        <v>0</v>
      </c>
      <c r="H39" s="100">
        <f>H14*'2. CPI escalation series'!H$23</f>
        <v>10.521759297871402</v>
      </c>
      <c r="I39" s="210">
        <f>I14*'2. CPI escalation series'!I$23</f>
        <v>-10.61520293706465</v>
      </c>
      <c r="J39" s="100">
        <f>J14/(1+'2. CPI escalation series'!$C$12)^(COUNTA($J$7:J$7))</f>
        <v>0</v>
      </c>
      <c r="K39" s="100">
        <f>K14/(1+'2. CPI escalation series'!$C$12)^(COUNTA($J$7:K$7))</f>
        <v>0</v>
      </c>
      <c r="L39" s="101">
        <f>L14/(1+'2. CPI escalation series'!$C$12)^(COUNTA($J$7:L$7))</f>
        <v>0</v>
      </c>
      <c r="M39" s="99">
        <f>M14/(1+'2. CPI escalation series'!$C$12)^(COUNTA($J$7:M$7))</f>
        <v>0</v>
      </c>
      <c r="N39" s="100">
        <f>N14/(1+'2. CPI escalation series'!$C$12)^(COUNTA($J$7:N$7))</f>
        <v>0</v>
      </c>
    </row>
    <row r="40" spans="2:14" ht="15" x14ac:dyDescent="0.25">
      <c r="B40" s="105" t="str">
        <f t="shared" si="6"/>
        <v>SIPS Control</v>
      </c>
      <c r="C40" s="70">
        <f t="shared" si="7"/>
        <v>0</v>
      </c>
      <c r="D40" s="99">
        <f>D15*'2. CPI escalation series'!D$23</f>
        <v>0</v>
      </c>
      <c r="E40" s="100">
        <f>E15*'2. CPI escalation series'!E$23</f>
        <v>0</v>
      </c>
      <c r="F40" s="100">
        <f>F15*'2. CPI escalation series'!F$23</f>
        <v>0</v>
      </c>
      <c r="G40" s="100">
        <f>G15*'2. CPI escalation series'!G$23</f>
        <v>0</v>
      </c>
      <c r="H40" s="100">
        <f>H15*'2. CPI escalation series'!H$23</f>
        <v>0</v>
      </c>
      <c r="I40" s="210">
        <f>I15*'2. CPI escalation series'!I$23</f>
        <v>0</v>
      </c>
      <c r="J40" s="100">
        <f>J15/(1+'2. CPI escalation series'!$C$12)^(COUNTA($J$7:J$7))</f>
        <v>0</v>
      </c>
      <c r="K40" s="100">
        <f>K15/(1+'2. CPI escalation series'!$C$12)^(COUNTA($J$7:K$7))</f>
        <v>0</v>
      </c>
      <c r="L40" s="101">
        <f>L15/(1+'2. CPI escalation series'!$C$12)^(COUNTA($J$7:L$7))</f>
        <v>0</v>
      </c>
      <c r="M40" s="99">
        <f>M15/(1+'2. CPI escalation series'!$C$12)^(COUNTA($J$7:M$7))</f>
        <v>0</v>
      </c>
      <c r="N40" s="100">
        <f>N15/(1+'2. CPI escalation series'!$C$12)^(COUNTA($J$7:N$7))</f>
        <v>0</v>
      </c>
    </row>
    <row r="41" spans="2:14" ht="15" x14ac:dyDescent="0.25">
      <c r="B41" s="105" t="str">
        <f t="shared" si="6"/>
        <v xml:space="preserve">Business IT </v>
      </c>
      <c r="C41" s="70">
        <f t="shared" si="7"/>
        <v>0</v>
      </c>
      <c r="D41" s="99">
        <f>D16*'2. CPI escalation series'!D$23</f>
        <v>0</v>
      </c>
      <c r="E41" s="100">
        <f>E16*'2. CPI escalation series'!E$23</f>
        <v>0</v>
      </c>
      <c r="F41" s="100">
        <f>F16*'2. CPI escalation series'!F$23</f>
        <v>0</v>
      </c>
      <c r="G41" s="100">
        <f>G16*'2. CPI escalation series'!G$23</f>
        <v>0</v>
      </c>
      <c r="H41" s="100">
        <f>H16*'2. CPI escalation series'!H$23</f>
        <v>0</v>
      </c>
      <c r="I41" s="210">
        <f>I16*'2. CPI escalation series'!I$23</f>
        <v>0</v>
      </c>
      <c r="J41" s="100">
        <f>J16/(1+'2. CPI escalation series'!$C$12)^(COUNTA($J$7:J$7))</f>
        <v>0</v>
      </c>
      <c r="K41" s="100">
        <f>K16/(1+'2. CPI escalation series'!$C$12)^(COUNTA($J$7:K$7))</f>
        <v>0</v>
      </c>
      <c r="L41" s="101">
        <f>L16/(1+'2. CPI escalation series'!$C$12)^(COUNTA($J$7:L$7))</f>
        <v>0</v>
      </c>
      <c r="M41" s="99">
        <f>M16/(1+'2. CPI escalation series'!$C$12)^(COUNTA($J$7:M$7))</f>
        <v>0</v>
      </c>
      <c r="N41" s="100">
        <f>N16/(1+'2. CPI escalation series'!$C$12)^(COUNTA($J$7:N$7))</f>
        <v>0</v>
      </c>
    </row>
    <row r="42" spans="2:14" ht="15.6" customHeight="1" x14ac:dyDescent="0.25">
      <c r="B42" s="105" t="str">
        <f t="shared" si="6"/>
        <v xml:space="preserve">Minor Plant, Motor Vehicles &amp; Mobile Plant </v>
      </c>
      <c r="C42" s="70">
        <f t="shared" si="7"/>
        <v>0.5636252051232884</v>
      </c>
      <c r="D42" s="99">
        <f>D17*'2. CPI escalation series'!D$23</f>
        <v>0</v>
      </c>
      <c r="E42" s="100">
        <f>E17*'2. CPI escalation series'!E$23</f>
        <v>0</v>
      </c>
      <c r="F42" s="100">
        <f>F17*'2. CPI escalation series'!F$23</f>
        <v>0</v>
      </c>
      <c r="G42" s="100">
        <f>G17*'2. CPI escalation series'!G$23</f>
        <v>0</v>
      </c>
      <c r="H42" s="100">
        <f>H17*'2. CPI escalation series'!H$23</f>
        <v>0</v>
      </c>
      <c r="I42" s="210">
        <f>I17*'2. CPI escalation series'!I$23</f>
        <v>0.5636252051232884</v>
      </c>
      <c r="J42" s="100">
        <f>J17/(1+'2. CPI escalation series'!$C$12)^(COUNTA($J$7:J$7))</f>
        <v>0</v>
      </c>
      <c r="K42" s="100">
        <f>K17/(1+'2. CPI escalation series'!$C$12)^(COUNTA($J$7:K$7))</f>
        <v>0</v>
      </c>
      <c r="L42" s="101">
        <f>L17/(1+'2. CPI escalation series'!$C$12)^(COUNTA($J$7:L$7))</f>
        <v>0</v>
      </c>
      <c r="M42" s="99">
        <f>M17/(1+'2. CPI escalation series'!$C$12)^(COUNTA($J$7:M$7))</f>
        <v>0</v>
      </c>
      <c r="N42" s="100">
        <f>N17/(1+'2. CPI escalation series'!$C$12)^(COUNTA($J$7:N$7))</f>
        <v>0</v>
      </c>
    </row>
    <row r="43" spans="2:14" ht="15" x14ac:dyDescent="0.25">
      <c r="B43" s="105" t="str">
        <f t="shared" si="6"/>
        <v xml:space="preserve">Transmission Line Life Extension </v>
      </c>
      <c r="C43" s="70">
        <f t="shared" si="7"/>
        <v>0</v>
      </c>
      <c r="D43" s="99">
        <f>D18*'2. CPI escalation series'!D$23</f>
        <v>0</v>
      </c>
      <c r="E43" s="100">
        <f>E18*'2. CPI escalation series'!E$23</f>
        <v>0</v>
      </c>
      <c r="F43" s="100">
        <f>F18*'2. CPI escalation series'!F$23</f>
        <v>0</v>
      </c>
      <c r="G43" s="100">
        <f>G18*'2. CPI escalation series'!G$23</f>
        <v>0</v>
      </c>
      <c r="H43" s="100">
        <f>H18*'2. CPI escalation series'!H$23</f>
        <v>0</v>
      </c>
      <c r="I43" s="210">
        <f>I18*'2. CPI escalation series'!I$23</f>
        <v>0</v>
      </c>
      <c r="J43" s="100">
        <f>J18/(1+'2. CPI escalation series'!$C$12)^(COUNTA($J$7:J$7))</f>
        <v>0</v>
      </c>
      <c r="K43" s="100">
        <f>K18/(1+'2. CPI escalation series'!$C$12)^(COUNTA($J$7:K$7))</f>
        <v>0</v>
      </c>
      <c r="L43" s="101">
        <f>L18/(1+'2. CPI escalation series'!$C$12)^(COUNTA($J$7:L$7))</f>
        <v>0</v>
      </c>
      <c r="M43" s="99">
        <f>M18/(1+'2. CPI escalation series'!$C$12)^(COUNTA($J$7:M$7))</f>
        <v>0</v>
      </c>
      <c r="N43" s="100">
        <f>N18/(1+'2. CPI escalation series'!$C$12)^(COUNTA($J$7:N$7))</f>
        <v>0</v>
      </c>
    </row>
    <row r="44" spans="2:14" ht="15" x14ac:dyDescent="0.25">
      <c r="B44" s="105" t="str">
        <f t="shared" si="6"/>
        <v>Land &amp; Easements</v>
      </c>
      <c r="C44" s="70">
        <f t="shared" si="7"/>
        <v>4.7768199762092498E-2</v>
      </c>
      <c r="D44" s="99">
        <f>D19*'2. CPI escalation series'!D$23</f>
        <v>0</v>
      </c>
      <c r="E44" s="100">
        <f>E19*'2. CPI escalation series'!E$23</f>
        <v>0</v>
      </c>
      <c r="F44" s="100">
        <f>F19*'2. CPI escalation series'!F$23</f>
        <v>0</v>
      </c>
      <c r="G44" s="100">
        <f>G19*'2. CPI escalation series'!G$23</f>
        <v>0</v>
      </c>
      <c r="H44" s="100">
        <f>H19*'2. CPI escalation series'!H$23</f>
        <v>0</v>
      </c>
      <c r="I44" s="210">
        <f>I19*'2. CPI escalation series'!I$23</f>
        <v>4.7768199762092498E-2</v>
      </c>
      <c r="J44" s="100">
        <f>J19/(1+'2. CPI escalation series'!$C$12)^(COUNTA($J$7:J$7))</f>
        <v>0</v>
      </c>
      <c r="K44" s="100">
        <f>K19/(1+'2. CPI escalation series'!$C$12)^(COUNTA($J$7:K$7))</f>
        <v>0</v>
      </c>
      <c r="L44" s="101">
        <f>L19/(1+'2. CPI escalation series'!$C$12)^(COUNTA($J$7:L$7))</f>
        <v>0</v>
      </c>
      <c r="M44" s="99">
        <f>M19/(1+'2. CPI escalation series'!$C$12)^(COUNTA($J$7:M$7))</f>
        <v>0</v>
      </c>
      <c r="N44" s="100">
        <f>N19/(1+'2. CPI escalation series'!$C$12)^(COUNTA($J$7:N$7))</f>
        <v>0</v>
      </c>
    </row>
    <row r="45" spans="2:14" ht="15" x14ac:dyDescent="0.25">
      <c r="B45" s="105" t="str">
        <f t="shared" si="6"/>
        <v xml:space="preserve">Synchronous Condensers </v>
      </c>
      <c r="C45" s="70">
        <f t="shared" si="7"/>
        <v>599.01553978170284</v>
      </c>
      <c r="D45" s="99">
        <f>D20*'2. CPI escalation series'!D$23</f>
        <v>0</v>
      </c>
      <c r="E45" s="100">
        <f>E20*'2. CPI escalation series'!E$23</f>
        <v>0</v>
      </c>
      <c r="F45" s="100">
        <f>F20*'2. CPI escalation series'!F$23</f>
        <v>0</v>
      </c>
      <c r="G45" s="100">
        <f>G20*'2. CPI escalation series'!G$23</f>
        <v>0</v>
      </c>
      <c r="H45" s="100">
        <f>H20*'2. CPI escalation series'!H$23</f>
        <v>0</v>
      </c>
      <c r="I45" s="210">
        <f>I20*'2. CPI escalation series'!I$23</f>
        <v>143.54919723487038</v>
      </c>
      <c r="J45" s="100">
        <f>J20/(1+'2. CPI escalation series'!$C$12)^(COUNTA($J$7:J$7))</f>
        <v>248.00301134214669</v>
      </c>
      <c r="K45" s="100">
        <f>K20/(1+'2. CPI escalation series'!$C$12)^(COUNTA($J$7:K$7))</f>
        <v>177.7365978126609</v>
      </c>
      <c r="L45" s="101">
        <f>L20/(1+'2. CPI escalation series'!$C$12)^(COUNTA($J$7:L$7))</f>
        <v>29.72673339202488</v>
      </c>
      <c r="M45" s="99">
        <f>M20/(1+'2. CPI escalation series'!$C$12)^(COUNTA($J$7:M$7))</f>
        <v>0</v>
      </c>
      <c r="N45" s="100">
        <f>N20/(1+'2. CPI escalation series'!$C$12)^(COUNTA($J$7:N$7))</f>
        <v>0</v>
      </c>
    </row>
    <row r="46" spans="2:14" ht="15" x14ac:dyDescent="0.25">
      <c r="B46" s="105" t="str">
        <f t="shared" si="6"/>
        <v>Leasehold Land and Property</v>
      </c>
      <c r="C46" s="70">
        <f t="shared" si="7"/>
        <v>-0.71005303298331057</v>
      </c>
      <c r="D46" s="99">
        <f>D21*'2. CPI escalation series'!D$23</f>
        <v>0</v>
      </c>
      <c r="E46" s="100">
        <f>E21*'2. CPI escalation series'!E$23</f>
        <v>0</v>
      </c>
      <c r="F46" s="100">
        <f>F21*'2. CPI escalation series'!F$23</f>
        <v>0</v>
      </c>
      <c r="G46" s="100">
        <f>G21*'2. CPI escalation series'!G$23</f>
        <v>0</v>
      </c>
      <c r="H46" s="100">
        <f>H21*'2. CPI escalation series'!H$23</f>
        <v>79.95201349471526</v>
      </c>
      <c r="I46" s="210">
        <f>I21*'2. CPI escalation series'!I$23</f>
        <v>-80.66206652769857</v>
      </c>
      <c r="J46" s="100">
        <f>J21/(1+'2. CPI escalation series'!$C$12)^(COUNTA($J$7:J$7))</f>
        <v>0</v>
      </c>
      <c r="K46" s="100">
        <f>K21/(1+'2. CPI escalation series'!$C$12)^(COUNTA($J$7:K$7))</f>
        <v>0</v>
      </c>
      <c r="L46" s="101">
        <f>L21/(1+'2. CPI escalation series'!$C$12)^(COUNTA($J$7:L$7))</f>
        <v>0</v>
      </c>
      <c r="M46" s="99">
        <f>M21/(1+'2. CPI escalation series'!$C$12)^(COUNTA($J$7:M$7))</f>
        <v>0</v>
      </c>
      <c r="N46" s="100">
        <f>N21/(1+'2. CPI escalation series'!$C$12)^(COUNTA($J$7:N$7))</f>
        <v>0</v>
      </c>
    </row>
    <row r="47" spans="2:14" ht="15" x14ac:dyDescent="0.25">
      <c r="B47" s="105" t="str">
        <f t="shared" si="6"/>
        <v>[Transgrid to specify]</v>
      </c>
      <c r="C47" s="70">
        <f t="shared" si="7"/>
        <v>0</v>
      </c>
      <c r="D47" s="99">
        <f>D22*'2. CPI escalation series'!D$23</f>
        <v>0</v>
      </c>
      <c r="E47" s="100">
        <f>E22*'2. CPI escalation series'!E$23</f>
        <v>0</v>
      </c>
      <c r="F47" s="100">
        <f>F22*'2. CPI escalation series'!F$23</f>
        <v>0</v>
      </c>
      <c r="G47" s="100">
        <f>G22*'2. CPI escalation series'!G$23</f>
        <v>0</v>
      </c>
      <c r="H47" s="100">
        <f>H22*'2. CPI escalation series'!H$23</f>
        <v>0</v>
      </c>
      <c r="I47" s="210">
        <f>I22*'2. CPI escalation series'!I$23</f>
        <v>0</v>
      </c>
      <c r="J47" s="100">
        <f>J22/(1+'2. CPI escalation series'!$C$12)^(COUNTA($J$7:J$7))</f>
        <v>0</v>
      </c>
      <c r="K47" s="100">
        <f>K22/(1+'2. CPI escalation series'!$C$12)^(COUNTA($J$7:K$7))</f>
        <v>0</v>
      </c>
      <c r="L47" s="101">
        <f>L22/(1+'2. CPI escalation series'!$C$12)^(COUNTA($J$7:L$7))</f>
        <v>0</v>
      </c>
      <c r="M47" s="99">
        <f>M22/(1+'2. CPI escalation series'!$C$12)^(COUNTA($J$7:M$7))</f>
        <v>0</v>
      </c>
      <c r="N47" s="100">
        <f>N22/(1+'2. CPI escalation series'!$C$12)^(COUNTA($J$7:N$7))</f>
        <v>0</v>
      </c>
    </row>
    <row r="48" spans="2:14" ht="15" x14ac:dyDescent="0.25">
      <c r="B48" s="105" t="str">
        <f t="shared" si="6"/>
        <v>[Transgrid to specify]</v>
      </c>
      <c r="C48" s="70">
        <f t="shared" si="7"/>
        <v>0</v>
      </c>
      <c r="D48" s="99">
        <f>D23*'2. CPI escalation series'!D$23</f>
        <v>0</v>
      </c>
      <c r="E48" s="100">
        <f>E23*'2. CPI escalation series'!E$23</f>
        <v>0</v>
      </c>
      <c r="F48" s="100">
        <f>F23*'2. CPI escalation series'!F$23</f>
        <v>0</v>
      </c>
      <c r="G48" s="100">
        <f>G23*'2. CPI escalation series'!G$23</f>
        <v>0</v>
      </c>
      <c r="H48" s="100">
        <f>H23*'2. CPI escalation series'!H$23</f>
        <v>0</v>
      </c>
      <c r="I48" s="210">
        <f>I23*'2. CPI escalation series'!I$23</f>
        <v>0</v>
      </c>
      <c r="J48" s="100">
        <f>J23/(1+'2. CPI escalation series'!$C$12)^(COUNTA($J$7:J$7))</f>
        <v>0</v>
      </c>
      <c r="K48" s="100">
        <f>K23/(1+'2. CPI escalation series'!$C$12)^(COUNTA($J$7:K$7))</f>
        <v>0</v>
      </c>
      <c r="L48" s="101">
        <f>L23/(1+'2. CPI escalation series'!$C$12)^(COUNTA($J$7:L$7))</f>
        <v>0</v>
      </c>
      <c r="M48" s="99">
        <f>M23/(1+'2. CPI escalation series'!$C$12)^(COUNTA($J$7:M$7))</f>
        <v>0</v>
      </c>
      <c r="N48" s="100">
        <f>N23/(1+'2. CPI escalation series'!$C$12)^(COUNTA($J$7:N$7))</f>
        <v>0</v>
      </c>
    </row>
    <row r="49" spans="2:14" ht="15" x14ac:dyDescent="0.25">
      <c r="B49" s="105" t="str">
        <f t="shared" si="6"/>
        <v xml:space="preserve">Buildings - capital works </v>
      </c>
      <c r="C49" s="70">
        <f t="shared" si="7"/>
        <v>0</v>
      </c>
      <c r="D49" s="99">
        <f>D24*'2. CPI escalation series'!D$23</f>
        <v>0</v>
      </c>
      <c r="E49" s="100">
        <f>E24*'2. CPI escalation series'!E$23</f>
        <v>0</v>
      </c>
      <c r="F49" s="100">
        <f>F24*'2. CPI escalation series'!F$23</f>
        <v>0</v>
      </c>
      <c r="G49" s="100">
        <f>G24*'2. CPI escalation series'!G$23</f>
        <v>0</v>
      </c>
      <c r="H49" s="100">
        <f>H24*'2. CPI escalation series'!H$23</f>
        <v>0</v>
      </c>
      <c r="I49" s="210">
        <f>I24*'2. CPI escalation series'!I$23</f>
        <v>0</v>
      </c>
      <c r="J49" s="100">
        <f>J24/(1+'2. CPI escalation series'!$C$12)^(COUNTA($J$7:J$7))</f>
        <v>0</v>
      </c>
      <c r="K49" s="100">
        <f>K24/(1+'2. CPI escalation series'!$C$12)^(COUNTA($J$7:K$7))</f>
        <v>0</v>
      </c>
      <c r="L49" s="101">
        <f>L24/(1+'2. CPI escalation series'!$C$12)^(COUNTA($J$7:L$7))</f>
        <v>0</v>
      </c>
      <c r="M49" s="99">
        <f>M24/(1+'2. CPI escalation series'!$C$12)^(COUNTA($J$7:M$7))</f>
        <v>0</v>
      </c>
      <c r="N49" s="100">
        <f>N24/(1+'2. CPI escalation series'!$C$12)^(COUNTA($J$7:N$7))</f>
        <v>0</v>
      </c>
    </row>
    <row r="50" spans="2:14" ht="15" x14ac:dyDescent="0.25">
      <c r="B50" s="105" t="str">
        <f t="shared" si="6"/>
        <v xml:space="preserve">In-house software </v>
      </c>
      <c r="C50" s="70">
        <f t="shared" si="7"/>
        <v>0</v>
      </c>
      <c r="D50" s="99">
        <f>D25*'2. CPI escalation series'!D$23</f>
        <v>0</v>
      </c>
      <c r="E50" s="100">
        <f>E25*'2. CPI escalation series'!E$23</f>
        <v>0</v>
      </c>
      <c r="F50" s="100">
        <f>F25*'2. CPI escalation series'!F$23</f>
        <v>0</v>
      </c>
      <c r="G50" s="100">
        <f>G25*'2. CPI escalation series'!G$23</f>
        <v>0</v>
      </c>
      <c r="H50" s="100">
        <f>H25*'2. CPI escalation series'!H$23</f>
        <v>0</v>
      </c>
      <c r="I50" s="210">
        <f>I25*'2. CPI escalation series'!I$23</f>
        <v>0</v>
      </c>
      <c r="J50" s="100">
        <f>J25/(1+'2. CPI escalation series'!$C$12)^(COUNTA($J$7:J$7))</f>
        <v>0</v>
      </c>
      <c r="K50" s="100">
        <f>K25/(1+'2. CPI escalation series'!$C$12)^(COUNTA($J$7:K$7))</f>
        <v>0</v>
      </c>
      <c r="L50" s="101">
        <f>L25/(1+'2. CPI escalation series'!$C$12)^(COUNTA($J$7:L$7))</f>
        <v>0</v>
      </c>
      <c r="M50" s="99">
        <f>M25/(1+'2. CPI escalation series'!$C$12)^(COUNTA($J$7:M$7))</f>
        <v>0</v>
      </c>
      <c r="N50" s="100">
        <f>N25/(1+'2. CPI escalation series'!$C$12)^(COUNTA($J$7:N$7))</f>
        <v>0</v>
      </c>
    </row>
    <row r="51" spans="2:14" ht="15" x14ac:dyDescent="0.25">
      <c r="B51" s="48"/>
      <c r="C51" s="79"/>
      <c r="D51" s="52"/>
      <c r="E51" s="53"/>
      <c r="F51" s="53"/>
      <c r="G51" s="53"/>
      <c r="H51" s="53"/>
      <c r="I51" s="206"/>
      <c r="J51" s="53"/>
      <c r="K51" s="53"/>
      <c r="L51" s="54"/>
      <c r="M51" s="52"/>
      <c r="N51" s="53"/>
    </row>
    <row r="52" spans="2:14" ht="15" x14ac:dyDescent="0.25">
      <c r="B52" s="9" t="s">
        <v>36</v>
      </c>
      <c r="C52" s="70">
        <f>SUM(D52:N52)</f>
        <v>882.24061020955844</v>
      </c>
      <c r="D52" s="55">
        <f t="shared" ref="D52:N52" si="8">SUM(D35:D50)</f>
        <v>0</v>
      </c>
      <c r="E52" s="55">
        <f t="shared" si="8"/>
        <v>0</v>
      </c>
      <c r="F52" s="55">
        <f t="shared" si="8"/>
        <v>0</v>
      </c>
      <c r="G52" s="55">
        <f t="shared" si="8"/>
        <v>0</v>
      </c>
      <c r="H52" s="55">
        <f t="shared" ref="H52:I52" si="9">SUM(H35:H50)</f>
        <v>122.35409492909331</v>
      </c>
      <c r="I52" s="213">
        <f t="shared" si="9"/>
        <v>93.197154978258069</v>
      </c>
      <c r="J52" s="56">
        <f t="shared" si="8"/>
        <v>366.11430048263759</v>
      </c>
      <c r="K52" s="55">
        <f t="shared" si="8"/>
        <v>258.38541229217117</v>
      </c>
      <c r="L52" s="55">
        <f t="shared" si="8"/>
        <v>42.189647527398279</v>
      </c>
      <c r="M52" s="55">
        <f t="shared" si="8"/>
        <v>0</v>
      </c>
      <c r="N52" s="55">
        <f t="shared" si="8"/>
        <v>0</v>
      </c>
    </row>
    <row r="53" spans="2:14" ht="15" x14ac:dyDescent="0.25">
      <c r="B53" s="31"/>
      <c r="C53" s="71"/>
      <c r="D53" s="58"/>
      <c r="E53" s="21"/>
      <c r="F53" s="21"/>
      <c r="G53" s="21"/>
      <c r="H53" s="21"/>
      <c r="I53" s="207"/>
      <c r="J53" s="21"/>
      <c r="K53" s="21"/>
      <c r="L53" s="20"/>
      <c r="M53" s="58"/>
      <c r="N53" s="21"/>
    </row>
    <row r="54" spans="2:14" ht="15" x14ac:dyDescent="0.25">
      <c r="B54" s="33"/>
      <c r="C54" s="59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6" spans="2:14" ht="15" x14ac:dyDescent="0.25">
      <c r="B56" s="137" t="s">
        <v>173</v>
      </c>
      <c r="C56" s="151"/>
      <c r="D56" s="245" t="s">
        <v>107</v>
      </c>
      <c r="E56" s="246"/>
      <c r="F56" s="246"/>
      <c r="G56" s="246"/>
      <c r="H56" s="246"/>
      <c r="I56" s="246"/>
      <c r="J56" s="241" t="s">
        <v>172</v>
      </c>
      <c r="K56" s="241"/>
      <c r="L56" s="241"/>
      <c r="M56" s="241"/>
      <c r="N56" s="242"/>
    </row>
    <row r="57" spans="2:14" ht="15" x14ac:dyDescent="0.25">
      <c r="B57" s="97"/>
      <c r="C57" s="63" t="s">
        <v>36</v>
      </c>
      <c r="D57" s="41" t="str">
        <f>'1. Submission information'!F12</f>
        <v>2021-22</v>
      </c>
      <c r="E57" s="41" t="str">
        <f>'1. Submission information'!G12</f>
        <v>2022-23</v>
      </c>
      <c r="F57" s="41" t="str">
        <f>'1. Submission information'!H12</f>
        <v>2023-24</v>
      </c>
      <c r="G57" s="41" t="str">
        <f>'1. Submission information'!I12</f>
        <v>2024-25</v>
      </c>
      <c r="H57" s="41" t="str">
        <f>'1. Submission information'!J12</f>
        <v>2025-26</v>
      </c>
      <c r="I57" s="184" t="str">
        <f>'1. Submission information'!K12</f>
        <v>Sept 26 Qtr</v>
      </c>
      <c r="J57" s="42" t="str">
        <f>'1. Submission information'!F7</f>
        <v>2026-27</v>
      </c>
      <c r="K57" s="41" t="str">
        <f>'1. Submission information'!G7</f>
        <v>2027-28</v>
      </c>
      <c r="L57" s="41" t="str">
        <f>'1. Submission information'!H7</f>
        <v>2028-29</v>
      </c>
      <c r="M57" s="41" t="str">
        <f>'1. Submission information'!I7</f>
        <v>2029-30</v>
      </c>
      <c r="N57" s="41" t="str">
        <f>'1. Submission information'!J7</f>
        <v>2030-31</v>
      </c>
    </row>
    <row r="58" spans="2:14" ht="15" x14ac:dyDescent="0.25">
      <c r="B58" s="68"/>
      <c r="C58" s="69"/>
      <c r="D58" s="41" t="str">
        <f>D$8</f>
        <v>Actuals</v>
      </c>
      <c r="E58" s="41" t="str">
        <f t="shared" ref="E58:N58" si="10">E$8</f>
        <v>Actuals</v>
      </c>
      <c r="F58" s="41" t="str">
        <f t="shared" si="10"/>
        <v>Actuals</v>
      </c>
      <c r="G58" s="41" t="str">
        <f t="shared" si="10"/>
        <v>Actuals</v>
      </c>
      <c r="H58" s="41" t="str">
        <f t="shared" si="10"/>
        <v>Estimate</v>
      </c>
      <c r="I58" s="184" t="str">
        <f t="shared" si="10"/>
        <v>Estimate</v>
      </c>
      <c r="J58" s="41" t="str">
        <f t="shared" si="10"/>
        <v>Forecast</v>
      </c>
      <c r="K58" s="41" t="str">
        <f t="shared" si="10"/>
        <v>Forecast</v>
      </c>
      <c r="L58" s="41" t="str">
        <f t="shared" si="10"/>
        <v>Forecast</v>
      </c>
      <c r="M58" s="41" t="str">
        <f t="shared" si="10"/>
        <v>Forecast</v>
      </c>
      <c r="N58" s="41" t="str">
        <f t="shared" si="10"/>
        <v>Forecast</v>
      </c>
    </row>
    <row r="59" spans="2:14" ht="15" x14ac:dyDescent="0.25">
      <c r="B59" s="44" t="s">
        <v>108</v>
      </c>
      <c r="C59" s="78"/>
      <c r="D59" s="45"/>
      <c r="E59" s="61"/>
      <c r="F59" s="61"/>
      <c r="G59" s="61"/>
      <c r="H59" s="61"/>
      <c r="I59" s="205"/>
      <c r="J59" s="46"/>
      <c r="K59" s="46"/>
      <c r="L59" s="47"/>
      <c r="M59" s="45"/>
      <c r="N59" s="61"/>
    </row>
    <row r="60" spans="2:14" ht="15" x14ac:dyDescent="0.25">
      <c r="B60" s="105" t="str">
        <f t="shared" ref="B60:B75" si="11">B10</f>
        <v xml:space="preserve">Transmission Lines </v>
      </c>
      <c r="C60" s="70">
        <f>SUM(D60:N60)</f>
        <v>5.0455500041100212</v>
      </c>
      <c r="D60" s="49">
        <v>0</v>
      </c>
      <c r="E60" s="50">
        <v>5.7199138819655507E-2</v>
      </c>
      <c r="F60" s="50">
        <v>8.7655134264269408E-2</v>
      </c>
      <c r="G60" s="50">
        <v>0.44608101225559704</v>
      </c>
      <c r="H60" s="50">
        <v>0.27738207481601762</v>
      </c>
      <c r="I60" s="197">
        <v>1.0080908971384177</v>
      </c>
      <c r="J60" s="50">
        <v>2.4222407916284836</v>
      </c>
      <c r="K60" s="50">
        <v>0.74690095518758037</v>
      </c>
      <c r="L60" s="51">
        <v>0</v>
      </c>
      <c r="M60" s="49">
        <v>0</v>
      </c>
      <c r="N60" s="50">
        <v>0</v>
      </c>
    </row>
    <row r="61" spans="2:14" ht="15" x14ac:dyDescent="0.25">
      <c r="B61" s="105" t="str">
        <f t="shared" si="11"/>
        <v xml:space="preserve">Underground Cables </v>
      </c>
      <c r="C61" s="70">
        <f t="shared" ref="C61:C75" si="12">SUM(D61:N61)</f>
        <v>0</v>
      </c>
      <c r="D61" s="49">
        <v>0</v>
      </c>
      <c r="E61" s="50">
        <v>0</v>
      </c>
      <c r="F61" s="50">
        <v>0</v>
      </c>
      <c r="G61" s="50">
        <v>0</v>
      </c>
      <c r="H61" s="50">
        <v>0</v>
      </c>
      <c r="I61" s="197">
        <v>0</v>
      </c>
      <c r="J61" s="50">
        <v>0</v>
      </c>
      <c r="K61" s="50">
        <v>0</v>
      </c>
      <c r="L61" s="51">
        <v>0</v>
      </c>
      <c r="M61" s="49">
        <v>0</v>
      </c>
      <c r="N61" s="50">
        <v>0</v>
      </c>
    </row>
    <row r="62" spans="2:14" ht="15" x14ac:dyDescent="0.25">
      <c r="B62" s="105" t="str">
        <f t="shared" si="11"/>
        <v xml:space="preserve">Substations  </v>
      </c>
      <c r="C62" s="70">
        <f t="shared" si="12"/>
        <v>38.662437874009207</v>
      </c>
      <c r="D62" s="49">
        <v>0</v>
      </c>
      <c r="E62" s="50">
        <v>0.39868216293422998</v>
      </c>
      <c r="F62" s="50">
        <v>0.61096266905264118</v>
      </c>
      <c r="G62" s="50">
        <v>3.1092171399762227</v>
      </c>
      <c r="H62" s="50">
        <v>8.0470274696334734</v>
      </c>
      <c r="I62" s="197">
        <v>2.2954560384521994</v>
      </c>
      <c r="J62" s="50">
        <v>9.4615315679359195</v>
      </c>
      <c r="K62" s="50">
        <v>11.634597390466476</v>
      </c>
      <c r="L62" s="51">
        <v>3.1049634355580502</v>
      </c>
      <c r="M62" s="49">
        <v>0</v>
      </c>
      <c r="N62" s="50">
        <v>0</v>
      </c>
    </row>
    <row r="63" spans="2:14" ht="15" x14ac:dyDescent="0.25">
      <c r="B63" s="105" t="str">
        <f t="shared" si="11"/>
        <v>Secondary System</v>
      </c>
      <c r="C63" s="70">
        <f t="shared" si="12"/>
        <v>20.914898651479042</v>
      </c>
      <c r="D63" s="49">
        <v>0</v>
      </c>
      <c r="E63" s="50">
        <v>0.22525391447383067</v>
      </c>
      <c r="F63" s="50">
        <v>0.34519159770935171</v>
      </c>
      <c r="G63" s="50">
        <v>1.7566959268361106</v>
      </c>
      <c r="H63" s="50">
        <v>2.7473823240732926</v>
      </c>
      <c r="I63" s="197">
        <v>2.2944904442632099</v>
      </c>
      <c r="J63" s="50">
        <v>7.4124459148234427</v>
      </c>
      <c r="K63" s="50">
        <v>5.1225202014436944</v>
      </c>
      <c r="L63" s="51">
        <v>1.0109183278561098</v>
      </c>
      <c r="M63" s="49">
        <v>0</v>
      </c>
      <c r="N63" s="50">
        <v>0</v>
      </c>
    </row>
    <row r="64" spans="2:14" ht="15" x14ac:dyDescent="0.25">
      <c r="B64" s="105" t="str">
        <f t="shared" si="11"/>
        <v xml:space="preserve">Communications (short life) </v>
      </c>
      <c r="C64" s="70">
        <f t="shared" si="12"/>
        <v>0</v>
      </c>
      <c r="D64" s="49">
        <v>0</v>
      </c>
      <c r="E64" s="50">
        <v>0</v>
      </c>
      <c r="F64" s="50">
        <v>0</v>
      </c>
      <c r="G64" s="50">
        <v>0</v>
      </c>
      <c r="H64" s="50">
        <v>0</v>
      </c>
      <c r="I64" s="197">
        <v>0</v>
      </c>
      <c r="J64" s="50">
        <v>0</v>
      </c>
      <c r="K64" s="50">
        <v>0</v>
      </c>
      <c r="L64" s="51">
        <v>0</v>
      </c>
      <c r="M64" s="49">
        <v>0</v>
      </c>
      <c r="N64" s="50">
        <v>0</v>
      </c>
    </row>
    <row r="65" spans="2:14" ht="15" x14ac:dyDescent="0.25">
      <c r="B65" s="105" t="str">
        <f t="shared" si="11"/>
        <v>SIPS Control</v>
      </c>
      <c r="C65" s="70">
        <f t="shared" si="12"/>
        <v>0</v>
      </c>
      <c r="D65" s="49">
        <v>0</v>
      </c>
      <c r="E65" s="50">
        <v>0</v>
      </c>
      <c r="F65" s="50">
        <v>0</v>
      </c>
      <c r="G65" s="50">
        <v>0</v>
      </c>
      <c r="H65" s="50">
        <v>0</v>
      </c>
      <c r="I65" s="197">
        <v>0</v>
      </c>
      <c r="J65" s="50">
        <v>0</v>
      </c>
      <c r="K65" s="50">
        <v>0</v>
      </c>
      <c r="L65" s="51">
        <v>0</v>
      </c>
      <c r="M65" s="49">
        <v>0</v>
      </c>
      <c r="N65" s="50">
        <v>0</v>
      </c>
    </row>
    <row r="66" spans="2:14" ht="15" x14ac:dyDescent="0.25">
      <c r="B66" s="105" t="str">
        <f t="shared" si="11"/>
        <v xml:space="preserve">Business IT </v>
      </c>
      <c r="C66" s="70">
        <f t="shared" si="12"/>
        <v>0</v>
      </c>
      <c r="D66" s="49">
        <v>0</v>
      </c>
      <c r="E66" s="50">
        <v>0</v>
      </c>
      <c r="F66" s="50">
        <v>0</v>
      </c>
      <c r="G66" s="50">
        <v>0</v>
      </c>
      <c r="H66" s="50">
        <v>0</v>
      </c>
      <c r="I66" s="197">
        <v>0</v>
      </c>
      <c r="J66" s="50">
        <v>0</v>
      </c>
      <c r="K66" s="50">
        <v>0</v>
      </c>
      <c r="L66" s="51">
        <v>0</v>
      </c>
      <c r="M66" s="49">
        <v>0</v>
      </c>
      <c r="N66" s="50">
        <v>0</v>
      </c>
    </row>
    <row r="67" spans="2:14" ht="15" x14ac:dyDescent="0.25">
      <c r="B67" s="105" t="str">
        <f t="shared" si="11"/>
        <v xml:space="preserve">Minor Plant, Motor Vehicles &amp; Mobile Plant </v>
      </c>
      <c r="C67" s="70">
        <f t="shared" si="12"/>
        <v>0.13742136254714987</v>
      </c>
      <c r="D67" s="49">
        <v>0</v>
      </c>
      <c r="E67" s="50">
        <v>1.3507865122059579E-3</v>
      </c>
      <c r="F67" s="50">
        <v>2.0700202054281646E-3</v>
      </c>
      <c r="G67" s="50">
        <v>1.0534428090007915E-2</v>
      </c>
      <c r="H67" s="50">
        <v>0</v>
      </c>
      <c r="I67" s="197">
        <v>0.12346612773950784</v>
      </c>
      <c r="J67" s="50">
        <v>0</v>
      </c>
      <c r="K67" s="50">
        <v>0</v>
      </c>
      <c r="L67" s="51">
        <v>0</v>
      </c>
      <c r="M67" s="49">
        <v>0</v>
      </c>
      <c r="N67" s="50">
        <v>0</v>
      </c>
    </row>
    <row r="68" spans="2:14" ht="15" x14ac:dyDescent="0.25">
      <c r="B68" s="105" t="str">
        <f t="shared" si="11"/>
        <v xml:space="preserve">Transmission Line Life Extension </v>
      </c>
      <c r="C68" s="70">
        <f t="shared" si="12"/>
        <v>0</v>
      </c>
      <c r="D68" s="49">
        <v>0</v>
      </c>
      <c r="E68" s="50">
        <v>0</v>
      </c>
      <c r="F68" s="50">
        <v>0</v>
      </c>
      <c r="G68" s="50">
        <v>0</v>
      </c>
      <c r="H68" s="50">
        <v>0</v>
      </c>
      <c r="I68" s="197">
        <v>0</v>
      </c>
      <c r="J68" s="50">
        <v>0</v>
      </c>
      <c r="K68" s="50">
        <v>0</v>
      </c>
      <c r="L68" s="51">
        <v>0</v>
      </c>
      <c r="M68" s="49">
        <v>0</v>
      </c>
      <c r="N68" s="50">
        <v>0</v>
      </c>
    </row>
    <row r="69" spans="2:14" ht="15" x14ac:dyDescent="0.25">
      <c r="B69" s="105" t="str">
        <f t="shared" si="11"/>
        <v>Land &amp; Easements</v>
      </c>
      <c r="C69" s="70">
        <f t="shared" si="12"/>
        <v>1.1646695424657749E-2</v>
      </c>
      <c r="D69" s="49">
        <v>0</v>
      </c>
      <c r="E69" s="50">
        <v>1.1448146634407549E-4</v>
      </c>
      <c r="F69" s="50">
        <v>1.7543775151579832E-4</v>
      </c>
      <c r="G69" s="50">
        <v>8.9281079130026366E-4</v>
      </c>
      <c r="H69" s="50">
        <v>0</v>
      </c>
      <c r="I69" s="197">
        <v>1.0463965415497611E-2</v>
      </c>
      <c r="J69" s="50">
        <v>0</v>
      </c>
      <c r="K69" s="50">
        <v>0</v>
      </c>
      <c r="L69" s="51">
        <v>0</v>
      </c>
      <c r="M69" s="49">
        <v>0</v>
      </c>
      <c r="N69" s="50">
        <v>0</v>
      </c>
    </row>
    <row r="70" spans="2:14" ht="15" x14ac:dyDescent="0.25">
      <c r="B70" s="105" t="str">
        <f t="shared" si="11"/>
        <v xml:space="preserve">Synchronous Condensers </v>
      </c>
      <c r="C70" s="70">
        <f t="shared" si="12"/>
        <v>136.92467761789626</v>
      </c>
      <c r="D70" s="49">
        <v>0</v>
      </c>
      <c r="E70" s="50">
        <v>1.4382293083897641</v>
      </c>
      <c r="F70" s="50">
        <v>2.2040223984349727</v>
      </c>
      <c r="G70" s="50">
        <v>11.216371417146403</v>
      </c>
      <c r="H70" s="50">
        <v>20.87661791444782</v>
      </c>
      <c r="I70" s="197">
        <v>12.279178092000336</v>
      </c>
      <c r="J70" s="50">
        <v>40.517043496758987</v>
      </c>
      <c r="K70" s="50">
        <v>38.57595086411694</v>
      </c>
      <c r="L70" s="51">
        <v>9.8172641266010192</v>
      </c>
      <c r="M70" s="49">
        <v>0</v>
      </c>
      <c r="N70" s="50">
        <v>0</v>
      </c>
    </row>
    <row r="71" spans="2:14" ht="15" x14ac:dyDescent="0.25">
      <c r="B71" s="105" t="str">
        <f t="shared" si="11"/>
        <v>Leasehold Land and Property</v>
      </c>
      <c r="C71" s="70">
        <f t="shared" si="12"/>
        <v>0</v>
      </c>
      <c r="D71" s="49">
        <v>0</v>
      </c>
      <c r="E71" s="50">
        <v>0</v>
      </c>
      <c r="F71" s="50">
        <v>0</v>
      </c>
      <c r="G71" s="50">
        <v>0</v>
      </c>
      <c r="H71" s="50">
        <v>0</v>
      </c>
      <c r="I71" s="197">
        <v>0</v>
      </c>
      <c r="J71" s="50">
        <v>0</v>
      </c>
      <c r="K71" s="50">
        <v>0</v>
      </c>
      <c r="L71" s="51">
        <v>0</v>
      </c>
      <c r="M71" s="49">
        <v>0</v>
      </c>
      <c r="N71" s="50">
        <v>0</v>
      </c>
    </row>
    <row r="72" spans="2:14" ht="15" x14ac:dyDescent="0.25">
      <c r="B72" s="105" t="str">
        <f t="shared" si="11"/>
        <v>[Transgrid to specify]</v>
      </c>
      <c r="C72" s="70">
        <f t="shared" si="12"/>
        <v>0</v>
      </c>
      <c r="D72" s="49">
        <v>0</v>
      </c>
      <c r="E72" s="50">
        <v>0</v>
      </c>
      <c r="F72" s="50">
        <v>0</v>
      </c>
      <c r="G72" s="50">
        <v>0</v>
      </c>
      <c r="H72" s="50">
        <v>0</v>
      </c>
      <c r="I72" s="197">
        <v>0</v>
      </c>
      <c r="J72" s="50">
        <v>0</v>
      </c>
      <c r="K72" s="50">
        <v>0</v>
      </c>
      <c r="L72" s="51">
        <v>0</v>
      </c>
      <c r="M72" s="49">
        <v>0</v>
      </c>
      <c r="N72" s="50">
        <v>0</v>
      </c>
    </row>
    <row r="73" spans="2:14" ht="15" x14ac:dyDescent="0.25">
      <c r="B73" s="105" t="str">
        <f t="shared" si="11"/>
        <v>[Transgrid to specify]</v>
      </c>
      <c r="C73" s="70">
        <f t="shared" si="12"/>
        <v>86.785770140060919</v>
      </c>
      <c r="D73" s="49">
        <v>0</v>
      </c>
      <c r="E73" s="50">
        <v>0.16122210740396867</v>
      </c>
      <c r="F73" s="50">
        <v>0.24706570347886309</v>
      </c>
      <c r="G73" s="50">
        <v>1.2573287352366482</v>
      </c>
      <c r="H73" s="50">
        <v>16.503823526406151</v>
      </c>
      <c r="I73" s="197">
        <v>0.42913667331361438</v>
      </c>
      <c r="J73" s="50">
        <v>18.957990638693307</v>
      </c>
      <c r="K73" s="50">
        <v>31.986490142313215</v>
      </c>
      <c r="L73" s="51">
        <v>17.242712613215154</v>
      </c>
      <c r="M73" s="49">
        <v>0</v>
      </c>
      <c r="N73" s="50">
        <v>0</v>
      </c>
    </row>
    <row r="74" spans="2:14" ht="15" x14ac:dyDescent="0.25">
      <c r="B74" s="105" t="str">
        <f t="shared" si="11"/>
        <v xml:space="preserve">Buildings - capital works </v>
      </c>
      <c r="C74" s="70">
        <f t="shared" si="12"/>
        <v>0</v>
      </c>
      <c r="D74" s="49">
        <v>0</v>
      </c>
      <c r="E74" s="50">
        <v>0</v>
      </c>
      <c r="F74" s="50">
        <v>0</v>
      </c>
      <c r="G74" s="50">
        <v>0</v>
      </c>
      <c r="H74" s="50">
        <v>0</v>
      </c>
      <c r="I74" s="197">
        <v>0</v>
      </c>
      <c r="J74" s="50">
        <v>0</v>
      </c>
      <c r="K74" s="50">
        <v>0</v>
      </c>
      <c r="L74" s="51">
        <v>0</v>
      </c>
      <c r="M74" s="49">
        <v>0</v>
      </c>
      <c r="N74" s="50">
        <v>0</v>
      </c>
    </row>
    <row r="75" spans="2:14" ht="15" x14ac:dyDescent="0.25">
      <c r="B75" s="105" t="str">
        <f t="shared" si="11"/>
        <v xml:space="preserve">In-house software </v>
      </c>
      <c r="C75" s="70">
        <f t="shared" si="12"/>
        <v>5.4879350323783607</v>
      </c>
      <c r="D75" s="49">
        <v>0</v>
      </c>
      <c r="E75" s="50">
        <v>0</v>
      </c>
      <c r="F75" s="50">
        <v>0</v>
      </c>
      <c r="G75" s="50">
        <v>0</v>
      </c>
      <c r="H75" s="50">
        <v>0</v>
      </c>
      <c r="I75" s="197">
        <v>0</v>
      </c>
      <c r="J75" s="50">
        <v>5.4879350323783607</v>
      </c>
      <c r="K75" s="50">
        <v>0</v>
      </c>
      <c r="L75" s="51">
        <v>0</v>
      </c>
      <c r="M75" s="49">
        <v>0</v>
      </c>
      <c r="N75" s="50">
        <v>0</v>
      </c>
    </row>
    <row r="76" spans="2:14" ht="15" x14ac:dyDescent="0.25">
      <c r="B76" s="48"/>
      <c r="C76" s="79"/>
      <c r="D76" s="52"/>
      <c r="E76" s="53"/>
      <c r="F76" s="53"/>
      <c r="G76" s="53"/>
      <c r="H76" s="53"/>
      <c r="I76" s="206"/>
      <c r="J76" s="53"/>
      <c r="K76" s="53"/>
      <c r="L76" s="54"/>
      <c r="M76" s="52"/>
      <c r="N76" s="53"/>
    </row>
    <row r="77" spans="2:14" ht="15" x14ac:dyDescent="0.25">
      <c r="B77" s="9" t="s">
        <v>36</v>
      </c>
      <c r="C77" s="70">
        <f>SUM(D77:N77)</f>
        <v>293.97033737790565</v>
      </c>
      <c r="D77" s="55">
        <f>SUM(D60:D75)</f>
        <v>0</v>
      </c>
      <c r="E77" s="55">
        <f t="shared" ref="E77:G77" si="13">SUM(E60:E75)</f>
        <v>2.282051899999999</v>
      </c>
      <c r="F77" s="55">
        <f t="shared" si="13"/>
        <v>3.4971429608970426</v>
      </c>
      <c r="G77" s="55">
        <f t="shared" si="13"/>
        <v>17.797121470332289</v>
      </c>
      <c r="H77" s="55">
        <f t="shared" ref="H77:N77" si="14">SUM(H60:H75)</f>
        <v>48.452233309376751</v>
      </c>
      <c r="I77" s="213">
        <f t="shared" si="14"/>
        <v>18.440282238322784</v>
      </c>
      <c r="J77" s="56">
        <f t="shared" si="14"/>
        <v>84.259187442218504</v>
      </c>
      <c r="K77" s="55">
        <f t="shared" si="14"/>
        <v>88.066459553527906</v>
      </c>
      <c r="L77" s="55">
        <f t="shared" si="14"/>
        <v>31.175858503230334</v>
      </c>
      <c r="M77" s="55">
        <f t="shared" si="14"/>
        <v>0</v>
      </c>
      <c r="N77" s="55">
        <f t="shared" si="14"/>
        <v>0</v>
      </c>
    </row>
    <row r="78" spans="2:14" ht="15" x14ac:dyDescent="0.25">
      <c r="B78" s="31"/>
      <c r="C78" s="71"/>
      <c r="D78" s="58"/>
      <c r="E78" s="21"/>
      <c r="F78" s="21"/>
      <c r="G78" s="21"/>
      <c r="H78" s="21"/>
      <c r="I78" s="207"/>
      <c r="J78" s="21"/>
      <c r="K78" s="21"/>
      <c r="L78" s="20"/>
      <c r="M78" s="58"/>
      <c r="N78" s="21"/>
    </row>
    <row r="79" spans="2:14" ht="15" x14ac:dyDescent="0.2">
      <c r="H79" s="23"/>
      <c r="I79" s="23"/>
    </row>
    <row r="81" spans="2:14" ht="15" x14ac:dyDescent="0.25">
      <c r="B81" s="137" t="s">
        <v>170</v>
      </c>
      <c r="C81" s="151"/>
      <c r="D81" s="245" t="s">
        <v>107</v>
      </c>
      <c r="E81" s="246"/>
      <c r="F81" s="246"/>
      <c r="G81" s="246"/>
      <c r="H81" s="246"/>
      <c r="I81" s="246"/>
      <c r="J81" s="241" t="s">
        <v>172</v>
      </c>
      <c r="K81" s="241"/>
      <c r="L81" s="241"/>
      <c r="M81" s="241"/>
      <c r="N81" s="242"/>
    </row>
    <row r="82" spans="2:14" ht="15" x14ac:dyDescent="0.25">
      <c r="B82" s="97"/>
      <c r="C82" s="63" t="s">
        <v>36</v>
      </c>
      <c r="D82" s="41" t="str">
        <f>D57</f>
        <v>2021-22</v>
      </c>
      <c r="E82" s="41" t="str">
        <f t="shared" ref="E82:N82" si="15">E57</f>
        <v>2022-23</v>
      </c>
      <c r="F82" s="41" t="str">
        <f t="shared" si="15"/>
        <v>2023-24</v>
      </c>
      <c r="G82" s="41" t="str">
        <f t="shared" si="15"/>
        <v>2024-25</v>
      </c>
      <c r="H82" s="41" t="str">
        <f t="shared" ref="H82:I82" si="16">H57</f>
        <v>2025-26</v>
      </c>
      <c r="I82" s="184" t="str">
        <f t="shared" si="16"/>
        <v>Sept 26 Qtr</v>
      </c>
      <c r="J82" s="42" t="str">
        <f t="shared" si="15"/>
        <v>2026-27</v>
      </c>
      <c r="K82" s="41" t="str">
        <f t="shared" si="15"/>
        <v>2027-28</v>
      </c>
      <c r="L82" s="41" t="str">
        <f t="shared" si="15"/>
        <v>2028-29</v>
      </c>
      <c r="M82" s="41" t="str">
        <f t="shared" si="15"/>
        <v>2029-30</v>
      </c>
      <c r="N82" s="41" t="str">
        <f t="shared" si="15"/>
        <v>2030-31</v>
      </c>
    </row>
    <row r="83" spans="2:14" ht="15" x14ac:dyDescent="0.25">
      <c r="B83" s="68"/>
      <c r="C83" s="69"/>
      <c r="D83" s="41" t="str">
        <f>D$8</f>
        <v>Actuals</v>
      </c>
      <c r="E83" s="41" t="str">
        <f t="shared" ref="E83:N83" si="17">E$8</f>
        <v>Actuals</v>
      </c>
      <c r="F83" s="41" t="str">
        <f t="shared" si="17"/>
        <v>Actuals</v>
      </c>
      <c r="G83" s="41" t="str">
        <f t="shared" si="17"/>
        <v>Actuals</v>
      </c>
      <c r="H83" s="41" t="str">
        <f t="shared" si="17"/>
        <v>Estimate</v>
      </c>
      <c r="I83" s="184" t="str">
        <f t="shared" si="17"/>
        <v>Estimate</v>
      </c>
      <c r="J83" s="41" t="str">
        <f t="shared" si="17"/>
        <v>Forecast</v>
      </c>
      <c r="K83" s="41" t="str">
        <f t="shared" si="17"/>
        <v>Forecast</v>
      </c>
      <c r="L83" s="41" t="str">
        <f t="shared" si="17"/>
        <v>Forecast</v>
      </c>
      <c r="M83" s="41" t="str">
        <f t="shared" si="17"/>
        <v>Forecast</v>
      </c>
      <c r="N83" s="41" t="str">
        <f t="shared" si="17"/>
        <v>Forecast</v>
      </c>
    </row>
    <row r="84" spans="2:14" ht="15" x14ac:dyDescent="0.25">
      <c r="B84" s="44" t="s">
        <v>108</v>
      </c>
      <c r="C84" s="78"/>
      <c r="D84" s="45"/>
      <c r="E84" s="61"/>
      <c r="F84" s="61"/>
      <c r="G84" s="61"/>
      <c r="H84" s="61"/>
      <c r="I84" s="214"/>
      <c r="J84" s="61"/>
      <c r="K84" s="46"/>
      <c r="L84" s="47"/>
      <c r="M84" s="45"/>
      <c r="N84" s="61"/>
    </row>
    <row r="85" spans="2:14" ht="15" x14ac:dyDescent="0.25">
      <c r="B85" s="105" t="str">
        <f>B60</f>
        <v xml:space="preserve">Transmission Lines </v>
      </c>
      <c r="C85" s="70">
        <f>SUM(D85:N85)</f>
        <v>4.9270862964040836</v>
      </c>
      <c r="D85" s="99">
        <f>D60*'2. CPI escalation series'!D$23</f>
        <v>0</v>
      </c>
      <c r="E85" s="100">
        <f>E60*'2. CPI escalation series'!E$23</f>
        <v>5.172489011318479E-2</v>
      </c>
      <c r="F85" s="100">
        <f>F60*'2. CPI escalation series'!F$23</f>
        <v>8.2477944127497635E-2</v>
      </c>
      <c r="G85" s="100">
        <f>G60*'2. CPI escalation series'!G$23</f>
        <v>0.42991129347917345</v>
      </c>
      <c r="H85" s="100">
        <f>H60*'2. CPI escalation series'!H$23</f>
        <v>0.27738207481601762</v>
      </c>
      <c r="I85" s="210">
        <f>I60*'2. CPI escalation series'!I$23</f>
        <v>1.0170437423232774</v>
      </c>
      <c r="J85" s="100">
        <f>J60/(1+'2. CPI escalation series'!$C$12)^(COUNTA($J$7:J$7))</f>
        <v>2.359710334282231</v>
      </c>
      <c r="K85" s="100">
        <f>K60/(1+'2. CPI escalation series'!$C$12)^(COUNTA($J$7:K$7))</f>
        <v>0.7088360172627024</v>
      </c>
      <c r="L85" s="100">
        <f>L60/(1+'2. CPI escalation series'!$C$12)^(COUNTA($J$7:L$7))</f>
        <v>0</v>
      </c>
      <c r="M85" s="100">
        <f>M60/(1+'2. CPI escalation series'!$C$12)^(COUNTA($J$7:M$7))</f>
        <v>0</v>
      </c>
      <c r="N85" s="100">
        <f>N60/(1+'2. CPI escalation series'!$C$12)^(COUNTA($J$7:N$7))</f>
        <v>0</v>
      </c>
    </row>
    <row r="86" spans="2:14" ht="15" x14ac:dyDescent="0.25">
      <c r="B86" s="105" t="str">
        <f t="shared" ref="B86:B100" si="18">B61</f>
        <v xml:space="preserve">Underground Cables </v>
      </c>
      <c r="C86" s="70">
        <f t="shared" ref="C86:C100" si="19">SUM(D86:N86)</f>
        <v>0</v>
      </c>
      <c r="D86" s="99">
        <f>D61*'2. CPI escalation series'!D$23</f>
        <v>0</v>
      </c>
      <c r="E86" s="100">
        <f>E61*'2. CPI escalation series'!E$23</f>
        <v>0</v>
      </c>
      <c r="F86" s="100">
        <f>F61*'2. CPI escalation series'!F$23</f>
        <v>0</v>
      </c>
      <c r="G86" s="100">
        <f>G61*'2. CPI escalation series'!G$23</f>
        <v>0</v>
      </c>
      <c r="H86" s="100">
        <f>H61*'2. CPI escalation series'!H$23</f>
        <v>0</v>
      </c>
      <c r="I86" s="210">
        <f>I61*'2. CPI escalation series'!I$23</f>
        <v>0</v>
      </c>
      <c r="J86" s="100">
        <f>J61/(1+'2. CPI escalation series'!$C$12)^(COUNTA($J$7:J$7))</f>
        <v>0</v>
      </c>
      <c r="K86" s="100">
        <f>K61/(1+'2. CPI escalation series'!$C$12)^(COUNTA($J$7:K$7))</f>
        <v>0</v>
      </c>
      <c r="L86" s="101">
        <f>L61/(1+'2. CPI escalation series'!$C$12)^(COUNTA($J$7:L$7))</f>
        <v>0</v>
      </c>
      <c r="M86" s="99">
        <f>M61/(1+'2. CPI escalation series'!$C$12)^(COUNTA($J$7:M$7))</f>
        <v>0</v>
      </c>
      <c r="N86" s="100">
        <f>N61/(1+'2. CPI escalation series'!$C$12)^(COUNTA($J$7:N$7))</f>
        <v>0</v>
      </c>
    </row>
    <row r="87" spans="2:14" ht="15" x14ac:dyDescent="0.25">
      <c r="B87" s="105" t="str">
        <f t="shared" si="18"/>
        <v xml:space="preserve">Substations  </v>
      </c>
      <c r="C87" s="70">
        <f t="shared" si="19"/>
        <v>37.424373135270322</v>
      </c>
      <c r="D87" s="99">
        <f>D62*'2. CPI escalation series'!D$23</f>
        <v>0</v>
      </c>
      <c r="E87" s="100">
        <f>E62*'2. CPI escalation series'!E$23</f>
        <v>0.36052625080385919</v>
      </c>
      <c r="F87" s="100">
        <f>F62*'2. CPI escalation series'!F$23</f>
        <v>0.57487727678549994</v>
      </c>
      <c r="G87" s="100">
        <f>G62*'2. CPI escalation series'!G$23</f>
        <v>2.9965130225917225</v>
      </c>
      <c r="H87" s="100">
        <f>H62*'2. CPI escalation series'!H$23</f>
        <v>8.0470274696334734</v>
      </c>
      <c r="I87" s="210">
        <f>I62*'2. CPI escalation series'!I$23</f>
        <v>2.3158419605939922</v>
      </c>
      <c r="J87" s="100">
        <f>J62/(1+'2. CPI escalation series'!$C$12)^(COUNTA($J$7:J$7))</f>
        <v>9.2172809144980832</v>
      </c>
      <c r="K87" s="100">
        <f>K62/(1+'2. CPI escalation series'!$C$12)^(COUNTA($J$7:K$7))</f>
        <v>11.041653675007137</v>
      </c>
      <c r="L87" s="101">
        <f>L62/(1+'2. CPI escalation series'!$C$12)^(COUNTA($J$7:L$7))</f>
        <v>2.8706525653565578</v>
      </c>
      <c r="M87" s="99">
        <f>M62/(1+'2. CPI escalation series'!$C$12)^(COUNTA($J$7:M$7))</f>
        <v>0</v>
      </c>
      <c r="N87" s="100">
        <f>N62/(1+'2. CPI escalation series'!$C$12)^(COUNTA($J$7:N$7))</f>
        <v>0</v>
      </c>
    </row>
    <row r="88" spans="2:14" ht="15" x14ac:dyDescent="0.25">
      <c r="B88" s="105" t="str">
        <f t="shared" si="18"/>
        <v>Secondary System</v>
      </c>
      <c r="C88" s="70">
        <f t="shared" si="19"/>
        <v>20.300948757395076</v>
      </c>
      <c r="D88" s="99">
        <f>D63*'2. CPI escalation series'!D$23</f>
        <v>0</v>
      </c>
      <c r="E88" s="100">
        <f>E63*'2. CPI escalation series'!E$23</f>
        <v>0.20369596840363388</v>
      </c>
      <c r="F88" s="100">
        <f>F63*'2. CPI escalation series'!F$23</f>
        <v>0.32480348753237803</v>
      </c>
      <c r="G88" s="100">
        <f>G63*'2. CPI escalation series'!G$23</f>
        <v>1.6930185266952751</v>
      </c>
      <c r="H88" s="100">
        <f>H63*'2. CPI escalation series'!H$23</f>
        <v>2.7473823240732926</v>
      </c>
      <c r="I88" s="210">
        <f>I63*'2. CPI escalation series'!I$23</f>
        <v>2.314867790972658</v>
      </c>
      <c r="J88" s="100">
        <f>J63/(1+'2. CPI escalation series'!$C$12)^(COUNTA($J$7:J$7))</f>
        <v>7.2210926708725571</v>
      </c>
      <c r="K88" s="100">
        <f>K63/(1+'2. CPI escalation series'!$C$12)^(COUNTA($J$7:K$7))</f>
        <v>4.8614569210547742</v>
      </c>
      <c r="L88" s="101">
        <f>L63/(1+'2. CPI escalation series'!$C$12)^(COUNTA($J$7:L$7))</f>
        <v>0.93463106779050753</v>
      </c>
      <c r="M88" s="99">
        <f>M63/(1+'2. CPI escalation series'!$C$12)^(COUNTA($J$7:M$7))</f>
        <v>0</v>
      </c>
      <c r="N88" s="100">
        <f>N63/(1+'2. CPI escalation series'!$C$12)^(COUNTA($J$7:N$7))</f>
        <v>0</v>
      </c>
    </row>
    <row r="89" spans="2:14" ht="15" x14ac:dyDescent="0.25">
      <c r="B89" s="105" t="str">
        <f t="shared" si="18"/>
        <v xml:space="preserve">Communications (short life) </v>
      </c>
      <c r="C89" s="70">
        <f t="shared" si="19"/>
        <v>0</v>
      </c>
      <c r="D89" s="99">
        <f>D64*'2. CPI escalation series'!D$23</f>
        <v>0</v>
      </c>
      <c r="E89" s="100">
        <f>E64*'2. CPI escalation series'!E$23</f>
        <v>0</v>
      </c>
      <c r="F89" s="100">
        <f>F64*'2. CPI escalation series'!F$23</f>
        <v>0</v>
      </c>
      <c r="G89" s="100">
        <f>G64*'2. CPI escalation series'!G$23</f>
        <v>0</v>
      </c>
      <c r="H89" s="100">
        <f>H64*'2. CPI escalation series'!H$23</f>
        <v>0</v>
      </c>
      <c r="I89" s="210">
        <f>I64*'2. CPI escalation series'!I$23</f>
        <v>0</v>
      </c>
      <c r="J89" s="100">
        <f>J64/(1+'2. CPI escalation series'!$C$12)^(COUNTA($J$7:J$7))</f>
        <v>0</v>
      </c>
      <c r="K89" s="100">
        <f>K64/(1+'2. CPI escalation series'!$C$12)^(COUNTA($J$7:K$7))</f>
        <v>0</v>
      </c>
      <c r="L89" s="101">
        <f>L64/(1+'2. CPI escalation series'!$C$12)^(COUNTA($J$7:L$7))</f>
        <v>0</v>
      </c>
      <c r="M89" s="99">
        <f>M64/(1+'2. CPI escalation series'!$C$12)^(COUNTA($J$7:M$7))</f>
        <v>0</v>
      </c>
      <c r="N89" s="100">
        <f>N64/(1+'2. CPI escalation series'!$C$12)^(COUNTA($J$7:N$7))</f>
        <v>0</v>
      </c>
    </row>
    <row r="90" spans="2:14" ht="15" x14ac:dyDescent="0.25">
      <c r="B90" s="105" t="str">
        <f t="shared" si="18"/>
        <v>SIPS Control</v>
      </c>
      <c r="C90" s="70">
        <f t="shared" si="19"/>
        <v>0</v>
      </c>
      <c r="D90" s="99">
        <f>D65*'2. CPI escalation series'!D$23</f>
        <v>0</v>
      </c>
      <c r="E90" s="100">
        <f>E65*'2. CPI escalation series'!E$23</f>
        <v>0</v>
      </c>
      <c r="F90" s="100">
        <f>F65*'2. CPI escalation series'!F$23</f>
        <v>0</v>
      </c>
      <c r="G90" s="100">
        <f>G65*'2. CPI escalation series'!G$23</f>
        <v>0</v>
      </c>
      <c r="H90" s="100">
        <f>H65*'2. CPI escalation series'!H$23</f>
        <v>0</v>
      </c>
      <c r="I90" s="210">
        <f>I65*'2. CPI escalation series'!I$23</f>
        <v>0</v>
      </c>
      <c r="J90" s="100">
        <f>J65/(1+'2. CPI escalation series'!$C$12)^(COUNTA($J$7:J$7))</f>
        <v>0</v>
      </c>
      <c r="K90" s="100">
        <f>K65/(1+'2. CPI escalation series'!$C$12)^(COUNTA($J$7:K$7))</f>
        <v>0</v>
      </c>
      <c r="L90" s="101">
        <f>L65/(1+'2. CPI escalation series'!$C$12)^(COUNTA($J$7:L$7))</f>
        <v>0</v>
      </c>
      <c r="M90" s="99">
        <f>M65/(1+'2. CPI escalation series'!$C$12)^(COUNTA($J$7:M$7))</f>
        <v>0</v>
      </c>
      <c r="N90" s="100">
        <f>N65/(1+'2. CPI escalation series'!$C$12)^(COUNTA($J$7:N$7))</f>
        <v>0</v>
      </c>
    </row>
    <row r="91" spans="2:14" ht="15" x14ac:dyDescent="0.25">
      <c r="B91" s="105" t="str">
        <f t="shared" si="18"/>
        <v xml:space="preserve">Business IT </v>
      </c>
      <c r="C91" s="70">
        <f t="shared" si="19"/>
        <v>0</v>
      </c>
      <c r="D91" s="99">
        <f>D66*'2. CPI escalation series'!D$23</f>
        <v>0</v>
      </c>
      <c r="E91" s="100">
        <f>E66*'2. CPI escalation series'!E$23</f>
        <v>0</v>
      </c>
      <c r="F91" s="100">
        <f>F66*'2. CPI escalation series'!F$23</f>
        <v>0</v>
      </c>
      <c r="G91" s="100">
        <f>G66*'2. CPI escalation series'!G$23</f>
        <v>0</v>
      </c>
      <c r="H91" s="100">
        <f>H66*'2. CPI escalation series'!H$23</f>
        <v>0</v>
      </c>
      <c r="I91" s="210">
        <f>I66*'2. CPI escalation series'!I$23</f>
        <v>0</v>
      </c>
      <c r="J91" s="100">
        <f>J66/(1+'2. CPI escalation series'!$C$12)^(COUNTA($J$7:J$7))</f>
        <v>0</v>
      </c>
      <c r="K91" s="100">
        <f>K66/(1+'2. CPI escalation series'!$C$12)^(COUNTA($J$7:K$7))</f>
        <v>0</v>
      </c>
      <c r="L91" s="101">
        <f>L66/(1+'2. CPI escalation series'!$C$12)^(COUNTA($J$7:L$7))</f>
        <v>0</v>
      </c>
      <c r="M91" s="99">
        <f>M66/(1+'2. CPI escalation series'!$C$12)^(COUNTA($J$7:M$7))</f>
        <v>0</v>
      </c>
      <c r="N91" s="100">
        <f>N66/(1+'2. CPI escalation series'!$C$12)^(COUNTA($J$7:N$7))</f>
        <v>0</v>
      </c>
    </row>
    <row r="92" spans="2:14" ht="15" x14ac:dyDescent="0.25">
      <c r="B92" s="105" t="str">
        <f t="shared" si="18"/>
        <v xml:space="preserve">Minor Plant, Motor Vehicles &amp; Mobile Plant </v>
      </c>
      <c r="C92" s="70">
        <f t="shared" si="19"/>
        <v>0.13788446882923969</v>
      </c>
      <c r="D92" s="99">
        <f>D67*'2. CPI escalation series'!D$23</f>
        <v>0</v>
      </c>
      <c r="E92" s="100">
        <f>E67*'2. CPI escalation series'!E$23</f>
        <v>1.2215093680084555E-3</v>
      </c>
      <c r="F92" s="100">
        <f>F67*'2. CPI escalation series'!F$23</f>
        <v>1.9477582491786781E-3</v>
      </c>
      <c r="G92" s="100">
        <f>G67*'2. CPI escalation series'!G$23</f>
        <v>1.0152572025737052E-2</v>
      </c>
      <c r="H92" s="100">
        <f>H67*'2. CPI escalation series'!H$23</f>
        <v>0</v>
      </c>
      <c r="I92" s="210">
        <f>I67*'2. CPI escalation series'!I$23</f>
        <v>0.12456262918631551</v>
      </c>
      <c r="J92" s="100">
        <f>J67/(1+'2. CPI escalation series'!$C$12)^(COUNTA($J$7:J$7))</f>
        <v>0</v>
      </c>
      <c r="K92" s="100">
        <f>K67/(1+'2. CPI escalation series'!$C$12)^(COUNTA($J$7:K$7))</f>
        <v>0</v>
      </c>
      <c r="L92" s="101">
        <f>L67/(1+'2. CPI escalation series'!$C$12)^(COUNTA($J$7:L$7))</f>
        <v>0</v>
      </c>
      <c r="M92" s="99">
        <f>M67/(1+'2. CPI escalation series'!$C$12)^(COUNTA($J$7:M$7))</f>
        <v>0</v>
      </c>
      <c r="N92" s="100">
        <f>N67/(1+'2. CPI escalation series'!$C$12)^(COUNTA($J$7:N$7))</f>
        <v>0</v>
      </c>
    </row>
    <row r="93" spans="2:14" ht="15" x14ac:dyDescent="0.25">
      <c r="B93" s="105" t="str">
        <f t="shared" si="18"/>
        <v xml:space="preserve">Transmission Line Life Extension </v>
      </c>
      <c r="C93" s="70">
        <f t="shared" si="19"/>
        <v>0</v>
      </c>
      <c r="D93" s="99">
        <f>D68*'2. CPI escalation series'!D$23</f>
        <v>0</v>
      </c>
      <c r="E93" s="100">
        <f>E68*'2. CPI escalation series'!E$23</f>
        <v>0</v>
      </c>
      <c r="F93" s="100">
        <f>F68*'2. CPI escalation series'!F$23</f>
        <v>0</v>
      </c>
      <c r="G93" s="100">
        <f>G68*'2. CPI escalation series'!G$23</f>
        <v>0</v>
      </c>
      <c r="H93" s="100">
        <f>H68*'2. CPI escalation series'!H$23</f>
        <v>0</v>
      </c>
      <c r="I93" s="210">
        <f>I68*'2. CPI escalation series'!I$23</f>
        <v>0</v>
      </c>
      <c r="J93" s="100">
        <f>J68/(1+'2. CPI escalation series'!$C$12)^(COUNTA($J$7:J$7))</f>
        <v>0</v>
      </c>
      <c r="K93" s="100">
        <f>K68/(1+'2. CPI escalation series'!$C$12)^(COUNTA($J$7:K$7))</f>
        <v>0</v>
      </c>
      <c r="L93" s="101">
        <f>L68/(1+'2. CPI escalation series'!$C$12)^(COUNTA($J$7:L$7))</f>
        <v>0</v>
      </c>
      <c r="M93" s="99">
        <f>M68/(1+'2. CPI escalation series'!$C$12)^(COUNTA($J$7:M$7))</f>
        <v>0</v>
      </c>
      <c r="N93" s="100">
        <f>N68/(1+'2. CPI escalation series'!$C$12)^(COUNTA($J$7:N$7))</f>
        <v>0</v>
      </c>
    </row>
    <row r="94" spans="2:14" ht="15" x14ac:dyDescent="0.25">
      <c r="B94" s="105" t="str">
        <f t="shared" si="18"/>
        <v>Land &amp; Easements</v>
      </c>
      <c r="C94" s="70">
        <f t="shared" si="19"/>
        <v>1.1685944473835929E-2</v>
      </c>
      <c r="D94" s="99">
        <f>D69*'2. CPI escalation series'!D$23</f>
        <v>0</v>
      </c>
      <c r="E94" s="100">
        <f>E69*'2. CPI escalation series'!E$23</f>
        <v>1.0352500734868985E-4</v>
      </c>
      <c r="F94" s="100">
        <f>F69*'2. CPI escalation series'!F$23</f>
        <v>1.6507584169284746E-4</v>
      </c>
      <c r="G94" s="100">
        <f>G69*'2. CPI escalation series'!G$23</f>
        <v>8.6044783699543083E-4</v>
      </c>
      <c r="H94" s="100">
        <f>H69*'2. CPI escalation series'!H$23</f>
        <v>0</v>
      </c>
      <c r="I94" s="210">
        <f>I69*'2. CPI escalation series'!I$23</f>
        <v>1.0556895787798962E-2</v>
      </c>
      <c r="J94" s="100">
        <f>J69/(1+'2. CPI escalation series'!$C$12)^(COUNTA($J$7:J$7))</f>
        <v>0</v>
      </c>
      <c r="K94" s="100">
        <f>K69/(1+'2. CPI escalation series'!$C$12)^(COUNTA($J$7:K$7))</f>
        <v>0</v>
      </c>
      <c r="L94" s="101">
        <f>L69/(1+'2. CPI escalation series'!$C$12)^(COUNTA($J$7:L$7))</f>
        <v>0</v>
      </c>
      <c r="M94" s="99">
        <f>M69/(1+'2. CPI escalation series'!$C$12)^(COUNTA($J$7:M$7))</f>
        <v>0</v>
      </c>
      <c r="N94" s="100">
        <f>N69/(1+'2. CPI escalation series'!$C$12)^(COUNTA($J$7:N$7))</f>
        <v>0</v>
      </c>
    </row>
    <row r="95" spans="2:14" ht="15" x14ac:dyDescent="0.25">
      <c r="B95" s="105" t="str">
        <f t="shared" si="18"/>
        <v xml:space="preserve">Synchronous Condensers </v>
      </c>
      <c r="C95" s="70">
        <f t="shared" si="19"/>
        <v>132.60655651208231</v>
      </c>
      <c r="D95" s="99">
        <f>D70*'2. CPI escalation series'!D$23</f>
        <v>0</v>
      </c>
      <c r="E95" s="100">
        <f>E70*'2. CPI escalation series'!E$23</f>
        <v>1.3005834435475569</v>
      </c>
      <c r="F95" s="100">
        <f>F70*'2. CPI escalation series'!F$23</f>
        <v>2.0738458478178701</v>
      </c>
      <c r="G95" s="100">
        <f>G70*'2. CPI escalation series'!G$23</f>
        <v>10.809796004778811</v>
      </c>
      <c r="H95" s="100">
        <f>H70*'2. CPI escalation series'!H$23</f>
        <v>20.87661791444782</v>
      </c>
      <c r="I95" s="210">
        <f>I70*'2. CPI escalation series'!I$23</f>
        <v>12.388229349944494</v>
      </c>
      <c r="J95" s="100">
        <f>J70/(1+'2. CPI escalation series'!$C$12)^(COUNTA($J$7:J$7))</f>
        <v>39.471090811573205</v>
      </c>
      <c r="K95" s="100">
        <f>K70/(1+'2. CPI escalation series'!$C$12)^(COUNTA($J$7:K$7))</f>
        <v>36.609972423686408</v>
      </c>
      <c r="L95" s="101">
        <f>L70/(1+'2. CPI escalation series'!$C$12)^(COUNTA($J$7:L$7))</f>
        <v>9.0764207162861563</v>
      </c>
      <c r="M95" s="99">
        <f>M70/(1+'2. CPI escalation series'!$C$12)^(COUNTA($J$7:M$7))</f>
        <v>0</v>
      </c>
      <c r="N95" s="100">
        <f>N70/(1+'2. CPI escalation series'!$C$12)^(COUNTA($J$7:N$7))</f>
        <v>0</v>
      </c>
    </row>
    <row r="96" spans="2:14" ht="15" x14ac:dyDescent="0.25">
      <c r="B96" s="105" t="str">
        <f t="shared" si="18"/>
        <v>Leasehold Land and Property</v>
      </c>
      <c r="C96" s="70">
        <f t="shared" si="19"/>
        <v>0</v>
      </c>
      <c r="D96" s="99">
        <f>D71*'2. CPI escalation series'!D$23</f>
        <v>0</v>
      </c>
      <c r="E96" s="100">
        <f>E71*'2. CPI escalation series'!E$23</f>
        <v>0</v>
      </c>
      <c r="F96" s="100">
        <f>F71*'2. CPI escalation series'!F$23</f>
        <v>0</v>
      </c>
      <c r="G96" s="100">
        <f>G71*'2. CPI escalation series'!G$23</f>
        <v>0</v>
      </c>
      <c r="H96" s="100">
        <f>H71*'2. CPI escalation series'!H$23</f>
        <v>0</v>
      </c>
      <c r="I96" s="210">
        <f>I71*'2. CPI escalation series'!I$23</f>
        <v>0</v>
      </c>
      <c r="J96" s="100">
        <f>J71/(1+'2. CPI escalation series'!$C$12)^(COUNTA($J$7:J$7))</f>
        <v>0</v>
      </c>
      <c r="K96" s="100">
        <f>K71/(1+'2. CPI escalation series'!$C$12)^(COUNTA($J$7:K$7))</f>
        <v>0</v>
      </c>
      <c r="L96" s="101">
        <f>L71/(1+'2. CPI escalation series'!$C$12)^(COUNTA($J$7:L$7))</f>
        <v>0</v>
      </c>
      <c r="M96" s="99">
        <f>M71/(1+'2. CPI escalation series'!$C$12)^(COUNTA($J$7:M$7))</f>
        <v>0</v>
      </c>
      <c r="N96" s="100">
        <f>N71/(1+'2. CPI escalation series'!$C$12)^(COUNTA($J$7:N$7))</f>
        <v>0</v>
      </c>
    </row>
    <row r="97" spans="2:14" ht="15" x14ac:dyDescent="0.25">
      <c r="B97" s="105" t="str">
        <f t="shared" si="18"/>
        <v>[Transgrid to specify]</v>
      </c>
      <c r="C97" s="70">
        <f t="shared" si="19"/>
        <v>0</v>
      </c>
      <c r="D97" s="99">
        <f>D72*'2. CPI escalation series'!D$23</f>
        <v>0</v>
      </c>
      <c r="E97" s="100">
        <f>E72*'2. CPI escalation series'!E$23</f>
        <v>0</v>
      </c>
      <c r="F97" s="100">
        <f>F72*'2. CPI escalation series'!F$23</f>
        <v>0</v>
      </c>
      <c r="G97" s="100">
        <f>G72*'2. CPI escalation series'!G$23</f>
        <v>0</v>
      </c>
      <c r="H97" s="100">
        <f>H72*'2. CPI escalation series'!H$23</f>
        <v>0</v>
      </c>
      <c r="I97" s="210">
        <f>I72*'2. CPI escalation series'!I$23</f>
        <v>0</v>
      </c>
      <c r="J97" s="100">
        <f>J72/(1+'2. CPI escalation series'!$C$12)^(COUNTA($J$7:J$7))</f>
        <v>0</v>
      </c>
      <c r="K97" s="100">
        <f>K72/(1+'2. CPI escalation series'!$C$12)^(COUNTA($J$7:K$7))</f>
        <v>0</v>
      </c>
      <c r="L97" s="101">
        <f>L72/(1+'2. CPI escalation series'!$C$12)^(COUNTA($J$7:L$7))</f>
        <v>0</v>
      </c>
      <c r="M97" s="99">
        <f>M72/(1+'2. CPI escalation series'!$C$12)^(COUNTA($J$7:M$7))</f>
        <v>0</v>
      </c>
      <c r="N97" s="100">
        <f>N72/(1+'2. CPI escalation series'!$C$12)^(COUNTA($J$7:N$7))</f>
        <v>0</v>
      </c>
    </row>
    <row r="98" spans="2:14" ht="15" x14ac:dyDescent="0.25">
      <c r="B98" s="105" t="str">
        <f t="shared" si="18"/>
        <v>[Transgrid to specify]</v>
      </c>
      <c r="C98" s="70">
        <f t="shared" si="19"/>
        <v>83.293233231401771</v>
      </c>
      <c r="D98" s="99">
        <f>D73*'2. CPI escalation series'!D$23</f>
        <v>0</v>
      </c>
      <c r="E98" s="100">
        <f>E73*'2. CPI escalation series'!E$23</f>
        <v>0.14579233116741844</v>
      </c>
      <c r="F98" s="100">
        <f>F73*'2. CPI escalation series'!F$23</f>
        <v>0.23247321971939497</v>
      </c>
      <c r="G98" s="100">
        <f>G73*'2. CPI escalation series'!G$23</f>
        <v>1.2117525921152643</v>
      </c>
      <c r="H98" s="100">
        <f>H73*'2. CPI escalation series'!H$23</f>
        <v>16.503823526406151</v>
      </c>
      <c r="I98" s="210">
        <f>I73*'2. CPI escalation series'!I$23</f>
        <v>0.43294783182147156</v>
      </c>
      <c r="J98" s="100">
        <f>J73/(1+'2. CPI escalation series'!$C$12)^(COUNTA($J$7:J$7))</f>
        <v>18.468587673843359</v>
      </c>
      <c r="K98" s="100">
        <f>K73/(1+'2. CPI escalation series'!$C$12)^(COUNTA($J$7:K$7))</f>
        <v>30.356335898640989</v>
      </c>
      <c r="L98" s="101">
        <f>L73/(1+'2. CPI escalation series'!$C$12)^(COUNTA($J$7:L$7))</f>
        <v>15.941520157687716</v>
      </c>
      <c r="M98" s="99">
        <f>M73/(1+'2. CPI escalation series'!$C$12)^(COUNTA($J$7:M$7))</f>
        <v>0</v>
      </c>
      <c r="N98" s="100">
        <f>N73/(1+'2. CPI escalation series'!$C$12)^(COUNTA($J$7:N$7))</f>
        <v>0</v>
      </c>
    </row>
    <row r="99" spans="2:14" ht="15" x14ac:dyDescent="0.25">
      <c r="B99" s="105" t="str">
        <f t="shared" si="18"/>
        <v xml:space="preserve">Buildings - capital works </v>
      </c>
      <c r="C99" s="70">
        <f t="shared" si="19"/>
        <v>0</v>
      </c>
      <c r="D99" s="99">
        <f>D74*'2. CPI escalation series'!D$23</f>
        <v>0</v>
      </c>
      <c r="E99" s="100">
        <f>E74*'2. CPI escalation series'!E$23</f>
        <v>0</v>
      </c>
      <c r="F99" s="100">
        <f>F74*'2. CPI escalation series'!F$23</f>
        <v>0</v>
      </c>
      <c r="G99" s="100">
        <f>G74*'2. CPI escalation series'!G$23</f>
        <v>0</v>
      </c>
      <c r="H99" s="100">
        <f>H74*'2. CPI escalation series'!H$23</f>
        <v>0</v>
      </c>
      <c r="I99" s="210">
        <f>I74*'2. CPI escalation series'!I$23</f>
        <v>0</v>
      </c>
      <c r="J99" s="100">
        <f>J74/(1+'2. CPI escalation series'!$C$12)^(COUNTA($J$7:J$7))</f>
        <v>0</v>
      </c>
      <c r="K99" s="100">
        <f>K74/(1+'2. CPI escalation series'!$C$12)^(COUNTA($J$7:K$7))</f>
        <v>0</v>
      </c>
      <c r="L99" s="101">
        <f>L74/(1+'2. CPI escalation series'!$C$12)^(COUNTA($J$7:L$7))</f>
        <v>0</v>
      </c>
      <c r="M99" s="99">
        <f>M74/(1+'2. CPI escalation series'!$C$12)^(COUNTA($J$7:M$7))</f>
        <v>0</v>
      </c>
      <c r="N99" s="100">
        <f>N74/(1+'2. CPI escalation series'!$C$12)^(COUNTA($J$7:N$7))</f>
        <v>0</v>
      </c>
    </row>
    <row r="100" spans="2:14" ht="15" x14ac:dyDescent="0.25">
      <c r="B100" s="105" t="str">
        <f t="shared" si="18"/>
        <v xml:space="preserve">In-house software </v>
      </c>
      <c r="C100" s="70">
        <f t="shared" si="19"/>
        <v>5.3462632841990931</v>
      </c>
      <c r="D100" s="99">
        <f>D75*'2. CPI escalation series'!D$23</f>
        <v>0</v>
      </c>
      <c r="E100" s="100">
        <f>E75*'2. CPI escalation series'!E$23</f>
        <v>0</v>
      </c>
      <c r="F100" s="100">
        <f>F75*'2. CPI escalation series'!F$23</f>
        <v>0</v>
      </c>
      <c r="G100" s="100">
        <f>G75*'2. CPI escalation series'!G$23</f>
        <v>0</v>
      </c>
      <c r="H100" s="100">
        <f>H75*'2. CPI escalation series'!H$23</f>
        <v>0</v>
      </c>
      <c r="I100" s="210">
        <f>I75*'2. CPI escalation series'!I$23</f>
        <v>0</v>
      </c>
      <c r="J100" s="100">
        <f>J75/(1+'2. CPI escalation series'!$C$12)^(COUNTA($J$7:J$7))</f>
        <v>5.3462632841990931</v>
      </c>
      <c r="K100" s="100">
        <f>K75/(1+'2. CPI escalation series'!$C$12)^(COUNTA($J$7:K$7))</f>
        <v>0</v>
      </c>
      <c r="L100" s="101">
        <f>L75/(1+'2. CPI escalation series'!$C$12)^(COUNTA($J$7:L$7))</f>
        <v>0</v>
      </c>
      <c r="M100" s="99">
        <f>M75/(1+'2. CPI escalation series'!$C$12)^(COUNTA($J$7:M$7))</f>
        <v>0</v>
      </c>
      <c r="N100" s="100">
        <f>N75/(1+'2. CPI escalation series'!$C$12)^(COUNTA($J$7:N$7))</f>
        <v>0</v>
      </c>
    </row>
    <row r="101" spans="2:14" ht="15" x14ac:dyDescent="0.25">
      <c r="B101" s="48"/>
      <c r="C101" s="79"/>
      <c r="D101" s="52"/>
      <c r="E101" s="53"/>
      <c r="F101" s="53"/>
      <c r="G101" s="53"/>
      <c r="H101" s="53"/>
      <c r="I101" s="206"/>
      <c r="J101" s="53"/>
      <c r="K101" s="53"/>
      <c r="L101" s="54"/>
      <c r="M101" s="52"/>
      <c r="N101" s="53"/>
    </row>
    <row r="102" spans="2:14" ht="15" x14ac:dyDescent="0.25">
      <c r="B102" s="9" t="s">
        <v>36</v>
      </c>
      <c r="C102" s="70">
        <f>SUM(D102:N102)</f>
        <v>284.04803163005573</v>
      </c>
      <c r="D102" s="55">
        <f t="shared" ref="D102:N102" si="20">SUM(D85:D100)</f>
        <v>0</v>
      </c>
      <c r="E102" s="55">
        <f t="shared" si="20"/>
        <v>2.0636479184110104</v>
      </c>
      <c r="F102" s="55">
        <f t="shared" si="20"/>
        <v>3.2905906100735121</v>
      </c>
      <c r="G102" s="55">
        <f t="shared" si="20"/>
        <v>17.152004459522978</v>
      </c>
      <c r="H102" s="55">
        <f t="shared" ref="H102:I102" si="21">SUM(H85:H100)</f>
        <v>48.452233309376751</v>
      </c>
      <c r="I102" s="213">
        <f t="shared" si="21"/>
        <v>18.604050200630009</v>
      </c>
      <c r="J102" s="56">
        <f t="shared" si="20"/>
        <v>82.084025689268529</v>
      </c>
      <c r="K102" s="55">
        <f t="shared" si="20"/>
        <v>83.578254935652012</v>
      </c>
      <c r="L102" s="55">
        <f t="shared" si="20"/>
        <v>28.823224507120937</v>
      </c>
      <c r="M102" s="55">
        <f t="shared" si="20"/>
        <v>0</v>
      </c>
      <c r="N102" s="55">
        <f t="shared" si="20"/>
        <v>0</v>
      </c>
    </row>
    <row r="103" spans="2:14" ht="15" x14ac:dyDescent="0.25">
      <c r="B103" s="31"/>
      <c r="C103" s="71"/>
      <c r="D103" s="58"/>
      <c r="E103" s="21"/>
      <c r="F103" s="21"/>
      <c r="G103" s="21"/>
      <c r="H103" s="21"/>
      <c r="I103" s="207"/>
      <c r="J103" s="21"/>
      <c r="K103" s="21"/>
      <c r="L103" s="20"/>
      <c r="M103" s="58"/>
      <c r="N103" s="21"/>
    </row>
  </sheetData>
  <mergeCells count="9">
    <mergeCell ref="J81:N81"/>
    <mergeCell ref="J6:N6"/>
    <mergeCell ref="J56:N56"/>
    <mergeCell ref="A2:J3"/>
    <mergeCell ref="J31:N31"/>
    <mergeCell ref="D6:I6"/>
    <mergeCell ref="D31:I31"/>
    <mergeCell ref="D56:I56"/>
    <mergeCell ref="D81:I81"/>
  </mergeCell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AA79-B4B6-4A41-B3BF-D2507CB92E2E}">
  <sheetPr codeName="Sheet2"/>
  <dimension ref="A1:XFC22"/>
  <sheetViews>
    <sheetView showGridLines="0" zoomScaleNormal="110" workbookViewId="0"/>
  </sheetViews>
  <sheetFormatPr defaultRowHeight="14.25" x14ac:dyDescent="0.2"/>
  <cols>
    <col min="1" max="1" width="9.140625" style="38"/>
    <col min="2" max="2" width="38.85546875" style="38" customWidth="1"/>
    <col min="3" max="3" width="28.85546875" style="38" customWidth="1"/>
    <col min="4" max="4" width="9.140625" style="38"/>
    <col min="5" max="5" width="12.28515625" style="38" customWidth="1"/>
    <col min="6" max="11" width="13" style="38" customWidth="1"/>
    <col min="12" max="16382" width="9.140625" style="38"/>
    <col min="16383" max="16383" width="13.85546875" style="38" bestFit="1" customWidth="1"/>
    <col min="16384" max="16384" width="13.85546875" style="38" customWidth="1"/>
  </cols>
  <sheetData>
    <row r="1" spans="1:11 16383:16383" x14ac:dyDescent="0.2">
      <c r="A1" s="216"/>
      <c r="B1" s="60"/>
      <c r="C1" s="60"/>
      <c r="D1" s="60"/>
      <c r="E1" s="60"/>
    </row>
    <row r="2" spans="1:11 16383:16383" x14ac:dyDescent="0.2">
      <c r="A2" s="232"/>
      <c r="B2" s="232"/>
      <c r="C2" s="232"/>
      <c r="D2" s="232"/>
      <c r="E2" s="232"/>
    </row>
    <row r="3" spans="1:11 16383:16383" x14ac:dyDescent="0.2">
      <c r="A3" s="232"/>
      <c r="B3" s="232"/>
      <c r="C3" s="232"/>
      <c r="D3" s="232"/>
      <c r="E3" s="232"/>
    </row>
    <row r="5" spans="1:11 16383:16383" ht="15" thickBot="1" x14ac:dyDescent="0.25">
      <c r="XFC5" s="38" t="s">
        <v>0</v>
      </c>
    </row>
    <row r="6" spans="1:11 16383:16383" ht="24" thickBot="1" x14ac:dyDescent="0.4">
      <c r="A6" s="114"/>
      <c r="B6" s="115" t="s">
        <v>139</v>
      </c>
      <c r="C6" s="116"/>
      <c r="D6" s="117"/>
      <c r="F6" s="229" t="s">
        <v>1</v>
      </c>
      <c r="G6" s="230"/>
      <c r="H6" s="230"/>
      <c r="I6" s="230"/>
      <c r="J6" s="231"/>
      <c r="XFC6" s="38" t="s">
        <v>2</v>
      </c>
    </row>
    <row r="7" spans="1:11 16383:16383" ht="15.75" thickBot="1" x14ac:dyDescent="0.3">
      <c r="B7" s="88"/>
      <c r="D7" s="90"/>
      <c r="F7" s="118" t="str">
        <f>C13</f>
        <v>2026-27</v>
      </c>
      <c r="G7" s="119" t="str">
        <f>IF($F$7="","",LEFT(F7,4)+1&amp;"-"&amp;MID(F7,3,2)+2)</f>
        <v>2027-28</v>
      </c>
      <c r="H7" s="119" t="str">
        <f>IF($F$7="","",LEFT(G7,4)+1&amp;"-"&amp;MID(G7,3,2)+2)</f>
        <v>2028-29</v>
      </c>
      <c r="I7" s="119" t="str">
        <f>IF($F$7="","",LEFT(H7,4)+1&amp;"-"&amp;MID(H7,3,2)+2)</f>
        <v>2029-30</v>
      </c>
      <c r="J7" s="120" t="str">
        <f>IF($F$7="","",LEFT(I7,4)+1&amp;"-"&amp;MID(I7,3,2)+2)</f>
        <v>2030-31</v>
      </c>
      <c r="XFC7" s="38" t="s">
        <v>3</v>
      </c>
    </row>
    <row r="8" spans="1:11 16383:16383" ht="15" x14ac:dyDescent="0.25">
      <c r="B8" s="121" t="s">
        <v>4</v>
      </c>
      <c r="C8" s="122" t="s">
        <v>164</v>
      </c>
      <c r="D8" s="90"/>
      <c r="F8" s="123" t="str">
        <f>LEFT(C13,4)</f>
        <v>2026</v>
      </c>
      <c r="G8" s="123">
        <f>F8+1</f>
        <v>2027</v>
      </c>
      <c r="H8" s="123">
        <f t="shared" ref="H8:K8" si="0">G8+1</f>
        <v>2028</v>
      </c>
      <c r="I8" s="123">
        <f t="shared" si="0"/>
        <v>2029</v>
      </c>
      <c r="J8" s="123">
        <f t="shared" si="0"/>
        <v>2030</v>
      </c>
      <c r="K8" s="123">
        <f t="shared" si="0"/>
        <v>2031</v>
      </c>
      <c r="XFC8" s="38" t="s">
        <v>5</v>
      </c>
    </row>
    <row r="9" spans="1:11 16383:16383" ht="15" x14ac:dyDescent="0.25">
      <c r="B9" s="121" t="s">
        <v>6</v>
      </c>
      <c r="C9" s="124" t="s">
        <v>165</v>
      </c>
      <c r="D9" s="90"/>
      <c r="F9" s="125">
        <f>DATE(F8,6,30)</f>
        <v>46203</v>
      </c>
      <c r="G9" s="126"/>
      <c r="H9" s="126"/>
      <c r="I9" s="126"/>
      <c r="J9" s="126"/>
      <c r="K9" s="126"/>
      <c r="XFC9" s="38" t="s">
        <v>7</v>
      </c>
    </row>
    <row r="10" spans="1:11 16383:16383" ht="15.75" thickBot="1" x14ac:dyDescent="0.3">
      <c r="B10" s="121" t="s">
        <v>8</v>
      </c>
      <c r="C10" s="178">
        <v>70250995390</v>
      </c>
      <c r="D10" s="90"/>
      <c r="XFC10" s="38" t="s">
        <v>9</v>
      </c>
    </row>
    <row r="11" spans="1:11 16383:16383" ht="15" customHeight="1" thickBot="1" x14ac:dyDescent="0.3">
      <c r="B11" s="121" t="s">
        <v>10</v>
      </c>
      <c r="C11" s="127">
        <v>46122</v>
      </c>
      <c r="D11" s="90"/>
      <c r="F11" s="233" t="s">
        <v>1</v>
      </c>
      <c r="G11" s="234"/>
      <c r="H11" s="234"/>
      <c r="I11" s="234"/>
      <c r="J11" s="234"/>
      <c r="K11" s="235"/>
      <c r="XFC11" s="38" t="s">
        <v>12</v>
      </c>
    </row>
    <row r="12" spans="1:11 16383:16383" ht="15.75" thickBot="1" x14ac:dyDescent="0.3">
      <c r="B12" s="121" t="s">
        <v>13</v>
      </c>
      <c r="C12" s="124" t="s">
        <v>176</v>
      </c>
      <c r="D12" s="90"/>
      <c r="F12" s="118" t="s">
        <v>161</v>
      </c>
      <c r="G12" s="119" t="s">
        <v>160</v>
      </c>
      <c r="H12" s="119" t="s">
        <v>2</v>
      </c>
      <c r="I12" s="119" t="s">
        <v>3</v>
      </c>
      <c r="J12" s="119" t="s">
        <v>5</v>
      </c>
      <c r="K12" s="120" t="s">
        <v>177</v>
      </c>
      <c r="XFC12" s="38" t="s">
        <v>14</v>
      </c>
    </row>
    <row r="13" spans="1:11 16383:16383" ht="15" x14ac:dyDescent="0.25">
      <c r="B13" s="121" t="s">
        <v>15</v>
      </c>
      <c r="C13" s="128" t="s">
        <v>7</v>
      </c>
      <c r="D13" s="90"/>
      <c r="XFC13" s="38" t="s">
        <v>16</v>
      </c>
    </row>
    <row r="14" spans="1:11 16383:16383" ht="15" x14ac:dyDescent="0.25">
      <c r="B14" s="129" t="s">
        <v>17</v>
      </c>
      <c r="C14" s="130" t="s">
        <v>18</v>
      </c>
      <c r="D14" s="131"/>
    </row>
    <row r="15" spans="1:11 16383:16383" x14ac:dyDescent="0.2">
      <c r="B15" s="88"/>
      <c r="D15" s="90"/>
    </row>
    <row r="16" spans="1:11 16383:16383" x14ac:dyDescent="0.2">
      <c r="B16" s="88"/>
      <c r="D16" s="90"/>
    </row>
    <row r="17" spans="2:4" ht="15" x14ac:dyDescent="0.25">
      <c r="B17" s="1" t="s">
        <v>19</v>
      </c>
      <c r="D17" s="90"/>
    </row>
    <row r="18" spans="2:4" ht="15" x14ac:dyDescent="0.2">
      <c r="B18" s="2" t="s">
        <v>20</v>
      </c>
      <c r="D18" s="90"/>
    </row>
    <row r="19" spans="2:4" x14ac:dyDescent="0.2">
      <c r="B19" s="88"/>
      <c r="D19" s="90"/>
    </row>
    <row r="20" spans="2:4" x14ac:dyDescent="0.2">
      <c r="B20" s="88"/>
      <c r="D20" s="90"/>
    </row>
    <row r="21" spans="2:4" x14ac:dyDescent="0.2">
      <c r="B21" s="88"/>
      <c r="D21" s="90"/>
    </row>
    <row r="22" spans="2:4" x14ac:dyDescent="0.2">
      <c r="B22" s="132"/>
      <c r="C22" s="133"/>
      <c r="D22" s="134"/>
    </row>
  </sheetData>
  <mergeCells count="3">
    <mergeCell ref="F6:J6"/>
    <mergeCell ref="A2:E3"/>
    <mergeCell ref="F11:K11"/>
  </mergeCells>
  <dataValidations count="4">
    <dataValidation type="list" allowBlank="1" showInputMessage="1" showErrorMessage="1" sqref="C12" xr:uid="{2FF66BAF-B899-43D5-BBBE-CEE34847C120}">
      <formula1>"Yes, No"</formula1>
    </dataValidation>
    <dataValidation type="whole" errorStyle="warning" allowBlank="1" showInputMessage="1" showErrorMessage="1" errorTitle="ABN Format Error" error="The ABN needs to be 11 digits long." promptTitle="ABN" prompt="Please enter the 11 digit ABN associated with the business submitting the proposal." sqref="C10" xr:uid="{52E1441D-9446-4B9C-90A2-38CF11C8AF60}">
      <formula1>0</formula1>
      <formula2>99999999999</formula2>
    </dataValidation>
    <dataValidation type="date" allowBlank="1" showInputMessage="1" showErrorMessage="1" promptTitle="Date submitted" prompt="Please record the date this proposal is to be submitted to the AER." sqref="C11" xr:uid="{B527DB2E-8CD4-4E19-B5E7-D3D8A649AFDB}">
      <formula1>44743</formula1>
      <formula2>46965</formula2>
    </dataValidation>
    <dataValidation type="list" allowBlank="1" showInputMessage="1" showErrorMessage="1" sqref="C13" xr:uid="{6F4C6D2D-3638-400D-9796-BD2A010B868D}">
      <formula1>$XFC$6:$XFD$13</formula1>
    </dataValidation>
  </dataValidation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A4841-FAEA-4F36-85A8-EF6DF8E162F5}">
  <sheetPr codeName="Sheet3"/>
  <dimension ref="A1:W24"/>
  <sheetViews>
    <sheetView showGridLines="0" zoomScaleNormal="100" workbookViewId="0"/>
  </sheetViews>
  <sheetFormatPr defaultColWidth="9.140625" defaultRowHeight="14.25" x14ac:dyDescent="0.2"/>
  <cols>
    <col min="1" max="1" width="9.140625" style="38"/>
    <col min="2" max="2" width="44" style="38" customWidth="1"/>
    <col min="3" max="3" width="21" style="38" customWidth="1"/>
    <col min="4" max="23" width="12.5703125" style="38" customWidth="1"/>
    <col min="24" max="16384" width="9.140625" style="38"/>
  </cols>
  <sheetData>
    <row r="1" spans="1:23" x14ac:dyDescent="0.2">
      <c r="A1" s="216"/>
      <c r="B1" s="60"/>
      <c r="C1" s="60"/>
      <c r="D1" s="60"/>
      <c r="E1" s="60"/>
    </row>
    <row r="2" spans="1:23" ht="24" customHeight="1" x14ac:dyDescent="0.2">
      <c r="A2" s="232"/>
      <c r="B2" s="232"/>
      <c r="C2" s="232"/>
      <c r="D2" s="232"/>
      <c r="E2" s="232"/>
    </row>
    <row r="3" spans="1:23" x14ac:dyDescent="0.2">
      <c r="A3" s="232"/>
      <c r="B3" s="232"/>
      <c r="C3" s="232"/>
      <c r="D3" s="232"/>
      <c r="E3" s="232"/>
    </row>
    <row r="4" spans="1:23" ht="15" x14ac:dyDescent="0.25">
      <c r="A4" s="135"/>
    </row>
    <row r="5" spans="1:23" x14ac:dyDescent="0.2">
      <c r="E5" s="136"/>
    </row>
    <row r="6" spans="1:23" ht="15" x14ac:dyDescent="0.25">
      <c r="B6" s="137" t="s">
        <v>106</v>
      </c>
      <c r="C6" s="138"/>
      <c r="D6" s="138" t="s">
        <v>119</v>
      </c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9"/>
    </row>
    <row r="7" spans="1:23" ht="15" x14ac:dyDescent="0.25">
      <c r="B7" s="143" t="s">
        <v>25</v>
      </c>
      <c r="C7" s="3" t="str">
        <f>'1. Submission information'!$C$14</f>
        <v>June 2026</v>
      </c>
      <c r="D7" s="4">
        <f>EOMONTH(C7,3)</f>
        <v>46295</v>
      </c>
      <c r="E7" s="4">
        <f t="shared" ref="E7:W7" si="0">EOMONTH(D7, 3)</f>
        <v>46387</v>
      </c>
      <c r="F7" s="4">
        <f t="shared" si="0"/>
        <v>46477</v>
      </c>
      <c r="G7" s="4">
        <f t="shared" si="0"/>
        <v>46568</v>
      </c>
      <c r="H7" s="4">
        <f t="shared" si="0"/>
        <v>46660</v>
      </c>
      <c r="I7" s="4">
        <f t="shared" si="0"/>
        <v>46752</v>
      </c>
      <c r="J7" s="4">
        <f t="shared" si="0"/>
        <v>46843</v>
      </c>
      <c r="K7" s="4">
        <f t="shared" si="0"/>
        <v>46934</v>
      </c>
      <c r="L7" s="4">
        <f t="shared" si="0"/>
        <v>47026</v>
      </c>
      <c r="M7" s="4">
        <f t="shared" si="0"/>
        <v>47118</v>
      </c>
      <c r="N7" s="4">
        <f t="shared" si="0"/>
        <v>47208</v>
      </c>
      <c r="O7" s="4">
        <f t="shared" si="0"/>
        <v>47299</v>
      </c>
      <c r="P7" s="4">
        <f t="shared" si="0"/>
        <v>47391</v>
      </c>
      <c r="Q7" s="4">
        <f t="shared" si="0"/>
        <v>47483</v>
      </c>
      <c r="R7" s="4">
        <f t="shared" si="0"/>
        <v>47573</v>
      </c>
      <c r="S7" s="4">
        <f t="shared" si="0"/>
        <v>47664</v>
      </c>
      <c r="T7" s="4">
        <f t="shared" si="0"/>
        <v>47756</v>
      </c>
      <c r="U7" s="4">
        <f t="shared" si="0"/>
        <v>47848</v>
      </c>
      <c r="V7" s="4">
        <f t="shared" si="0"/>
        <v>47938</v>
      </c>
      <c r="W7" s="4">
        <f t="shared" si="0"/>
        <v>48029</v>
      </c>
    </row>
    <row r="8" spans="1:23" x14ac:dyDescent="0.2">
      <c r="B8" s="5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8"/>
    </row>
    <row r="9" spans="1:23" ht="15" x14ac:dyDescent="0.25">
      <c r="B9" s="9" t="s">
        <v>21</v>
      </c>
      <c r="C9" s="10"/>
      <c r="D9" s="11">
        <v>92</v>
      </c>
      <c r="E9" s="11">
        <v>92</v>
      </c>
      <c r="F9" s="11">
        <v>90</v>
      </c>
      <c r="G9" s="11">
        <v>91</v>
      </c>
      <c r="H9" s="11">
        <v>92</v>
      </c>
      <c r="I9" s="11">
        <v>92</v>
      </c>
      <c r="J9" s="11">
        <v>91</v>
      </c>
      <c r="K9" s="11">
        <v>91</v>
      </c>
      <c r="L9" s="11">
        <v>92</v>
      </c>
      <c r="M9" s="11">
        <v>92</v>
      </c>
      <c r="N9" s="11">
        <v>90</v>
      </c>
      <c r="O9" s="11">
        <v>91</v>
      </c>
      <c r="P9" s="11">
        <v>92</v>
      </c>
      <c r="Q9" s="11">
        <v>92</v>
      </c>
      <c r="R9" s="11">
        <v>90</v>
      </c>
      <c r="S9" s="11">
        <v>91</v>
      </c>
      <c r="T9" s="11">
        <v>92</v>
      </c>
      <c r="U9" s="11">
        <v>92</v>
      </c>
      <c r="V9" s="11">
        <v>90</v>
      </c>
      <c r="W9" s="12">
        <v>91</v>
      </c>
    </row>
    <row r="10" spans="1:23" ht="15" x14ac:dyDescent="0.25">
      <c r="B10" s="9" t="s">
        <v>22</v>
      </c>
      <c r="C10" s="10"/>
      <c r="D10" s="11">
        <v>365</v>
      </c>
      <c r="E10" s="11">
        <v>365</v>
      </c>
      <c r="F10" s="11">
        <v>365</v>
      </c>
      <c r="G10" s="11">
        <v>365</v>
      </c>
      <c r="H10" s="11">
        <v>366</v>
      </c>
      <c r="I10" s="11">
        <v>366</v>
      </c>
      <c r="J10" s="11">
        <v>366</v>
      </c>
      <c r="K10" s="11">
        <v>366</v>
      </c>
      <c r="L10" s="11">
        <v>365</v>
      </c>
      <c r="M10" s="11">
        <v>365</v>
      </c>
      <c r="N10" s="11">
        <v>365</v>
      </c>
      <c r="O10" s="11">
        <v>365</v>
      </c>
      <c r="P10" s="11">
        <v>365</v>
      </c>
      <c r="Q10" s="11">
        <v>365</v>
      </c>
      <c r="R10" s="11">
        <v>365</v>
      </c>
      <c r="S10" s="11">
        <v>365</v>
      </c>
      <c r="T10" s="11">
        <v>365</v>
      </c>
      <c r="U10" s="11">
        <v>365</v>
      </c>
      <c r="V10" s="11">
        <v>365</v>
      </c>
      <c r="W10" s="12">
        <v>365</v>
      </c>
    </row>
    <row r="11" spans="1:23" ht="15" x14ac:dyDescent="0.25">
      <c r="B11" s="9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</row>
    <row r="12" spans="1:23" ht="15" x14ac:dyDescent="0.25">
      <c r="B12" s="9" t="s">
        <v>23</v>
      </c>
      <c r="C12" s="13">
        <v>2.6499209007902591E-2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6"/>
    </row>
    <row r="13" spans="1:23" ht="15" x14ac:dyDescent="0.25">
      <c r="B13" s="9" t="s">
        <v>24</v>
      </c>
      <c r="C13" s="15">
        <v>1</v>
      </c>
      <c r="D13" s="16">
        <f>C$13*(1+$C$12)^(D$9/D$10)</f>
        <v>1.0066140651650202</v>
      </c>
      <c r="E13" s="16">
        <f t="shared" ref="E13:W13" si="1">D$13*(1+$C$12)^(E$9/E$10)</f>
        <v>1.0132718761880475</v>
      </c>
      <c r="F13" s="16">
        <f t="shared" si="1"/>
        <v>1.0198275598210309</v>
      </c>
      <c r="G13" s="16">
        <f t="shared" si="1"/>
        <v>1.0264992090079026</v>
      </c>
      <c r="H13" s="16">
        <f t="shared" si="1"/>
        <v>1.0332699305355497</v>
      </c>
      <c r="I13" s="16">
        <f t="shared" si="1"/>
        <v>1.040085311298784</v>
      </c>
      <c r="J13" s="16">
        <f t="shared" si="1"/>
        <v>1.0468708342993156</v>
      </c>
      <c r="K13" s="16">
        <f t="shared" si="1"/>
        <v>1.0537006260938495</v>
      </c>
      <c r="L13" s="16">
        <f t="shared" si="1"/>
        <v>1.0606698706992568</v>
      </c>
      <c r="M13" s="16">
        <f t="shared" si="1"/>
        <v>1.0676852103426351</v>
      </c>
      <c r="N13" s="16">
        <f t="shared" si="1"/>
        <v>1.074592938291183</v>
      </c>
      <c r="O13" s="16">
        <f t="shared" si="1"/>
        <v>1.0816228592164681</v>
      </c>
      <c r="P13" s="16">
        <f t="shared" si="1"/>
        <v>1.0887767832913011</v>
      </c>
      <c r="Q13" s="16">
        <f t="shared" si="1"/>
        <v>1.0959780238861507</v>
      </c>
      <c r="R13" s="16">
        <f t="shared" si="1"/>
        <v>1.103068801161377</v>
      </c>
      <c r="S13" s="16">
        <f t="shared" si="1"/>
        <v>1.1102850094305703</v>
      </c>
      <c r="T13" s="16">
        <f t="shared" si="1"/>
        <v>1.1176285068346892</v>
      </c>
      <c r="U13" s="16">
        <f t="shared" si="1"/>
        <v>1.1250205746091779</v>
      </c>
      <c r="V13" s="16">
        <f t="shared" si="1"/>
        <v>1.1322992518734487</v>
      </c>
      <c r="W13" s="17">
        <f t="shared" si="1"/>
        <v>1.1397066839538119</v>
      </c>
    </row>
    <row r="14" spans="1:23" ht="15" x14ac:dyDescent="0.25">
      <c r="B14" s="18"/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1"/>
    </row>
    <row r="15" spans="1:23" ht="15" x14ac:dyDescent="0.2">
      <c r="A15" s="140"/>
      <c r="B15" s="107" t="s">
        <v>137</v>
      </c>
      <c r="C15" s="106"/>
      <c r="D15" s="23"/>
      <c r="E15" s="23"/>
      <c r="F15" s="23"/>
      <c r="G15" s="23"/>
      <c r="H15" s="23"/>
      <c r="I15" s="23"/>
    </row>
    <row r="16" spans="1:23" x14ac:dyDescent="0.2">
      <c r="A16" s="140"/>
      <c r="B16" s="141" t="s">
        <v>138</v>
      </c>
      <c r="C16" s="142"/>
    </row>
    <row r="17" spans="2:9" x14ac:dyDescent="0.2">
      <c r="B17" s="141"/>
      <c r="C17" s="142"/>
    </row>
    <row r="19" spans="2:9" ht="15" x14ac:dyDescent="0.25">
      <c r="B19" s="137" t="s">
        <v>171</v>
      </c>
      <c r="C19" s="138"/>
      <c r="D19" s="138" t="s">
        <v>169</v>
      </c>
      <c r="E19" s="138"/>
      <c r="F19" s="138"/>
      <c r="G19" s="138"/>
      <c r="H19" s="138"/>
      <c r="I19" s="139"/>
    </row>
    <row r="20" spans="2:9" ht="15" x14ac:dyDescent="0.25">
      <c r="B20" s="143" t="s">
        <v>25</v>
      </c>
      <c r="C20" s="3" t="str">
        <f>'1. Submission information'!$C$14</f>
        <v>June 2026</v>
      </c>
      <c r="D20" s="26" t="str">
        <f>'1. Submission information'!F12</f>
        <v>2021-22</v>
      </c>
      <c r="E20" s="26" t="str">
        <f>'1. Submission information'!G12</f>
        <v>2022-23</v>
      </c>
      <c r="F20" s="26" t="str">
        <f>'1. Submission information'!H12</f>
        <v>2023-24</v>
      </c>
      <c r="G20" s="26" t="str">
        <f>'1. Submission information'!I12</f>
        <v>2024-25</v>
      </c>
      <c r="H20" s="26" t="str">
        <f>'1. Submission information'!J12</f>
        <v>2025-26</v>
      </c>
      <c r="I20" s="26" t="str">
        <f>'1. Submission information'!K12</f>
        <v>Sept 26 Qtr</v>
      </c>
    </row>
    <row r="21" spans="2:9" x14ac:dyDescent="0.2">
      <c r="B21" s="5"/>
      <c r="C21" s="6"/>
      <c r="D21" s="7"/>
      <c r="E21" s="7"/>
      <c r="F21" s="7"/>
      <c r="G21" s="7"/>
      <c r="H21" s="7"/>
      <c r="I21" s="8"/>
    </row>
    <row r="22" spans="2:9" ht="15" x14ac:dyDescent="0.25">
      <c r="B22" s="9" t="s">
        <v>168</v>
      </c>
      <c r="C22" s="180" t="s">
        <v>167</v>
      </c>
      <c r="D22" s="182"/>
      <c r="E22" s="218">
        <v>7.8318219291014124E-2</v>
      </c>
      <c r="F22" s="218">
        <v>4.0519877675840865E-2</v>
      </c>
      <c r="G22" s="218">
        <v>2.4246877296105973E-2</v>
      </c>
      <c r="H22" s="218">
        <v>3.7611756242935002E-2</v>
      </c>
      <c r="I22" s="219">
        <v>3.5999999999999997E-2</v>
      </c>
    </row>
    <row r="23" spans="2:9" ht="15" x14ac:dyDescent="0.25">
      <c r="B23" s="9" t="s">
        <v>24</v>
      </c>
      <c r="C23" s="181"/>
      <c r="D23" s="16">
        <f t="shared" ref="D23:F23" si="2">E$23/(1+E$22)</f>
        <v>0.83861599870069492</v>
      </c>
      <c r="E23" s="16">
        <f t="shared" si="2"/>
        <v>0.90429491038788878</v>
      </c>
      <c r="F23" s="16">
        <f t="shared" si="2"/>
        <v>0.94093682953969149</v>
      </c>
      <c r="G23" s="16">
        <f>H$23/(1+H$22)</f>
        <v>0.96375160938892734</v>
      </c>
      <c r="H23" s="16">
        <v>1</v>
      </c>
      <c r="I23" s="17">
        <f>H23*(1+I22)^0.25</f>
        <v>1.0088809900082158</v>
      </c>
    </row>
    <row r="24" spans="2:9" ht="15" x14ac:dyDescent="0.25">
      <c r="B24" s="18"/>
      <c r="C24" s="19"/>
      <c r="D24" s="20"/>
      <c r="E24" s="20"/>
      <c r="F24" s="20"/>
      <c r="G24" s="20"/>
      <c r="H24" s="20"/>
      <c r="I24" s="21"/>
    </row>
  </sheetData>
  <mergeCells count="1">
    <mergeCell ref="A2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1968B-138E-4C2B-9207-6A1B1A6B2748}">
  <sheetPr codeName="Sheet4"/>
  <dimension ref="A1:H36"/>
  <sheetViews>
    <sheetView showGridLines="0" zoomScaleNormal="100" workbookViewId="0"/>
  </sheetViews>
  <sheetFormatPr defaultColWidth="9.140625" defaultRowHeight="14.25" x14ac:dyDescent="0.2"/>
  <cols>
    <col min="1" max="1" width="9.140625" style="38" customWidth="1"/>
    <col min="2" max="2" width="83.140625" style="38" customWidth="1"/>
    <col min="3" max="3" width="15.7109375" style="38" customWidth="1"/>
    <col min="4" max="8" width="14.28515625" style="38" customWidth="1"/>
    <col min="9" max="16384" width="9.140625" style="38"/>
  </cols>
  <sheetData>
    <row r="1" spans="1:8" x14ac:dyDescent="0.2">
      <c r="A1" s="216"/>
      <c r="B1" s="60"/>
      <c r="C1" s="60"/>
      <c r="D1" s="60"/>
      <c r="E1" s="60"/>
    </row>
    <row r="2" spans="1:8" ht="15.75" customHeight="1" x14ac:dyDescent="0.2">
      <c r="A2" s="232"/>
      <c r="B2" s="232"/>
      <c r="C2" s="232"/>
      <c r="D2" s="232"/>
      <c r="E2" s="232"/>
    </row>
    <row r="3" spans="1:8" ht="20.25" customHeight="1" x14ac:dyDescent="0.2">
      <c r="A3" s="232"/>
      <c r="B3" s="232"/>
      <c r="C3" s="232"/>
      <c r="D3" s="232"/>
      <c r="E3" s="232"/>
    </row>
    <row r="4" spans="1:8" ht="15" x14ac:dyDescent="0.25">
      <c r="A4" s="135"/>
    </row>
    <row r="6" spans="1:8" ht="15" x14ac:dyDescent="0.25">
      <c r="B6" s="236" t="s">
        <v>109</v>
      </c>
      <c r="C6" s="236"/>
      <c r="D6" s="236"/>
      <c r="E6" s="237"/>
      <c r="F6" s="144"/>
      <c r="G6" s="236"/>
      <c r="H6" s="237"/>
    </row>
    <row r="7" spans="1:8" ht="15" x14ac:dyDescent="0.2">
      <c r="B7" s="24"/>
      <c r="C7" s="25" t="s">
        <v>26</v>
      </c>
      <c r="D7" s="26" t="str">
        <f>'1. Submission information'!F7</f>
        <v>2026-27</v>
      </c>
      <c r="E7" s="26" t="str">
        <f>'1. Submission information'!G7</f>
        <v>2027-28</v>
      </c>
      <c r="F7" s="26" t="str">
        <f>'1. Submission information'!H7</f>
        <v>2028-29</v>
      </c>
      <c r="G7" s="26" t="str">
        <f>'1. Submission information'!I7</f>
        <v>2029-30</v>
      </c>
      <c r="H7" s="26" t="str">
        <f>'1. Submission information'!J7</f>
        <v>2030-31</v>
      </c>
    </row>
    <row r="8" spans="1:8" x14ac:dyDescent="0.2">
      <c r="B8" s="5"/>
      <c r="C8" s="6"/>
      <c r="D8" s="145"/>
      <c r="E8" s="145"/>
      <c r="F8" s="145"/>
      <c r="G8" s="90"/>
      <c r="H8" s="145"/>
    </row>
    <row r="9" spans="1:8" ht="15" x14ac:dyDescent="0.25">
      <c r="B9" s="27" t="s">
        <v>27</v>
      </c>
      <c r="C9" s="28">
        <f>SUM(D9:H9)</f>
        <v>339.93936235022187</v>
      </c>
      <c r="D9" s="29">
        <v>22.354759119264386</v>
      </c>
      <c r="E9" s="29">
        <v>56.501480997435266</v>
      </c>
      <c r="F9" s="29">
        <v>83.324212625997035</v>
      </c>
      <c r="G9" s="29">
        <v>89.078586963710762</v>
      </c>
      <c r="H9" s="29">
        <v>88.680322643814435</v>
      </c>
    </row>
    <row r="10" spans="1:8" ht="15" x14ac:dyDescent="0.25">
      <c r="B10" s="27" t="s">
        <v>28</v>
      </c>
      <c r="C10" s="28">
        <f t="shared" ref="C10:C16" si="0">SUM(D10:H10)</f>
        <v>94.189091468119514</v>
      </c>
      <c r="D10" s="29">
        <v>0</v>
      </c>
      <c r="E10" s="29">
        <v>10.941548757591869</v>
      </c>
      <c r="F10" s="29">
        <v>22.684853409949838</v>
      </c>
      <c r="G10" s="29">
        <v>29.885375247803335</v>
      </c>
      <c r="H10" s="29">
        <v>30.677314052774477</v>
      </c>
    </row>
    <row r="11" spans="1:8" ht="15" x14ac:dyDescent="0.25">
      <c r="B11" s="27" t="s">
        <v>29</v>
      </c>
      <c r="C11" s="28">
        <f t="shared" si="0"/>
        <v>27.816383869343611</v>
      </c>
      <c r="D11" s="29">
        <v>0</v>
      </c>
      <c r="E11" s="29">
        <v>2.5923847979558179</v>
      </c>
      <c r="F11" s="29">
        <v>6.4755011033905845</v>
      </c>
      <c r="G11" s="29">
        <v>9.2516680414475765</v>
      </c>
      <c r="H11" s="29">
        <v>9.4968299265496299</v>
      </c>
    </row>
    <row r="12" spans="1:8" ht="15" x14ac:dyDescent="0.25">
      <c r="B12" s="27" t="s">
        <v>30</v>
      </c>
      <c r="C12" s="28">
        <f t="shared" si="0"/>
        <v>-127.79264948416372</v>
      </c>
      <c r="D12" s="29">
        <v>-8.4037749458619029</v>
      </c>
      <c r="E12" s="29">
        <v>-21.240476261770773</v>
      </c>
      <c r="F12" s="29">
        <v>-31.323886189701263</v>
      </c>
      <c r="G12" s="29">
        <v>-33.487115354032362</v>
      </c>
      <c r="H12" s="29">
        <v>-33.337396732797416</v>
      </c>
    </row>
    <row r="13" spans="1:8" ht="15" x14ac:dyDescent="0.25">
      <c r="B13" s="27" t="s">
        <v>31</v>
      </c>
      <c r="C13" s="28">
        <f t="shared" si="0"/>
        <v>66.317179309445862</v>
      </c>
      <c r="D13" s="29">
        <v>0.66642889945995509</v>
      </c>
      <c r="E13" s="29">
        <v>7.6445244578834259</v>
      </c>
      <c r="F13" s="29">
        <v>17.091420774985369</v>
      </c>
      <c r="G13" s="29">
        <v>19.360733939848416</v>
      </c>
      <c r="H13" s="29">
        <v>21.554071237268687</v>
      </c>
    </row>
    <row r="14" spans="1:8" ht="15" x14ac:dyDescent="0.25">
      <c r="B14" s="27" t="s">
        <v>32</v>
      </c>
      <c r="C14" s="28">
        <f t="shared" si="0"/>
        <v>0.35894861844793513</v>
      </c>
      <c r="D14" s="29">
        <v>0.35894861844793513</v>
      </c>
      <c r="E14" s="29">
        <v>0</v>
      </c>
      <c r="F14" s="29">
        <v>0</v>
      </c>
      <c r="G14" s="29">
        <v>0</v>
      </c>
      <c r="H14" s="29">
        <v>0</v>
      </c>
    </row>
    <row r="15" spans="1:8" ht="15" x14ac:dyDescent="0.25">
      <c r="B15" s="27" t="s">
        <v>33</v>
      </c>
      <c r="C15" s="28">
        <f t="shared" si="0"/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</row>
    <row r="16" spans="1:8" ht="15" x14ac:dyDescent="0.25">
      <c r="B16" s="27" t="s">
        <v>34</v>
      </c>
      <c r="C16" s="28">
        <f t="shared" si="0"/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</row>
    <row r="17" spans="2:8" ht="15" x14ac:dyDescent="0.25">
      <c r="B17" s="27"/>
      <c r="C17" s="30"/>
      <c r="D17" s="145"/>
      <c r="E17" s="145"/>
      <c r="F17" s="145"/>
      <c r="G17" s="90"/>
      <c r="H17" s="145"/>
    </row>
    <row r="18" spans="2:8" ht="15" x14ac:dyDescent="0.25">
      <c r="B18" s="9" t="s">
        <v>35</v>
      </c>
      <c r="C18" s="28">
        <f>SUM(C9:C16)</f>
        <v>400.82831613141508</v>
      </c>
      <c r="D18" s="28">
        <f t="shared" ref="D18:H18" si="1">SUM(D9:D16)</f>
        <v>14.976361691310373</v>
      </c>
      <c r="E18" s="28">
        <f t="shared" si="1"/>
        <v>56.439462749095611</v>
      </c>
      <c r="F18" s="28">
        <f t="shared" si="1"/>
        <v>98.252101724621568</v>
      </c>
      <c r="G18" s="28">
        <f t="shared" si="1"/>
        <v>114.08924883877773</v>
      </c>
      <c r="H18" s="28">
        <f t="shared" si="1"/>
        <v>117.07114112760981</v>
      </c>
    </row>
    <row r="19" spans="2:8" ht="15" x14ac:dyDescent="0.25">
      <c r="B19" s="31"/>
      <c r="C19" s="32"/>
      <c r="D19" s="146"/>
      <c r="E19" s="146"/>
      <c r="F19" s="146"/>
      <c r="G19" s="146"/>
      <c r="H19" s="146"/>
    </row>
    <row r="20" spans="2:8" ht="15" x14ac:dyDescent="0.25">
      <c r="B20" s="33"/>
      <c r="C20" s="14"/>
    </row>
    <row r="21" spans="2:8" ht="15" x14ac:dyDescent="0.25">
      <c r="B21" s="33"/>
      <c r="C21" s="14"/>
    </row>
    <row r="23" spans="2:8" ht="15" x14ac:dyDescent="0.25">
      <c r="B23" s="236" t="s">
        <v>105</v>
      </c>
      <c r="C23" s="236"/>
      <c r="D23" s="236"/>
      <c r="E23" s="237"/>
      <c r="F23" s="144"/>
      <c r="G23" s="236"/>
      <c r="H23" s="237"/>
    </row>
    <row r="24" spans="2:8" ht="15" x14ac:dyDescent="0.2">
      <c r="B24" s="24"/>
      <c r="C24" s="25" t="s">
        <v>26</v>
      </c>
      <c r="D24" s="26" t="str">
        <f xml:space="preserve"> '1. Submission information'!F7</f>
        <v>2026-27</v>
      </c>
      <c r="E24" s="26" t="str">
        <f xml:space="preserve"> '1. Submission information'!G7</f>
        <v>2027-28</v>
      </c>
      <c r="F24" s="26" t="str">
        <f xml:space="preserve"> '1. Submission information'!H7</f>
        <v>2028-29</v>
      </c>
      <c r="G24" s="26" t="str">
        <f xml:space="preserve"> '1. Submission information'!I7</f>
        <v>2029-30</v>
      </c>
      <c r="H24" s="26" t="str">
        <f xml:space="preserve"> '1. Submission information'!J7</f>
        <v>2030-31</v>
      </c>
    </row>
    <row r="25" spans="2:8" x14ac:dyDescent="0.2">
      <c r="B25" s="5"/>
      <c r="C25" s="6"/>
      <c r="D25" s="145"/>
      <c r="E25" s="145"/>
      <c r="F25" s="145"/>
      <c r="G25" s="90"/>
      <c r="H25" s="145"/>
    </row>
    <row r="26" spans="2:8" ht="15" x14ac:dyDescent="0.25">
      <c r="B26" s="27" t="s">
        <v>27</v>
      </c>
      <c r="C26" s="28">
        <f>SUM(D26:H26)</f>
        <v>310.4760628873322</v>
      </c>
      <c r="D26" s="102">
        <f>D9/(1+'2. CPI escalation series'!$C$12)^(COUNTA($D$7:D$7))</f>
        <v>21.777668139530235</v>
      </c>
      <c r="E26" s="102">
        <f>E9/(1+'2. CPI escalation series'!$C$12)^(COUNTA($D$7:E$7))</f>
        <v>53.621948775802338</v>
      </c>
      <c r="F26" s="102">
        <f>F9/(1+'2. CPI escalation series'!$C$12)^(COUNTA($D$7:F$7))</f>
        <v>77.036290344637678</v>
      </c>
      <c r="G26" s="103">
        <f>G9/(1+'2. CPI escalation series'!$C$12)^(COUNTA($D$7:G$7))</f>
        <v>80.230378873075367</v>
      </c>
      <c r="H26" s="102">
        <f>H9/(1+'2. CPI escalation series'!$C$12)^(COUNTA($D$7:H$7))</f>
        <v>77.809776754286588</v>
      </c>
    </row>
    <row r="27" spans="2:8" ht="15" x14ac:dyDescent="0.25">
      <c r="B27" s="27" t="s">
        <v>28</v>
      </c>
      <c r="C27" s="28">
        <f t="shared" ref="C27:C33" si="2">SUM(D27:H27)</f>
        <v>85.190604709867557</v>
      </c>
      <c r="D27" s="102">
        <f>D10/(1+'2. CPI escalation series'!$C$12)^(COUNTA($D$7:D$7))</f>
        <v>0</v>
      </c>
      <c r="E27" s="102">
        <f>E10/(1+'2. CPI escalation series'!$C$12)^(COUNTA($D$7:E$7))</f>
        <v>10.383925459124992</v>
      </c>
      <c r="F27" s="102">
        <f>F10/(1+'2. CPI escalation series'!$C$12)^(COUNTA($D$7:F$7))</f>
        <v>20.972978905404076</v>
      </c>
      <c r="G27" s="103">
        <f>G10/(1+'2. CPI escalation series'!$C$12)^(COUNTA($D$7:G$7))</f>
        <v>26.916850172669243</v>
      </c>
      <c r="H27" s="102">
        <f>H10/(1+'2. CPI escalation series'!$C$12)^(COUNTA($D$7:H$7))</f>
        <v>26.916850172669243</v>
      </c>
    </row>
    <row r="28" spans="2:8" ht="15" x14ac:dyDescent="0.25">
      <c r="B28" s="27" t="s">
        <v>29</v>
      </c>
      <c r="C28" s="28">
        <f t="shared" si="2"/>
        <v>25.112498224611173</v>
      </c>
      <c r="D28" s="102">
        <f>D11/(1+'2. CPI escalation series'!$C$12)^(COUNTA($D$7:D$7))</f>
        <v>0</v>
      </c>
      <c r="E28" s="102">
        <f>E11/(1+'2. CPI escalation series'!$C$12)^(COUNTA($D$7:E$7))</f>
        <v>2.4602669237902894</v>
      </c>
      <c r="F28" s="102">
        <f>F11/(1+'2. CPI escalation series'!$C$12)^(COUNTA($D$7:F$7))</f>
        <v>5.9868382479281745</v>
      </c>
      <c r="G28" s="103">
        <f>G11/(1+'2. CPI escalation series'!$C$12)^(COUNTA($D$7:G$7))</f>
        <v>8.3326965264463553</v>
      </c>
      <c r="H28" s="102">
        <f>H11/(1+'2. CPI escalation series'!$C$12)^(COUNTA($D$7:H$7))</f>
        <v>8.3326965264463553</v>
      </c>
    </row>
    <row r="29" spans="2:8" ht="15" x14ac:dyDescent="0.25">
      <c r="B29" s="27" t="s">
        <v>30</v>
      </c>
      <c r="C29" s="28">
        <f t="shared" si="2"/>
        <v>-116.71657675496641</v>
      </c>
      <c r="D29" s="102">
        <f>D12/(1+'2. CPI escalation series'!$C$12)^(COUNTA($D$7:D$7))</f>
        <v>-8.1868304155675258</v>
      </c>
      <c r="E29" s="102">
        <f>E12/(1+'2. CPI escalation series'!$C$12)^(COUNTA($D$7:E$7))</f>
        <v>-20.157980109123475</v>
      </c>
      <c r="F29" s="102">
        <f>F12/(1+'2. CPI escalation series'!$C$12)^(COUNTA($D$7:F$7))</f>
        <v>-28.960081531923613</v>
      </c>
      <c r="G29" s="103">
        <f>G12/(1+'2. CPI escalation series'!$C$12)^(COUNTA($D$7:G$7))</f>
        <v>-30.160828138359548</v>
      </c>
      <c r="H29" s="102">
        <f>H12/(1+'2. CPI escalation series'!$C$12)^(COUNTA($D$7:H$7))</f>
        <v>-29.250856559992265</v>
      </c>
    </row>
    <row r="30" spans="2:8" ht="15" x14ac:dyDescent="0.25">
      <c r="B30" s="27" t="s">
        <v>31</v>
      </c>
      <c r="C30" s="28">
        <f t="shared" si="2"/>
        <v>60.055371672236895</v>
      </c>
      <c r="D30" s="102">
        <f>D13/(1+'2. CPI escalation series'!$C$12)^(COUNTA($D$7:D$7))</f>
        <v>0.64922495176986006</v>
      </c>
      <c r="E30" s="102">
        <f>E13/(1+'2. CPI escalation series'!$C$12)^(COUNTA($D$7:E$7))</f>
        <v>7.2549301657172522</v>
      </c>
      <c r="F30" s="102">
        <f>F13/(1+'2. CPI escalation series'!$C$12)^(COUNTA($D$7:F$7))</f>
        <v>15.801645304876837</v>
      </c>
      <c r="G30" s="103">
        <f>G13/(1+'2. CPI escalation series'!$C$12)^(COUNTA($D$7:G$7))</f>
        <v>17.437625272251406</v>
      </c>
      <c r="H30" s="102">
        <f>H13/(1+'2. CPI escalation series'!$C$12)^(COUNTA($D$7:H$7))</f>
        <v>18.911945977621535</v>
      </c>
    </row>
    <row r="31" spans="2:8" ht="15" x14ac:dyDescent="0.25">
      <c r="B31" s="27" t="s">
        <v>32</v>
      </c>
      <c r="C31" s="28">
        <f t="shared" si="2"/>
        <v>0.34968231373003594</v>
      </c>
      <c r="D31" s="102">
        <f>D14/(1+'2. CPI escalation series'!$C$12)^(COUNTA($D$7:D$7))</f>
        <v>0.34968231373003594</v>
      </c>
      <c r="E31" s="102">
        <f>E14/(1+'2. CPI escalation series'!$C$12)^(COUNTA($D$7:E$7))</f>
        <v>0</v>
      </c>
      <c r="F31" s="102">
        <f>F14/(1+'2. CPI escalation series'!$C$12)^(COUNTA($D$7:F$7))</f>
        <v>0</v>
      </c>
      <c r="G31" s="103">
        <f>G14/(1+'2. CPI escalation series'!$C$12)^(COUNTA($D$7:G$7))</f>
        <v>0</v>
      </c>
      <c r="H31" s="102">
        <f>H14/(1+'2. CPI escalation series'!$C$12)^(COUNTA($D$7:H$7))</f>
        <v>0</v>
      </c>
    </row>
    <row r="32" spans="2:8" ht="15" x14ac:dyDescent="0.25">
      <c r="B32" s="27" t="s">
        <v>33</v>
      </c>
      <c r="C32" s="28">
        <f t="shared" si="2"/>
        <v>0</v>
      </c>
      <c r="D32" s="102">
        <f>D15/(1+'2. CPI escalation series'!$C$12)^(COUNTA($D$7:D$7))</f>
        <v>0</v>
      </c>
      <c r="E32" s="102">
        <f>E15/(1+'2. CPI escalation series'!$C$12)^(COUNTA($D$7:E$7))</f>
        <v>0</v>
      </c>
      <c r="F32" s="102">
        <f>F15/(1+'2. CPI escalation series'!$C$12)^(COUNTA($D$7:F$7))</f>
        <v>0</v>
      </c>
      <c r="G32" s="103">
        <f>G15/(1+'2. CPI escalation series'!$C$12)^(COUNTA($D$7:G$7))</f>
        <v>0</v>
      </c>
      <c r="H32" s="102">
        <f>H15/(1+'2. CPI escalation series'!$C$12)^(COUNTA($D$7:H$7))</f>
        <v>0</v>
      </c>
    </row>
    <row r="33" spans="2:8" ht="15" x14ac:dyDescent="0.25">
      <c r="B33" s="27" t="s">
        <v>34</v>
      </c>
      <c r="C33" s="28">
        <f t="shared" si="2"/>
        <v>0</v>
      </c>
      <c r="D33" s="102">
        <f>D16/(1+'2. CPI escalation series'!$C$12)^(COUNTA($D$7:D$7))</f>
        <v>0</v>
      </c>
      <c r="E33" s="102">
        <f>E16/(1+'2. CPI escalation series'!$C$12)^(COUNTA($D$7:E$7))</f>
        <v>0</v>
      </c>
      <c r="F33" s="102">
        <f>F16/(1+'2. CPI escalation series'!$C$12)^(COUNTA($D$7:F$7))</f>
        <v>0</v>
      </c>
      <c r="G33" s="103">
        <f>G16/(1+'2. CPI escalation series'!$C$12)^(COUNTA($D$7:G$7))</f>
        <v>0</v>
      </c>
      <c r="H33" s="102">
        <f>H16/(1+'2. CPI escalation series'!$C$12)^(COUNTA($D$7:H$7))</f>
        <v>0</v>
      </c>
    </row>
    <row r="34" spans="2:8" ht="15" x14ac:dyDescent="0.25">
      <c r="B34" s="27"/>
      <c r="C34" s="30"/>
      <c r="D34" s="145"/>
      <c r="E34" s="145"/>
      <c r="F34" s="145"/>
      <c r="G34" s="90"/>
      <c r="H34" s="145"/>
    </row>
    <row r="35" spans="2:8" ht="15" x14ac:dyDescent="0.25">
      <c r="B35" s="9" t="s">
        <v>35</v>
      </c>
      <c r="C35" s="28">
        <f>SUM(C26:C33)</f>
        <v>364.46764305281147</v>
      </c>
      <c r="D35" s="28">
        <f t="shared" ref="D35:H35" si="3">SUM(D26:D33)</f>
        <v>14.589744989462604</v>
      </c>
      <c r="E35" s="28">
        <f t="shared" si="3"/>
        <v>53.563091215311402</v>
      </c>
      <c r="F35" s="28">
        <f t="shared" si="3"/>
        <v>90.837671270923153</v>
      </c>
      <c r="G35" s="28">
        <f t="shared" si="3"/>
        <v>102.75672270608283</v>
      </c>
      <c r="H35" s="28">
        <f t="shared" si="3"/>
        <v>102.72041287103147</v>
      </c>
    </row>
    <row r="36" spans="2:8" ht="15" x14ac:dyDescent="0.25">
      <c r="B36" s="31"/>
      <c r="C36" s="32"/>
      <c r="D36" s="146"/>
      <c r="E36" s="146"/>
      <c r="F36" s="146"/>
      <c r="G36" s="146"/>
      <c r="H36" s="146"/>
    </row>
  </sheetData>
  <mergeCells count="7">
    <mergeCell ref="A2:E3"/>
    <mergeCell ref="B23:C23"/>
    <mergeCell ref="D23:E23"/>
    <mergeCell ref="G23:H23"/>
    <mergeCell ref="B6:C6"/>
    <mergeCell ref="D6:E6"/>
    <mergeCell ref="G6:H6"/>
  </mergeCells>
  <dataValidations count="1">
    <dataValidation type="decimal" allowBlank="1" showInputMessage="1" showErrorMessage="1" errorTitle="Numerical Values" error="Values must be numerical" promptTitle="Revenue Projections (Real)" prompt="Enter numerical values only" sqref="D26:H33" xr:uid="{0C8A58C7-0E60-42B4-B797-83CA54B0733D}">
      <formula1>0</formula1>
      <formula2>1000000000000</formula2>
    </dataValidation>
  </dataValidation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35FEA-4959-48A9-BA6B-B49FC5397F31}">
  <sheetPr codeName="Sheet5"/>
  <dimension ref="A1:AO14"/>
  <sheetViews>
    <sheetView showGridLines="0" zoomScaleNormal="100" workbookViewId="0"/>
  </sheetViews>
  <sheetFormatPr defaultColWidth="9.140625" defaultRowHeight="14.25" x14ac:dyDescent="0.2"/>
  <cols>
    <col min="1" max="1" width="9.140625" style="38" customWidth="1"/>
    <col min="2" max="2" width="32.5703125" style="38" customWidth="1"/>
    <col min="3" max="3" width="15.7109375" style="38" customWidth="1"/>
    <col min="4" max="23" width="14.5703125" style="38" customWidth="1"/>
    <col min="24" max="16384" width="9.140625" style="38"/>
  </cols>
  <sheetData>
    <row r="1" spans="1:41" x14ac:dyDescent="0.2">
      <c r="A1" s="216"/>
      <c r="B1" s="60"/>
      <c r="C1" s="60"/>
      <c r="D1" s="60"/>
      <c r="E1" s="60"/>
      <c r="AI1" s="60"/>
      <c r="AJ1" s="60"/>
      <c r="AK1" s="60"/>
      <c r="AL1" s="60"/>
      <c r="AM1" s="60"/>
      <c r="AN1" s="60"/>
      <c r="AO1" s="60"/>
    </row>
    <row r="2" spans="1:41" x14ac:dyDescent="0.2">
      <c r="A2" s="232"/>
      <c r="B2" s="232"/>
      <c r="C2" s="232"/>
      <c r="D2" s="232"/>
      <c r="E2" s="232"/>
      <c r="AI2" s="60"/>
      <c r="AJ2" s="60"/>
      <c r="AK2" s="60"/>
      <c r="AL2" s="60"/>
      <c r="AM2" s="60"/>
      <c r="AN2" s="60"/>
      <c r="AO2" s="60"/>
    </row>
    <row r="3" spans="1:41" ht="48" customHeight="1" x14ac:dyDescent="0.2">
      <c r="A3" s="232"/>
      <c r="B3" s="232"/>
      <c r="C3" s="232"/>
      <c r="D3" s="232"/>
      <c r="E3" s="232"/>
    </row>
    <row r="4" spans="1:41" ht="15" x14ac:dyDescent="0.25">
      <c r="A4" s="135"/>
    </row>
    <row r="6" spans="1:41" ht="15" x14ac:dyDescent="0.25">
      <c r="B6" s="147" t="s">
        <v>39</v>
      </c>
      <c r="C6" s="148"/>
      <c r="D6" s="144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7"/>
      <c r="T6" s="149"/>
      <c r="U6" s="149"/>
      <c r="V6" s="149"/>
      <c r="W6" s="147"/>
    </row>
    <row r="7" spans="1:41" ht="15" x14ac:dyDescent="0.2">
      <c r="B7" s="24"/>
      <c r="C7" s="108" t="s">
        <v>36</v>
      </c>
      <c r="D7" s="108">
        <f>EDATE('1. Submission information'!F9,3)</f>
        <v>46295</v>
      </c>
      <c r="E7" s="24">
        <f>EDATE(D7,3)</f>
        <v>46386</v>
      </c>
      <c r="F7" s="24">
        <f t="shared" ref="F7:W7" si="0">EDATE(E7,3)</f>
        <v>46476</v>
      </c>
      <c r="G7" s="24">
        <f t="shared" si="0"/>
        <v>46568</v>
      </c>
      <c r="H7" s="24">
        <f t="shared" si="0"/>
        <v>46660</v>
      </c>
      <c r="I7" s="24">
        <f t="shared" si="0"/>
        <v>46751</v>
      </c>
      <c r="J7" s="24">
        <f t="shared" si="0"/>
        <v>46842</v>
      </c>
      <c r="K7" s="24">
        <f t="shared" si="0"/>
        <v>46934</v>
      </c>
      <c r="L7" s="24">
        <f t="shared" si="0"/>
        <v>47026</v>
      </c>
      <c r="M7" s="24">
        <f t="shared" si="0"/>
        <v>47117</v>
      </c>
      <c r="N7" s="24">
        <f t="shared" si="0"/>
        <v>47207</v>
      </c>
      <c r="O7" s="24">
        <f t="shared" si="0"/>
        <v>47299</v>
      </c>
      <c r="P7" s="24">
        <f t="shared" si="0"/>
        <v>47391</v>
      </c>
      <c r="Q7" s="24">
        <f t="shared" si="0"/>
        <v>47482</v>
      </c>
      <c r="R7" s="24">
        <f t="shared" si="0"/>
        <v>47572</v>
      </c>
      <c r="S7" s="24">
        <f t="shared" si="0"/>
        <v>47664</v>
      </c>
      <c r="T7" s="24">
        <f t="shared" si="0"/>
        <v>47756</v>
      </c>
      <c r="U7" s="24">
        <f t="shared" si="0"/>
        <v>47847</v>
      </c>
      <c r="V7" s="24">
        <f t="shared" si="0"/>
        <v>47937</v>
      </c>
      <c r="W7" s="24">
        <f t="shared" si="0"/>
        <v>48029</v>
      </c>
    </row>
    <row r="8" spans="1:41" ht="15" x14ac:dyDescent="0.2">
      <c r="B8" s="110"/>
      <c r="C8" s="109" t="s">
        <v>37</v>
      </c>
      <c r="D8" s="179" t="s">
        <v>185</v>
      </c>
      <c r="E8" s="34">
        <v>46386</v>
      </c>
      <c r="F8" s="34">
        <v>46476</v>
      </c>
      <c r="G8" s="34">
        <v>46568</v>
      </c>
      <c r="H8" s="34">
        <v>46660</v>
      </c>
      <c r="I8" s="34">
        <v>46751</v>
      </c>
      <c r="J8" s="34">
        <v>46842</v>
      </c>
      <c r="K8" s="34">
        <v>46934</v>
      </c>
      <c r="L8" s="34">
        <v>47026</v>
      </c>
      <c r="M8" s="34">
        <v>47117</v>
      </c>
      <c r="N8" s="34">
        <v>47207</v>
      </c>
      <c r="O8" s="34">
        <v>47299</v>
      </c>
      <c r="P8" s="34">
        <v>47391</v>
      </c>
      <c r="Q8" s="34">
        <v>47482</v>
      </c>
      <c r="R8" s="34">
        <v>47572</v>
      </c>
      <c r="S8" s="34">
        <v>47664</v>
      </c>
      <c r="T8" s="34">
        <v>47756</v>
      </c>
      <c r="U8" s="34">
        <v>47847</v>
      </c>
      <c r="V8" s="34">
        <v>47937</v>
      </c>
      <c r="W8" s="35">
        <v>48029</v>
      </c>
    </row>
    <row r="9" spans="1:41" ht="15" x14ac:dyDescent="0.2">
      <c r="B9" s="111"/>
      <c r="C9" s="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36"/>
    </row>
    <row r="10" spans="1:41" ht="15" x14ac:dyDescent="0.25">
      <c r="B10" s="112" t="s">
        <v>38</v>
      </c>
      <c r="C10" s="223">
        <f>SUM(D10:W10)</f>
        <v>361522357.00119543</v>
      </c>
      <c r="D10" s="220">
        <v>0</v>
      </c>
      <c r="E10" s="221">
        <v>3557618.0450925394</v>
      </c>
      <c r="F10" s="221">
        <v>3618720.0702107563</v>
      </c>
      <c r="G10" s="221">
        <v>3680871.5214973334</v>
      </c>
      <c r="H10" s="221">
        <v>3744090.422827594</v>
      </c>
      <c r="I10" s="221">
        <v>13407131.536360642</v>
      </c>
      <c r="J10" s="221">
        <v>13637398.776270781</v>
      </c>
      <c r="K10" s="221">
        <v>13871620.851831783</v>
      </c>
      <c r="L10" s="221">
        <v>14109865.687273912</v>
      </c>
      <c r="M10" s="221">
        <v>23339677.370812628</v>
      </c>
      <c r="N10" s="221">
        <v>23740535.904496331</v>
      </c>
      <c r="O10" s="221">
        <v>24148279.176193941</v>
      </c>
      <c r="P10" s="221">
        <v>24563025.431155428</v>
      </c>
      <c r="Q10" s="221">
        <v>27101774.034703877</v>
      </c>
      <c r="R10" s="221">
        <v>27567246.510058846</v>
      </c>
      <c r="S10" s="221">
        <v>28040713.466698904</v>
      </c>
      <c r="T10" s="221">
        <v>28522312.209694486</v>
      </c>
      <c r="U10" s="221">
        <v>27810119.227877643</v>
      </c>
      <c r="V10" s="221">
        <v>28287757.519022018</v>
      </c>
      <c r="W10" s="222">
        <v>28773599.239116054</v>
      </c>
    </row>
    <row r="11" spans="1:41" ht="15" x14ac:dyDescent="0.25">
      <c r="B11" s="112" t="s">
        <v>40</v>
      </c>
      <c r="C11" s="223">
        <f>SUM(D11:W11)</f>
        <v>330936634.46531701</v>
      </c>
      <c r="D11" s="224">
        <f>IF(OR(D10="",'2. CPI escalation series'!D13=""),"",D10/'2. CPI escalation series'!D13)</f>
        <v>0</v>
      </c>
      <c r="E11" s="224">
        <f>IF(OR(E10="",'2. CPI escalation series'!E13=""),"",E10/'2. CPI escalation series'!E13)</f>
        <v>3511020.2194463164</v>
      </c>
      <c r="F11" s="224">
        <f>IF(OR(F10="",'2. CPI escalation series'!F13=""),"",F10/'2. CPI escalation series'!F13)</f>
        <v>3548364.6576935062</v>
      </c>
      <c r="G11" s="224">
        <f>IF(OR(G10="",'2. CPI escalation series'!G13=""),"",G10/'2. CPI escalation series'!G13)</f>
        <v>3585849.350098229</v>
      </c>
      <c r="H11" s="224">
        <f>IF(OR(H10="",'2. CPI escalation series'!H13=""),"",H10/'2. CPI escalation series'!H13)</f>
        <v>3623535.6436696174</v>
      </c>
      <c r="I11" s="224">
        <f>IF(OR(I10="",'2. CPI escalation series'!I13=""),"",I10/'2. CPI escalation series'!I13)</f>
        <v>12890415.229130365</v>
      </c>
      <c r="J11" s="224">
        <f>IF(OR(J10="",'2. CPI escalation series'!J13=""),"",J10/'2. CPI escalation series'!J13)</f>
        <v>13026820.816341178</v>
      </c>
      <c r="K11" s="224">
        <f>IF(OR(K10="",'2. CPI escalation series'!K13=""),"",K10/'2. CPI escalation series'!K13)</f>
        <v>13164669.83915058</v>
      </c>
      <c r="L11" s="224">
        <f>IF(OR(L10="",'2. CPI escalation series'!L13=""),"",L10/'2. CPI escalation series'!L13)</f>
        <v>13302787.301737767</v>
      </c>
      <c r="M11" s="224">
        <f>IF(OR(M10="",'2. CPI escalation series'!M13=""),"",M10/'2. CPI escalation series'!M13)</f>
        <v>21860073.685316481</v>
      </c>
      <c r="N11" s="224">
        <f>IF(OR(N10="",'2. CPI escalation series'!N13=""),"",N10/'2. CPI escalation series'!N13)</f>
        <v>22092585.069699526</v>
      </c>
      <c r="O11" s="224">
        <f>IF(OR(O10="",'2. CPI escalation series'!O13=""),"",O10/'2. CPI escalation series'!O13)</f>
        <v>22325969.694914781</v>
      </c>
      <c r="P11" s="224">
        <f>IF(OR(P10="",'2. CPI escalation series'!P13=""),"",P10/'2. CPI escalation series'!P13)</f>
        <v>22560203.163868912</v>
      </c>
      <c r="Q11" s="224">
        <f>IF(OR(Q10="",'2. CPI escalation series'!Q13=""),"",Q10/'2. CPI escalation series'!Q13)</f>
        <v>24728391.850965787</v>
      </c>
      <c r="R11" s="224">
        <f>IF(OR(R10="",'2. CPI escalation series'!R13=""),"",R10/'2. CPI escalation series'!R13)</f>
        <v>24991411.669910703</v>
      </c>
      <c r="S11" s="224">
        <f>IF(OR(S10="",'2. CPI escalation series'!S13=""),"",S10/'2. CPI escalation series'!S13)</f>
        <v>25255419.309930239</v>
      </c>
      <c r="T11" s="224">
        <f>IF(OR(T10="",'2. CPI escalation series'!T13=""),"",T10/'2. CPI escalation series'!T13)</f>
        <v>25520387.172723826</v>
      </c>
      <c r="U11" s="224">
        <f>IF(OR(U10="",'2. CPI escalation series'!U13=""),"",U10/'2. CPI escalation series'!U13)</f>
        <v>24719653.893919788</v>
      </c>
      <c r="V11" s="224">
        <f>IF(OR(V10="",'2. CPI escalation series'!V13=""),"",V10/'2. CPI escalation series'!V13)</f>
        <v>24982580.772899419</v>
      </c>
      <c r="W11" s="225">
        <f>IF(OR(W10="",'2. CPI escalation series'!W13=""),"",W10/'2. CPI escalation series'!W13)</f>
        <v>25246495.123899914</v>
      </c>
    </row>
    <row r="12" spans="1:41" x14ac:dyDescent="0.2">
      <c r="B12" s="146"/>
      <c r="C12" s="134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4"/>
    </row>
    <row r="14" spans="1:41" x14ac:dyDescent="0.2">
      <c r="B14" s="150"/>
      <c r="C14" s="150"/>
    </row>
  </sheetData>
  <mergeCells count="1">
    <mergeCell ref="A2:E3"/>
  </mergeCell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3E0D-BA15-4EF3-9E52-DD698FDCFE42}">
  <sheetPr codeName="Sheet6"/>
  <dimension ref="A1:AO43"/>
  <sheetViews>
    <sheetView showGridLines="0" zoomScaleNormal="100" workbookViewId="0"/>
  </sheetViews>
  <sheetFormatPr defaultColWidth="8.85546875" defaultRowHeight="14.25" x14ac:dyDescent="0.2"/>
  <cols>
    <col min="1" max="1" width="9.140625" style="60" customWidth="1"/>
    <col min="2" max="2" width="70.7109375" style="60" customWidth="1"/>
    <col min="3" max="14" width="17.140625" style="60" customWidth="1"/>
    <col min="15" max="16384" width="8.85546875" style="60"/>
  </cols>
  <sheetData>
    <row r="1" spans="1:41" s="38" customFormat="1" x14ac:dyDescent="0.2">
      <c r="A1" s="216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41" s="38" customFormat="1" x14ac:dyDescent="0.2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41" ht="38.25" customHeight="1" x14ac:dyDescent="0.2">
      <c r="A3" s="232"/>
      <c r="B3" s="232"/>
      <c r="C3" s="232"/>
      <c r="D3" s="232"/>
      <c r="E3" s="232"/>
      <c r="F3" s="232"/>
      <c r="G3" s="232"/>
      <c r="H3" s="232"/>
      <c r="I3" s="232"/>
      <c r="J3" s="232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</row>
    <row r="6" spans="1:41" ht="15" x14ac:dyDescent="0.25">
      <c r="B6" s="137" t="s">
        <v>120</v>
      </c>
      <c r="C6" s="151"/>
      <c r="D6" s="240" t="s">
        <v>11</v>
      </c>
      <c r="E6" s="241"/>
      <c r="F6" s="241"/>
      <c r="G6" s="241"/>
      <c r="H6" s="241"/>
      <c r="I6" s="242"/>
      <c r="J6" s="238" t="s">
        <v>110</v>
      </c>
      <c r="K6" s="238" t="s">
        <v>110</v>
      </c>
      <c r="L6" s="238" t="s">
        <v>110</v>
      </c>
      <c r="M6" s="238" t="s">
        <v>110</v>
      </c>
      <c r="N6" s="239" t="s">
        <v>110</v>
      </c>
    </row>
    <row r="7" spans="1:41" ht="15" x14ac:dyDescent="0.25">
      <c r="B7" s="40"/>
      <c r="C7" s="63" t="s">
        <v>36</v>
      </c>
      <c r="D7" s="41" t="str">
        <f>'1. Submission information'!F12</f>
        <v>2021-22</v>
      </c>
      <c r="E7" s="41" t="str">
        <f>'1. Submission information'!G12</f>
        <v>2022-23</v>
      </c>
      <c r="F7" s="41" t="str">
        <f>'1. Submission information'!H12</f>
        <v>2023-24</v>
      </c>
      <c r="G7" s="41" t="str">
        <f>'1. Submission information'!I12</f>
        <v>2024-25</v>
      </c>
      <c r="H7" s="41" t="str">
        <f>'1. Submission information'!J12</f>
        <v>2025-26</v>
      </c>
      <c r="I7" s="184" t="str">
        <f>'1. Submission information'!K12</f>
        <v>Sept 26 Qtr</v>
      </c>
      <c r="J7" s="42" t="str">
        <f>'1. Submission information'!F7</f>
        <v>2026-27</v>
      </c>
      <c r="K7" s="41" t="str">
        <f>'1. Submission information'!G7</f>
        <v>2027-28</v>
      </c>
      <c r="L7" s="41" t="str">
        <f>'1. Submission information'!H7</f>
        <v>2028-29</v>
      </c>
      <c r="M7" s="41" t="str">
        <f>'1. Submission information'!I7</f>
        <v>2029-30</v>
      </c>
      <c r="N7" s="41" t="str">
        <f>'1. Submission information'!J7</f>
        <v>2030-31</v>
      </c>
    </row>
    <row r="8" spans="1:41" ht="15" x14ac:dyDescent="0.25">
      <c r="B8" s="43"/>
      <c r="C8" s="63"/>
      <c r="D8" s="41" t="s">
        <v>166</v>
      </c>
      <c r="E8" s="41" t="s">
        <v>166</v>
      </c>
      <c r="F8" s="41" t="s">
        <v>166</v>
      </c>
      <c r="G8" s="41" t="s">
        <v>166</v>
      </c>
      <c r="H8" s="41" t="s">
        <v>124</v>
      </c>
      <c r="I8" s="184" t="s">
        <v>124</v>
      </c>
      <c r="J8" s="42" t="s">
        <v>41</v>
      </c>
      <c r="K8" s="42" t="s">
        <v>41</v>
      </c>
      <c r="L8" s="42" t="s">
        <v>41</v>
      </c>
      <c r="M8" s="42" t="s">
        <v>41</v>
      </c>
      <c r="N8" s="42" t="s">
        <v>41</v>
      </c>
    </row>
    <row r="9" spans="1:41" ht="15" x14ac:dyDescent="0.25">
      <c r="B9" s="44" t="s">
        <v>42</v>
      </c>
      <c r="C9" s="78"/>
      <c r="D9" s="45"/>
      <c r="E9" s="46"/>
      <c r="F9" s="46"/>
      <c r="G9" s="46"/>
      <c r="H9" s="46"/>
      <c r="I9" s="205"/>
      <c r="J9" s="46"/>
      <c r="K9" s="47"/>
      <c r="L9" s="45"/>
      <c r="M9" s="47"/>
      <c r="N9" s="45"/>
    </row>
    <row r="10" spans="1:41" ht="15" x14ac:dyDescent="0.25">
      <c r="B10" s="95" t="s">
        <v>163</v>
      </c>
      <c r="C10" s="70">
        <f t="shared" ref="C10:C20" si="0">SUM(D10:N10)</f>
        <v>608.29473432886186</v>
      </c>
      <c r="D10" s="49">
        <v>0</v>
      </c>
      <c r="E10" s="50">
        <v>0</v>
      </c>
      <c r="F10" s="50">
        <v>0</v>
      </c>
      <c r="G10" s="50">
        <v>0</v>
      </c>
      <c r="H10" s="50">
        <v>79.95201349471526</v>
      </c>
      <c r="I10" s="197">
        <v>60.333547098215917</v>
      </c>
      <c r="J10" s="50">
        <v>252.57489497429151</v>
      </c>
      <c r="K10" s="51">
        <v>185.28116439499152</v>
      </c>
      <c r="L10" s="49">
        <v>30.153114366647621</v>
      </c>
      <c r="M10" s="51">
        <v>0</v>
      </c>
      <c r="N10" s="49">
        <v>0</v>
      </c>
    </row>
    <row r="11" spans="1:41" ht="15" x14ac:dyDescent="0.25">
      <c r="B11" s="95" t="s">
        <v>43</v>
      </c>
      <c r="C11" s="70">
        <f t="shared" si="0"/>
        <v>14.501078313588849</v>
      </c>
      <c r="D11" s="49">
        <v>0</v>
      </c>
      <c r="E11" s="50">
        <v>0</v>
      </c>
      <c r="F11" s="50">
        <v>0</v>
      </c>
      <c r="G11" s="50">
        <v>0</v>
      </c>
      <c r="H11" s="50">
        <v>0.63258770622783655</v>
      </c>
      <c r="I11" s="197">
        <v>2.6462659241119266</v>
      </c>
      <c r="J11" s="50">
        <v>9.0629217812290612</v>
      </c>
      <c r="K11" s="51">
        <v>2.1593029020200225</v>
      </c>
      <c r="L11" s="49">
        <v>0</v>
      </c>
      <c r="M11" s="51">
        <v>0</v>
      </c>
      <c r="N11" s="49">
        <v>0</v>
      </c>
    </row>
    <row r="12" spans="1:41" ht="15" x14ac:dyDescent="0.25">
      <c r="B12" s="95" t="s">
        <v>44</v>
      </c>
      <c r="C12" s="70">
        <f t="shared" si="0"/>
        <v>1.878104937723494</v>
      </c>
      <c r="D12" s="49">
        <v>0</v>
      </c>
      <c r="E12" s="50">
        <v>0</v>
      </c>
      <c r="F12" s="50">
        <v>0</v>
      </c>
      <c r="G12" s="50">
        <v>0</v>
      </c>
      <c r="H12" s="50">
        <v>8.1929499925281507E-2</v>
      </c>
      <c r="I12" s="197">
        <v>0.34273072602792021</v>
      </c>
      <c r="J12" s="50">
        <v>1.1737829269963838</v>
      </c>
      <c r="K12" s="51">
        <v>0.27966178477390835</v>
      </c>
      <c r="L12" s="49">
        <v>0</v>
      </c>
      <c r="M12" s="51">
        <v>0</v>
      </c>
      <c r="N12" s="49">
        <v>0</v>
      </c>
    </row>
    <row r="13" spans="1:41" ht="15" x14ac:dyDescent="0.25">
      <c r="B13" s="95" t="s">
        <v>45</v>
      </c>
      <c r="C13" s="70">
        <f t="shared" si="0"/>
        <v>7.9724001502738453</v>
      </c>
      <c r="D13" s="49">
        <v>0</v>
      </c>
      <c r="E13" s="50">
        <v>0</v>
      </c>
      <c r="F13" s="50">
        <v>0</v>
      </c>
      <c r="G13" s="50">
        <v>0</v>
      </c>
      <c r="H13" s="50">
        <v>0.3477839520021217</v>
      </c>
      <c r="I13" s="197">
        <v>1.4548635897845306</v>
      </c>
      <c r="J13" s="50">
        <v>4.982611458823909</v>
      </c>
      <c r="K13" s="51">
        <v>1.1871411496632842</v>
      </c>
      <c r="L13" s="49">
        <v>0</v>
      </c>
      <c r="M13" s="51">
        <v>0</v>
      </c>
      <c r="N13" s="49">
        <v>0</v>
      </c>
    </row>
    <row r="14" spans="1:41" ht="15" x14ac:dyDescent="0.25">
      <c r="B14" s="95" t="s">
        <v>46</v>
      </c>
      <c r="C14" s="70">
        <f t="shared" si="0"/>
        <v>0</v>
      </c>
      <c r="D14" s="49">
        <v>0</v>
      </c>
      <c r="E14" s="50">
        <v>0</v>
      </c>
      <c r="F14" s="50">
        <v>0</v>
      </c>
      <c r="G14" s="50">
        <v>0</v>
      </c>
      <c r="H14" s="50">
        <v>0</v>
      </c>
      <c r="I14" s="197">
        <v>0</v>
      </c>
      <c r="J14" s="50">
        <v>0</v>
      </c>
      <c r="K14" s="51">
        <v>0</v>
      </c>
      <c r="L14" s="49">
        <v>0</v>
      </c>
      <c r="M14" s="51">
        <v>0</v>
      </c>
      <c r="N14" s="49">
        <v>0</v>
      </c>
    </row>
    <row r="15" spans="1:41" ht="15" x14ac:dyDescent="0.25">
      <c r="B15" s="95" t="s">
        <v>47</v>
      </c>
      <c r="C15" s="70">
        <f t="shared" si="0"/>
        <v>105.03294387180856</v>
      </c>
      <c r="D15" s="49">
        <v>0</v>
      </c>
      <c r="E15" s="50">
        <v>0</v>
      </c>
      <c r="F15" s="50">
        <v>0</v>
      </c>
      <c r="G15" s="50">
        <v>0</v>
      </c>
      <c r="H15" s="50">
        <v>18.573813226164656</v>
      </c>
      <c r="I15" s="197">
        <v>4.7444052061241848</v>
      </c>
      <c r="J15" s="50">
        <v>35.442341873594366</v>
      </c>
      <c r="K15" s="51">
        <v>38.941061505233606</v>
      </c>
      <c r="L15" s="49">
        <v>7.3313220606917469</v>
      </c>
      <c r="M15" s="51">
        <v>0</v>
      </c>
      <c r="N15" s="49">
        <v>0</v>
      </c>
    </row>
    <row r="16" spans="1:41" ht="15" x14ac:dyDescent="0.25">
      <c r="B16" s="95" t="s">
        <v>48</v>
      </c>
      <c r="C16" s="70">
        <f t="shared" si="0"/>
        <v>55.42921025135086</v>
      </c>
      <c r="D16" s="49">
        <v>0</v>
      </c>
      <c r="E16" s="50">
        <v>0</v>
      </c>
      <c r="F16" s="50">
        <v>0</v>
      </c>
      <c r="G16" s="50">
        <v>0</v>
      </c>
      <c r="H16" s="50">
        <v>7.8342387518080123</v>
      </c>
      <c r="I16" s="197">
        <v>4.5321213225299601</v>
      </c>
      <c r="J16" s="50">
        <v>22.951419654518734</v>
      </c>
      <c r="K16" s="51">
        <v>17.273499402226374</v>
      </c>
      <c r="L16" s="49">
        <v>2.8379311202677724</v>
      </c>
      <c r="M16" s="51">
        <v>0</v>
      </c>
      <c r="N16" s="49">
        <v>0</v>
      </c>
    </row>
    <row r="17" spans="2:14" ht="15.6" customHeight="1" x14ac:dyDescent="0.25">
      <c r="B17" s="95" t="s">
        <v>49</v>
      </c>
      <c r="C17" s="70">
        <f t="shared" si="0"/>
        <v>0</v>
      </c>
      <c r="D17" s="49">
        <v>0</v>
      </c>
      <c r="E17" s="50">
        <v>0</v>
      </c>
      <c r="F17" s="50">
        <v>0</v>
      </c>
      <c r="G17" s="50">
        <v>0</v>
      </c>
      <c r="H17" s="50">
        <v>0</v>
      </c>
      <c r="I17" s="197">
        <v>0</v>
      </c>
      <c r="J17" s="50">
        <v>0</v>
      </c>
      <c r="K17" s="51">
        <v>0</v>
      </c>
      <c r="L17" s="49">
        <v>0</v>
      </c>
      <c r="M17" s="51">
        <v>0</v>
      </c>
      <c r="N17" s="49">
        <v>0</v>
      </c>
    </row>
    <row r="18" spans="2:14" ht="15" x14ac:dyDescent="0.25">
      <c r="B18" s="95" t="s">
        <v>50</v>
      </c>
      <c r="C18" s="70">
        <f t="shared" si="0"/>
        <v>96.343326776703563</v>
      </c>
      <c r="D18" s="49">
        <v>0</v>
      </c>
      <c r="E18" s="50">
        <v>0</v>
      </c>
      <c r="F18" s="50">
        <v>0</v>
      </c>
      <c r="G18" s="50">
        <v>0</v>
      </c>
      <c r="H18" s="50">
        <v>10.521759297871402</v>
      </c>
      <c r="I18" s="197">
        <v>11.067934245034444</v>
      </c>
      <c r="J18" s="50">
        <v>46.57355219957595</v>
      </c>
      <c r="K18" s="51">
        <v>24.869161393909366</v>
      </c>
      <c r="L18" s="49">
        <v>3.3109196403124006</v>
      </c>
      <c r="M18" s="51">
        <v>0</v>
      </c>
      <c r="N18" s="49">
        <v>0</v>
      </c>
    </row>
    <row r="19" spans="2:14" ht="15" x14ac:dyDescent="0.25">
      <c r="B19" s="95" t="s">
        <v>162</v>
      </c>
      <c r="C19" s="70">
        <f t="shared" si="0"/>
        <v>0</v>
      </c>
      <c r="D19" s="49">
        <v>0</v>
      </c>
      <c r="E19" s="50">
        <v>0</v>
      </c>
      <c r="F19" s="50">
        <v>0</v>
      </c>
      <c r="G19" s="50">
        <v>0</v>
      </c>
      <c r="H19" s="50">
        <v>0</v>
      </c>
      <c r="I19" s="197">
        <v>0</v>
      </c>
      <c r="J19" s="50">
        <v>0</v>
      </c>
      <c r="K19" s="51">
        <v>0</v>
      </c>
      <c r="L19" s="49">
        <v>0</v>
      </c>
      <c r="M19" s="51">
        <v>0</v>
      </c>
      <c r="N19" s="49">
        <v>0</v>
      </c>
    </row>
    <row r="20" spans="2:14" ht="15" x14ac:dyDescent="0.25">
      <c r="B20" s="95" t="s">
        <v>51</v>
      </c>
      <c r="C20" s="70">
        <f t="shared" si="0"/>
        <v>0</v>
      </c>
      <c r="D20" s="49">
        <v>0</v>
      </c>
      <c r="E20" s="50">
        <v>0</v>
      </c>
      <c r="F20" s="50">
        <v>0</v>
      </c>
      <c r="G20" s="50">
        <v>0</v>
      </c>
      <c r="H20" s="50">
        <v>0</v>
      </c>
      <c r="I20" s="197">
        <v>0</v>
      </c>
      <c r="J20" s="50">
        <v>0</v>
      </c>
      <c r="K20" s="51">
        <v>0</v>
      </c>
      <c r="L20" s="49">
        <v>0</v>
      </c>
      <c r="M20" s="51">
        <v>0</v>
      </c>
      <c r="N20" s="49">
        <v>0</v>
      </c>
    </row>
    <row r="21" spans="2:14" ht="15" x14ac:dyDescent="0.25">
      <c r="B21" s="48"/>
      <c r="C21" s="79"/>
      <c r="D21" s="52"/>
      <c r="E21" s="53"/>
      <c r="F21" s="53"/>
      <c r="G21" s="53"/>
      <c r="H21" s="53"/>
      <c r="I21" s="206"/>
      <c r="J21" s="53"/>
      <c r="K21" s="54"/>
      <c r="L21" s="52"/>
      <c r="M21" s="54"/>
      <c r="N21" s="52"/>
    </row>
    <row r="22" spans="2:14" ht="15" x14ac:dyDescent="0.25">
      <c r="B22" s="9" t="s">
        <v>36</v>
      </c>
      <c r="C22" s="70">
        <f>SUM(C10:C20)</f>
        <v>889.45179863031103</v>
      </c>
      <c r="D22" s="28">
        <f>SUM(D10:D20)</f>
        <v>0</v>
      </c>
      <c r="E22" s="28">
        <f t="shared" ref="E22:N22" si="1">SUM(E10:E20)</f>
        <v>0</v>
      </c>
      <c r="F22" s="28">
        <f t="shared" si="1"/>
        <v>0</v>
      </c>
      <c r="G22" s="28">
        <f t="shared" si="1"/>
        <v>0</v>
      </c>
      <c r="H22" s="28">
        <f t="shared" si="1"/>
        <v>117.94412592871457</v>
      </c>
      <c r="I22" s="202">
        <f t="shared" si="1"/>
        <v>85.121868111828888</v>
      </c>
      <c r="J22" s="28">
        <f t="shared" si="1"/>
        <v>372.76152486902998</v>
      </c>
      <c r="K22" s="28">
        <f t="shared" si="1"/>
        <v>269.99099253281804</v>
      </c>
      <c r="L22" s="28">
        <f t="shared" si="1"/>
        <v>43.633287187919542</v>
      </c>
      <c r="M22" s="28">
        <f t="shared" si="1"/>
        <v>0</v>
      </c>
      <c r="N22" s="28">
        <f t="shared" si="1"/>
        <v>0</v>
      </c>
    </row>
    <row r="23" spans="2:14" ht="15" x14ac:dyDescent="0.25">
      <c r="B23" s="31"/>
      <c r="C23" s="71"/>
      <c r="D23" s="58"/>
      <c r="E23" s="21"/>
      <c r="F23" s="21"/>
      <c r="G23" s="21"/>
      <c r="H23" s="21"/>
      <c r="I23" s="207"/>
      <c r="J23" s="21"/>
      <c r="K23" s="20"/>
      <c r="L23" s="58"/>
      <c r="M23" s="20"/>
      <c r="N23" s="58"/>
    </row>
    <row r="24" spans="2:14" ht="15" x14ac:dyDescent="0.25">
      <c r="B24" s="33"/>
      <c r="C24" s="14"/>
      <c r="D24" s="14"/>
      <c r="E24" s="14"/>
      <c r="F24" s="14"/>
      <c r="G24" s="14"/>
      <c r="H24" s="22"/>
      <c r="I24" s="22"/>
      <c r="J24" s="22"/>
    </row>
    <row r="25" spans="2:14" ht="15" x14ac:dyDescent="0.25">
      <c r="B25" s="33"/>
      <c r="C25" s="14"/>
      <c r="D25" s="14"/>
      <c r="E25" s="14"/>
      <c r="F25" s="14"/>
      <c r="G25" s="14"/>
      <c r="H25" s="22"/>
      <c r="I25" s="22"/>
      <c r="J25" s="22"/>
    </row>
    <row r="26" spans="2:14" ht="15" x14ac:dyDescent="0.25">
      <c r="B26" s="137" t="s">
        <v>121</v>
      </c>
      <c r="C26" s="151"/>
      <c r="D26" s="240" t="s">
        <v>11</v>
      </c>
      <c r="E26" s="241"/>
      <c r="F26" s="241"/>
      <c r="G26" s="241"/>
      <c r="H26" s="241"/>
      <c r="I26" s="242"/>
      <c r="J26" s="238" t="s">
        <v>110</v>
      </c>
      <c r="K26" s="238" t="s">
        <v>110</v>
      </c>
      <c r="L26" s="238" t="s">
        <v>110</v>
      </c>
      <c r="M26" s="238" t="s">
        <v>110</v>
      </c>
      <c r="N26" s="239" t="s">
        <v>110</v>
      </c>
    </row>
    <row r="27" spans="2:14" ht="15" x14ac:dyDescent="0.25">
      <c r="B27" s="40"/>
      <c r="C27" s="63" t="s">
        <v>36</v>
      </c>
      <c r="D27" s="62" t="str">
        <f>'1. Submission information'!F12</f>
        <v>2021-22</v>
      </c>
      <c r="E27" s="62" t="str">
        <f>'1. Submission information'!G12</f>
        <v>2022-23</v>
      </c>
      <c r="F27" s="62" t="str">
        <f>'1. Submission information'!H12</f>
        <v>2023-24</v>
      </c>
      <c r="G27" s="62" t="str">
        <f>'1. Submission information'!I12</f>
        <v>2024-25</v>
      </c>
      <c r="H27" s="62" t="str">
        <f>'1. Submission information'!J12</f>
        <v>2025-26</v>
      </c>
      <c r="I27" s="184" t="str">
        <f>'1. Submission information'!K12</f>
        <v>Sept 26 Qtr</v>
      </c>
      <c r="J27" s="42" t="str">
        <f>'1. Submission information'!F7</f>
        <v>2026-27</v>
      </c>
      <c r="K27" s="41" t="str">
        <f>'1. Submission information'!G7</f>
        <v>2027-28</v>
      </c>
      <c r="L27" s="41" t="str">
        <f>'1. Submission information'!H7</f>
        <v>2028-29</v>
      </c>
      <c r="M27" s="41" t="str">
        <f>'1. Submission information'!I7</f>
        <v>2029-30</v>
      </c>
      <c r="N27" s="41" t="str">
        <f>'1. Submission information'!J7</f>
        <v>2030-31</v>
      </c>
    </row>
    <row r="28" spans="2:14" ht="15" x14ac:dyDescent="0.25">
      <c r="B28" s="43"/>
      <c r="C28" s="63"/>
      <c r="D28" s="41" t="str">
        <f>D8</f>
        <v>Actuals</v>
      </c>
      <c r="E28" s="41" t="str">
        <f t="shared" ref="E28:N28" si="2">E8</f>
        <v>Actuals</v>
      </c>
      <c r="F28" s="41" t="str">
        <f t="shared" si="2"/>
        <v>Actuals</v>
      </c>
      <c r="G28" s="41" t="str">
        <f t="shared" si="2"/>
        <v>Actuals</v>
      </c>
      <c r="H28" s="41" t="str">
        <f t="shared" ref="H28:I28" si="3">H8</f>
        <v>Estimate</v>
      </c>
      <c r="I28" s="184" t="str">
        <f t="shared" si="3"/>
        <v>Estimate</v>
      </c>
      <c r="J28" s="42" t="str">
        <f t="shared" si="2"/>
        <v>Forecast</v>
      </c>
      <c r="K28" s="41" t="str">
        <f t="shared" si="2"/>
        <v>Forecast</v>
      </c>
      <c r="L28" s="41" t="str">
        <f t="shared" si="2"/>
        <v>Forecast</v>
      </c>
      <c r="M28" s="41" t="str">
        <f t="shared" si="2"/>
        <v>Forecast</v>
      </c>
      <c r="N28" s="41" t="str">
        <f t="shared" si="2"/>
        <v>Forecast</v>
      </c>
    </row>
    <row r="29" spans="2:14" ht="15" x14ac:dyDescent="0.25">
      <c r="B29" s="44" t="s">
        <v>42</v>
      </c>
      <c r="C29" s="78"/>
      <c r="D29" s="45"/>
      <c r="E29" s="46"/>
      <c r="F29" s="46"/>
      <c r="G29" s="46"/>
      <c r="H29" s="46"/>
      <c r="I29" s="205"/>
      <c r="J29" s="46"/>
      <c r="K29" s="47"/>
      <c r="L29" s="45"/>
      <c r="M29" s="47"/>
      <c r="N29" s="45"/>
    </row>
    <row r="30" spans="2:14" ht="15" x14ac:dyDescent="0.25">
      <c r="B30" s="48" t="str">
        <f t="shared" ref="B30:B40" si="4">B10</f>
        <v>Synchronous Condenser</v>
      </c>
      <c r="C30" s="70">
        <f t="shared" ref="C30:C40" si="5">SUM(D30:N30)</f>
        <v>590.59220935155838</v>
      </c>
      <c r="D30" s="99">
        <f>D10*'2. CPI escalation series'!D$23</f>
        <v>0</v>
      </c>
      <c r="E30" s="99">
        <f>E10*'2. CPI escalation series'!E$23</f>
        <v>0</v>
      </c>
      <c r="F30" s="99">
        <f>F10*'2. CPI escalation series'!F$23</f>
        <v>0</v>
      </c>
      <c r="G30" s="99">
        <f>G10*'2. CPI escalation series'!G$23</f>
        <v>0</v>
      </c>
      <c r="H30" s="99">
        <f>H10*'2. CPI escalation series'!H$23</f>
        <v>79.95201349471526</v>
      </c>
      <c r="I30" s="194">
        <f>I10*'2. CPI escalation series'!I$23</f>
        <v>60.86936872715539</v>
      </c>
      <c r="J30" s="100">
        <f>J10/(1+'2. CPI escalation series'!$C$12)^(COUNTA($J$7:J$7))</f>
        <v>246.05464159919001</v>
      </c>
      <c r="K30" s="100">
        <f>K10/(1+'2. CPI escalation series'!$C$12)^(COUNTA($J$7:K$7))</f>
        <v>175.83852548502625</v>
      </c>
      <c r="L30" s="100">
        <f>L10/(1+'2. CPI escalation series'!$C$12)^(COUNTA($J$7:L$7))</f>
        <v>27.877660045471529</v>
      </c>
      <c r="M30" s="100">
        <f>M10/(1+'2. CPI escalation series'!$C$12)^(COUNTA($J$7:M$7))</f>
        <v>0</v>
      </c>
      <c r="N30" s="100">
        <f>N10/(1+'2. CPI escalation series'!$C$12)^(COUNTA($J$7:N$7))</f>
        <v>0</v>
      </c>
    </row>
    <row r="31" spans="2:14" ht="15" x14ac:dyDescent="0.25">
      <c r="B31" s="48" t="str">
        <f t="shared" si="4"/>
        <v>Transmission towers</v>
      </c>
      <c r="C31" s="70">
        <f t="shared" si="5"/>
        <v>14.180572924888587</v>
      </c>
      <c r="D31" s="99">
        <f>D11*'2. CPI escalation series'!D$23</f>
        <v>0</v>
      </c>
      <c r="E31" s="99">
        <f>E11*'2. CPI escalation series'!E$23</f>
        <v>0</v>
      </c>
      <c r="F31" s="99">
        <f>F11*'2. CPI escalation series'!F$23</f>
        <v>0</v>
      </c>
      <c r="G31" s="99">
        <f>G11*'2. CPI escalation series'!G$23</f>
        <v>0</v>
      </c>
      <c r="H31" s="99">
        <f>H11*'2. CPI escalation series'!H$23</f>
        <v>0.63258770622783655</v>
      </c>
      <c r="I31" s="194">
        <f>I11*'2. CPI escalation series'!I$23</f>
        <v>2.6697673853430466</v>
      </c>
      <c r="J31" s="100">
        <f>J11/(1+'2. CPI escalation series'!$C$12)^(COUNTA($J$7:J$7))</f>
        <v>8.8289612906650472</v>
      </c>
      <c r="K31" s="100">
        <f>K11/(1+'2. CPI escalation series'!$C$12)^(COUNTA($J$7:K$7))</f>
        <v>2.0492565426526568</v>
      </c>
      <c r="L31" s="100">
        <f>L11/(1+'2. CPI escalation series'!$C$12)^(COUNTA($J$7:L$7))</f>
        <v>0</v>
      </c>
      <c r="M31" s="100">
        <f>M11/(1+'2. CPI escalation series'!$C$12)^(COUNTA($J$7:M$7))</f>
        <v>0</v>
      </c>
      <c r="N31" s="100">
        <f>N11/(1+'2. CPI escalation series'!$C$12)^(COUNTA($J$7:N$7))</f>
        <v>0</v>
      </c>
    </row>
    <row r="32" spans="2:14" ht="15" x14ac:dyDescent="0.25">
      <c r="B32" s="48" t="str">
        <f t="shared" si="4"/>
        <v>Transmission Tower support structures</v>
      </c>
      <c r="C32" s="70">
        <f t="shared" si="5"/>
        <v>1.8365947313741584</v>
      </c>
      <c r="D32" s="99">
        <f>D12*'2. CPI escalation series'!D$23</f>
        <v>0</v>
      </c>
      <c r="E32" s="99">
        <f>E12*'2. CPI escalation series'!E$23</f>
        <v>0</v>
      </c>
      <c r="F32" s="99">
        <f>F12*'2. CPI escalation series'!F$23</f>
        <v>0</v>
      </c>
      <c r="G32" s="99">
        <f>G12*'2. CPI escalation series'!G$23</f>
        <v>0</v>
      </c>
      <c r="H32" s="99">
        <f>H12*'2. CPI escalation series'!H$23</f>
        <v>8.1929499925281507E-2</v>
      </c>
      <c r="I32" s="194">
        <f>I12*'2. CPI escalation series'!I$23</f>
        <v>0.34577451418128274</v>
      </c>
      <c r="J32" s="100">
        <f>J12/(1+'2. CPI escalation series'!$C$12)^(COUNTA($J$7:J$7))</f>
        <v>1.1434815698794634</v>
      </c>
      <c r="K32" s="100">
        <f>K12/(1+'2. CPI escalation series'!$C$12)^(COUNTA($J$7:K$7))</f>
        <v>0.26540914738813087</v>
      </c>
      <c r="L32" s="100">
        <f>L12/(1+'2. CPI escalation series'!$C$12)^(COUNTA($J$7:L$7))</f>
        <v>0</v>
      </c>
      <c r="M32" s="100">
        <f>M12/(1+'2. CPI escalation series'!$C$12)^(COUNTA($J$7:M$7))</f>
        <v>0</v>
      </c>
      <c r="N32" s="100">
        <f>N12/(1+'2. CPI escalation series'!$C$12)^(COUNTA($J$7:N$7))</f>
        <v>0</v>
      </c>
    </row>
    <row r="33" spans="2:14" ht="15" x14ac:dyDescent="0.25">
      <c r="B33" s="48" t="str">
        <f t="shared" si="4"/>
        <v>Conductors</v>
      </c>
      <c r="C33" s="70">
        <f t="shared" si="5"/>
        <v>7.796192757017919</v>
      </c>
      <c r="D33" s="99">
        <f>D13*'2. CPI escalation series'!D$23</f>
        <v>0</v>
      </c>
      <c r="E33" s="99">
        <f>E13*'2. CPI escalation series'!E$23</f>
        <v>0</v>
      </c>
      <c r="F33" s="99">
        <f>F13*'2. CPI escalation series'!F$23</f>
        <v>0</v>
      </c>
      <c r="G33" s="99">
        <f>G13*'2. CPI escalation series'!G$23</f>
        <v>0</v>
      </c>
      <c r="H33" s="99">
        <f>H13*'2. CPI escalation series'!H$23</f>
        <v>0.3477839520021217</v>
      </c>
      <c r="I33" s="194">
        <f>I13*'2. CPI escalation series'!I$23</f>
        <v>1.467784218788724</v>
      </c>
      <c r="J33" s="100">
        <f>J13/(1+'2. CPI escalation series'!$C$12)^(COUNTA($J$7:J$7))</f>
        <v>4.8539847036409647</v>
      </c>
      <c r="K33" s="100">
        <f>K13/(1+'2. CPI escalation series'!$C$12)^(COUNTA($J$7:K$7))</f>
        <v>1.1266398825861088</v>
      </c>
      <c r="L33" s="100">
        <f>L13/(1+'2. CPI escalation series'!$C$12)^(COUNTA($J$7:L$7))</f>
        <v>0</v>
      </c>
      <c r="M33" s="100">
        <f>M13/(1+'2. CPI escalation series'!$C$12)^(COUNTA($J$7:M$7))</f>
        <v>0</v>
      </c>
      <c r="N33" s="100">
        <f>N13/(1+'2. CPI escalation series'!$C$12)^(COUNTA($J$7:N$7))</f>
        <v>0</v>
      </c>
    </row>
    <row r="34" spans="2:14" ht="15" x14ac:dyDescent="0.25">
      <c r="B34" s="48" t="str">
        <f t="shared" si="4"/>
        <v>Transmission cables</v>
      </c>
      <c r="C34" s="70">
        <f t="shared" si="5"/>
        <v>0</v>
      </c>
      <c r="D34" s="99">
        <f>D14*'2. CPI escalation series'!D$23</f>
        <v>0</v>
      </c>
      <c r="E34" s="99">
        <f>E14*'2. CPI escalation series'!E$23</f>
        <v>0</v>
      </c>
      <c r="F34" s="99">
        <f>F14*'2. CPI escalation series'!F$23</f>
        <v>0</v>
      </c>
      <c r="G34" s="99">
        <f>G14*'2. CPI escalation series'!G$23</f>
        <v>0</v>
      </c>
      <c r="H34" s="99">
        <f>H14*'2. CPI escalation series'!H$23</f>
        <v>0</v>
      </c>
      <c r="I34" s="194">
        <f>I14*'2. CPI escalation series'!I$23</f>
        <v>0</v>
      </c>
      <c r="J34" s="100">
        <f>J14/(1+'2. CPI escalation series'!$C$12)^(COUNTA($J$7:J$7))</f>
        <v>0</v>
      </c>
      <c r="K34" s="100">
        <f>K14/(1+'2. CPI escalation series'!$C$12)^(COUNTA($J$7:K$7))</f>
        <v>0</v>
      </c>
      <c r="L34" s="100">
        <f>L14/(1+'2. CPI escalation series'!$C$12)^(COUNTA($J$7:L$7))</f>
        <v>0</v>
      </c>
      <c r="M34" s="100">
        <f>M14/(1+'2. CPI escalation series'!$C$12)^(COUNTA($J$7:M$7))</f>
        <v>0</v>
      </c>
      <c r="N34" s="100">
        <f>N14/(1+'2. CPI escalation series'!$C$12)^(COUNTA($J$7:N$7))</f>
        <v>0</v>
      </c>
    </row>
    <row r="35" spans="2:14" ht="15" x14ac:dyDescent="0.25">
      <c r="B35" s="48" t="str">
        <f t="shared" si="4"/>
        <v>Substation switchbays</v>
      </c>
      <c r="C35" s="70">
        <f t="shared" si="5"/>
        <v>101.62229844515142</v>
      </c>
      <c r="D35" s="99">
        <f>D15*'2. CPI escalation series'!D$23</f>
        <v>0</v>
      </c>
      <c r="E35" s="99">
        <f>E15*'2. CPI escalation series'!E$23</f>
        <v>0</v>
      </c>
      <c r="F35" s="99">
        <f>F15*'2. CPI escalation series'!F$23</f>
        <v>0</v>
      </c>
      <c r="G35" s="99">
        <f>G15*'2. CPI escalation series'!G$23</f>
        <v>0</v>
      </c>
      <c r="H35" s="99">
        <f>H15*'2. CPI escalation series'!H$23</f>
        <v>18.573813226164656</v>
      </c>
      <c r="I35" s="194">
        <f>I15*'2. CPI escalation series'!I$23</f>
        <v>4.7865402213547013</v>
      </c>
      <c r="J35" s="100">
        <f>J15/(1+'2. CPI escalation series'!$C$12)^(COUNTA($J$7:J$7))</f>
        <v>34.527393263019562</v>
      </c>
      <c r="K35" s="100">
        <f>K15/(1+'2. CPI escalation series'!$C$12)^(COUNTA($J$7:K$7))</f>
        <v>36.956475625900644</v>
      </c>
      <c r="L35" s="100">
        <f>L15/(1+'2. CPI escalation series'!$C$12)^(COUNTA($J$7:L$7))</f>
        <v>6.7780761087118506</v>
      </c>
      <c r="M35" s="100">
        <f>M15/(1+'2. CPI escalation series'!$C$12)^(COUNTA($J$7:M$7))</f>
        <v>0</v>
      </c>
      <c r="N35" s="100">
        <f>N15/(1+'2. CPI escalation series'!$C$12)^(COUNTA($J$7:N$7))</f>
        <v>0</v>
      </c>
    </row>
    <row r="36" spans="2:14" ht="15" x14ac:dyDescent="0.25">
      <c r="B36" s="48" t="str">
        <f t="shared" si="4"/>
        <v>Substation power transformers</v>
      </c>
      <c r="C36" s="70">
        <f t="shared" si="5"/>
        <v>53.782482610212732</v>
      </c>
      <c r="D36" s="99">
        <f>D16*'2. CPI escalation series'!D$23</f>
        <v>0</v>
      </c>
      <c r="E36" s="99">
        <f>E16*'2. CPI escalation series'!E$23</f>
        <v>0</v>
      </c>
      <c r="F36" s="99">
        <f>F16*'2. CPI escalation series'!F$23</f>
        <v>0</v>
      </c>
      <c r="G36" s="99">
        <f>G16*'2. CPI escalation series'!G$23</f>
        <v>0</v>
      </c>
      <c r="H36" s="99">
        <f>H16*'2. CPI escalation series'!H$23</f>
        <v>7.8342387518080123</v>
      </c>
      <c r="I36" s="194">
        <f>I16*'2. CPI escalation series'!I$23</f>
        <v>4.5723710467113703</v>
      </c>
      <c r="J36" s="100">
        <f>J16/(1+'2. CPI escalation series'!$C$12)^(COUNTA($J$7:J$7))</f>
        <v>22.358925806383198</v>
      </c>
      <c r="K36" s="100">
        <f>K16/(1+'2. CPI escalation series'!$C$12)^(COUNTA($J$7:K$7))</f>
        <v>16.393175608389434</v>
      </c>
      <c r="L36" s="100">
        <f>L16/(1+'2. CPI escalation series'!$C$12)^(COUNTA($J$7:L$7))</f>
        <v>2.6237713969207159</v>
      </c>
      <c r="M36" s="100">
        <f>M16/(1+'2. CPI escalation series'!$C$12)^(COUNTA($J$7:M$7))</f>
        <v>0</v>
      </c>
      <c r="N36" s="100">
        <f>N16/(1+'2. CPI escalation series'!$C$12)^(COUNTA($J$7:N$7))</f>
        <v>0</v>
      </c>
    </row>
    <row r="37" spans="2:14" ht="15" x14ac:dyDescent="0.25">
      <c r="B37" s="48" t="str">
        <f t="shared" si="4"/>
        <v>Substation reactive plant</v>
      </c>
      <c r="C37" s="70">
        <f t="shared" si="5"/>
        <v>0</v>
      </c>
      <c r="D37" s="99">
        <f>D17*'2. CPI escalation series'!D$23</f>
        <v>0</v>
      </c>
      <c r="E37" s="99">
        <f>E17*'2. CPI escalation series'!E$23</f>
        <v>0</v>
      </c>
      <c r="F37" s="99">
        <f>F17*'2. CPI escalation series'!F$23</f>
        <v>0</v>
      </c>
      <c r="G37" s="99">
        <f>G17*'2. CPI escalation series'!G$23</f>
        <v>0</v>
      </c>
      <c r="H37" s="99">
        <f>H17*'2. CPI escalation series'!H$23</f>
        <v>0</v>
      </c>
      <c r="I37" s="194">
        <f>I17*'2. CPI escalation series'!I$23</f>
        <v>0</v>
      </c>
      <c r="J37" s="100">
        <f>J17/(1+'2. CPI escalation series'!$C$12)^(COUNTA($J$7:J$7))</f>
        <v>0</v>
      </c>
      <c r="K37" s="100">
        <f>K17/(1+'2. CPI escalation series'!$C$12)^(COUNTA($J$7:K$7))</f>
        <v>0</v>
      </c>
      <c r="L37" s="100">
        <f>L17/(1+'2. CPI escalation series'!$C$12)^(COUNTA($J$7:L$7))</f>
        <v>0</v>
      </c>
      <c r="M37" s="100">
        <f>M17/(1+'2. CPI escalation series'!$C$12)^(COUNTA($J$7:M$7))</f>
        <v>0</v>
      </c>
      <c r="N37" s="100">
        <f>N17/(1+'2. CPI escalation series'!$C$12)^(COUNTA($J$7:N$7))</f>
        <v>0</v>
      </c>
    </row>
    <row r="38" spans="2:14" ht="15" x14ac:dyDescent="0.25">
      <c r="B38" s="48" t="str">
        <f t="shared" si="4"/>
        <v>SCADA, network control and protection systems</v>
      </c>
      <c r="C38" s="70">
        <f t="shared" si="5"/>
        <v>93.722037876552108</v>
      </c>
      <c r="D38" s="99">
        <f>D18*'2. CPI escalation series'!D$23</f>
        <v>0</v>
      </c>
      <c r="E38" s="99">
        <f>E18*'2. CPI escalation series'!E$23</f>
        <v>0</v>
      </c>
      <c r="F38" s="99">
        <f>F18*'2. CPI escalation series'!F$23</f>
        <v>0</v>
      </c>
      <c r="G38" s="99">
        <f>G18*'2. CPI escalation series'!G$23</f>
        <v>0</v>
      </c>
      <c r="H38" s="99">
        <f>H18*'2. CPI escalation series'!H$23</f>
        <v>10.521759297871402</v>
      </c>
      <c r="I38" s="194">
        <f>I18*'2. CPI escalation series'!I$23</f>
        <v>11.166228458476185</v>
      </c>
      <c r="J38" s="100">
        <f>J18/(1+'2. CPI escalation series'!$C$12)^(COUNTA($J$7:J$7))</f>
        <v>45.371249963834508</v>
      </c>
      <c r="K38" s="100">
        <f>K18/(1+'2. CPI escalation series'!$C$12)^(COUNTA($J$7:K$7))</f>
        <v>23.601733526629175</v>
      </c>
      <c r="L38" s="100">
        <f>L18/(1+'2. CPI escalation series'!$C$12)^(COUNTA($J$7:L$7))</f>
        <v>3.0610666297408349</v>
      </c>
      <c r="M38" s="100">
        <f>M18/(1+'2. CPI escalation series'!$C$12)^(COUNTA($J$7:M$7))</f>
        <v>0</v>
      </c>
      <c r="N38" s="100">
        <f>N18/(1+'2. CPI escalation series'!$C$12)^(COUNTA($J$7:N$7))</f>
        <v>0</v>
      </c>
    </row>
    <row r="39" spans="2:14" ht="15" x14ac:dyDescent="0.25">
      <c r="B39" s="48" t="str">
        <f t="shared" si="4"/>
        <v>[Transgrid to specify]</v>
      </c>
      <c r="C39" s="70">
        <f t="shared" si="5"/>
        <v>0</v>
      </c>
      <c r="D39" s="99">
        <f>D19*'2. CPI escalation series'!D$23</f>
        <v>0</v>
      </c>
      <c r="E39" s="99">
        <f>E19*'2. CPI escalation series'!E$23</f>
        <v>0</v>
      </c>
      <c r="F39" s="99">
        <f>F19*'2. CPI escalation series'!F$23</f>
        <v>0</v>
      </c>
      <c r="G39" s="99">
        <f>G19*'2. CPI escalation series'!G$23</f>
        <v>0</v>
      </c>
      <c r="H39" s="99">
        <f>H19*'2. CPI escalation series'!H$23</f>
        <v>0</v>
      </c>
      <c r="I39" s="194">
        <f>I19*'2. CPI escalation series'!I$23</f>
        <v>0</v>
      </c>
      <c r="J39" s="100">
        <f>J19/(1+'2. CPI escalation series'!$C$12)^(COUNTA($J$7:J$7))</f>
        <v>0</v>
      </c>
      <c r="K39" s="100">
        <f>K19/(1+'2. CPI escalation series'!$C$12)^(COUNTA($J$7:K$7))</f>
        <v>0</v>
      </c>
      <c r="L39" s="100">
        <f>L19/(1+'2. CPI escalation series'!$C$12)^(COUNTA($J$7:L$7))</f>
        <v>0</v>
      </c>
      <c r="M39" s="100">
        <f>M19/(1+'2. CPI escalation series'!$C$12)^(COUNTA($J$7:M$7))</f>
        <v>0</v>
      </c>
      <c r="N39" s="100">
        <f>N19/(1+'2. CPI escalation series'!$C$12)^(COUNTA($J$7:N$7))</f>
        <v>0</v>
      </c>
    </row>
    <row r="40" spans="2:14" ht="15" x14ac:dyDescent="0.25">
      <c r="B40" s="48" t="str">
        <f t="shared" si="4"/>
        <v>Other</v>
      </c>
      <c r="C40" s="70">
        <f t="shared" si="5"/>
        <v>0</v>
      </c>
      <c r="D40" s="99">
        <f>D20*'2. CPI escalation series'!D$23</f>
        <v>0</v>
      </c>
      <c r="E40" s="99">
        <f>E20*'2. CPI escalation series'!E$23</f>
        <v>0</v>
      </c>
      <c r="F40" s="99">
        <f>F20*'2. CPI escalation series'!F$23</f>
        <v>0</v>
      </c>
      <c r="G40" s="99">
        <f>G20*'2. CPI escalation series'!G$23</f>
        <v>0</v>
      </c>
      <c r="H40" s="99">
        <f>H20*'2. CPI escalation series'!H$23</f>
        <v>0</v>
      </c>
      <c r="I40" s="194">
        <f>I20*'2. CPI escalation series'!I$23</f>
        <v>0</v>
      </c>
      <c r="J40" s="100">
        <f>J20/(1+'2. CPI escalation series'!$C$12)^(COUNTA($J$7:J$7))</f>
        <v>0</v>
      </c>
      <c r="K40" s="100">
        <f>K20/(1+'2. CPI escalation series'!$C$12)^(COUNTA($J$7:K$7))</f>
        <v>0</v>
      </c>
      <c r="L40" s="100">
        <f>L20/(1+'2. CPI escalation series'!$C$12)^(COUNTA($J$7:L$7))</f>
        <v>0</v>
      </c>
      <c r="M40" s="100">
        <f>M20/(1+'2. CPI escalation series'!$C$12)^(COUNTA($J$7:M$7))</f>
        <v>0</v>
      </c>
      <c r="N40" s="100">
        <f>N20/(1+'2. CPI escalation series'!$C$12)^(COUNTA($J$7:N$7))</f>
        <v>0</v>
      </c>
    </row>
    <row r="41" spans="2:14" ht="15" x14ac:dyDescent="0.25">
      <c r="B41" s="48"/>
      <c r="C41" s="79"/>
      <c r="D41" s="52"/>
      <c r="E41" s="53"/>
      <c r="F41" s="53"/>
      <c r="G41" s="53"/>
      <c r="H41" s="53"/>
      <c r="I41" s="206"/>
      <c r="J41" s="53"/>
      <c r="K41" s="54"/>
      <c r="L41" s="52"/>
      <c r="M41" s="54"/>
      <c r="N41" s="52"/>
    </row>
    <row r="42" spans="2:14" ht="15" x14ac:dyDescent="0.25">
      <c r="B42" s="9" t="s">
        <v>36</v>
      </c>
      <c r="C42" s="70">
        <f>SUM(C30:C40)</f>
        <v>863.53238869675522</v>
      </c>
      <c r="D42" s="28">
        <f t="shared" ref="D42:G42" si="6">SUM(D30:D40)</f>
        <v>0</v>
      </c>
      <c r="E42" s="28">
        <f t="shared" si="6"/>
        <v>0</v>
      </c>
      <c r="F42" s="28">
        <f t="shared" si="6"/>
        <v>0</v>
      </c>
      <c r="G42" s="28">
        <f t="shared" si="6"/>
        <v>0</v>
      </c>
      <c r="H42" s="28">
        <f t="shared" ref="H42:N42" si="7">SUM(H30:H40)</f>
        <v>117.94412592871457</v>
      </c>
      <c r="I42" s="202">
        <f t="shared" si="7"/>
        <v>85.877834572010698</v>
      </c>
      <c r="J42" s="28">
        <f t="shared" si="7"/>
        <v>363.1386381966127</v>
      </c>
      <c r="K42" s="28">
        <f t="shared" si="7"/>
        <v>256.23121581857242</v>
      </c>
      <c r="L42" s="28">
        <f t="shared" si="7"/>
        <v>40.340574180844932</v>
      </c>
      <c r="M42" s="28">
        <f t="shared" si="7"/>
        <v>0</v>
      </c>
      <c r="N42" s="28">
        <f t="shared" si="7"/>
        <v>0</v>
      </c>
    </row>
    <row r="43" spans="2:14" ht="15" x14ac:dyDescent="0.25">
      <c r="B43" s="31"/>
      <c r="C43" s="71"/>
      <c r="D43" s="58"/>
      <c r="E43" s="21"/>
      <c r="F43" s="21"/>
      <c r="G43" s="21"/>
      <c r="H43" s="207"/>
      <c r="I43" s="20"/>
      <c r="J43" s="21"/>
      <c r="K43" s="20"/>
      <c r="L43" s="58"/>
      <c r="M43" s="20"/>
      <c r="N43" s="58"/>
    </row>
  </sheetData>
  <mergeCells count="5">
    <mergeCell ref="J26:N26"/>
    <mergeCell ref="J6:N6"/>
    <mergeCell ref="A2:J3"/>
    <mergeCell ref="D6:I6"/>
    <mergeCell ref="D26:I26"/>
  </mergeCell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739A3-3B86-43C6-A069-69C69DD83282}">
  <sheetPr codeName="Sheet7"/>
  <dimension ref="A1:AO43"/>
  <sheetViews>
    <sheetView showGridLines="0" zoomScaleNormal="100" workbookViewId="0"/>
  </sheetViews>
  <sheetFormatPr defaultColWidth="8.85546875" defaultRowHeight="14.25" x14ac:dyDescent="0.2"/>
  <cols>
    <col min="1" max="1" width="9.140625" style="60" customWidth="1"/>
    <col min="2" max="2" width="70.7109375" style="60" customWidth="1"/>
    <col min="3" max="14" width="17.140625" style="60" customWidth="1"/>
    <col min="15" max="16384" width="8.85546875" style="60"/>
  </cols>
  <sheetData>
    <row r="1" spans="1:41" s="38" customFormat="1" x14ac:dyDescent="0.2">
      <c r="A1" s="216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41" s="38" customFormat="1" x14ac:dyDescent="0.2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41" ht="36" customHeight="1" x14ac:dyDescent="0.2">
      <c r="A3" s="232"/>
      <c r="B3" s="232"/>
      <c r="C3" s="232"/>
      <c r="D3" s="232"/>
      <c r="E3" s="232"/>
      <c r="F3" s="232"/>
      <c r="G3" s="232"/>
      <c r="H3" s="232"/>
      <c r="I3" s="232"/>
      <c r="J3" s="232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</row>
    <row r="6" spans="1:41" ht="15" x14ac:dyDescent="0.25">
      <c r="B6" s="137" t="s">
        <v>122</v>
      </c>
      <c r="C6" s="151"/>
      <c r="D6" s="240" t="s">
        <v>11</v>
      </c>
      <c r="E6" s="241"/>
      <c r="F6" s="241"/>
      <c r="G6" s="241"/>
      <c r="H6" s="241"/>
      <c r="I6" s="242"/>
      <c r="J6" s="238" t="s">
        <v>110</v>
      </c>
      <c r="K6" s="238" t="s">
        <v>110</v>
      </c>
      <c r="L6" s="238" t="s">
        <v>110</v>
      </c>
      <c r="M6" s="238" t="s">
        <v>110</v>
      </c>
      <c r="N6" s="239" t="s">
        <v>110</v>
      </c>
    </row>
    <row r="7" spans="1:41" ht="15" x14ac:dyDescent="0.25">
      <c r="B7" s="40"/>
      <c r="C7" s="63" t="s">
        <v>36</v>
      </c>
      <c r="D7" s="41" t="str">
        <f>'1. Submission information'!F12</f>
        <v>2021-22</v>
      </c>
      <c r="E7" s="41" t="str">
        <f>'1. Submission information'!G12</f>
        <v>2022-23</v>
      </c>
      <c r="F7" s="41" t="str">
        <f>'1. Submission information'!H12</f>
        <v>2023-24</v>
      </c>
      <c r="G7" s="41" t="str">
        <f>'1. Submission information'!I12</f>
        <v>2024-25</v>
      </c>
      <c r="H7" s="41" t="str">
        <f>'1. Submission information'!J12</f>
        <v>2025-26</v>
      </c>
      <c r="I7" s="184" t="str">
        <f>'1. Submission information'!K12</f>
        <v>Sept 26 Qtr</v>
      </c>
      <c r="J7" s="42" t="str">
        <f>'1. Submission information'!F7</f>
        <v>2026-27</v>
      </c>
      <c r="K7" s="41" t="str">
        <f>'1. Submission information'!G7</f>
        <v>2027-28</v>
      </c>
      <c r="L7" s="41" t="str">
        <f>'1. Submission information'!H7</f>
        <v>2028-29</v>
      </c>
      <c r="M7" s="41" t="str">
        <f>'1. Submission information'!I7</f>
        <v>2029-30</v>
      </c>
      <c r="N7" s="41" t="str">
        <f>'1. Submission information'!J7</f>
        <v>2030-31</v>
      </c>
    </row>
    <row r="8" spans="1:41" ht="15" x14ac:dyDescent="0.25">
      <c r="B8" s="43"/>
      <c r="C8" s="63"/>
      <c r="D8" s="41" t="s">
        <v>166</v>
      </c>
      <c r="E8" s="41" t="s">
        <v>166</v>
      </c>
      <c r="F8" s="41" t="s">
        <v>166</v>
      </c>
      <c r="G8" s="41" t="s">
        <v>166</v>
      </c>
      <c r="H8" s="41" t="s">
        <v>124</v>
      </c>
      <c r="I8" s="184" t="s">
        <v>124</v>
      </c>
      <c r="J8" s="42" t="s">
        <v>41</v>
      </c>
      <c r="K8" s="42" t="s">
        <v>41</v>
      </c>
      <c r="L8" s="42" t="s">
        <v>41</v>
      </c>
      <c r="M8" s="42" t="s">
        <v>41</v>
      </c>
      <c r="N8" s="42" t="s">
        <v>41</v>
      </c>
    </row>
    <row r="9" spans="1:41" ht="15" x14ac:dyDescent="0.25">
      <c r="B9" s="44" t="s">
        <v>42</v>
      </c>
      <c r="C9" s="78"/>
      <c r="D9" s="45"/>
      <c r="E9" s="46"/>
      <c r="F9" s="46"/>
      <c r="G9" s="46"/>
      <c r="H9" s="46"/>
      <c r="I9" s="205"/>
      <c r="J9" s="46"/>
      <c r="K9" s="47"/>
      <c r="L9" s="45"/>
      <c r="M9" s="47"/>
      <c r="N9" s="45"/>
    </row>
    <row r="10" spans="1:41" ht="15" x14ac:dyDescent="0.25">
      <c r="B10" s="48" t="str">
        <f>'5a. Network capital costs (C)'!B10</f>
        <v>Synchronous Condenser</v>
      </c>
      <c r="C10" s="70">
        <f>SUM(D10:N10)</f>
        <v>77.169477293417998</v>
      </c>
      <c r="D10" s="49">
        <v>0</v>
      </c>
      <c r="E10" s="50">
        <v>0.62684973885291317</v>
      </c>
      <c r="F10" s="50">
        <v>1.0772752939550587</v>
      </c>
      <c r="G10" s="50">
        <v>4.1933303724111166</v>
      </c>
      <c r="H10" s="50">
        <v>10.326191382812382</v>
      </c>
      <c r="I10" s="197">
        <v>6.2870308711041609</v>
      </c>
      <c r="J10" s="50">
        <v>25.469625717934239</v>
      </c>
      <c r="K10" s="51">
        <v>23.740451237093833</v>
      </c>
      <c r="L10" s="49">
        <v>5.4487226792542831</v>
      </c>
      <c r="M10" s="51">
        <v>0</v>
      </c>
      <c r="N10" s="49">
        <v>0</v>
      </c>
    </row>
    <row r="11" spans="1:41" ht="15" x14ac:dyDescent="0.25">
      <c r="B11" s="48" t="str">
        <f>'5a. Network capital costs (C)'!B11</f>
        <v>Transmission towers</v>
      </c>
      <c r="C11" s="70">
        <f>SUM(D11:N11)</f>
        <v>1.7210219952073553</v>
      </c>
      <c r="D11" s="49">
        <v>0</v>
      </c>
      <c r="E11" s="50">
        <v>1.5039248906848639E-2</v>
      </c>
      <c r="F11" s="50">
        <v>2.5845765392893044E-2</v>
      </c>
      <c r="G11" s="50">
        <v>0.10060551247056806</v>
      </c>
      <c r="H11" s="50">
        <v>8.1701778797036911E-2</v>
      </c>
      <c r="I11" s="197">
        <v>0.30724975630557527</v>
      </c>
      <c r="J11" s="50">
        <v>0.91390407467976242</v>
      </c>
      <c r="K11" s="51">
        <v>0.27667585865467098</v>
      </c>
      <c r="L11" s="49">
        <v>0</v>
      </c>
      <c r="M11" s="51">
        <v>0</v>
      </c>
      <c r="N11" s="49">
        <v>0</v>
      </c>
    </row>
    <row r="12" spans="1:41" ht="15" x14ac:dyDescent="0.25">
      <c r="B12" s="48" t="str">
        <f>'5a. Network capital costs (C)'!B12</f>
        <v>Transmission Tower support structures</v>
      </c>
      <c r="C12" s="70">
        <f t="shared" ref="C12:C20" si="0">SUM(D12:N12)</f>
        <v>0.22289790022723674</v>
      </c>
      <c r="D12" s="49">
        <v>0</v>
      </c>
      <c r="E12" s="50">
        <v>1.9478060197176267E-3</v>
      </c>
      <c r="F12" s="50">
        <v>3.3474103479703278E-3</v>
      </c>
      <c r="G12" s="50">
        <v>1.3029907545297164E-2</v>
      </c>
      <c r="H12" s="50">
        <v>1.0581593372660847E-2</v>
      </c>
      <c r="I12" s="197">
        <v>3.9793405149125674E-2</v>
      </c>
      <c r="J12" s="50">
        <v>0.11836414631684666</v>
      </c>
      <c r="K12" s="51">
        <v>3.5833631475618431E-2</v>
      </c>
      <c r="L12" s="49">
        <v>0</v>
      </c>
      <c r="M12" s="51">
        <v>0</v>
      </c>
      <c r="N12" s="49">
        <v>0</v>
      </c>
    </row>
    <row r="13" spans="1:41" ht="15" x14ac:dyDescent="0.25">
      <c r="B13" s="48" t="str">
        <f>'5a. Network capital costs (C)'!B13</f>
        <v>Conductors</v>
      </c>
      <c r="C13" s="70">
        <f t="shared" si="0"/>
        <v>0.9461831538664387</v>
      </c>
      <c r="D13" s="49">
        <v>0</v>
      </c>
      <c r="E13" s="50">
        <v>8.2682754793903523E-3</v>
      </c>
      <c r="F13" s="50">
        <v>1.420948011218949E-2</v>
      </c>
      <c r="G13" s="50">
        <v>5.5310880018289599E-2</v>
      </c>
      <c r="H13" s="50">
        <v>4.4917988819407582E-2</v>
      </c>
      <c r="I13" s="197">
        <v>0.16891971413234466</v>
      </c>
      <c r="J13" s="50">
        <v>0.50244601296202618</v>
      </c>
      <c r="K13" s="51">
        <v>0.1521108023427909</v>
      </c>
      <c r="L13" s="49">
        <v>0</v>
      </c>
      <c r="M13" s="51">
        <v>0</v>
      </c>
      <c r="N13" s="49">
        <v>0</v>
      </c>
    </row>
    <row r="14" spans="1:41" ht="15" x14ac:dyDescent="0.25">
      <c r="B14" s="48" t="str">
        <f>'5a. Network capital costs (C)'!B14</f>
        <v>Transmission cables</v>
      </c>
      <c r="C14" s="70">
        <f t="shared" si="0"/>
        <v>0</v>
      </c>
      <c r="D14" s="49">
        <v>0</v>
      </c>
      <c r="E14" s="50">
        <v>0</v>
      </c>
      <c r="F14" s="50">
        <v>0</v>
      </c>
      <c r="G14" s="50">
        <v>0</v>
      </c>
      <c r="H14" s="50">
        <v>0</v>
      </c>
      <c r="I14" s="197">
        <v>0</v>
      </c>
      <c r="J14" s="50">
        <v>0</v>
      </c>
      <c r="K14" s="51">
        <v>0</v>
      </c>
      <c r="L14" s="49">
        <v>0</v>
      </c>
      <c r="M14" s="51">
        <v>0</v>
      </c>
      <c r="N14" s="49">
        <v>0</v>
      </c>
    </row>
    <row r="15" spans="1:41" ht="15" x14ac:dyDescent="0.25">
      <c r="B15" s="48" t="str">
        <f>'5a. Network capital costs (C)'!B15</f>
        <v>Substation switchbays</v>
      </c>
      <c r="C15" s="70">
        <f t="shared" si="0"/>
        <v>25.322312529990931</v>
      </c>
      <c r="D15" s="49">
        <v>0</v>
      </c>
      <c r="E15" s="50">
        <v>0.11894094209464488</v>
      </c>
      <c r="F15" s="50">
        <v>0.2044064636491229</v>
      </c>
      <c r="G15" s="50">
        <v>0.79565904569308155</v>
      </c>
      <c r="H15" s="50">
        <v>7.3784362546506514</v>
      </c>
      <c r="I15" s="197">
        <v>5.4711770336539285</v>
      </c>
      <c r="J15" s="50">
        <v>4.7348541714197578</v>
      </c>
      <c r="K15" s="51">
        <v>5.2940553710603844</v>
      </c>
      <c r="L15" s="49">
        <v>1.3247832477693595</v>
      </c>
      <c r="M15" s="51">
        <v>0</v>
      </c>
      <c r="N15" s="49">
        <v>0</v>
      </c>
    </row>
    <row r="16" spans="1:41" ht="15" x14ac:dyDescent="0.25">
      <c r="B16" s="48" t="str">
        <f>'5a. Network capital costs (C)'!B16</f>
        <v>Substation power transformers</v>
      </c>
      <c r="C16" s="70">
        <f t="shared" si="0"/>
        <v>7.0452131668624149</v>
      </c>
      <c r="D16" s="49">
        <v>0</v>
      </c>
      <c r="E16" s="50">
        <v>5.7090549980991445E-2</v>
      </c>
      <c r="F16" s="50">
        <v>9.8113208319066877E-2</v>
      </c>
      <c r="G16" s="50">
        <v>0.38190896856881379</v>
      </c>
      <c r="H16" s="50">
        <v>1.0118300359647854</v>
      </c>
      <c r="I16" s="197">
        <v>0.45574385069440249</v>
      </c>
      <c r="J16" s="50">
        <v>2.3144187325321148</v>
      </c>
      <c r="K16" s="51">
        <v>2.2132884990850688</v>
      </c>
      <c r="L16" s="49">
        <v>0.51281932171717137</v>
      </c>
      <c r="M16" s="51">
        <v>0</v>
      </c>
      <c r="N16" s="49">
        <v>0</v>
      </c>
    </row>
    <row r="17" spans="2:14" ht="15.6" customHeight="1" x14ac:dyDescent="0.25">
      <c r="B17" s="48" t="str">
        <f>'5a. Network capital costs (C)'!B17</f>
        <v>Substation reactive plant</v>
      </c>
      <c r="C17" s="70">
        <f t="shared" si="0"/>
        <v>0</v>
      </c>
      <c r="D17" s="49">
        <v>0</v>
      </c>
      <c r="E17" s="50">
        <v>0</v>
      </c>
      <c r="F17" s="50">
        <v>0</v>
      </c>
      <c r="G17" s="50">
        <v>0</v>
      </c>
      <c r="H17" s="50">
        <v>0</v>
      </c>
      <c r="I17" s="197">
        <v>0</v>
      </c>
      <c r="J17" s="50">
        <v>0</v>
      </c>
      <c r="K17" s="51">
        <v>0</v>
      </c>
      <c r="L17" s="49">
        <v>0</v>
      </c>
      <c r="M17" s="51">
        <v>0</v>
      </c>
      <c r="N17" s="49">
        <v>0</v>
      </c>
    </row>
    <row r="18" spans="2:14" ht="15" x14ac:dyDescent="0.25">
      <c r="B18" s="48" t="str">
        <f>'5a. Network capital costs (C)'!B18</f>
        <v>SCADA, network control and protection systems</v>
      </c>
      <c r="C18" s="70">
        <f t="shared" si="0"/>
        <v>11.978787246596591</v>
      </c>
      <c r="D18" s="49">
        <v>0</v>
      </c>
      <c r="E18" s="50">
        <v>9.9457127374036752E-2</v>
      </c>
      <c r="F18" s="50">
        <v>0.17092247070861682</v>
      </c>
      <c r="G18" s="50">
        <v>0.66532147518078399</v>
      </c>
      <c r="H18" s="50">
        <v>1.3589363850215901</v>
      </c>
      <c r="I18" s="197">
        <v>1.2028524278802237</v>
      </c>
      <c r="J18" s="50">
        <v>4.6964720820674266</v>
      </c>
      <c r="K18" s="51">
        <v>3.1865360696938785</v>
      </c>
      <c r="L18" s="49">
        <v>0.59828920867003321</v>
      </c>
      <c r="M18" s="51">
        <v>0</v>
      </c>
      <c r="N18" s="49">
        <v>0</v>
      </c>
    </row>
    <row r="19" spans="2:14" ht="15" x14ac:dyDescent="0.25">
      <c r="B19" s="48" t="str">
        <f>'5a. Network capital costs (C)'!B19</f>
        <v>[Transgrid to specify]</v>
      </c>
      <c r="C19" s="70">
        <f t="shared" si="0"/>
        <v>0</v>
      </c>
      <c r="D19" s="49">
        <v>0</v>
      </c>
      <c r="E19" s="50">
        <v>0</v>
      </c>
      <c r="F19" s="50">
        <v>0</v>
      </c>
      <c r="G19" s="50">
        <v>0</v>
      </c>
      <c r="H19" s="50">
        <v>0</v>
      </c>
      <c r="I19" s="197">
        <v>0</v>
      </c>
      <c r="J19" s="50">
        <v>0</v>
      </c>
      <c r="K19" s="51">
        <v>0</v>
      </c>
      <c r="L19" s="49">
        <v>0</v>
      </c>
      <c r="M19" s="51">
        <v>0</v>
      </c>
      <c r="N19" s="49">
        <v>0</v>
      </c>
    </row>
    <row r="20" spans="2:14" ht="15" x14ac:dyDescent="0.25">
      <c r="B20" s="48" t="str">
        <f>'5a. Network capital costs (C)'!B20</f>
        <v>Other</v>
      </c>
      <c r="C20" s="70">
        <f t="shared" si="0"/>
        <v>9.1849959617838053</v>
      </c>
      <c r="D20" s="49">
        <v>0</v>
      </c>
      <c r="E20" s="50">
        <v>8.2270892214474593E-3</v>
      </c>
      <c r="F20" s="50">
        <v>1.4138699292828332E-2</v>
      </c>
      <c r="G20" s="50">
        <v>5.5035363294498776E-2</v>
      </c>
      <c r="H20" s="50">
        <v>0</v>
      </c>
      <c r="I20" s="197">
        <v>2.2882473241932715</v>
      </c>
      <c r="J20" s="50">
        <v>2.2016797886466639</v>
      </c>
      <c r="K20" s="51">
        <v>2.2562640548445905</v>
      </c>
      <c r="L20" s="49">
        <v>2.3614036422905036</v>
      </c>
      <c r="M20" s="51">
        <v>0</v>
      </c>
      <c r="N20" s="49">
        <v>0</v>
      </c>
    </row>
    <row r="21" spans="2:14" ht="15" x14ac:dyDescent="0.25">
      <c r="B21" s="48"/>
      <c r="C21" s="79"/>
      <c r="D21" s="52"/>
      <c r="E21" s="53"/>
      <c r="F21" s="53"/>
      <c r="G21" s="53"/>
      <c r="H21" s="53"/>
      <c r="I21" s="206"/>
      <c r="J21" s="53"/>
      <c r="K21" s="54"/>
      <c r="L21" s="52"/>
      <c r="M21" s="54"/>
      <c r="N21" s="52"/>
    </row>
    <row r="22" spans="2:14" ht="15" x14ac:dyDescent="0.25">
      <c r="B22" s="9" t="s">
        <v>36</v>
      </c>
      <c r="C22" s="70">
        <f>SUM(C10:C20)</f>
        <v>133.59088924795276</v>
      </c>
      <c r="D22" s="28">
        <f>SUM(D10:D20)</f>
        <v>0</v>
      </c>
      <c r="E22" s="28">
        <f t="shared" ref="E22:N22" si="1">SUM(E10:E20)</f>
        <v>0.93582077792999041</v>
      </c>
      <c r="F22" s="28">
        <f t="shared" si="1"/>
        <v>1.6082587917777462</v>
      </c>
      <c r="G22" s="28">
        <f t="shared" si="1"/>
        <v>6.2602015251824499</v>
      </c>
      <c r="H22" s="28">
        <f t="shared" si="1"/>
        <v>20.212595419438514</v>
      </c>
      <c r="I22" s="202">
        <f t="shared" ref="I22" si="2">SUM(I10:I20)</f>
        <v>16.22101438311303</v>
      </c>
      <c r="J22" s="28">
        <f t="shared" si="1"/>
        <v>40.951764726558842</v>
      </c>
      <c r="K22" s="28">
        <f t="shared" si="1"/>
        <v>37.155215524250835</v>
      </c>
      <c r="L22" s="28">
        <f t="shared" si="1"/>
        <v>10.246018099701352</v>
      </c>
      <c r="M22" s="28">
        <f t="shared" si="1"/>
        <v>0</v>
      </c>
      <c r="N22" s="28">
        <f t="shared" si="1"/>
        <v>0</v>
      </c>
    </row>
    <row r="23" spans="2:14" ht="15" x14ac:dyDescent="0.25">
      <c r="B23" s="31"/>
      <c r="C23" s="71"/>
      <c r="D23" s="58"/>
      <c r="E23" s="21"/>
      <c r="F23" s="21"/>
      <c r="G23" s="21"/>
      <c r="H23" s="21"/>
      <c r="I23" s="207"/>
      <c r="J23" s="21"/>
      <c r="K23" s="20"/>
      <c r="L23" s="58"/>
      <c r="M23" s="20"/>
      <c r="N23" s="58"/>
    </row>
    <row r="24" spans="2:14" ht="15" x14ac:dyDescent="0.25">
      <c r="B24" s="33"/>
      <c r="C24" s="14"/>
      <c r="D24" s="14"/>
      <c r="E24" s="14"/>
      <c r="F24" s="14"/>
      <c r="G24" s="14"/>
      <c r="H24" s="22"/>
      <c r="I24" s="22"/>
      <c r="J24" s="22"/>
    </row>
    <row r="25" spans="2:14" ht="15" x14ac:dyDescent="0.25">
      <c r="B25" s="33"/>
      <c r="C25" s="14"/>
      <c r="D25" s="14"/>
      <c r="E25" s="14"/>
      <c r="F25" s="14"/>
      <c r="G25" s="14"/>
      <c r="H25" s="22"/>
      <c r="I25" s="22"/>
      <c r="J25" s="22"/>
    </row>
    <row r="26" spans="2:14" ht="15" x14ac:dyDescent="0.25">
      <c r="B26" s="137" t="s">
        <v>123</v>
      </c>
      <c r="C26" s="151"/>
      <c r="D26" s="240" t="s">
        <v>11</v>
      </c>
      <c r="E26" s="241"/>
      <c r="F26" s="241"/>
      <c r="G26" s="241"/>
      <c r="H26" s="241"/>
      <c r="I26" s="242"/>
      <c r="J26" s="238" t="s">
        <v>110</v>
      </c>
      <c r="K26" s="238" t="s">
        <v>110</v>
      </c>
      <c r="L26" s="238" t="s">
        <v>110</v>
      </c>
      <c r="M26" s="238" t="s">
        <v>110</v>
      </c>
      <c r="N26" s="239" t="s">
        <v>110</v>
      </c>
    </row>
    <row r="27" spans="2:14" ht="15" x14ac:dyDescent="0.25">
      <c r="B27" s="40"/>
      <c r="C27" s="63" t="s">
        <v>36</v>
      </c>
      <c r="D27" s="62" t="str">
        <f>'1. Submission information'!F12</f>
        <v>2021-22</v>
      </c>
      <c r="E27" s="62" t="str">
        <f>'1. Submission information'!G12</f>
        <v>2022-23</v>
      </c>
      <c r="F27" s="62" t="str">
        <f>'1. Submission information'!H12</f>
        <v>2023-24</v>
      </c>
      <c r="G27" s="62" t="str">
        <f>'1. Submission information'!I12</f>
        <v>2024-25</v>
      </c>
      <c r="H27" s="62" t="str">
        <f>'1. Submission information'!J12</f>
        <v>2025-26</v>
      </c>
      <c r="I27" s="212" t="str">
        <f>'1. Submission information'!K12</f>
        <v>Sept 26 Qtr</v>
      </c>
      <c r="J27" s="42" t="str">
        <f>'1. Submission information'!F7</f>
        <v>2026-27</v>
      </c>
      <c r="K27" s="41" t="str">
        <f>'1. Submission information'!G7</f>
        <v>2027-28</v>
      </c>
      <c r="L27" s="41" t="str">
        <f>'1. Submission information'!H7</f>
        <v>2028-29</v>
      </c>
      <c r="M27" s="41" t="str">
        <f>'1. Submission information'!I7</f>
        <v>2029-30</v>
      </c>
      <c r="N27" s="41" t="str">
        <f>'1. Submission information'!J7</f>
        <v>2030-31</v>
      </c>
    </row>
    <row r="28" spans="2:14" ht="15" x14ac:dyDescent="0.25">
      <c r="B28" s="43"/>
      <c r="C28" s="63"/>
      <c r="D28" s="41" t="str">
        <f>D8</f>
        <v>Actuals</v>
      </c>
      <c r="E28" s="41" t="str">
        <f t="shared" ref="E28:N28" si="3">E8</f>
        <v>Actuals</v>
      </c>
      <c r="F28" s="41" t="str">
        <f t="shared" si="3"/>
        <v>Actuals</v>
      </c>
      <c r="G28" s="41" t="str">
        <f t="shared" si="3"/>
        <v>Actuals</v>
      </c>
      <c r="H28" s="41" t="str">
        <f t="shared" ref="H28:I28" si="4">H8</f>
        <v>Estimate</v>
      </c>
      <c r="I28" s="184" t="str">
        <f t="shared" si="4"/>
        <v>Estimate</v>
      </c>
      <c r="J28" s="42" t="str">
        <f t="shared" si="3"/>
        <v>Forecast</v>
      </c>
      <c r="K28" s="41" t="str">
        <f t="shared" si="3"/>
        <v>Forecast</v>
      </c>
      <c r="L28" s="41" t="str">
        <f t="shared" si="3"/>
        <v>Forecast</v>
      </c>
      <c r="M28" s="41" t="str">
        <f t="shared" si="3"/>
        <v>Forecast</v>
      </c>
      <c r="N28" s="41" t="str">
        <f t="shared" si="3"/>
        <v>Forecast</v>
      </c>
    </row>
    <row r="29" spans="2:14" ht="15" x14ac:dyDescent="0.25">
      <c r="B29" s="44" t="s">
        <v>42</v>
      </c>
      <c r="C29" s="78"/>
      <c r="D29" s="45"/>
      <c r="E29" s="46"/>
      <c r="F29" s="46"/>
      <c r="G29" s="46"/>
      <c r="H29" s="46"/>
      <c r="I29" s="205"/>
      <c r="J29" s="46"/>
      <c r="K29" s="47"/>
      <c r="L29" s="45"/>
      <c r="M29" s="47"/>
      <c r="N29" s="45"/>
    </row>
    <row r="30" spans="2:14" ht="15" x14ac:dyDescent="0.25">
      <c r="B30" s="48" t="str">
        <f t="shared" ref="B30:B40" si="5">B10</f>
        <v>Synchronous Condenser</v>
      </c>
      <c r="C30" s="70">
        <f>SUM(D30:N30)</f>
        <v>74.67110600088894</v>
      </c>
      <c r="D30" s="99">
        <f>D10*'2. CPI escalation series'!D$23</f>
        <v>0</v>
      </c>
      <c r="E30" s="99">
        <f>E10*'2. CPI escalation series'!E$23</f>
        <v>0.56685702842266661</v>
      </c>
      <c r="F30" s="99">
        <f>F10*'2. CPI escalation series'!F$23</f>
        <v>1.0136479996355121</v>
      </c>
      <c r="G30" s="99">
        <f>G10*'2. CPI escalation series'!G$23</f>
        <v>4.0413288951106834</v>
      </c>
      <c r="H30" s="99">
        <f>H10*'2. CPI escalation series'!H$23</f>
        <v>10.326191382812382</v>
      </c>
      <c r="I30" s="194">
        <f>I10*'2. CPI escalation series'!I$23</f>
        <v>6.342865929451782</v>
      </c>
      <c r="J30" s="100">
        <f>J10/(1+'2. CPI escalation series'!$C$12)^(COUNTA($J$7:J$7))</f>
        <v>24.812124056627656</v>
      </c>
      <c r="K30" s="100">
        <f>K10/(1+'2. CPI escalation series'!$C$12)^(COUNTA($J$7:K$7))</f>
        <v>22.530546769343331</v>
      </c>
      <c r="L30" s="100">
        <f>L10/(1+'2. CPI escalation series'!$C$12)^(COUNTA($J$7:L$7))</f>
        <v>5.0375439394849302</v>
      </c>
      <c r="M30" s="100">
        <f>M10/(1+'2. CPI escalation series'!$C$12)^(COUNTA($J$7:M$7))</f>
        <v>0</v>
      </c>
      <c r="N30" s="100">
        <f>N10/(1+'2. CPI escalation series'!$C$12)^(COUNTA($J$7:N$7))</f>
        <v>0</v>
      </c>
    </row>
    <row r="31" spans="2:14" ht="15" x14ac:dyDescent="0.25">
      <c r="B31" s="48" t="str">
        <f t="shared" si="5"/>
        <v>Transmission towers</v>
      </c>
      <c r="C31" s="70">
        <f>SUM(D31:N31)</f>
        <v>1.6794450095175721</v>
      </c>
      <c r="D31" s="99">
        <f>D11*'2. CPI escalation series'!D$23</f>
        <v>0</v>
      </c>
      <c r="E31" s="99">
        <f>E11*'2. CPI escalation series'!E$23</f>
        <v>1.3599916242519845E-2</v>
      </c>
      <c r="F31" s="99">
        <f>F11*'2. CPI escalation series'!F$23</f>
        <v>2.4319232545815458E-2</v>
      </c>
      <c r="G31" s="99">
        <f>G11*'2. CPI escalation series'!G$23</f>
        <v>9.6958724556907766E-2</v>
      </c>
      <c r="H31" s="99">
        <f>H11*'2. CPI escalation series'!H$23</f>
        <v>8.1701778797036911E-2</v>
      </c>
      <c r="I31" s="194">
        <f>I11*'2. CPI escalation series'!I$23</f>
        <v>0.30997843832135186</v>
      </c>
      <c r="J31" s="100">
        <f>J11/(1+'2. CPI escalation series'!$C$12)^(COUNTA($J$7:J$7))</f>
        <v>0.89031152353545229</v>
      </c>
      <c r="K31" s="100">
        <f>K11/(1+'2. CPI escalation series'!$C$12)^(COUNTA($J$7:K$7))</f>
        <v>0.26257539551848796</v>
      </c>
      <c r="L31" s="100">
        <f>L11/(1+'2. CPI escalation series'!$C$12)^(COUNTA($J$7:L$7))</f>
        <v>0</v>
      </c>
      <c r="M31" s="100">
        <f>M11/(1+'2. CPI escalation series'!$C$12)^(COUNTA($J$7:M$7))</f>
        <v>0</v>
      </c>
      <c r="N31" s="100">
        <f>N11/(1+'2. CPI escalation series'!$C$12)^(COUNTA($J$7:N$7))</f>
        <v>0</v>
      </c>
    </row>
    <row r="32" spans="2:14" ht="15" x14ac:dyDescent="0.25">
      <c r="B32" s="48" t="str">
        <f t="shared" si="5"/>
        <v>Transmission Tower support structures</v>
      </c>
      <c r="C32" s="70">
        <f t="shared" ref="C32:C40" si="6">SUM(D32:N32)</f>
        <v>0.21751306329090578</v>
      </c>
      <c r="D32" s="99">
        <f>D12*'2. CPI escalation series'!D$23</f>
        <v>0</v>
      </c>
      <c r="E32" s="99">
        <f>E12*'2. CPI escalation series'!E$23</f>
        <v>1.7613910700535415E-3</v>
      </c>
      <c r="F32" s="99">
        <f>F12*'2. CPI escalation series'!F$23</f>
        <v>3.1497016799875558E-3</v>
      </c>
      <c r="G32" s="99">
        <f>G12*'2. CPI escalation series'!G$23</f>
        <v>1.255759436696907E-2</v>
      </c>
      <c r="H32" s="99">
        <f>H12*'2. CPI escalation series'!H$23</f>
        <v>1.0581593372660847E-2</v>
      </c>
      <c r="I32" s="194">
        <f>I12*'2. CPI escalation series'!I$23</f>
        <v>4.0146809982647948E-2</v>
      </c>
      <c r="J32" s="100">
        <f>J12/(1+'2. CPI escalation series'!$C$12)^(COUNTA($J$7:J$7))</f>
        <v>0.11530856066732285</v>
      </c>
      <c r="K32" s="100">
        <f>K12/(1+'2. CPI escalation series'!$C$12)^(COUNTA($J$7:K$7))</f>
        <v>3.400741215126396E-2</v>
      </c>
      <c r="L32" s="100">
        <f>L12/(1+'2. CPI escalation series'!$C$12)^(COUNTA($J$7:L$7))</f>
        <v>0</v>
      </c>
      <c r="M32" s="100">
        <f>M12/(1+'2. CPI escalation series'!$C$12)^(COUNTA($J$7:M$7))</f>
        <v>0</v>
      </c>
      <c r="N32" s="100">
        <f>N12/(1+'2. CPI escalation series'!$C$12)^(COUNTA($J$7:N$7))</f>
        <v>0</v>
      </c>
    </row>
    <row r="33" spans="2:14" ht="15" x14ac:dyDescent="0.25">
      <c r="B33" s="48" t="str">
        <f t="shared" si="5"/>
        <v>Conductors</v>
      </c>
      <c r="C33" s="70">
        <f t="shared" si="6"/>
        <v>0.92332496637216499</v>
      </c>
      <c r="D33" s="99">
        <f>D13*'2. CPI escalation series'!D$23</f>
        <v>0</v>
      </c>
      <c r="E33" s="99">
        <f>E13*'2. CPI escalation series'!E$23</f>
        <v>7.4769594336976768E-3</v>
      </c>
      <c r="F33" s="99">
        <f>F13*'2. CPI escalation series'!F$23</f>
        <v>1.3370223166170878E-2</v>
      </c>
      <c r="G33" s="99">
        <f>G13*'2. CPI escalation series'!G$23</f>
        <v>5.3305949634344464E-2</v>
      </c>
      <c r="H33" s="99">
        <f>H13*'2. CPI escalation series'!H$23</f>
        <v>4.4917988819407582E-2</v>
      </c>
      <c r="I33" s="194">
        <f>I13*'2. CPI escalation series'!I$23</f>
        <v>0.17041988842574468</v>
      </c>
      <c r="J33" s="100">
        <f>J13/(1+'2. CPI escalation series'!$C$12)^(COUNTA($J$7:J$7))</f>
        <v>0.48947530456222499</v>
      </c>
      <c r="K33" s="100">
        <f>K13/(1+'2. CPI escalation series'!$C$12)^(COUNTA($J$7:K$7))</f>
        <v>0.14435865233057465</v>
      </c>
      <c r="L33" s="100">
        <f>L13/(1+'2. CPI escalation series'!$C$12)^(COUNTA($J$7:L$7))</f>
        <v>0</v>
      </c>
      <c r="M33" s="100">
        <f>M13/(1+'2. CPI escalation series'!$C$12)^(COUNTA($J$7:M$7))</f>
        <v>0</v>
      </c>
      <c r="N33" s="100">
        <f>N13/(1+'2. CPI escalation series'!$C$12)^(COUNTA($J$7:N$7))</f>
        <v>0</v>
      </c>
    </row>
    <row r="34" spans="2:14" ht="15" x14ac:dyDescent="0.25">
      <c r="B34" s="48" t="str">
        <f t="shared" si="5"/>
        <v>Transmission cables</v>
      </c>
      <c r="C34" s="70">
        <f t="shared" si="6"/>
        <v>0</v>
      </c>
      <c r="D34" s="99">
        <f>D14*'2. CPI escalation series'!D$23</f>
        <v>0</v>
      </c>
      <c r="E34" s="99">
        <f>E14*'2. CPI escalation series'!E$23</f>
        <v>0</v>
      </c>
      <c r="F34" s="99">
        <f>F14*'2. CPI escalation series'!F$23</f>
        <v>0</v>
      </c>
      <c r="G34" s="99">
        <f>G14*'2. CPI escalation series'!G$23</f>
        <v>0</v>
      </c>
      <c r="H34" s="99">
        <f>H14*'2. CPI escalation series'!H$23</f>
        <v>0</v>
      </c>
      <c r="I34" s="194">
        <f>I14*'2. CPI escalation series'!I$23</f>
        <v>0</v>
      </c>
      <c r="J34" s="100">
        <f>J14/(1+'2. CPI escalation series'!$C$12)^(COUNTA($J$7:J$7))</f>
        <v>0</v>
      </c>
      <c r="K34" s="100">
        <f>K14/(1+'2. CPI escalation series'!$C$12)^(COUNTA($J$7:K$7))</f>
        <v>0</v>
      </c>
      <c r="L34" s="100">
        <f>L14/(1+'2. CPI escalation series'!$C$12)^(COUNTA($J$7:L$7))</f>
        <v>0</v>
      </c>
      <c r="M34" s="100">
        <f>M14/(1+'2. CPI escalation series'!$C$12)^(COUNTA($J$7:M$7))</f>
        <v>0</v>
      </c>
      <c r="N34" s="100">
        <f>N14/(1+'2. CPI escalation series'!$C$12)^(COUNTA($J$7:N$7))</f>
        <v>0</v>
      </c>
    </row>
    <row r="35" spans="2:14" ht="15" x14ac:dyDescent="0.25">
      <c r="B35" s="48" t="str">
        <f t="shared" si="5"/>
        <v>Substation switchbays</v>
      </c>
      <c r="C35" s="70">
        <f t="shared" si="6"/>
        <v>24.826595700647786</v>
      </c>
      <c r="D35" s="99">
        <f>D15*'2. CPI escalation series'!D$23</f>
        <v>0</v>
      </c>
      <c r="E35" s="99">
        <f>E15*'2. CPI escalation series'!E$23</f>
        <v>0.10755768857292797</v>
      </c>
      <c r="F35" s="99">
        <f>F15*'2. CPI escalation series'!F$23</f>
        <v>0.19233356984342589</v>
      </c>
      <c r="G35" s="99">
        <f>G15*'2. CPI escalation series'!G$23</f>
        <v>0.7668176858115654</v>
      </c>
      <c r="H35" s="99">
        <f>H15*'2. CPI escalation series'!H$23</f>
        <v>7.3784362546506514</v>
      </c>
      <c r="I35" s="194">
        <f>I15*'2. CPI escalation series'!I$23</f>
        <v>5.5197665022229891</v>
      </c>
      <c r="J35" s="100">
        <f>J15/(1+'2. CPI escalation series'!$C$12)^(COUNTA($J$7:J$7))</f>
        <v>4.6126233024533256</v>
      </c>
      <c r="K35" s="100">
        <f>K15/(1+'2. CPI escalation series'!$C$12)^(COUNTA($J$7:K$7))</f>
        <v>5.0242500003875481</v>
      </c>
      <c r="L35" s="100">
        <f>L15/(1+'2. CPI escalation series'!$C$12)^(COUNTA($J$7:L$7))</f>
        <v>1.2248106967053538</v>
      </c>
      <c r="M35" s="100">
        <f>M15/(1+'2. CPI escalation series'!$C$12)^(COUNTA($J$7:M$7))</f>
        <v>0</v>
      </c>
      <c r="N35" s="100">
        <f>N15/(1+'2. CPI escalation series'!$C$12)^(COUNTA($J$7:N$7))</f>
        <v>0</v>
      </c>
    </row>
    <row r="36" spans="2:14" ht="15" x14ac:dyDescent="0.25">
      <c r="B36" s="48" t="str">
        <f t="shared" si="5"/>
        <v>Substation power transformers</v>
      </c>
      <c r="C36" s="70">
        <f t="shared" si="6"/>
        <v>6.8129145630764896</v>
      </c>
      <c r="D36" s="99">
        <f>D16*'2. CPI escalation series'!D$23</f>
        <v>0</v>
      </c>
      <c r="E36" s="99">
        <f>E16*'2. CPI escalation series'!E$23</f>
        <v>5.1626693779055946E-2</v>
      </c>
      <c r="F36" s="99">
        <f>F16*'2. CPI escalation series'!F$23</f>
        <v>9.2318331171710066E-2</v>
      </c>
      <c r="G36" s="99">
        <f>G16*'2. CPI escalation series'!G$23</f>
        <v>0.36806538309825954</v>
      </c>
      <c r="H36" s="99">
        <f>H16*'2. CPI escalation series'!H$23</f>
        <v>1.0118300359647854</v>
      </c>
      <c r="I36" s="194">
        <f>I16*'2. CPI escalation series'!I$23</f>
        <v>0.4597913072787253</v>
      </c>
      <c r="J36" s="100">
        <f>J16/(1+'2. CPI escalation series'!$C$12)^(COUNTA($J$7:J$7))</f>
        <v>2.2546717154989033</v>
      </c>
      <c r="K36" s="100">
        <f>K16/(1+'2. CPI escalation series'!$C$12)^(COUNTA($J$7:K$7))</f>
        <v>2.1004908265926554</v>
      </c>
      <c r="L36" s="100">
        <f>L16/(1+'2. CPI escalation series'!$C$12)^(COUNTA($J$7:L$7))</f>
        <v>0.47412026969239496</v>
      </c>
      <c r="M36" s="100">
        <f>M16/(1+'2. CPI escalation series'!$C$12)^(COUNTA($J$7:M$7))</f>
        <v>0</v>
      </c>
      <c r="N36" s="100">
        <f>N16/(1+'2. CPI escalation series'!$C$12)^(COUNTA($J$7:N$7))</f>
        <v>0</v>
      </c>
    </row>
    <row r="37" spans="2:14" ht="15" x14ac:dyDescent="0.25">
      <c r="B37" s="48" t="str">
        <f t="shared" si="5"/>
        <v>Substation reactive plant</v>
      </c>
      <c r="C37" s="70">
        <f t="shared" si="6"/>
        <v>0</v>
      </c>
      <c r="D37" s="99">
        <f>D17*'2. CPI escalation series'!D$23</f>
        <v>0</v>
      </c>
      <c r="E37" s="99">
        <f>E17*'2. CPI escalation series'!E$23</f>
        <v>0</v>
      </c>
      <c r="F37" s="99">
        <f>F17*'2. CPI escalation series'!F$23</f>
        <v>0</v>
      </c>
      <c r="G37" s="99">
        <f>G17*'2. CPI escalation series'!G$23</f>
        <v>0</v>
      </c>
      <c r="H37" s="99">
        <f>H17*'2. CPI escalation series'!H$23</f>
        <v>0</v>
      </c>
      <c r="I37" s="194">
        <f>I17*'2. CPI escalation series'!I$23</f>
        <v>0</v>
      </c>
      <c r="J37" s="100">
        <f>J17/(1+'2. CPI escalation series'!$C$12)^(COUNTA($J$7:J$7))</f>
        <v>0</v>
      </c>
      <c r="K37" s="100">
        <f>K17/(1+'2. CPI escalation series'!$C$12)^(COUNTA($J$7:K$7))</f>
        <v>0</v>
      </c>
      <c r="L37" s="100">
        <f>L17/(1+'2. CPI escalation series'!$C$12)^(COUNTA($J$7:L$7))</f>
        <v>0</v>
      </c>
      <c r="M37" s="100">
        <f>M17/(1+'2. CPI escalation series'!$C$12)^(COUNTA($J$7:M$7))</f>
        <v>0</v>
      </c>
      <c r="N37" s="100">
        <f>N17/(1+'2. CPI escalation series'!$C$12)^(COUNTA($J$7:N$7))</f>
        <v>0</v>
      </c>
    </row>
    <row r="38" spans="2:14" ht="15" x14ac:dyDescent="0.25">
      <c r="B38" s="48" t="str">
        <f t="shared" si="5"/>
        <v>SCADA, network control and protection systems</v>
      </c>
      <c r="C38" s="70">
        <f t="shared" si="6"/>
        <v>11.616952131292905</v>
      </c>
      <c r="D38" s="99">
        <f>D18*'2. CPI escalation series'!D$23</f>
        <v>0</v>
      </c>
      <c r="E38" s="99">
        <f>E18*'2. CPI escalation series'!E$23</f>
        <v>8.9938574086141407E-2</v>
      </c>
      <c r="F38" s="99">
        <f>F18*'2. CPI escalation series'!F$23</f>
        <v>0.1608272476856567</v>
      </c>
      <c r="G38" s="99">
        <f>G18*'2. CPI escalation series'!G$23</f>
        <v>0.64120464246649589</v>
      </c>
      <c r="H38" s="99">
        <f>H18*'2. CPI escalation series'!H$23</f>
        <v>1.3589363850215901</v>
      </c>
      <c r="I38" s="194">
        <f>I18*'2. CPI escalation series'!I$23</f>
        <v>1.2135349482735862</v>
      </c>
      <c r="J38" s="100">
        <f>J18/(1+'2. CPI escalation series'!$C$12)^(COUNTA($J$7:J$7))</f>
        <v>4.5752320516705538</v>
      </c>
      <c r="K38" s="100">
        <f>K18/(1+'2. CPI escalation series'!$C$12)^(COUNTA($J$7:K$7))</f>
        <v>3.0241379674477522</v>
      </c>
      <c r="L38" s="100">
        <f>L18/(1+'2. CPI escalation series'!$C$12)^(COUNTA($J$7:L$7))</f>
        <v>0.55314031464112734</v>
      </c>
      <c r="M38" s="100">
        <f>M18/(1+'2. CPI escalation series'!$C$12)^(COUNTA($J$7:M$7))</f>
        <v>0</v>
      </c>
      <c r="N38" s="100">
        <f>N18/(1+'2. CPI escalation series'!$C$12)^(COUNTA($J$7:N$7))</f>
        <v>0</v>
      </c>
    </row>
    <row r="39" spans="2:14" ht="15" x14ac:dyDescent="0.25">
      <c r="B39" s="48" t="str">
        <f t="shared" si="5"/>
        <v>[Transgrid to specify]</v>
      </c>
      <c r="C39" s="70">
        <f t="shared" si="6"/>
        <v>0</v>
      </c>
      <c r="D39" s="99">
        <f>D19*'2. CPI escalation series'!D$23</f>
        <v>0</v>
      </c>
      <c r="E39" s="99">
        <f>E19*'2. CPI escalation series'!E$23</f>
        <v>0</v>
      </c>
      <c r="F39" s="99">
        <f>F19*'2. CPI escalation series'!F$23</f>
        <v>0</v>
      </c>
      <c r="G39" s="99">
        <f>G19*'2. CPI escalation series'!G$23</f>
        <v>0</v>
      </c>
      <c r="H39" s="99">
        <f>H19*'2. CPI escalation series'!H$23</f>
        <v>0</v>
      </c>
      <c r="I39" s="194">
        <f>I19*'2. CPI escalation series'!I$23</f>
        <v>0</v>
      </c>
      <c r="J39" s="100">
        <f>J19/(1+'2. CPI escalation series'!$C$12)^(COUNTA($J$7:J$7))</f>
        <v>0</v>
      </c>
      <c r="K39" s="100">
        <f>K19/(1+'2. CPI escalation series'!$C$12)^(COUNTA($J$7:K$7))</f>
        <v>0</v>
      </c>
      <c r="L39" s="100">
        <f>L19/(1+'2. CPI escalation series'!$C$12)^(COUNTA($J$7:L$7))</f>
        <v>0</v>
      </c>
      <c r="M39" s="100">
        <f>M19/(1+'2. CPI escalation series'!$C$12)^(COUNTA($J$7:M$7))</f>
        <v>0</v>
      </c>
      <c r="N39" s="100">
        <f>N19/(1+'2. CPI escalation series'!$C$12)^(COUNTA($J$7:N$7))</f>
        <v>0</v>
      </c>
    </row>
    <row r="40" spans="2:14" ht="15" x14ac:dyDescent="0.25">
      <c r="B40" s="48" t="str">
        <f t="shared" si="5"/>
        <v>Other</v>
      </c>
      <c r="C40" s="70">
        <f t="shared" si="6"/>
        <v>8.8516765763753327</v>
      </c>
      <c r="D40" s="99">
        <f>D20*'2. CPI escalation series'!D$23</f>
        <v>0</v>
      </c>
      <c r="E40" s="99">
        <f>E20*'2. CPI escalation series'!E$23</f>
        <v>7.439714910261996E-3</v>
      </c>
      <c r="F40" s="99">
        <f>F20*'2. CPI escalation series'!F$23</f>
        <v>1.3303622886408968E-2</v>
      </c>
      <c r="G40" s="99">
        <f>G20*'2. CPI escalation series'!G$23</f>
        <v>5.3040419948377493E-2</v>
      </c>
      <c r="H40" s="99">
        <f>H20*'2. CPI escalation series'!H$23</f>
        <v>0</v>
      </c>
      <c r="I40" s="194">
        <f>I20*'2. CPI escalation series'!I$23</f>
        <v>2.3085692258157584</v>
      </c>
      <c r="J40" s="100">
        <f>J20/(1+'2. CPI escalation series'!$C$12)^(COUNTA($J$7:J$7))</f>
        <v>2.1448431419392491</v>
      </c>
      <c r="K40" s="100">
        <f>K20/(1+'2. CPI escalation series'!$C$12)^(COUNTA($J$7:K$7))</f>
        <v>2.1412761831685883</v>
      </c>
      <c r="L40" s="100">
        <f>L20/(1+'2. CPI escalation series'!$C$12)^(COUNTA($J$7:L$7))</f>
        <v>2.1832042677066874</v>
      </c>
      <c r="M40" s="100">
        <f>M20/(1+'2. CPI escalation series'!$C$12)^(COUNTA($J$7:M$7))</f>
        <v>0</v>
      </c>
      <c r="N40" s="100">
        <f>N20/(1+'2. CPI escalation series'!$C$12)^(COUNTA($J$7:N$7))</f>
        <v>0</v>
      </c>
    </row>
    <row r="41" spans="2:14" ht="15" x14ac:dyDescent="0.25">
      <c r="B41" s="48"/>
      <c r="C41" s="79"/>
      <c r="D41" s="52"/>
      <c r="E41" s="53"/>
      <c r="F41" s="53"/>
      <c r="G41" s="53"/>
      <c r="H41" s="53"/>
      <c r="I41" s="206"/>
      <c r="J41" s="53"/>
      <c r="K41" s="54"/>
      <c r="L41" s="52"/>
      <c r="M41" s="54"/>
      <c r="N41" s="52"/>
    </row>
    <row r="42" spans="2:14" ht="15" x14ac:dyDescent="0.25">
      <c r="B42" s="9" t="s">
        <v>36</v>
      </c>
      <c r="C42" s="70">
        <f>SUM(C30:C40)</f>
        <v>129.5995280114621</v>
      </c>
      <c r="D42" s="28">
        <f t="shared" ref="D42:G42" si="7">SUM(D30:D40)</f>
        <v>0</v>
      </c>
      <c r="E42" s="28">
        <f t="shared" si="7"/>
        <v>0.84625796651732499</v>
      </c>
      <c r="F42" s="28">
        <f t="shared" si="7"/>
        <v>1.5132699286146878</v>
      </c>
      <c r="G42" s="28">
        <f t="shared" si="7"/>
        <v>6.0332792949936032</v>
      </c>
      <c r="H42" s="28">
        <f t="shared" ref="H42:N42" si="8">SUM(H30:H40)</f>
        <v>20.212595419438514</v>
      </c>
      <c r="I42" s="202">
        <f t="shared" si="8"/>
        <v>16.365073049772587</v>
      </c>
      <c r="J42" s="28">
        <f t="shared" si="8"/>
        <v>39.894589656954686</v>
      </c>
      <c r="K42" s="28">
        <f t="shared" si="8"/>
        <v>35.261643206940199</v>
      </c>
      <c r="L42" s="28">
        <f t="shared" si="8"/>
        <v>9.4728194882304937</v>
      </c>
      <c r="M42" s="28">
        <f t="shared" si="8"/>
        <v>0</v>
      </c>
      <c r="N42" s="28">
        <f t="shared" si="8"/>
        <v>0</v>
      </c>
    </row>
    <row r="43" spans="2:14" ht="15" x14ac:dyDescent="0.25">
      <c r="B43" s="31"/>
      <c r="C43" s="71"/>
      <c r="D43" s="58"/>
      <c r="E43" s="21"/>
      <c r="F43" s="21"/>
      <c r="G43" s="21"/>
      <c r="H43" s="21"/>
      <c r="I43" s="207"/>
      <c r="J43" s="21"/>
      <c r="K43" s="20"/>
      <c r="L43" s="58"/>
      <c r="M43" s="20"/>
      <c r="N43" s="58"/>
    </row>
  </sheetData>
  <mergeCells count="5">
    <mergeCell ref="J6:N6"/>
    <mergeCell ref="J26:N26"/>
    <mergeCell ref="A2:J3"/>
    <mergeCell ref="D6:I6"/>
    <mergeCell ref="D26:I26"/>
  </mergeCell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C86DE-1641-45F5-B2E8-B58CE9E6D424}">
  <sheetPr codeName="Sheet8"/>
  <dimension ref="A1:AC43"/>
  <sheetViews>
    <sheetView showGridLines="0" zoomScaleNormal="100" workbookViewId="0"/>
  </sheetViews>
  <sheetFormatPr defaultColWidth="8.85546875" defaultRowHeight="14.25" x14ac:dyDescent="0.2"/>
  <cols>
    <col min="1" max="1" width="9.140625" style="60" customWidth="1"/>
    <col min="2" max="2" width="70.7109375" style="60" customWidth="1"/>
    <col min="3" max="14" width="17.140625" style="60" customWidth="1"/>
    <col min="15" max="16384" width="8.85546875" style="60"/>
  </cols>
  <sheetData>
    <row r="1" spans="1:29" s="38" customFormat="1" x14ac:dyDescent="0.2">
      <c r="A1" s="216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9" s="38" customFormat="1" x14ac:dyDescent="0.2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9" ht="37.5" customHeight="1" x14ac:dyDescent="0.2">
      <c r="A3" s="232"/>
      <c r="B3" s="232"/>
      <c r="C3" s="232"/>
      <c r="D3" s="232"/>
      <c r="E3" s="232"/>
      <c r="F3" s="232"/>
      <c r="G3" s="232"/>
      <c r="H3" s="232"/>
      <c r="I3" s="232"/>
      <c r="J3" s="232"/>
      <c r="U3" s="38"/>
      <c r="V3" s="38"/>
      <c r="W3" s="38"/>
      <c r="X3" s="38"/>
      <c r="Y3" s="38"/>
      <c r="Z3" s="38"/>
      <c r="AA3" s="38"/>
      <c r="AB3" s="38"/>
      <c r="AC3" s="38"/>
    </row>
    <row r="6" spans="1:29" ht="15" x14ac:dyDescent="0.25">
      <c r="B6" s="137" t="s">
        <v>141</v>
      </c>
      <c r="C6" s="151"/>
      <c r="D6" s="240" t="s">
        <v>11</v>
      </c>
      <c r="E6" s="241"/>
      <c r="F6" s="241"/>
      <c r="G6" s="241"/>
      <c r="H6" s="241"/>
      <c r="I6" s="242"/>
      <c r="J6" s="238" t="s">
        <v>110</v>
      </c>
      <c r="K6" s="238" t="s">
        <v>110</v>
      </c>
      <c r="L6" s="238" t="s">
        <v>110</v>
      </c>
      <c r="M6" s="238" t="s">
        <v>110</v>
      </c>
      <c r="N6" s="239" t="s">
        <v>110</v>
      </c>
    </row>
    <row r="7" spans="1:29" ht="15" x14ac:dyDescent="0.25">
      <c r="B7" s="40"/>
      <c r="C7" s="63" t="s">
        <v>36</v>
      </c>
      <c r="D7" s="41" t="str">
        <f>'1. Submission information'!F12</f>
        <v>2021-22</v>
      </c>
      <c r="E7" s="41" t="str">
        <f>'1. Submission information'!G12</f>
        <v>2022-23</v>
      </c>
      <c r="F7" s="41" t="str">
        <f>'1. Submission information'!H12</f>
        <v>2023-24</v>
      </c>
      <c r="G7" s="41" t="str">
        <f>'1. Submission information'!I12</f>
        <v>2024-25</v>
      </c>
      <c r="H7" s="41" t="str">
        <f>'1. Submission information'!J12</f>
        <v>2025-26</v>
      </c>
      <c r="I7" s="184" t="str">
        <f>'1. Submission information'!K12</f>
        <v>Sept 26 Qtr</v>
      </c>
      <c r="J7" s="42" t="str">
        <f>'1. Submission information'!F7</f>
        <v>2026-27</v>
      </c>
      <c r="K7" s="41" t="str">
        <f>'1. Submission information'!G7</f>
        <v>2027-28</v>
      </c>
      <c r="L7" s="41" t="str">
        <f>'1. Submission information'!H7</f>
        <v>2028-29</v>
      </c>
      <c r="M7" s="41" t="str">
        <f>'1. Submission information'!I7</f>
        <v>2029-30</v>
      </c>
      <c r="N7" s="41" t="str">
        <f>'1. Submission information'!J7</f>
        <v>2030-31</v>
      </c>
    </row>
    <row r="8" spans="1:29" ht="15" x14ac:dyDescent="0.25">
      <c r="B8" s="43"/>
      <c r="C8" s="63"/>
      <c r="D8" s="41" t="s">
        <v>166</v>
      </c>
      <c r="E8" s="41" t="s">
        <v>166</v>
      </c>
      <c r="F8" s="41" t="s">
        <v>166</v>
      </c>
      <c r="G8" s="41" t="s">
        <v>166</v>
      </c>
      <c r="H8" s="41" t="s">
        <v>124</v>
      </c>
      <c r="I8" s="184" t="s">
        <v>124</v>
      </c>
      <c r="J8" s="42" t="s">
        <v>41</v>
      </c>
      <c r="K8" s="42" t="s">
        <v>41</v>
      </c>
      <c r="L8" s="42" t="s">
        <v>41</v>
      </c>
      <c r="M8" s="42" t="s">
        <v>41</v>
      </c>
      <c r="N8" s="42" t="s">
        <v>41</v>
      </c>
    </row>
    <row r="9" spans="1:29" ht="15" x14ac:dyDescent="0.25">
      <c r="B9" s="44" t="s">
        <v>42</v>
      </c>
      <c r="C9" s="78"/>
      <c r="D9" s="45"/>
      <c r="E9" s="46"/>
      <c r="F9" s="46"/>
      <c r="G9" s="46"/>
      <c r="H9" s="46"/>
      <c r="I9" s="205"/>
      <c r="J9" s="46"/>
      <c r="K9" s="47"/>
      <c r="L9" s="45"/>
      <c r="M9" s="47"/>
      <c r="N9" s="45"/>
    </row>
    <row r="10" spans="1:29" ht="15" x14ac:dyDescent="0.25">
      <c r="B10" s="48" t="str">
        <f>'5a. Network capital costs (C)'!B10</f>
        <v>Synchronous Condenser</v>
      </c>
      <c r="C10" s="70">
        <f>SUM(D10:N10)</f>
        <v>685.46421162227989</v>
      </c>
      <c r="D10" s="99">
        <f>SUM('5a. Network capital costs (C)'!D10,'5b. Network capital costs (NC)'!D10)</f>
        <v>0</v>
      </c>
      <c r="E10" s="99">
        <f>SUM('5a. Network capital costs (C)'!E10,'5b. Network capital costs (NC)'!E10)</f>
        <v>0.62684973885291317</v>
      </c>
      <c r="F10" s="99">
        <f>SUM('5a. Network capital costs (C)'!F10,'5b. Network capital costs (NC)'!F10)</f>
        <v>1.0772752939550587</v>
      </c>
      <c r="G10" s="99">
        <f>SUM('5a. Network capital costs (C)'!G10,'5b. Network capital costs (NC)'!G10)</f>
        <v>4.1933303724111166</v>
      </c>
      <c r="H10" s="99">
        <f>SUM('5a. Network capital costs (C)'!H10,'5b. Network capital costs (NC)'!H10)</f>
        <v>90.278204877527642</v>
      </c>
      <c r="I10" s="194">
        <f>SUM('5a. Network capital costs (C)'!I10,'5b. Network capital costs (NC)'!I10)</f>
        <v>66.620577969320081</v>
      </c>
      <c r="J10" s="100">
        <f>SUM('5a. Network capital costs (C)'!J10,'5b. Network capital costs (NC)'!J10)</f>
        <v>278.04452069222577</v>
      </c>
      <c r="K10" s="99">
        <f>SUM('5a. Network capital costs (C)'!K10,'5b. Network capital costs (NC)'!K10)</f>
        <v>209.02161563208534</v>
      </c>
      <c r="L10" s="99">
        <f>SUM('5a. Network capital costs (C)'!L10,'5b. Network capital costs (NC)'!L10)</f>
        <v>35.601837045901902</v>
      </c>
      <c r="M10" s="99">
        <f>SUM('5a. Network capital costs (C)'!M10,'5b. Network capital costs (NC)'!M10)</f>
        <v>0</v>
      </c>
      <c r="N10" s="99">
        <f>SUM('5a. Network capital costs (C)'!N10,'5b. Network capital costs (NC)'!N10)</f>
        <v>0</v>
      </c>
    </row>
    <row r="11" spans="1:29" ht="15" x14ac:dyDescent="0.25">
      <c r="B11" s="48" t="str">
        <f>'5a. Network capital costs (C)'!B11</f>
        <v>Transmission towers</v>
      </c>
      <c r="C11" s="70">
        <f>SUM(D11:N11)</f>
        <v>16.222100308796204</v>
      </c>
      <c r="D11" s="99">
        <f>SUM('5a. Network capital costs (C)'!D11,'5b. Network capital costs (NC)'!D11)</f>
        <v>0</v>
      </c>
      <c r="E11" s="99">
        <f>SUM('5a. Network capital costs (C)'!E11,'5b. Network capital costs (NC)'!E11)</f>
        <v>1.5039248906848639E-2</v>
      </c>
      <c r="F11" s="99">
        <f>SUM('5a. Network capital costs (C)'!F11,'5b. Network capital costs (NC)'!F11)</f>
        <v>2.5845765392893044E-2</v>
      </c>
      <c r="G11" s="99">
        <f>SUM('5a. Network capital costs (C)'!G11,'5b. Network capital costs (NC)'!G11)</f>
        <v>0.10060551247056806</v>
      </c>
      <c r="H11" s="99">
        <f>SUM('5a. Network capital costs (C)'!H11,'5b. Network capital costs (NC)'!H11)</f>
        <v>0.71428948502487344</v>
      </c>
      <c r="I11" s="194">
        <f>SUM('5a. Network capital costs (C)'!I11,'5b. Network capital costs (NC)'!I11)</f>
        <v>2.9535156804175018</v>
      </c>
      <c r="J11" s="100">
        <f>SUM('5a. Network capital costs (C)'!J11,'5b. Network capital costs (NC)'!J11)</f>
        <v>9.9768258559088245</v>
      </c>
      <c r="K11" s="99">
        <f>SUM('5a. Network capital costs (C)'!K11,'5b. Network capital costs (NC)'!K11)</f>
        <v>2.4359787606746934</v>
      </c>
      <c r="L11" s="99">
        <f>SUM('5a. Network capital costs (C)'!L11,'5b. Network capital costs (NC)'!L11)</f>
        <v>0</v>
      </c>
      <c r="M11" s="99">
        <f>SUM('5a. Network capital costs (C)'!M11,'5b. Network capital costs (NC)'!M11)</f>
        <v>0</v>
      </c>
      <c r="N11" s="99">
        <f>SUM('5a. Network capital costs (C)'!N11,'5b. Network capital costs (NC)'!N11)</f>
        <v>0</v>
      </c>
    </row>
    <row r="12" spans="1:29" ht="15" x14ac:dyDescent="0.25">
      <c r="B12" s="48" t="str">
        <f>'5a. Network capital costs (C)'!B12</f>
        <v>Transmission Tower support structures</v>
      </c>
      <c r="C12" s="70">
        <f t="shared" ref="C12:C20" si="0">SUM(D12:N12)</f>
        <v>2.1010028379507308</v>
      </c>
      <c r="D12" s="99">
        <f>SUM('5a. Network capital costs (C)'!D12,'5b. Network capital costs (NC)'!D12)</f>
        <v>0</v>
      </c>
      <c r="E12" s="99">
        <f>SUM('5a. Network capital costs (C)'!E12,'5b. Network capital costs (NC)'!E12)</f>
        <v>1.9478060197176267E-3</v>
      </c>
      <c r="F12" s="99">
        <f>SUM('5a. Network capital costs (C)'!F12,'5b. Network capital costs (NC)'!F12)</f>
        <v>3.3474103479703278E-3</v>
      </c>
      <c r="G12" s="99">
        <f>SUM('5a. Network capital costs (C)'!G12,'5b. Network capital costs (NC)'!G12)</f>
        <v>1.3029907545297164E-2</v>
      </c>
      <c r="H12" s="99">
        <f>SUM('5a. Network capital costs (C)'!H12,'5b. Network capital costs (NC)'!H12)</f>
        <v>9.2511093297942354E-2</v>
      </c>
      <c r="I12" s="194">
        <f>SUM('5a. Network capital costs (C)'!I12,'5b. Network capital costs (NC)'!I12)</f>
        <v>0.38252413117704587</v>
      </c>
      <c r="J12" s="100">
        <f>SUM('5a. Network capital costs (C)'!J12,'5b. Network capital costs (NC)'!J12)</f>
        <v>1.2921470733132305</v>
      </c>
      <c r="K12" s="99">
        <f>SUM('5a. Network capital costs (C)'!K12,'5b. Network capital costs (NC)'!K12)</f>
        <v>0.31549541624952676</v>
      </c>
      <c r="L12" s="99">
        <f>SUM('5a. Network capital costs (C)'!L12,'5b. Network capital costs (NC)'!L12)</f>
        <v>0</v>
      </c>
      <c r="M12" s="99">
        <f>SUM('5a. Network capital costs (C)'!M12,'5b. Network capital costs (NC)'!M12)</f>
        <v>0</v>
      </c>
      <c r="N12" s="99">
        <f>SUM('5a. Network capital costs (C)'!N12,'5b. Network capital costs (NC)'!N12)</f>
        <v>0</v>
      </c>
    </row>
    <row r="13" spans="1:29" ht="15" x14ac:dyDescent="0.25">
      <c r="B13" s="48" t="str">
        <f>'5a. Network capital costs (C)'!B13</f>
        <v>Conductors</v>
      </c>
      <c r="C13" s="70">
        <f t="shared" si="0"/>
        <v>8.9185833041402844</v>
      </c>
      <c r="D13" s="99">
        <f>SUM('5a. Network capital costs (C)'!D13,'5b. Network capital costs (NC)'!D13)</f>
        <v>0</v>
      </c>
      <c r="E13" s="99">
        <f>SUM('5a. Network capital costs (C)'!E13,'5b. Network capital costs (NC)'!E13)</f>
        <v>8.2682754793903523E-3</v>
      </c>
      <c r="F13" s="99">
        <f>SUM('5a. Network capital costs (C)'!F13,'5b. Network capital costs (NC)'!F13)</f>
        <v>1.420948011218949E-2</v>
      </c>
      <c r="G13" s="99">
        <f>SUM('5a. Network capital costs (C)'!G13,'5b. Network capital costs (NC)'!G13)</f>
        <v>5.5310880018289599E-2</v>
      </c>
      <c r="H13" s="99">
        <f>SUM('5a. Network capital costs (C)'!H13,'5b. Network capital costs (NC)'!H13)</f>
        <v>0.39270194082152926</v>
      </c>
      <c r="I13" s="194">
        <f>SUM('5a. Network capital costs (C)'!I13,'5b. Network capital costs (NC)'!I13)</f>
        <v>1.6237833039168752</v>
      </c>
      <c r="J13" s="100">
        <f>SUM('5a. Network capital costs (C)'!J13,'5b. Network capital costs (NC)'!J13)</f>
        <v>5.4850574717859351</v>
      </c>
      <c r="K13" s="99">
        <f>SUM('5a. Network capital costs (C)'!K13,'5b. Network capital costs (NC)'!K13)</f>
        <v>1.3392519520060751</v>
      </c>
      <c r="L13" s="99">
        <f>SUM('5a. Network capital costs (C)'!L13,'5b. Network capital costs (NC)'!L13)</f>
        <v>0</v>
      </c>
      <c r="M13" s="99">
        <f>SUM('5a. Network capital costs (C)'!M13,'5b. Network capital costs (NC)'!M13)</f>
        <v>0</v>
      </c>
      <c r="N13" s="99">
        <f>SUM('5a. Network capital costs (C)'!N13,'5b. Network capital costs (NC)'!N13)</f>
        <v>0</v>
      </c>
    </row>
    <row r="14" spans="1:29" ht="15" x14ac:dyDescent="0.25">
      <c r="B14" s="48" t="str">
        <f>'5a. Network capital costs (C)'!B14</f>
        <v>Transmission cables</v>
      </c>
      <c r="C14" s="70">
        <f t="shared" si="0"/>
        <v>0</v>
      </c>
      <c r="D14" s="99">
        <f>SUM('5a. Network capital costs (C)'!D14,'5b. Network capital costs (NC)'!D14)</f>
        <v>0</v>
      </c>
      <c r="E14" s="99">
        <f>SUM('5a. Network capital costs (C)'!E14,'5b. Network capital costs (NC)'!E14)</f>
        <v>0</v>
      </c>
      <c r="F14" s="99">
        <f>SUM('5a. Network capital costs (C)'!F14,'5b. Network capital costs (NC)'!F14)</f>
        <v>0</v>
      </c>
      <c r="G14" s="99">
        <f>SUM('5a. Network capital costs (C)'!G14,'5b. Network capital costs (NC)'!G14)</f>
        <v>0</v>
      </c>
      <c r="H14" s="99">
        <f>SUM('5a. Network capital costs (C)'!H14,'5b. Network capital costs (NC)'!H14)</f>
        <v>0</v>
      </c>
      <c r="I14" s="194">
        <f>SUM('5a. Network capital costs (C)'!I14,'5b. Network capital costs (NC)'!I14)</f>
        <v>0</v>
      </c>
      <c r="J14" s="100">
        <f>SUM('5a. Network capital costs (C)'!J14,'5b. Network capital costs (NC)'!J14)</f>
        <v>0</v>
      </c>
      <c r="K14" s="99">
        <f>SUM('5a. Network capital costs (C)'!K14,'5b. Network capital costs (NC)'!K14)</f>
        <v>0</v>
      </c>
      <c r="L14" s="99">
        <f>SUM('5a. Network capital costs (C)'!L14,'5b. Network capital costs (NC)'!L14)</f>
        <v>0</v>
      </c>
      <c r="M14" s="99">
        <f>SUM('5a. Network capital costs (C)'!M14,'5b. Network capital costs (NC)'!M14)</f>
        <v>0</v>
      </c>
      <c r="N14" s="99">
        <f>SUM('5a. Network capital costs (C)'!N14,'5b. Network capital costs (NC)'!N14)</f>
        <v>0</v>
      </c>
    </row>
    <row r="15" spans="1:29" ht="15" x14ac:dyDescent="0.25">
      <c r="B15" s="48" t="str">
        <f>'5a. Network capital costs (C)'!B15</f>
        <v>Substation switchbays</v>
      </c>
      <c r="C15" s="70">
        <f t="shared" si="0"/>
        <v>130.35525640179949</v>
      </c>
      <c r="D15" s="99">
        <f>SUM('5a. Network capital costs (C)'!D15,'5b. Network capital costs (NC)'!D15)</f>
        <v>0</v>
      </c>
      <c r="E15" s="99">
        <f>SUM('5a. Network capital costs (C)'!E15,'5b. Network capital costs (NC)'!E15)</f>
        <v>0.11894094209464488</v>
      </c>
      <c r="F15" s="99">
        <f>SUM('5a. Network capital costs (C)'!F15,'5b. Network capital costs (NC)'!F15)</f>
        <v>0.2044064636491229</v>
      </c>
      <c r="G15" s="99">
        <f>SUM('5a. Network capital costs (C)'!G15,'5b. Network capital costs (NC)'!G15)</f>
        <v>0.79565904569308155</v>
      </c>
      <c r="H15" s="99">
        <f>SUM('5a. Network capital costs (C)'!H15,'5b. Network capital costs (NC)'!H15)</f>
        <v>25.952249480815308</v>
      </c>
      <c r="I15" s="194">
        <f>SUM('5a. Network capital costs (C)'!I15,'5b. Network capital costs (NC)'!I15)</f>
        <v>10.215582239778113</v>
      </c>
      <c r="J15" s="100">
        <f>SUM('5a. Network capital costs (C)'!J15,'5b. Network capital costs (NC)'!J15)</f>
        <v>40.177196045014121</v>
      </c>
      <c r="K15" s="99">
        <f>SUM('5a. Network capital costs (C)'!K15,'5b. Network capital costs (NC)'!K15)</f>
        <v>44.235116876293986</v>
      </c>
      <c r="L15" s="99">
        <f>SUM('5a. Network capital costs (C)'!L15,'5b. Network capital costs (NC)'!L15)</f>
        <v>8.6561053084611057</v>
      </c>
      <c r="M15" s="99">
        <f>SUM('5a. Network capital costs (C)'!M15,'5b. Network capital costs (NC)'!M15)</f>
        <v>0</v>
      </c>
      <c r="N15" s="99">
        <f>SUM('5a. Network capital costs (C)'!N15,'5b. Network capital costs (NC)'!N15)</f>
        <v>0</v>
      </c>
    </row>
    <row r="16" spans="1:29" ht="15" x14ac:dyDescent="0.25">
      <c r="B16" s="48" t="str">
        <f>'5a. Network capital costs (C)'!B16</f>
        <v>Substation power transformers</v>
      </c>
      <c r="C16" s="70">
        <f t="shared" si="0"/>
        <v>62.474423418213263</v>
      </c>
      <c r="D16" s="99">
        <f>SUM('5a. Network capital costs (C)'!D16,'5b. Network capital costs (NC)'!D16)</f>
        <v>0</v>
      </c>
      <c r="E16" s="99">
        <f>SUM('5a. Network capital costs (C)'!E16,'5b. Network capital costs (NC)'!E16)</f>
        <v>5.7090549980991445E-2</v>
      </c>
      <c r="F16" s="99">
        <f>SUM('5a. Network capital costs (C)'!F16,'5b. Network capital costs (NC)'!F16)</f>
        <v>9.8113208319066877E-2</v>
      </c>
      <c r="G16" s="99">
        <f>SUM('5a. Network capital costs (C)'!G16,'5b. Network capital costs (NC)'!G16)</f>
        <v>0.38190896856881379</v>
      </c>
      <c r="H16" s="99">
        <f>SUM('5a. Network capital costs (C)'!H16,'5b. Network capital costs (NC)'!H16)</f>
        <v>8.846068787772797</v>
      </c>
      <c r="I16" s="194">
        <f>SUM('5a. Network capital costs (C)'!I16,'5b. Network capital costs (NC)'!I16)</f>
        <v>4.9878651732243622</v>
      </c>
      <c r="J16" s="100">
        <f>SUM('5a. Network capital costs (C)'!J16,'5b. Network capital costs (NC)'!J16)</f>
        <v>25.265838387050849</v>
      </c>
      <c r="K16" s="99">
        <f>SUM('5a. Network capital costs (C)'!K16,'5b. Network capital costs (NC)'!K16)</f>
        <v>19.486787901311445</v>
      </c>
      <c r="L16" s="99">
        <f>SUM('5a. Network capital costs (C)'!L16,'5b. Network capital costs (NC)'!L16)</f>
        <v>3.3507504419849439</v>
      </c>
      <c r="M16" s="99">
        <f>SUM('5a. Network capital costs (C)'!M16,'5b. Network capital costs (NC)'!M16)</f>
        <v>0</v>
      </c>
      <c r="N16" s="99">
        <f>SUM('5a. Network capital costs (C)'!N16,'5b. Network capital costs (NC)'!N16)</f>
        <v>0</v>
      </c>
    </row>
    <row r="17" spans="2:15" ht="15.6" customHeight="1" x14ac:dyDescent="0.25">
      <c r="B17" s="48" t="str">
        <f>'5a. Network capital costs (C)'!B17</f>
        <v>Substation reactive plant</v>
      </c>
      <c r="C17" s="70">
        <f t="shared" si="0"/>
        <v>0</v>
      </c>
      <c r="D17" s="99">
        <f>SUM('5a. Network capital costs (C)'!D17,'5b. Network capital costs (NC)'!D17)</f>
        <v>0</v>
      </c>
      <c r="E17" s="99">
        <f>SUM('5a. Network capital costs (C)'!E17,'5b. Network capital costs (NC)'!E17)</f>
        <v>0</v>
      </c>
      <c r="F17" s="99">
        <f>SUM('5a. Network capital costs (C)'!F17,'5b. Network capital costs (NC)'!F17)</f>
        <v>0</v>
      </c>
      <c r="G17" s="99">
        <f>SUM('5a. Network capital costs (C)'!G17,'5b. Network capital costs (NC)'!G17)</f>
        <v>0</v>
      </c>
      <c r="H17" s="99">
        <f>SUM('5a. Network capital costs (C)'!H17,'5b. Network capital costs (NC)'!H17)</f>
        <v>0</v>
      </c>
      <c r="I17" s="194">
        <f>SUM('5a. Network capital costs (C)'!I17,'5b. Network capital costs (NC)'!I17)</f>
        <v>0</v>
      </c>
      <c r="J17" s="100">
        <f>SUM('5a. Network capital costs (C)'!J17,'5b. Network capital costs (NC)'!J17)</f>
        <v>0</v>
      </c>
      <c r="K17" s="99">
        <f>SUM('5a. Network capital costs (C)'!K17,'5b. Network capital costs (NC)'!K17)</f>
        <v>0</v>
      </c>
      <c r="L17" s="99">
        <f>SUM('5a. Network capital costs (C)'!L17,'5b. Network capital costs (NC)'!L17)</f>
        <v>0</v>
      </c>
      <c r="M17" s="99">
        <f>SUM('5a. Network capital costs (C)'!M17,'5b. Network capital costs (NC)'!M17)</f>
        <v>0</v>
      </c>
      <c r="N17" s="99">
        <f>SUM('5a. Network capital costs (C)'!N17,'5b. Network capital costs (NC)'!N17)</f>
        <v>0</v>
      </c>
    </row>
    <row r="18" spans="2:15" ht="15" x14ac:dyDescent="0.25">
      <c r="B18" s="48" t="str">
        <f>'5a. Network capital costs (C)'!B18</f>
        <v>SCADA, network control and protection systems</v>
      </c>
      <c r="C18" s="70">
        <f t="shared" si="0"/>
        <v>108.32211402330016</v>
      </c>
      <c r="D18" s="99">
        <f>SUM('5a. Network capital costs (C)'!D18,'5b. Network capital costs (NC)'!D18)</f>
        <v>0</v>
      </c>
      <c r="E18" s="99">
        <f>SUM('5a. Network capital costs (C)'!E18,'5b. Network capital costs (NC)'!E18)</f>
        <v>9.9457127374036752E-2</v>
      </c>
      <c r="F18" s="99">
        <f>SUM('5a. Network capital costs (C)'!F18,'5b. Network capital costs (NC)'!F18)</f>
        <v>0.17092247070861682</v>
      </c>
      <c r="G18" s="99">
        <f>SUM('5a. Network capital costs (C)'!G18,'5b. Network capital costs (NC)'!G18)</f>
        <v>0.66532147518078399</v>
      </c>
      <c r="H18" s="99">
        <f>SUM('5a. Network capital costs (C)'!H18,'5b. Network capital costs (NC)'!H18)</f>
        <v>11.880695682892991</v>
      </c>
      <c r="I18" s="194">
        <f>SUM('5a. Network capital costs (C)'!I18,'5b. Network capital costs (NC)'!I18)</f>
        <v>12.270786672914667</v>
      </c>
      <c r="J18" s="100">
        <f>SUM('5a. Network capital costs (C)'!J18,'5b. Network capital costs (NC)'!J18)</f>
        <v>51.270024281643373</v>
      </c>
      <c r="K18" s="99">
        <f>SUM('5a. Network capital costs (C)'!K18,'5b. Network capital costs (NC)'!K18)</f>
        <v>28.055697463603245</v>
      </c>
      <c r="L18" s="99">
        <f>SUM('5a. Network capital costs (C)'!L18,'5b. Network capital costs (NC)'!L18)</f>
        <v>3.9092088489824337</v>
      </c>
      <c r="M18" s="99">
        <f>SUM('5a. Network capital costs (C)'!M18,'5b. Network capital costs (NC)'!M18)</f>
        <v>0</v>
      </c>
      <c r="N18" s="99">
        <f>SUM('5a. Network capital costs (C)'!N18,'5b. Network capital costs (NC)'!N18)</f>
        <v>0</v>
      </c>
    </row>
    <row r="19" spans="2:15" ht="15" x14ac:dyDescent="0.25">
      <c r="B19" s="48" t="str">
        <f>'5a. Network capital costs (C)'!B19</f>
        <v>[Transgrid to specify]</v>
      </c>
      <c r="C19" s="70">
        <f t="shared" si="0"/>
        <v>0</v>
      </c>
      <c r="D19" s="99">
        <f>SUM('5a. Network capital costs (C)'!D19,'5b. Network capital costs (NC)'!D19)</f>
        <v>0</v>
      </c>
      <c r="E19" s="99">
        <f>SUM('5a. Network capital costs (C)'!E19,'5b. Network capital costs (NC)'!E19)</f>
        <v>0</v>
      </c>
      <c r="F19" s="99">
        <f>SUM('5a. Network capital costs (C)'!F19,'5b. Network capital costs (NC)'!F19)</f>
        <v>0</v>
      </c>
      <c r="G19" s="99">
        <f>SUM('5a. Network capital costs (C)'!G19,'5b. Network capital costs (NC)'!G19)</f>
        <v>0</v>
      </c>
      <c r="H19" s="99">
        <f>SUM('5a. Network capital costs (C)'!H19,'5b. Network capital costs (NC)'!H19)</f>
        <v>0</v>
      </c>
      <c r="I19" s="194">
        <f>SUM('5a. Network capital costs (C)'!I19,'5b. Network capital costs (NC)'!I19)</f>
        <v>0</v>
      </c>
      <c r="J19" s="100">
        <f>SUM('5a. Network capital costs (C)'!J19,'5b. Network capital costs (NC)'!J19)</f>
        <v>0</v>
      </c>
      <c r="K19" s="99">
        <f>SUM('5a. Network capital costs (C)'!K19,'5b. Network capital costs (NC)'!K19)</f>
        <v>0</v>
      </c>
      <c r="L19" s="99">
        <f>SUM('5a. Network capital costs (C)'!L19,'5b. Network capital costs (NC)'!L19)</f>
        <v>0</v>
      </c>
      <c r="M19" s="99">
        <f>SUM('5a. Network capital costs (C)'!M19,'5b. Network capital costs (NC)'!M19)</f>
        <v>0</v>
      </c>
      <c r="N19" s="99">
        <f>SUM('5a. Network capital costs (C)'!N19,'5b. Network capital costs (NC)'!N19)</f>
        <v>0</v>
      </c>
    </row>
    <row r="20" spans="2:15" ht="15" x14ac:dyDescent="0.25">
      <c r="B20" s="48" t="str">
        <f>'5a. Network capital costs (C)'!B20</f>
        <v>Other</v>
      </c>
      <c r="C20" s="70">
        <f t="shared" si="0"/>
        <v>9.1849959617838053</v>
      </c>
      <c r="D20" s="99">
        <f>SUM('5a. Network capital costs (C)'!D20,'5b. Network capital costs (NC)'!D20)</f>
        <v>0</v>
      </c>
      <c r="E20" s="99">
        <f>SUM('5a. Network capital costs (C)'!E20,'5b. Network capital costs (NC)'!E20)</f>
        <v>8.2270892214474593E-3</v>
      </c>
      <c r="F20" s="99">
        <f>SUM('5a. Network capital costs (C)'!F20,'5b. Network capital costs (NC)'!F20)</f>
        <v>1.4138699292828332E-2</v>
      </c>
      <c r="G20" s="99">
        <f>SUM('5a. Network capital costs (C)'!G20,'5b. Network capital costs (NC)'!G20)</f>
        <v>5.5035363294498776E-2</v>
      </c>
      <c r="H20" s="99">
        <f>SUM('5a. Network capital costs (C)'!H20,'5b. Network capital costs (NC)'!H20)</f>
        <v>0</v>
      </c>
      <c r="I20" s="194">
        <f>SUM('5a. Network capital costs (C)'!I20,'5b. Network capital costs (NC)'!I20)</f>
        <v>2.2882473241932715</v>
      </c>
      <c r="J20" s="100">
        <f>SUM('5a. Network capital costs (C)'!J20,'5b. Network capital costs (NC)'!J20)</f>
        <v>2.2016797886466639</v>
      </c>
      <c r="K20" s="99">
        <f>SUM('5a. Network capital costs (C)'!K20,'5b. Network capital costs (NC)'!K20)</f>
        <v>2.2562640548445905</v>
      </c>
      <c r="L20" s="99">
        <f>SUM('5a. Network capital costs (C)'!L20,'5b. Network capital costs (NC)'!L20)</f>
        <v>2.3614036422905036</v>
      </c>
      <c r="M20" s="99">
        <f>SUM('5a. Network capital costs (C)'!M20,'5b. Network capital costs (NC)'!M20)</f>
        <v>0</v>
      </c>
      <c r="N20" s="99">
        <f>SUM('5a. Network capital costs (C)'!N20,'5b. Network capital costs (NC)'!N20)</f>
        <v>0</v>
      </c>
    </row>
    <row r="21" spans="2:15" ht="15" x14ac:dyDescent="0.25">
      <c r="B21" s="48"/>
      <c r="C21" s="79"/>
      <c r="D21" s="52"/>
      <c r="E21" s="53"/>
      <c r="F21" s="53"/>
      <c r="G21" s="53"/>
      <c r="H21" s="53"/>
      <c r="I21" s="206"/>
      <c r="J21" s="53"/>
      <c r="K21" s="54"/>
      <c r="L21" s="52"/>
      <c r="M21" s="54"/>
      <c r="N21" s="52"/>
    </row>
    <row r="22" spans="2:15" ht="15" x14ac:dyDescent="0.25">
      <c r="B22" s="9" t="s">
        <v>36</v>
      </c>
      <c r="C22" s="70">
        <f>SUM(C10:C20)</f>
        <v>1023.0426878782639</v>
      </c>
      <c r="D22" s="28">
        <f t="shared" ref="D22:N22" si="1">SUM(D10:D20)</f>
        <v>0</v>
      </c>
      <c r="E22" s="28">
        <f t="shared" si="1"/>
        <v>0.93582077792999041</v>
      </c>
      <c r="F22" s="28">
        <f t="shared" si="1"/>
        <v>1.6082587917777462</v>
      </c>
      <c r="G22" s="28">
        <f t="shared" si="1"/>
        <v>6.2602015251824499</v>
      </c>
      <c r="H22" s="28">
        <f t="shared" si="1"/>
        <v>138.1567213481531</v>
      </c>
      <c r="I22" s="202">
        <f t="shared" si="1"/>
        <v>101.34288249494193</v>
      </c>
      <c r="J22" s="28">
        <f t="shared" si="1"/>
        <v>413.71328959558878</v>
      </c>
      <c r="K22" s="28">
        <f t="shared" si="1"/>
        <v>307.14620805706886</v>
      </c>
      <c r="L22" s="28">
        <f t="shared" si="1"/>
        <v>53.879305287620888</v>
      </c>
      <c r="M22" s="28">
        <f t="shared" si="1"/>
        <v>0</v>
      </c>
      <c r="N22" s="28">
        <f t="shared" si="1"/>
        <v>0</v>
      </c>
      <c r="O22" s="226" t="s">
        <v>183</v>
      </c>
    </row>
    <row r="23" spans="2:15" ht="15" x14ac:dyDescent="0.25">
      <c r="B23" s="31"/>
      <c r="C23" s="71"/>
      <c r="D23" s="58"/>
      <c r="E23" s="21"/>
      <c r="F23" s="21"/>
      <c r="G23" s="21"/>
      <c r="H23" s="21"/>
      <c r="I23" s="207"/>
      <c r="J23" s="21"/>
      <c r="K23" s="20"/>
      <c r="L23" s="58"/>
      <c r="M23" s="20"/>
      <c r="N23" s="58"/>
    </row>
    <row r="24" spans="2:15" ht="15" x14ac:dyDescent="0.25">
      <c r="B24" s="33"/>
      <c r="C24" s="14"/>
      <c r="D24" s="14"/>
      <c r="E24" s="14"/>
      <c r="F24" s="14"/>
      <c r="G24" s="14"/>
      <c r="H24" s="22"/>
      <c r="I24" s="22"/>
      <c r="J24" s="22"/>
    </row>
    <row r="25" spans="2:15" ht="15" x14ac:dyDescent="0.25">
      <c r="B25" s="33"/>
      <c r="C25" s="14"/>
      <c r="D25" s="14"/>
      <c r="E25" s="14"/>
      <c r="F25" s="14"/>
      <c r="G25" s="14"/>
      <c r="H25" s="22"/>
      <c r="I25" s="22"/>
      <c r="J25" s="22"/>
    </row>
    <row r="26" spans="2:15" ht="15" x14ac:dyDescent="0.25">
      <c r="B26" s="137" t="s">
        <v>142</v>
      </c>
      <c r="C26" s="151"/>
      <c r="D26" s="240" t="s">
        <v>11</v>
      </c>
      <c r="E26" s="241"/>
      <c r="F26" s="241"/>
      <c r="G26" s="241"/>
      <c r="H26" s="241"/>
      <c r="I26" s="242"/>
      <c r="J26" s="238" t="s">
        <v>110</v>
      </c>
      <c r="K26" s="238" t="s">
        <v>110</v>
      </c>
      <c r="L26" s="238" t="s">
        <v>110</v>
      </c>
      <c r="M26" s="238" t="s">
        <v>110</v>
      </c>
      <c r="N26" s="239" t="s">
        <v>110</v>
      </c>
    </row>
    <row r="27" spans="2:15" ht="15" x14ac:dyDescent="0.25">
      <c r="B27" s="40"/>
      <c r="C27" s="63" t="s">
        <v>36</v>
      </c>
      <c r="D27" s="62" t="str">
        <f>'1. Submission information'!F12</f>
        <v>2021-22</v>
      </c>
      <c r="E27" s="62" t="str">
        <f>'1. Submission information'!G12</f>
        <v>2022-23</v>
      </c>
      <c r="F27" s="62" t="str">
        <f>'1. Submission information'!H12</f>
        <v>2023-24</v>
      </c>
      <c r="G27" s="62" t="str">
        <f>'1. Submission information'!I12</f>
        <v>2024-25</v>
      </c>
      <c r="H27" s="62" t="str">
        <f>'1. Submission information'!J12</f>
        <v>2025-26</v>
      </c>
      <c r="I27" s="212" t="str">
        <f>'1. Submission information'!K12</f>
        <v>Sept 26 Qtr</v>
      </c>
      <c r="J27" s="42" t="str">
        <f>'1. Submission information'!F7</f>
        <v>2026-27</v>
      </c>
      <c r="K27" s="41" t="str">
        <f>'1. Submission information'!G7</f>
        <v>2027-28</v>
      </c>
      <c r="L27" s="41" t="str">
        <f>'1. Submission information'!H7</f>
        <v>2028-29</v>
      </c>
      <c r="M27" s="41" t="str">
        <f>'1. Submission information'!I7</f>
        <v>2029-30</v>
      </c>
      <c r="N27" s="41" t="str">
        <f>'1. Submission information'!J7</f>
        <v>2030-31</v>
      </c>
    </row>
    <row r="28" spans="2:15" ht="15" x14ac:dyDescent="0.25">
      <c r="B28" s="43"/>
      <c r="C28" s="63"/>
      <c r="D28" s="41" t="str">
        <f>D8</f>
        <v>Actuals</v>
      </c>
      <c r="E28" s="41" t="str">
        <f t="shared" ref="E28:N28" si="2">E8</f>
        <v>Actuals</v>
      </c>
      <c r="F28" s="41" t="str">
        <f t="shared" si="2"/>
        <v>Actuals</v>
      </c>
      <c r="G28" s="41" t="str">
        <f t="shared" si="2"/>
        <v>Actuals</v>
      </c>
      <c r="H28" s="41" t="str">
        <f t="shared" ref="H28:I28" si="3">H8</f>
        <v>Estimate</v>
      </c>
      <c r="I28" s="184" t="str">
        <f t="shared" si="3"/>
        <v>Estimate</v>
      </c>
      <c r="J28" s="42" t="str">
        <f t="shared" si="2"/>
        <v>Forecast</v>
      </c>
      <c r="K28" s="41" t="str">
        <f t="shared" si="2"/>
        <v>Forecast</v>
      </c>
      <c r="L28" s="41" t="str">
        <f t="shared" si="2"/>
        <v>Forecast</v>
      </c>
      <c r="M28" s="41" t="str">
        <f t="shared" si="2"/>
        <v>Forecast</v>
      </c>
      <c r="N28" s="41" t="str">
        <f t="shared" si="2"/>
        <v>Forecast</v>
      </c>
    </row>
    <row r="29" spans="2:15" ht="15" x14ac:dyDescent="0.25">
      <c r="B29" s="44" t="s">
        <v>42</v>
      </c>
      <c r="C29" s="78"/>
      <c r="D29" s="45"/>
      <c r="E29" s="46"/>
      <c r="F29" s="46"/>
      <c r="G29" s="46"/>
      <c r="H29" s="46"/>
      <c r="I29" s="205"/>
      <c r="J29" s="46"/>
      <c r="K29" s="47"/>
      <c r="L29" s="45"/>
      <c r="M29" s="47"/>
      <c r="N29" s="45"/>
    </row>
    <row r="30" spans="2:15" ht="15" x14ac:dyDescent="0.25">
      <c r="B30" s="48" t="str">
        <f t="shared" ref="B30:B40" si="4">B10</f>
        <v>Synchronous Condenser</v>
      </c>
      <c r="C30" s="70">
        <f>SUM(D30:N30)</f>
        <v>665.26331535244731</v>
      </c>
      <c r="D30" s="100">
        <f>SUM('5a. Network capital costs (C)'!D30,'5b. Network capital costs (NC)'!D30)</f>
        <v>0</v>
      </c>
      <c r="E30" s="100">
        <f>SUM('5a. Network capital costs (C)'!E30,'5b. Network capital costs (NC)'!E30)</f>
        <v>0.56685702842266661</v>
      </c>
      <c r="F30" s="100">
        <f>SUM('5a. Network capital costs (C)'!F30,'5b. Network capital costs (NC)'!F30)</f>
        <v>1.0136479996355121</v>
      </c>
      <c r="G30" s="100">
        <f>SUM('5a. Network capital costs (C)'!G30,'5b. Network capital costs (NC)'!G30)</f>
        <v>4.0413288951106834</v>
      </c>
      <c r="H30" s="100">
        <f>SUM('5a. Network capital costs (C)'!H30,'5b. Network capital costs (NC)'!H30)</f>
        <v>90.278204877527642</v>
      </c>
      <c r="I30" s="210">
        <f>SUM('5a. Network capital costs (C)'!I30,'5b. Network capital costs (NC)'!I30)</f>
        <v>67.212234656607166</v>
      </c>
      <c r="J30" s="100">
        <f>SUM('5a. Network capital costs (C)'!J30,'5b. Network capital costs (NC)'!J30)</f>
        <v>270.86676565581769</v>
      </c>
      <c r="K30" s="101">
        <f>SUM('5a. Network capital costs (C)'!K30,'5b. Network capital costs (NC)'!K30)</f>
        <v>198.3690722543696</v>
      </c>
      <c r="L30" s="99">
        <f>SUM('5a. Network capital costs (C)'!L30,'5b. Network capital costs (NC)'!L30)</f>
        <v>32.915203984956463</v>
      </c>
      <c r="M30" s="101">
        <f>SUM('5a. Network capital costs (C)'!M30,'5b. Network capital costs (NC)'!M30)</f>
        <v>0</v>
      </c>
      <c r="N30" s="99">
        <f>SUM('5a. Network capital costs (C)'!N30,'5b. Network capital costs (NC)'!N30)</f>
        <v>0</v>
      </c>
    </row>
    <row r="31" spans="2:15" ht="15" x14ac:dyDescent="0.25">
      <c r="B31" s="48" t="str">
        <f t="shared" si="4"/>
        <v>Transmission towers</v>
      </c>
      <c r="C31" s="70">
        <f>SUM(D31:N31)</f>
        <v>15.860017934406159</v>
      </c>
      <c r="D31" s="100">
        <f>SUM('5a. Network capital costs (C)'!D31,'5b. Network capital costs (NC)'!D31)</f>
        <v>0</v>
      </c>
      <c r="E31" s="100">
        <f>SUM('5a. Network capital costs (C)'!E31,'5b. Network capital costs (NC)'!E31)</f>
        <v>1.3599916242519845E-2</v>
      </c>
      <c r="F31" s="100">
        <f>SUM('5a. Network capital costs (C)'!F31,'5b. Network capital costs (NC)'!F31)</f>
        <v>2.4319232545815458E-2</v>
      </c>
      <c r="G31" s="100">
        <f>SUM('5a. Network capital costs (C)'!G31,'5b. Network capital costs (NC)'!G31)</f>
        <v>9.6958724556907766E-2</v>
      </c>
      <c r="H31" s="100">
        <f>SUM('5a. Network capital costs (C)'!H31,'5b. Network capital costs (NC)'!H31)</f>
        <v>0.71428948502487344</v>
      </c>
      <c r="I31" s="210">
        <f>SUM('5a. Network capital costs (C)'!I31,'5b. Network capital costs (NC)'!I31)</f>
        <v>2.9797458236643983</v>
      </c>
      <c r="J31" s="100">
        <f>SUM('5a. Network capital costs (C)'!J31,'5b. Network capital costs (NC)'!J31)</f>
        <v>9.7192728142004992</v>
      </c>
      <c r="K31" s="101">
        <f>SUM('5a. Network capital costs (C)'!K31,'5b. Network capital costs (NC)'!K31)</f>
        <v>2.311831938171145</v>
      </c>
      <c r="L31" s="99">
        <f>SUM('5a. Network capital costs (C)'!L31,'5b. Network capital costs (NC)'!L31)</f>
        <v>0</v>
      </c>
      <c r="M31" s="101">
        <f>SUM('5a. Network capital costs (C)'!M31,'5b. Network capital costs (NC)'!M31)</f>
        <v>0</v>
      </c>
      <c r="N31" s="99">
        <f>SUM('5a. Network capital costs (C)'!N31,'5b. Network capital costs (NC)'!N31)</f>
        <v>0</v>
      </c>
    </row>
    <row r="32" spans="2:15" ht="15" x14ac:dyDescent="0.25">
      <c r="B32" s="48" t="str">
        <f t="shared" si="4"/>
        <v>Transmission Tower support structures</v>
      </c>
      <c r="C32" s="70">
        <f t="shared" ref="C32:C40" si="5">SUM(D32:N32)</f>
        <v>2.0541077946650641</v>
      </c>
      <c r="D32" s="100">
        <f>SUM('5a. Network capital costs (C)'!D32,'5b. Network capital costs (NC)'!D32)</f>
        <v>0</v>
      </c>
      <c r="E32" s="100">
        <f>SUM('5a. Network capital costs (C)'!E32,'5b. Network capital costs (NC)'!E32)</f>
        <v>1.7613910700535415E-3</v>
      </c>
      <c r="F32" s="100">
        <f>SUM('5a. Network capital costs (C)'!F32,'5b. Network capital costs (NC)'!F32)</f>
        <v>3.1497016799875558E-3</v>
      </c>
      <c r="G32" s="100">
        <f>SUM('5a. Network capital costs (C)'!G32,'5b. Network capital costs (NC)'!G32)</f>
        <v>1.255759436696907E-2</v>
      </c>
      <c r="H32" s="100">
        <f>SUM('5a. Network capital costs (C)'!H32,'5b. Network capital costs (NC)'!H32)</f>
        <v>9.2511093297942354E-2</v>
      </c>
      <c r="I32" s="210">
        <f>SUM('5a. Network capital costs (C)'!I32,'5b. Network capital costs (NC)'!I32)</f>
        <v>0.38592132416393071</v>
      </c>
      <c r="J32" s="100">
        <f>SUM('5a. Network capital costs (C)'!J32,'5b. Network capital costs (NC)'!J32)</f>
        <v>1.2587901305467861</v>
      </c>
      <c r="K32" s="101">
        <f>SUM('5a. Network capital costs (C)'!K32,'5b. Network capital costs (NC)'!K32)</f>
        <v>0.29941655953939483</v>
      </c>
      <c r="L32" s="99">
        <f>SUM('5a. Network capital costs (C)'!L32,'5b. Network capital costs (NC)'!L32)</f>
        <v>0</v>
      </c>
      <c r="M32" s="101">
        <f>SUM('5a. Network capital costs (C)'!M32,'5b. Network capital costs (NC)'!M32)</f>
        <v>0</v>
      </c>
      <c r="N32" s="99">
        <f>SUM('5a. Network capital costs (C)'!N32,'5b. Network capital costs (NC)'!N32)</f>
        <v>0</v>
      </c>
    </row>
    <row r="33" spans="2:15" ht="15" x14ac:dyDescent="0.25">
      <c r="B33" s="48" t="str">
        <f t="shared" si="4"/>
        <v>Conductors</v>
      </c>
      <c r="C33" s="70">
        <f t="shared" si="5"/>
        <v>8.7195177233900836</v>
      </c>
      <c r="D33" s="100">
        <f>SUM('5a. Network capital costs (C)'!D33,'5b. Network capital costs (NC)'!D33)</f>
        <v>0</v>
      </c>
      <c r="E33" s="100">
        <f>SUM('5a. Network capital costs (C)'!E33,'5b. Network capital costs (NC)'!E33)</f>
        <v>7.4769594336976768E-3</v>
      </c>
      <c r="F33" s="100">
        <f>SUM('5a. Network capital costs (C)'!F33,'5b. Network capital costs (NC)'!F33)</f>
        <v>1.3370223166170878E-2</v>
      </c>
      <c r="G33" s="100">
        <f>SUM('5a. Network capital costs (C)'!G33,'5b. Network capital costs (NC)'!G33)</f>
        <v>5.3305949634344464E-2</v>
      </c>
      <c r="H33" s="100">
        <f>SUM('5a. Network capital costs (C)'!H33,'5b. Network capital costs (NC)'!H33)</f>
        <v>0.39270194082152926</v>
      </c>
      <c r="I33" s="210">
        <f>SUM('5a. Network capital costs (C)'!I33,'5b. Network capital costs (NC)'!I33)</f>
        <v>1.6382041072144686</v>
      </c>
      <c r="J33" s="100">
        <f>SUM('5a. Network capital costs (C)'!J33,'5b. Network capital costs (NC)'!J33)</f>
        <v>5.3434600082031896</v>
      </c>
      <c r="K33" s="101">
        <f>SUM('5a. Network capital costs (C)'!K33,'5b. Network capital costs (NC)'!K33)</f>
        <v>1.2709985349166835</v>
      </c>
      <c r="L33" s="99">
        <f>SUM('5a. Network capital costs (C)'!L33,'5b. Network capital costs (NC)'!L33)</f>
        <v>0</v>
      </c>
      <c r="M33" s="101">
        <f>SUM('5a. Network capital costs (C)'!M33,'5b. Network capital costs (NC)'!M33)</f>
        <v>0</v>
      </c>
      <c r="N33" s="99">
        <f>SUM('5a. Network capital costs (C)'!N33,'5b. Network capital costs (NC)'!N33)</f>
        <v>0</v>
      </c>
    </row>
    <row r="34" spans="2:15" ht="15" x14ac:dyDescent="0.25">
      <c r="B34" s="48" t="str">
        <f t="shared" si="4"/>
        <v>Transmission cables</v>
      </c>
      <c r="C34" s="70">
        <f t="shared" si="5"/>
        <v>0</v>
      </c>
      <c r="D34" s="100">
        <f>SUM('5a. Network capital costs (C)'!D34,'5b. Network capital costs (NC)'!D34)</f>
        <v>0</v>
      </c>
      <c r="E34" s="100">
        <f>SUM('5a. Network capital costs (C)'!E34,'5b. Network capital costs (NC)'!E34)</f>
        <v>0</v>
      </c>
      <c r="F34" s="100">
        <f>SUM('5a. Network capital costs (C)'!F34,'5b. Network capital costs (NC)'!F34)</f>
        <v>0</v>
      </c>
      <c r="G34" s="100">
        <f>SUM('5a. Network capital costs (C)'!G34,'5b. Network capital costs (NC)'!G34)</f>
        <v>0</v>
      </c>
      <c r="H34" s="100">
        <f>SUM('5a. Network capital costs (C)'!H34,'5b. Network capital costs (NC)'!H34)</f>
        <v>0</v>
      </c>
      <c r="I34" s="210">
        <f>SUM('5a. Network capital costs (C)'!I34,'5b. Network capital costs (NC)'!I34)</f>
        <v>0</v>
      </c>
      <c r="J34" s="100">
        <f>SUM('5a. Network capital costs (C)'!J34,'5b. Network capital costs (NC)'!J34)</f>
        <v>0</v>
      </c>
      <c r="K34" s="101">
        <f>SUM('5a. Network capital costs (C)'!K34,'5b. Network capital costs (NC)'!K34)</f>
        <v>0</v>
      </c>
      <c r="L34" s="99">
        <f>SUM('5a. Network capital costs (C)'!L34,'5b. Network capital costs (NC)'!L34)</f>
        <v>0</v>
      </c>
      <c r="M34" s="101">
        <f>SUM('5a. Network capital costs (C)'!M34,'5b. Network capital costs (NC)'!M34)</f>
        <v>0</v>
      </c>
      <c r="N34" s="99">
        <f>SUM('5a. Network capital costs (C)'!N34,'5b. Network capital costs (NC)'!N34)</f>
        <v>0</v>
      </c>
    </row>
    <row r="35" spans="2:15" ht="15" x14ac:dyDescent="0.25">
      <c r="B35" s="48" t="str">
        <f t="shared" si="4"/>
        <v>Substation switchbays</v>
      </c>
      <c r="C35" s="70">
        <f t="shared" si="5"/>
        <v>126.4488941457992</v>
      </c>
      <c r="D35" s="100">
        <f>SUM('5a. Network capital costs (C)'!D35,'5b. Network capital costs (NC)'!D35)</f>
        <v>0</v>
      </c>
      <c r="E35" s="100">
        <f>SUM('5a. Network capital costs (C)'!E35,'5b. Network capital costs (NC)'!E35)</f>
        <v>0.10755768857292797</v>
      </c>
      <c r="F35" s="100">
        <f>SUM('5a. Network capital costs (C)'!F35,'5b. Network capital costs (NC)'!F35)</f>
        <v>0.19233356984342589</v>
      </c>
      <c r="G35" s="100">
        <f>SUM('5a. Network capital costs (C)'!G35,'5b. Network capital costs (NC)'!G35)</f>
        <v>0.7668176858115654</v>
      </c>
      <c r="H35" s="100">
        <f>SUM('5a. Network capital costs (C)'!H35,'5b. Network capital costs (NC)'!H35)</f>
        <v>25.952249480815308</v>
      </c>
      <c r="I35" s="210">
        <f>SUM('5a. Network capital costs (C)'!I35,'5b. Network capital costs (NC)'!I35)</f>
        <v>10.306306723577691</v>
      </c>
      <c r="J35" s="100">
        <f>SUM('5a. Network capital costs (C)'!J35,'5b. Network capital costs (NC)'!J35)</f>
        <v>39.140016565472891</v>
      </c>
      <c r="K35" s="101">
        <f>SUM('5a. Network capital costs (C)'!K35,'5b. Network capital costs (NC)'!K35)</f>
        <v>41.980725626288191</v>
      </c>
      <c r="L35" s="99">
        <f>SUM('5a. Network capital costs (C)'!L35,'5b. Network capital costs (NC)'!L35)</f>
        <v>8.0028868054172051</v>
      </c>
      <c r="M35" s="101">
        <f>SUM('5a. Network capital costs (C)'!M35,'5b. Network capital costs (NC)'!M35)</f>
        <v>0</v>
      </c>
      <c r="N35" s="99">
        <f>SUM('5a. Network capital costs (C)'!N35,'5b. Network capital costs (NC)'!N35)</f>
        <v>0</v>
      </c>
    </row>
    <row r="36" spans="2:15" ht="15" x14ac:dyDescent="0.25">
      <c r="B36" s="48" t="str">
        <f t="shared" si="4"/>
        <v>Substation power transformers</v>
      </c>
      <c r="C36" s="70">
        <f t="shared" si="5"/>
        <v>60.595397173289214</v>
      </c>
      <c r="D36" s="100">
        <f>SUM('5a. Network capital costs (C)'!D36,'5b. Network capital costs (NC)'!D36)</f>
        <v>0</v>
      </c>
      <c r="E36" s="100">
        <f>SUM('5a. Network capital costs (C)'!E36,'5b. Network capital costs (NC)'!E36)</f>
        <v>5.1626693779055946E-2</v>
      </c>
      <c r="F36" s="100">
        <f>SUM('5a. Network capital costs (C)'!F36,'5b. Network capital costs (NC)'!F36)</f>
        <v>9.2318331171710066E-2</v>
      </c>
      <c r="G36" s="100">
        <f>SUM('5a. Network capital costs (C)'!G36,'5b. Network capital costs (NC)'!G36)</f>
        <v>0.36806538309825954</v>
      </c>
      <c r="H36" s="100">
        <f>SUM('5a. Network capital costs (C)'!H36,'5b. Network capital costs (NC)'!H36)</f>
        <v>8.846068787772797</v>
      </c>
      <c r="I36" s="210">
        <f>SUM('5a. Network capital costs (C)'!I36,'5b. Network capital costs (NC)'!I36)</f>
        <v>5.0321623539900955</v>
      </c>
      <c r="J36" s="100">
        <f>SUM('5a. Network capital costs (C)'!J36,'5b. Network capital costs (NC)'!J36)</f>
        <v>24.613597521882102</v>
      </c>
      <c r="K36" s="101">
        <f>SUM('5a. Network capital costs (C)'!K36,'5b. Network capital costs (NC)'!K36)</f>
        <v>18.493666434982089</v>
      </c>
      <c r="L36" s="99">
        <f>SUM('5a. Network capital costs (C)'!L36,'5b. Network capital costs (NC)'!L36)</f>
        <v>3.0978916666131111</v>
      </c>
      <c r="M36" s="101">
        <f>SUM('5a. Network capital costs (C)'!M36,'5b. Network capital costs (NC)'!M36)</f>
        <v>0</v>
      </c>
      <c r="N36" s="99">
        <f>SUM('5a. Network capital costs (C)'!N36,'5b. Network capital costs (NC)'!N36)</f>
        <v>0</v>
      </c>
    </row>
    <row r="37" spans="2:15" ht="15" x14ac:dyDescent="0.25">
      <c r="B37" s="48" t="str">
        <f t="shared" si="4"/>
        <v>Substation reactive plant</v>
      </c>
      <c r="C37" s="70">
        <f t="shared" si="5"/>
        <v>0</v>
      </c>
      <c r="D37" s="100">
        <f>SUM('5a. Network capital costs (C)'!D37,'5b. Network capital costs (NC)'!D37)</f>
        <v>0</v>
      </c>
      <c r="E37" s="100">
        <f>SUM('5a. Network capital costs (C)'!E37,'5b. Network capital costs (NC)'!E37)</f>
        <v>0</v>
      </c>
      <c r="F37" s="100">
        <f>SUM('5a. Network capital costs (C)'!F37,'5b. Network capital costs (NC)'!F37)</f>
        <v>0</v>
      </c>
      <c r="G37" s="100">
        <f>SUM('5a. Network capital costs (C)'!G37,'5b. Network capital costs (NC)'!G37)</f>
        <v>0</v>
      </c>
      <c r="H37" s="100">
        <f>SUM('5a. Network capital costs (C)'!H37,'5b. Network capital costs (NC)'!H37)</f>
        <v>0</v>
      </c>
      <c r="I37" s="210">
        <f>SUM('5a. Network capital costs (C)'!I37,'5b. Network capital costs (NC)'!I37)</f>
        <v>0</v>
      </c>
      <c r="J37" s="100">
        <f>SUM('5a. Network capital costs (C)'!J37,'5b. Network capital costs (NC)'!J37)</f>
        <v>0</v>
      </c>
      <c r="K37" s="101">
        <f>SUM('5a. Network capital costs (C)'!K37,'5b. Network capital costs (NC)'!K37)</f>
        <v>0</v>
      </c>
      <c r="L37" s="99">
        <f>SUM('5a. Network capital costs (C)'!L37,'5b. Network capital costs (NC)'!L37)</f>
        <v>0</v>
      </c>
      <c r="M37" s="101">
        <f>SUM('5a. Network capital costs (C)'!M37,'5b. Network capital costs (NC)'!M37)</f>
        <v>0</v>
      </c>
      <c r="N37" s="99">
        <f>SUM('5a. Network capital costs (C)'!N37,'5b. Network capital costs (NC)'!N37)</f>
        <v>0</v>
      </c>
    </row>
    <row r="38" spans="2:15" ht="15" x14ac:dyDescent="0.25">
      <c r="B38" s="48" t="str">
        <f t="shared" si="4"/>
        <v>SCADA, network control and protection systems</v>
      </c>
      <c r="C38" s="70">
        <f t="shared" si="5"/>
        <v>105.33899000784501</v>
      </c>
      <c r="D38" s="100">
        <f>SUM('5a. Network capital costs (C)'!D38,'5b. Network capital costs (NC)'!D38)</f>
        <v>0</v>
      </c>
      <c r="E38" s="100">
        <f>SUM('5a. Network capital costs (C)'!E38,'5b. Network capital costs (NC)'!E38)</f>
        <v>8.9938574086141407E-2</v>
      </c>
      <c r="F38" s="100">
        <f>SUM('5a. Network capital costs (C)'!F38,'5b. Network capital costs (NC)'!F38)</f>
        <v>0.1608272476856567</v>
      </c>
      <c r="G38" s="100">
        <f>SUM('5a. Network capital costs (C)'!G38,'5b. Network capital costs (NC)'!G38)</f>
        <v>0.64120464246649589</v>
      </c>
      <c r="H38" s="100">
        <f>SUM('5a. Network capital costs (C)'!H38,'5b. Network capital costs (NC)'!H38)</f>
        <v>11.880695682892991</v>
      </c>
      <c r="I38" s="210">
        <f>SUM('5a. Network capital costs (C)'!I38,'5b. Network capital costs (NC)'!I38)</f>
        <v>12.379763406749772</v>
      </c>
      <c r="J38" s="100">
        <f>SUM('5a. Network capital costs (C)'!J38,'5b. Network capital costs (NC)'!J38)</f>
        <v>49.946482015505062</v>
      </c>
      <c r="K38" s="101">
        <f>SUM('5a. Network capital costs (C)'!K38,'5b. Network capital costs (NC)'!K38)</f>
        <v>26.625871494076929</v>
      </c>
      <c r="L38" s="99">
        <f>SUM('5a. Network capital costs (C)'!L38,'5b. Network capital costs (NC)'!L38)</f>
        <v>3.6142069443819622</v>
      </c>
      <c r="M38" s="101">
        <f>SUM('5a. Network capital costs (C)'!M38,'5b. Network capital costs (NC)'!M38)</f>
        <v>0</v>
      </c>
      <c r="N38" s="99">
        <f>SUM('5a. Network capital costs (C)'!N38,'5b. Network capital costs (NC)'!N38)</f>
        <v>0</v>
      </c>
    </row>
    <row r="39" spans="2:15" ht="15" x14ac:dyDescent="0.25">
      <c r="B39" s="48" t="str">
        <f t="shared" si="4"/>
        <v>[Transgrid to specify]</v>
      </c>
      <c r="C39" s="70">
        <f t="shared" si="5"/>
        <v>0</v>
      </c>
      <c r="D39" s="100">
        <f>SUM('5a. Network capital costs (C)'!D39,'5b. Network capital costs (NC)'!D39)</f>
        <v>0</v>
      </c>
      <c r="E39" s="100">
        <f>SUM('5a. Network capital costs (C)'!E39,'5b. Network capital costs (NC)'!E39)</f>
        <v>0</v>
      </c>
      <c r="F39" s="100">
        <f>SUM('5a. Network capital costs (C)'!F39,'5b. Network capital costs (NC)'!F39)</f>
        <v>0</v>
      </c>
      <c r="G39" s="100">
        <f>SUM('5a. Network capital costs (C)'!G39,'5b. Network capital costs (NC)'!G39)</f>
        <v>0</v>
      </c>
      <c r="H39" s="100">
        <f>SUM('5a. Network capital costs (C)'!H39,'5b. Network capital costs (NC)'!H39)</f>
        <v>0</v>
      </c>
      <c r="I39" s="210">
        <f>SUM('5a. Network capital costs (C)'!I39,'5b. Network capital costs (NC)'!I39)</f>
        <v>0</v>
      </c>
      <c r="J39" s="100">
        <f>SUM('5a. Network capital costs (C)'!J39,'5b. Network capital costs (NC)'!J39)</f>
        <v>0</v>
      </c>
      <c r="K39" s="101">
        <f>SUM('5a. Network capital costs (C)'!K39,'5b. Network capital costs (NC)'!K39)</f>
        <v>0</v>
      </c>
      <c r="L39" s="99">
        <f>SUM('5a. Network capital costs (C)'!L39,'5b. Network capital costs (NC)'!L39)</f>
        <v>0</v>
      </c>
      <c r="M39" s="101">
        <f>SUM('5a. Network capital costs (C)'!M39,'5b. Network capital costs (NC)'!M39)</f>
        <v>0</v>
      </c>
      <c r="N39" s="99">
        <f>SUM('5a. Network capital costs (C)'!N39,'5b. Network capital costs (NC)'!N39)</f>
        <v>0</v>
      </c>
    </row>
    <row r="40" spans="2:15" ht="15" x14ac:dyDescent="0.25">
      <c r="B40" s="48" t="str">
        <f t="shared" si="4"/>
        <v>Other</v>
      </c>
      <c r="C40" s="70">
        <f t="shared" si="5"/>
        <v>8.8516765763753327</v>
      </c>
      <c r="D40" s="100">
        <f>SUM('5a. Network capital costs (C)'!D40,'5b. Network capital costs (NC)'!D40)</f>
        <v>0</v>
      </c>
      <c r="E40" s="100">
        <f>SUM('5a. Network capital costs (C)'!E40,'5b. Network capital costs (NC)'!E40)</f>
        <v>7.439714910261996E-3</v>
      </c>
      <c r="F40" s="100">
        <f>SUM('5a. Network capital costs (C)'!F40,'5b. Network capital costs (NC)'!F40)</f>
        <v>1.3303622886408968E-2</v>
      </c>
      <c r="G40" s="100">
        <f>SUM('5a. Network capital costs (C)'!G40,'5b. Network capital costs (NC)'!G40)</f>
        <v>5.3040419948377493E-2</v>
      </c>
      <c r="H40" s="100">
        <f>SUM('5a. Network capital costs (C)'!H40,'5b. Network capital costs (NC)'!H40)</f>
        <v>0</v>
      </c>
      <c r="I40" s="210">
        <f>SUM('5a. Network capital costs (C)'!I40,'5b. Network capital costs (NC)'!I40)</f>
        <v>2.3085692258157584</v>
      </c>
      <c r="J40" s="100">
        <f>SUM('5a. Network capital costs (C)'!J40,'5b. Network capital costs (NC)'!J40)</f>
        <v>2.1448431419392491</v>
      </c>
      <c r="K40" s="101">
        <f>SUM('5a. Network capital costs (C)'!K40,'5b. Network capital costs (NC)'!K40)</f>
        <v>2.1412761831685883</v>
      </c>
      <c r="L40" s="99">
        <f>SUM('5a. Network capital costs (C)'!L40,'5b. Network capital costs (NC)'!L40)</f>
        <v>2.1832042677066874</v>
      </c>
      <c r="M40" s="101">
        <f>SUM('5a. Network capital costs (C)'!M40,'5b. Network capital costs (NC)'!M40)</f>
        <v>0</v>
      </c>
      <c r="N40" s="99">
        <f>SUM('5a. Network capital costs (C)'!N40,'5b. Network capital costs (NC)'!N40)</f>
        <v>0</v>
      </c>
    </row>
    <row r="41" spans="2:15" ht="15" x14ac:dyDescent="0.25">
      <c r="B41" s="48"/>
      <c r="C41" s="79"/>
      <c r="D41" s="53"/>
      <c r="E41" s="53"/>
      <c r="F41" s="53"/>
      <c r="G41" s="53"/>
      <c r="H41" s="53"/>
      <c r="I41" s="206"/>
      <c r="J41" s="53"/>
      <c r="K41" s="54"/>
      <c r="L41" s="52"/>
      <c r="M41" s="54"/>
      <c r="N41" s="52"/>
    </row>
    <row r="42" spans="2:15" ht="15" x14ac:dyDescent="0.25">
      <c r="B42" s="9" t="s">
        <v>36</v>
      </c>
      <c r="C42" s="70">
        <f t="shared" ref="C42:N42" si="6">SUM(C30:C40)</f>
        <v>993.13191670821732</v>
      </c>
      <c r="D42" s="28">
        <f t="shared" si="6"/>
        <v>0</v>
      </c>
      <c r="E42" s="28">
        <f t="shared" si="6"/>
        <v>0.84625796651732499</v>
      </c>
      <c r="F42" s="28">
        <f t="shared" si="6"/>
        <v>1.5132699286146878</v>
      </c>
      <c r="G42" s="28">
        <f t="shared" si="6"/>
        <v>6.0332792949936032</v>
      </c>
      <c r="H42" s="28">
        <f t="shared" si="6"/>
        <v>138.1567213481531</v>
      </c>
      <c r="I42" s="202">
        <f t="shared" si="6"/>
        <v>102.24290762178327</v>
      </c>
      <c r="J42" s="28">
        <f t="shared" si="6"/>
        <v>403.0332278535675</v>
      </c>
      <c r="K42" s="28">
        <f t="shared" si="6"/>
        <v>291.49285902551259</v>
      </c>
      <c r="L42" s="28">
        <f t="shared" si="6"/>
        <v>49.813393669075424</v>
      </c>
      <c r="M42" s="28">
        <f t="shared" si="6"/>
        <v>0</v>
      </c>
      <c r="N42" s="28">
        <f t="shared" si="6"/>
        <v>0</v>
      </c>
      <c r="O42" s="226" t="s">
        <v>184</v>
      </c>
    </row>
    <row r="43" spans="2:15" ht="15" x14ac:dyDescent="0.25">
      <c r="B43" s="31"/>
      <c r="C43" s="71"/>
      <c r="D43" s="58"/>
      <c r="E43" s="21"/>
      <c r="F43" s="21"/>
      <c r="G43" s="21"/>
      <c r="H43" s="21"/>
      <c r="I43" s="207"/>
      <c r="J43" s="21"/>
      <c r="K43" s="20"/>
      <c r="L43" s="58"/>
      <c r="M43" s="20"/>
      <c r="N43" s="58"/>
    </row>
  </sheetData>
  <mergeCells count="5">
    <mergeCell ref="A2:J3"/>
    <mergeCell ref="J6:N6"/>
    <mergeCell ref="J26:N26"/>
    <mergeCell ref="D6:I6"/>
    <mergeCell ref="D26:I26"/>
  </mergeCell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AAD39-04EC-490A-9190-E45626397C88}">
  <sheetPr codeName="Sheet9"/>
  <dimension ref="A1:AO91"/>
  <sheetViews>
    <sheetView showGridLines="0" topLeftCell="A18" zoomScaleNormal="100" workbookViewId="0">
      <selection activeCell="D40" sqref="D40"/>
    </sheetView>
  </sheetViews>
  <sheetFormatPr defaultColWidth="9.140625" defaultRowHeight="14.25" x14ac:dyDescent="0.2"/>
  <cols>
    <col min="1" max="1" width="9.140625" style="38" customWidth="1"/>
    <col min="2" max="2" width="92.7109375" style="38" customWidth="1"/>
    <col min="3" max="14" width="17.140625" style="38" customWidth="1"/>
    <col min="15" max="16384" width="9.140625" style="38"/>
  </cols>
  <sheetData>
    <row r="1" spans="1:41" x14ac:dyDescent="0.2">
      <c r="A1" s="216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41" x14ac:dyDescent="0.2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41" s="60" customFormat="1" x14ac:dyDescent="0.2">
      <c r="A3" s="232"/>
      <c r="B3" s="232"/>
      <c r="C3" s="232"/>
      <c r="D3" s="232"/>
      <c r="E3" s="232"/>
      <c r="F3" s="232"/>
      <c r="G3" s="232"/>
      <c r="H3" s="232"/>
      <c r="I3" s="232"/>
      <c r="J3" s="232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</row>
    <row r="4" spans="1:41" ht="15" x14ac:dyDescent="0.25">
      <c r="A4" s="135"/>
    </row>
    <row r="5" spans="1:41" ht="15" x14ac:dyDescent="0.25">
      <c r="B5" s="98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41" ht="15" x14ac:dyDescent="0.25">
      <c r="B6" s="243" t="s">
        <v>125</v>
      </c>
      <c r="C6" s="244"/>
      <c r="D6" s="240" t="s">
        <v>11</v>
      </c>
      <c r="E6" s="241"/>
      <c r="F6" s="241"/>
      <c r="G6" s="241"/>
      <c r="H6" s="241"/>
      <c r="I6" s="242"/>
      <c r="J6" s="238" t="s">
        <v>110</v>
      </c>
      <c r="K6" s="238" t="s">
        <v>110</v>
      </c>
      <c r="L6" s="238" t="s">
        <v>110</v>
      </c>
      <c r="M6" s="238" t="s">
        <v>110</v>
      </c>
      <c r="N6" s="239" t="s">
        <v>110</v>
      </c>
    </row>
    <row r="7" spans="1:41" ht="15" x14ac:dyDescent="0.25">
      <c r="B7" s="65"/>
      <c r="C7" s="66" t="s">
        <v>36</v>
      </c>
      <c r="D7" s="67" t="str">
        <f>'1. Submission information'!F12</f>
        <v>2021-22</v>
      </c>
      <c r="E7" s="67" t="str">
        <f>'1. Submission information'!G12</f>
        <v>2022-23</v>
      </c>
      <c r="F7" s="67" t="str">
        <f>'1. Submission information'!H12</f>
        <v>2023-24</v>
      </c>
      <c r="G7" s="67" t="str">
        <f>'1. Submission information'!I12</f>
        <v>2024-25</v>
      </c>
      <c r="H7" s="67" t="str">
        <f>'1. Submission information'!J12</f>
        <v>2025-26</v>
      </c>
      <c r="I7" s="200" t="str">
        <f>'1. Submission information'!K12</f>
        <v>Sept 26 Qtr</v>
      </c>
      <c r="J7" s="67" t="str">
        <f>'1. Submission information'!F7</f>
        <v>2026-27</v>
      </c>
      <c r="K7" s="67" t="str">
        <f>'1. Submission information'!G7</f>
        <v>2027-28</v>
      </c>
      <c r="L7" s="67" t="str">
        <f>'1. Submission information'!H7</f>
        <v>2028-29</v>
      </c>
      <c r="M7" s="67" t="str">
        <f>'1. Submission information'!I7</f>
        <v>2029-30</v>
      </c>
      <c r="N7" s="67" t="str">
        <f>'1. Submission information'!J7</f>
        <v>2030-31</v>
      </c>
    </row>
    <row r="8" spans="1:41" ht="15" x14ac:dyDescent="0.25">
      <c r="B8" s="68"/>
      <c r="C8" s="69"/>
      <c r="D8" s="42" t="s">
        <v>166</v>
      </c>
      <c r="E8" s="42" t="s">
        <v>166</v>
      </c>
      <c r="F8" s="42" t="s">
        <v>166</v>
      </c>
      <c r="G8" s="42" t="s">
        <v>166</v>
      </c>
      <c r="H8" s="42" t="s">
        <v>124</v>
      </c>
      <c r="I8" s="193" t="s">
        <v>124</v>
      </c>
      <c r="J8" s="42" t="s">
        <v>41</v>
      </c>
      <c r="K8" s="42" t="s">
        <v>41</v>
      </c>
      <c r="L8" s="42" t="s">
        <v>41</v>
      </c>
      <c r="M8" s="42" t="s">
        <v>41</v>
      </c>
      <c r="N8" s="42" t="s">
        <v>41</v>
      </c>
    </row>
    <row r="9" spans="1:41" ht="15" x14ac:dyDescent="0.25">
      <c r="B9" s="153" t="s">
        <v>54</v>
      </c>
      <c r="C9" s="154"/>
      <c r="D9" s="117"/>
      <c r="E9" s="117"/>
      <c r="F9" s="117"/>
      <c r="G9" s="117"/>
      <c r="H9" s="117"/>
      <c r="I9" s="209"/>
      <c r="J9" s="117"/>
      <c r="K9" s="154"/>
      <c r="L9" s="117"/>
      <c r="M9" s="154"/>
      <c r="N9" s="117"/>
    </row>
    <row r="10" spans="1:41" ht="15" x14ac:dyDescent="0.25">
      <c r="B10" s="155" t="s">
        <v>205</v>
      </c>
      <c r="C10" s="70">
        <f>SUM(D10:N10)</f>
        <v>26.691151236823806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197">
        <v>0</v>
      </c>
      <c r="J10" s="50">
        <v>0</v>
      </c>
      <c r="K10" s="49">
        <v>2.1112115534658868</v>
      </c>
      <c r="L10" s="49">
        <v>7.5911804084104579</v>
      </c>
      <c r="M10" s="49">
        <v>7.3539964347356008</v>
      </c>
      <c r="N10" s="49">
        <v>9.6347628402118648</v>
      </c>
    </row>
    <row r="11" spans="1:41" ht="15" x14ac:dyDescent="0.25">
      <c r="B11" s="155" t="s">
        <v>55</v>
      </c>
      <c r="C11" s="70">
        <f t="shared" ref="C11:C15" si="0">SUM(D11:N11)</f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197">
        <v>0</v>
      </c>
      <c r="J11" s="50">
        <v>0</v>
      </c>
      <c r="K11" s="49">
        <v>0</v>
      </c>
      <c r="L11" s="49">
        <v>0</v>
      </c>
      <c r="M11" s="49">
        <v>0</v>
      </c>
      <c r="N11" s="49">
        <v>0</v>
      </c>
    </row>
    <row r="12" spans="1:41" ht="15" x14ac:dyDescent="0.25">
      <c r="B12" s="155" t="s">
        <v>179</v>
      </c>
      <c r="C12" s="70">
        <f t="shared" si="0"/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197">
        <v>0</v>
      </c>
      <c r="J12" s="50">
        <v>0</v>
      </c>
      <c r="K12" s="49">
        <v>0</v>
      </c>
      <c r="L12" s="49">
        <v>0</v>
      </c>
      <c r="M12" s="49">
        <v>0</v>
      </c>
      <c r="N12" s="49">
        <v>0</v>
      </c>
    </row>
    <row r="13" spans="1:41" ht="15" x14ac:dyDescent="0.25">
      <c r="B13" s="155" t="s">
        <v>180</v>
      </c>
      <c r="C13" s="70">
        <f t="shared" si="0"/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197">
        <v>0</v>
      </c>
      <c r="J13" s="50">
        <v>0</v>
      </c>
      <c r="K13" s="49">
        <v>0</v>
      </c>
      <c r="L13" s="49">
        <v>0</v>
      </c>
      <c r="M13" s="49">
        <v>0</v>
      </c>
      <c r="N13" s="49">
        <v>0</v>
      </c>
    </row>
    <row r="14" spans="1:41" ht="15" x14ac:dyDescent="0.25">
      <c r="B14" s="155" t="s">
        <v>162</v>
      </c>
      <c r="C14" s="70">
        <f t="shared" si="0"/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197">
        <v>0</v>
      </c>
      <c r="J14" s="50">
        <v>0</v>
      </c>
      <c r="K14" s="49">
        <v>0</v>
      </c>
      <c r="L14" s="49">
        <v>0</v>
      </c>
      <c r="M14" s="49">
        <v>0</v>
      </c>
      <c r="N14" s="49">
        <v>0</v>
      </c>
    </row>
    <row r="15" spans="1:41" ht="15" x14ac:dyDescent="0.25">
      <c r="B15" s="155" t="s">
        <v>181</v>
      </c>
      <c r="C15" s="70">
        <f t="shared" si="0"/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197">
        <v>0</v>
      </c>
      <c r="J15" s="50">
        <v>0</v>
      </c>
      <c r="K15" s="49">
        <v>0</v>
      </c>
      <c r="L15" s="49">
        <v>0</v>
      </c>
      <c r="M15" s="49">
        <v>0</v>
      </c>
      <c r="N15" s="49">
        <v>0</v>
      </c>
    </row>
    <row r="16" spans="1:41" ht="15" x14ac:dyDescent="0.25">
      <c r="B16" s="89"/>
      <c r="C16" s="145"/>
      <c r="D16" s="90"/>
      <c r="E16" s="90"/>
      <c r="F16" s="90"/>
      <c r="G16" s="90"/>
      <c r="H16" s="90"/>
      <c r="I16" s="201"/>
      <c r="J16" s="90"/>
      <c r="K16" s="145"/>
      <c r="L16" s="90"/>
      <c r="M16" s="145"/>
      <c r="N16" s="90"/>
    </row>
    <row r="17" spans="2:14" ht="15" x14ac:dyDescent="0.25">
      <c r="B17" s="89" t="s">
        <v>58</v>
      </c>
      <c r="C17" s="70">
        <f>SUM(C10:C15)</f>
        <v>26.691151236823806</v>
      </c>
      <c r="D17" s="28">
        <f>SUM(D10:D15)</f>
        <v>0</v>
      </c>
      <c r="E17" s="28">
        <f t="shared" ref="E17:N17" si="1">SUM(E10:E15)</f>
        <v>0</v>
      </c>
      <c r="F17" s="28">
        <f t="shared" si="1"/>
        <v>0</v>
      </c>
      <c r="G17" s="28">
        <f t="shared" si="1"/>
        <v>0</v>
      </c>
      <c r="H17" s="28">
        <f t="shared" si="1"/>
        <v>0</v>
      </c>
      <c r="I17" s="202">
        <f t="shared" si="1"/>
        <v>0</v>
      </c>
      <c r="J17" s="28">
        <f t="shared" si="1"/>
        <v>0</v>
      </c>
      <c r="K17" s="28">
        <f t="shared" si="1"/>
        <v>2.1112115534658868</v>
      </c>
      <c r="L17" s="28">
        <f t="shared" si="1"/>
        <v>7.5911804084104579</v>
      </c>
      <c r="M17" s="28">
        <f t="shared" si="1"/>
        <v>7.3539964347356008</v>
      </c>
      <c r="N17" s="28">
        <f t="shared" si="1"/>
        <v>9.6347628402118648</v>
      </c>
    </row>
    <row r="18" spans="2:14" ht="15" x14ac:dyDescent="0.25">
      <c r="B18" s="91"/>
      <c r="C18" s="71"/>
      <c r="D18" s="57"/>
      <c r="E18" s="57"/>
      <c r="F18" s="57"/>
      <c r="G18" s="57"/>
      <c r="H18" s="57"/>
      <c r="I18" s="203"/>
      <c r="J18" s="57"/>
      <c r="K18" s="71"/>
      <c r="L18" s="57"/>
      <c r="M18" s="71"/>
      <c r="N18" s="57"/>
    </row>
    <row r="19" spans="2:14" ht="15" x14ac:dyDescent="0.25">
      <c r="B19" s="9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2:14" ht="15" x14ac:dyDescent="0.25">
      <c r="B20" s="9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</row>
    <row r="21" spans="2:14" ht="15" x14ac:dyDescent="0.25">
      <c r="B21" s="243" t="s">
        <v>127</v>
      </c>
      <c r="C21" s="244"/>
      <c r="D21" s="240" t="s">
        <v>11</v>
      </c>
      <c r="E21" s="241"/>
      <c r="F21" s="241"/>
      <c r="G21" s="241"/>
      <c r="H21" s="241"/>
      <c r="I21" s="242"/>
      <c r="J21" s="238" t="s">
        <v>110</v>
      </c>
      <c r="K21" s="238" t="s">
        <v>110</v>
      </c>
      <c r="L21" s="238" t="s">
        <v>110</v>
      </c>
      <c r="M21" s="238" t="s">
        <v>110</v>
      </c>
      <c r="N21" s="239" t="s">
        <v>110</v>
      </c>
    </row>
    <row r="22" spans="2:14" ht="15" x14ac:dyDescent="0.25">
      <c r="B22" s="65"/>
      <c r="C22" s="66" t="s">
        <v>36</v>
      </c>
      <c r="D22" s="67" t="str">
        <f>D7</f>
        <v>2021-22</v>
      </c>
      <c r="E22" s="67" t="str">
        <f t="shared" ref="E22:G22" si="2">E7</f>
        <v>2022-23</v>
      </c>
      <c r="F22" s="67" t="str">
        <f t="shared" si="2"/>
        <v>2023-24</v>
      </c>
      <c r="G22" s="67" t="str">
        <f t="shared" si="2"/>
        <v>2024-25</v>
      </c>
      <c r="H22" s="67" t="str">
        <f t="shared" ref="H22:N22" si="3">H7</f>
        <v>2025-26</v>
      </c>
      <c r="I22" s="200" t="str">
        <f t="shared" si="3"/>
        <v>Sept 26 Qtr</v>
      </c>
      <c r="J22" s="67" t="str">
        <f t="shared" si="3"/>
        <v>2026-27</v>
      </c>
      <c r="K22" s="67" t="str">
        <f t="shared" si="3"/>
        <v>2027-28</v>
      </c>
      <c r="L22" s="67" t="str">
        <f t="shared" si="3"/>
        <v>2028-29</v>
      </c>
      <c r="M22" s="67" t="str">
        <f t="shared" si="3"/>
        <v>2029-30</v>
      </c>
      <c r="N22" s="67" t="str">
        <f t="shared" si="3"/>
        <v>2030-31</v>
      </c>
    </row>
    <row r="23" spans="2:14" ht="15" x14ac:dyDescent="0.25">
      <c r="B23" s="68"/>
      <c r="C23" s="69"/>
      <c r="D23" s="42" t="str">
        <f>D$8</f>
        <v>Actuals</v>
      </c>
      <c r="E23" s="42" t="str">
        <f t="shared" ref="E23:N23" si="4">E$8</f>
        <v>Actuals</v>
      </c>
      <c r="F23" s="42" t="str">
        <f t="shared" si="4"/>
        <v>Actuals</v>
      </c>
      <c r="G23" s="42" t="str">
        <f t="shared" si="4"/>
        <v>Actuals</v>
      </c>
      <c r="H23" s="42" t="str">
        <f t="shared" si="4"/>
        <v>Estimate</v>
      </c>
      <c r="I23" s="193" t="str">
        <f t="shared" si="4"/>
        <v>Estimate</v>
      </c>
      <c r="J23" s="42" t="str">
        <f t="shared" si="4"/>
        <v>Forecast</v>
      </c>
      <c r="K23" s="42" t="str">
        <f t="shared" si="4"/>
        <v>Forecast</v>
      </c>
      <c r="L23" s="42" t="str">
        <f t="shared" si="4"/>
        <v>Forecast</v>
      </c>
      <c r="M23" s="42" t="str">
        <f t="shared" si="4"/>
        <v>Forecast</v>
      </c>
      <c r="N23" s="42" t="str">
        <f t="shared" si="4"/>
        <v>Forecast</v>
      </c>
    </row>
    <row r="24" spans="2:14" ht="15" x14ac:dyDescent="0.25">
      <c r="B24" s="153" t="s">
        <v>54</v>
      </c>
      <c r="C24" s="154"/>
      <c r="D24" s="117"/>
      <c r="E24" s="117"/>
      <c r="F24" s="117"/>
      <c r="G24" s="117"/>
      <c r="H24" s="117"/>
      <c r="I24" s="209"/>
      <c r="J24" s="117"/>
      <c r="K24" s="154"/>
      <c r="L24" s="117"/>
      <c r="M24" s="154"/>
      <c r="N24" s="117"/>
    </row>
    <row r="25" spans="2:14" ht="15" x14ac:dyDescent="0.25">
      <c r="B25" s="88" t="str">
        <f>B10</f>
        <v>Constestable costs</v>
      </c>
      <c r="C25" s="70">
        <f>SUM(D25:N25)</f>
        <v>24.099183567332709</v>
      </c>
      <c r="D25" s="183">
        <f>D10*'2. CPI escalation series'!D$23</f>
        <v>0</v>
      </c>
      <c r="E25" s="183">
        <f>E10*'2. CPI escalation series'!E$23</f>
        <v>0</v>
      </c>
      <c r="F25" s="183">
        <f>F10*'2. CPI escalation series'!F$23</f>
        <v>0</v>
      </c>
      <c r="G25" s="183">
        <f>G10*'2. CPI escalation series'!G$23</f>
        <v>0</v>
      </c>
      <c r="H25" s="183">
        <f>H10*'2. CPI escalation series'!H$23</f>
        <v>0</v>
      </c>
      <c r="I25" s="211">
        <f>I10*'2. CPI escalation series'!I$23</f>
        <v>0</v>
      </c>
      <c r="J25" s="100">
        <f>J10/(1+'2. CPI escalation series'!$C$12)^(COUNTA($J$7:J$7))</f>
        <v>0</v>
      </c>
      <c r="K25" s="100">
        <f>K10/(1+'2. CPI escalation series'!$C$12)^(COUNTA($J$7:K$7))</f>
        <v>2.003616113708039</v>
      </c>
      <c r="L25" s="100">
        <f>L10/(1+'2. CPI escalation series'!$C$12)^(COUNTA($J$7:L$7))</f>
        <v>7.0183246810348816</v>
      </c>
      <c r="M25" s="100">
        <f>M10/(1+'2. CPI escalation series'!$C$12)^(COUNTA($J$7:M$7))</f>
        <v>6.623521323148573</v>
      </c>
      <c r="N25" s="100">
        <f>N10/(1+'2. CPI escalation series'!$C$12)^(COUNTA($J$7:N$7))</f>
        <v>8.453721449441213</v>
      </c>
    </row>
    <row r="26" spans="2:14" ht="15" x14ac:dyDescent="0.25">
      <c r="B26" s="88" t="str">
        <f t="shared" ref="B26:B30" si="5">B11</f>
        <v>Maintenance costs</v>
      </c>
      <c r="C26" s="70">
        <f t="shared" ref="C26:C30" si="6">SUM(D26:N26)</f>
        <v>0</v>
      </c>
      <c r="D26" s="183">
        <f>D11*'2. CPI escalation series'!D$23</f>
        <v>0</v>
      </c>
      <c r="E26" s="183">
        <f>E11*'2. CPI escalation series'!E$23</f>
        <v>0</v>
      </c>
      <c r="F26" s="183">
        <f>F11*'2. CPI escalation series'!F$23</f>
        <v>0</v>
      </c>
      <c r="G26" s="183">
        <f>G11*'2. CPI escalation series'!G$23</f>
        <v>0</v>
      </c>
      <c r="H26" s="183">
        <f>H11*'2. CPI escalation series'!H$23</f>
        <v>0</v>
      </c>
      <c r="I26" s="211">
        <f>I11*'2. CPI escalation series'!I$23</f>
        <v>0</v>
      </c>
      <c r="J26" s="100">
        <f>J11/(1+'2. CPI escalation series'!$C$12)^(COUNTA($J$7:J$7))</f>
        <v>0</v>
      </c>
      <c r="K26" s="100">
        <f>K11/(1+'2. CPI escalation series'!$C$12)^(COUNTA($J$7:K$7))</f>
        <v>0</v>
      </c>
      <c r="L26" s="100">
        <f>L11/(1+'2. CPI escalation series'!$C$12)^(COUNTA($J$7:L$7))</f>
        <v>0</v>
      </c>
      <c r="M26" s="100">
        <f>M11/(1+'2. CPI escalation series'!$C$12)^(COUNTA($J$7:M$7))</f>
        <v>0</v>
      </c>
      <c r="N26" s="100">
        <f>N11/(1+'2. CPI escalation series'!$C$12)^(COUNTA($J$7:N$7))</f>
        <v>0</v>
      </c>
    </row>
    <row r="27" spans="2:14" ht="15" x14ac:dyDescent="0.25">
      <c r="B27" s="88" t="str">
        <f t="shared" si="5"/>
        <v>Operating costs</v>
      </c>
      <c r="C27" s="70">
        <f t="shared" si="6"/>
        <v>0</v>
      </c>
      <c r="D27" s="183">
        <f>D12*'2. CPI escalation series'!D$23</f>
        <v>0</v>
      </c>
      <c r="E27" s="183">
        <f>E12*'2. CPI escalation series'!E$23</f>
        <v>0</v>
      </c>
      <c r="F27" s="183">
        <f>F12*'2. CPI escalation series'!F$23</f>
        <v>0</v>
      </c>
      <c r="G27" s="183">
        <f>G12*'2. CPI escalation series'!G$23</f>
        <v>0</v>
      </c>
      <c r="H27" s="183">
        <f>H12*'2. CPI escalation series'!H$23</f>
        <v>0</v>
      </c>
      <c r="I27" s="211">
        <f>I12*'2. CPI escalation series'!I$23</f>
        <v>0</v>
      </c>
      <c r="J27" s="100">
        <f>J12/(1+'2. CPI escalation series'!$C$12)^(COUNTA($J$7:J$7))</f>
        <v>0</v>
      </c>
      <c r="K27" s="100">
        <f>K12/(1+'2. CPI escalation series'!$C$12)^(COUNTA($J$7:K$7))</f>
        <v>0</v>
      </c>
      <c r="L27" s="100">
        <f>L12/(1+'2. CPI escalation series'!$C$12)^(COUNTA($J$7:L$7))</f>
        <v>0</v>
      </c>
      <c r="M27" s="100">
        <f>M12/(1+'2. CPI escalation series'!$C$12)^(COUNTA($J$7:M$7))</f>
        <v>0</v>
      </c>
      <c r="N27" s="100">
        <f>N12/(1+'2. CPI escalation series'!$C$12)^(COUNTA($J$7:N$7))</f>
        <v>0</v>
      </c>
    </row>
    <row r="28" spans="2:14" ht="15" x14ac:dyDescent="0.25">
      <c r="B28" s="88" t="str">
        <f t="shared" si="5"/>
        <v>Insurance costs</v>
      </c>
      <c r="C28" s="70">
        <f t="shared" si="6"/>
        <v>0</v>
      </c>
      <c r="D28" s="183">
        <f>D13*'2. CPI escalation series'!D$23</f>
        <v>0</v>
      </c>
      <c r="E28" s="183">
        <f>E13*'2. CPI escalation series'!E$23</f>
        <v>0</v>
      </c>
      <c r="F28" s="183">
        <f>F13*'2. CPI escalation series'!F$23</f>
        <v>0</v>
      </c>
      <c r="G28" s="183">
        <f>G13*'2. CPI escalation series'!G$23</f>
        <v>0</v>
      </c>
      <c r="H28" s="183">
        <f>H13*'2. CPI escalation series'!H$23</f>
        <v>0</v>
      </c>
      <c r="I28" s="211">
        <f>I13*'2. CPI escalation series'!I$23</f>
        <v>0</v>
      </c>
      <c r="J28" s="100">
        <f>J13/(1+'2. CPI escalation series'!$C$12)^(COUNTA($J$7:J$7))</f>
        <v>0</v>
      </c>
      <c r="K28" s="100">
        <f>K13/(1+'2. CPI escalation series'!$C$12)^(COUNTA($J$7:K$7))</f>
        <v>0</v>
      </c>
      <c r="L28" s="100">
        <f>L13/(1+'2. CPI escalation series'!$C$12)^(COUNTA($J$7:L$7))</f>
        <v>0</v>
      </c>
      <c r="M28" s="100">
        <f>M13/(1+'2. CPI escalation series'!$C$12)^(COUNTA($J$7:M$7))</f>
        <v>0</v>
      </c>
      <c r="N28" s="100">
        <f>N13/(1+'2. CPI escalation series'!$C$12)^(COUNTA($J$7:N$7))</f>
        <v>0</v>
      </c>
    </row>
    <row r="29" spans="2:14" ht="15" x14ac:dyDescent="0.25">
      <c r="B29" s="88" t="str">
        <f t="shared" si="5"/>
        <v>[Transgrid to specify]</v>
      </c>
      <c r="C29" s="70">
        <f t="shared" si="6"/>
        <v>0</v>
      </c>
      <c r="D29" s="183">
        <f>D14*'2. CPI escalation series'!D$23</f>
        <v>0</v>
      </c>
      <c r="E29" s="183">
        <f>E14*'2. CPI escalation series'!E$23</f>
        <v>0</v>
      </c>
      <c r="F29" s="183">
        <f>F14*'2. CPI escalation series'!F$23</f>
        <v>0</v>
      </c>
      <c r="G29" s="183">
        <f>G14*'2. CPI escalation series'!G$23</f>
        <v>0</v>
      </c>
      <c r="H29" s="183">
        <f>H14*'2. CPI escalation series'!H$23</f>
        <v>0</v>
      </c>
      <c r="I29" s="211">
        <f>I14*'2. CPI escalation series'!I$23</f>
        <v>0</v>
      </c>
      <c r="J29" s="100">
        <f>J14/(1+'2. CPI escalation series'!$C$12)^(COUNTA($J$7:J$7))</f>
        <v>0</v>
      </c>
      <c r="K29" s="100">
        <f>K14/(1+'2. CPI escalation series'!$C$12)^(COUNTA($J$7:K$7))</f>
        <v>0</v>
      </c>
      <c r="L29" s="100">
        <f>L14/(1+'2. CPI escalation series'!$C$12)^(COUNTA($J$7:L$7))</f>
        <v>0</v>
      </c>
      <c r="M29" s="100">
        <f>M14/(1+'2. CPI escalation series'!$C$12)^(COUNTA($J$7:M$7))</f>
        <v>0</v>
      </c>
      <c r="N29" s="100">
        <f>N14/(1+'2. CPI escalation series'!$C$12)^(COUNTA($J$7:N$7))</f>
        <v>0</v>
      </c>
    </row>
    <row r="30" spans="2:14" ht="15" x14ac:dyDescent="0.25">
      <c r="B30" s="88" t="str">
        <f t="shared" si="5"/>
        <v>Debt raising costs</v>
      </c>
      <c r="C30" s="70">
        <f t="shared" si="6"/>
        <v>0</v>
      </c>
      <c r="D30" s="183">
        <f>D15*'2. CPI escalation series'!D$23</f>
        <v>0</v>
      </c>
      <c r="E30" s="183">
        <f>E15*'2. CPI escalation series'!E$23</f>
        <v>0</v>
      </c>
      <c r="F30" s="183">
        <f>F15*'2. CPI escalation series'!F$23</f>
        <v>0</v>
      </c>
      <c r="G30" s="183">
        <f>G15*'2. CPI escalation series'!G$23</f>
        <v>0</v>
      </c>
      <c r="H30" s="183">
        <f>H15*'2. CPI escalation series'!H$23</f>
        <v>0</v>
      </c>
      <c r="I30" s="211">
        <f>I15*'2. CPI escalation series'!I$23</f>
        <v>0</v>
      </c>
      <c r="J30" s="100">
        <f>J15/(1+'2. CPI escalation series'!$C$12)^(COUNTA($J$7:J$7))</f>
        <v>0</v>
      </c>
      <c r="K30" s="100">
        <f>K15/(1+'2. CPI escalation series'!$C$12)^(COUNTA($J$7:K$7))</f>
        <v>0</v>
      </c>
      <c r="L30" s="100">
        <f>L15/(1+'2. CPI escalation series'!$C$12)^(COUNTA($J$7:L$7))</f>
        <v>0</v>
      </c>
      <c r="M30" s="100">
        <f>M15/(1+'2. CPI escalation series'!$C$12)^(COUNTA($J$7:M$7))</f>
        <v>0</v>
      </c>
      <c r="N30" s="100">
        <f>N15/(1+'2. CPI escalation series'!$C$12)^(COUNTA($J$7:N$7))</f>
        <v>0</v>
      </c>
    </row>
    <row r="31" spans="2:14" ht="15" x14ac:dyDescent="0.25">
      <c r="B31" s="89"/>
      <c r="C31" s="145"/>
      <c r="D31" s="90"/>
      <c r="E31" s="90"/>
      <c r="F31" s="90"/>
      <c r="G31" s="90"/>
      <c r="H31" s="90"/>
      <c r="I31" s="201"/>
      <c r="J31" s="90"/>
      <c r="K31" s="145"/>
      <c r="L31" s="90"/>
      <c r="M31" s="145"/>
      <c r="N31" s="90"/>
    </row>
    <row r="32" spans="2:14" ht="15" x14ac:dyDescent="0.25">
      <c r="B32" s="89" t="s">
        <v>58</v>
      </c>
      <c r="C32" s="70">
        <f>SUM(C25:C30)</f>
        <v>24.099183567332709</v>
      </c>
      <c r="D32" s="28">
        <f t="shared" ref="D32:N32" si="7">SUM(D25:D30)</f>
        <v>0</v>
      </c>
      <c r="E32" s="28">
        <f t="shared" si="7"/>
        <v>0</v>
      </c>
      <c r="F32" s="28">
        <f t="shared" si="7"/>
        <v>0</v>
      </c>
      <c r="G32" s="28">
        <f t="shared" si="7"/>
        <v>0</v>
      </c>
      <c r="H32" s="28">
        <f t="shared" si="7"/>
        <v>0</v>
      </c>
      <c r="I32" s="202">
        <f t="shared" si="7"/>
        <v>0</v>
      </c>
      <c r="J32" s="28">
        <f t="shared" si="7"/>
        <v>0</v>
      </c>
      <c r="K32" s="28">
        <f t="shared" si="7"/>
        <v>2.003616113708039</v>
      </c>
      <c r="L32" s="28">
        <f t="shared" si="7"/>
        <v>7.0183246810348816</v>
      </c>
      <c r="M32" s="28">
        <f t="shared" si="7"/>
        <v>6.623521323148573</v>
      </c>
      <c r="N32" s="28">
        <f t="shared" si="7"/>
        <v>8.453721449441213</v>
      </c>
    </row>
    <row r="33" spans="2:14" ht="15" x14ac:dyDescent="0.25">
      <c r="B33" s="91"/>
      <c r="C33" s="71"/>
      <c r="D33" s="57"/>
      <c r="E33" s="57"/>
      <c r="F33" s="57"/>
      <c r="G33" s="57"/>
      <c r="H33" s="57"/>
      <c r="I33" s="203"/>
      <c r="J33" s="57"/>
      <c r="K33" s="71"/>
      <c r="L33" s="57"/>
      <c r="M33" s="71"/>
      <c r="N33" s="57"/>
    </row>
    <row r="34" spans="2:14" ht="15" x14ac:dyDescent="0.25">
      <c r="B34" s="98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</row>
    <row r="35" spans="2:14" ht="15" x14ac:dyDescent="0.25">
      <c r="B35" s="135"/>
      <c r="C35" s="59"/>
      <c r="H35" s="59"/>
      <c r="I35" s="59"/>
      <c r="J35" s="59"/>
      <c r="K35" s="59"/>
      <c r="L35" s="59"/>
      <c r="M35" s="59"/>
      <c r="N35" s="59"/>
    </row>
    <row r="36" spans="2:14" ht="15" x14ac:dyDescent="0.25">
      <c r="B36" s="243" t="s">
        <v>126</v>
      </c>
      <c r="C36" s="244" t="s">
        <v>69</v>
      </c>
      <c r="D36" s="240" t="str">
        <f>D6</f>
        <v>Pre-period</v>
      </c>
      <c r="E36" s="241"/>
      <c r="F36" s="241"/>
      <c r="G36" s="241"/>
      <c r="H36" s="241"/>
      <c r="I36" s="242"/>
      <c r="J36" s="238" t="s">
        <v>110</v>
      </c>
      <c r="K36" s="238" t="s">
        <v>110</v>
      </c>
      <c r="L36" s="238" t="s">
        <v>110</v>
      </c>
      <c r="M36" s="238" t="s">
        <v>110</v>
      </c>
      <c r="N36" s="239" t="s">
        <v>110</v>
      </c>
    </row>
    <row r="37" spans="2:14" ht="15" x14ac:dyDescent="0.25">
      <c r="B37" s="65"/>
      <c r="C37" s="66" t="s">
        <v>36</v>
      </c>
      <c r="D37" s="67" t="str">
        <f>D7</f>
        <v>2021-22</v>
      </c>
      <c r="E37" s="67" t="str">
        <f t="shared" ref="E37:N37" si="8">E7</f>
        <v>2022-23</v>
      </c>
      <c r="F37" s="67" t="str">
        <f t="shared" si="8"/>
        <v>2023-24</v>
      </c>
      <c r="G37" s="67" t="str">
        <f t="shared" si="8"/>
        <v>2024-25</v>
      </c>
      <c r="H37" s="67" t="str">
        <f t="shared" ref="H37:I37" si="9">H7</f>
        <v>2025-26</v>
      </c>
      <c r="I37" s="200" t="str">
        <f t="shared" si="9"/>
        <v>Sept 26 Qtr</v>
      </c>
      <c r="J37" s="67" t="str">
        <f t="shared" si="8"/>
        <v>2026-27</v>
      </c>
      <c r="K37" s="67" t="str">
        <f t="shared" si="8"/>
        <v>2027-28</v>
      </c>
      <c r="L37" s="67" t="str">
        <f t="shared" si="8"/>
        <v>2028-29</v>
      </c>
      <c r="M37" s="67" t="str">
        <f t="shared" si="8"/>
        <v>2029-30</v>
      </c>
      <c r="N37" s="67" t="str">
        <f t="shared" si="8"/>
        <v>2030-31</v>
      </c>
    </row>
    <row r="38" spans="2:14" ht="15" x14ac:dyDescent="0.25">
      <c r="B38" s="73"/>
      <c r="C38" s="74"/>
      <c r="D38" s="42" t="str">
        <f>D$8</f>
        <v>Actuals</v>
      </c>
      <c r="E38" s="42" t="str">
        <f t="shared" ref="E38:N38" si="10">E$8</f>
        <v>Actuals</v>
      </c>
      <c r="F38" s="42" t="str">
        <f t="shared" si="10"/>
        <v>Actuals</v>
      </c>
      <c r="G38" s="42" t="str">
        <f t="shared" si="10"/>
        <v>Actuals</v>
      </c>
      <c r="H38" s="42" t="str">
        <f t="shared" si="10"/>
        <v>Estimate</v>
      </c>
      <c r="I38" s="193" t="str">
        <f t="shared" si="10"/>
        <v>Estimate</v>
      </c>
      <c r="J38" s="42" t="str">
        <f t="shared" si="10"/>
        <v>Forecast</v>
      </c>
      <c r="K38" s="42" t="str">
        <f t="shared" si="10"/>
        <v>Forecast</v>
      </c>
      <c r="L38" s="42" t="str">
        <f t="shared" si="10"/>
        <v>Forecast</v>
      </c>
      <c r="M38" s="42" t="str">
        <f t="shared" si="10"/>
        <v>Forecast</v>
      </c>
      <c r="N38" s="42" t="str">
        <f t="shared" si="10"/>
        <v>Forecast</v>
      </c>
    </row>
    <row r="39" spans="2:14" ht="15" x14ac:dyDescent="0.25">
      <c r="B39" s="156"/>
      <c r="C39" s="117"/>
      <c r="D39" s="117"/>
      <c r="E39" s="117"/>
      <c r="F39" s="117"/>
      <c r="G39" s="117"/>
      <c r="H39" s="117"/>
      <c r="I39" s="209"/>
      <c r="J39" s="117"/>
      <c r="K39" s="116"/>
      <c r="L39" s="154"/>
      <c r="M39" s="116"/>
      <c r="N39" s="154"/>
    </row>
    <row r="40" spans="2:14" ht="15" x14ac:dyDescent="0.25">
      <c r="B40" s="145" t="s">
        <v>59</v>
      </c>
      <c r="C40" s="70">
        <f>SUM(D40:N40)</f>
        <v>26.691151236823806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197">
        <v>0</v>
      </c>
      <c r="J40" s="50">
        <v>0</v>
      </c>
      <c r="K40" s="49">
        <v>2.1112115534658868</v>
      </c>
      <c r="L40" s="49">
        <v>7.5911804084104579</v>
      </c>
      <c r="M40" s="49">
        <v>7.3539964347356008</v>
      </c>
      <c r="N40" s="49">
        <v>9.6347628402118648</v>
      </c>
    </row>
    <row r="41" spans="2:14" ht="15" x14ac:dyDescent="0.25">
      <c r="B41" s="145" t="s">
        <v>60</v>
      </c>
      <c r="C41" s="70">
        <f>SUM(D41:N41)</f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197">
        <v>0</v>
      </c>
      <c r="J41" s="50">
        <v>0</v>
      </c>
      <c r="K41" s="49">
        <v>0</v>
      </c>
      <c r="L41" s="49">
        <v>0</v>
      </c>
      <c r="M41" s="49">
        <v>0</v>
      </c>
      <c r="N41" s="49">
        <v>0</v>
      </c>
    </row>
    <row r="42" spans="2:14" ht="15" x14ac:dyDescent="0.25">
      <c r="B42" s="157"/>
      <c r="C42" s="145"/>
      <c r="D42" s="90"/>
      <c r="E42" s="90"/>
      <c r="F42" s="90"/>
      <c r="G42" s="90"/>
      <c r="H42" s="90"/>
      <c r="I42" s="201"/>
      <c r="J42" s="90"/>
      <c r="K42" s="145"/>
      <c r="L42" s="90"/>
      <c r="M42" s="145"/>
      <c r="N42" s="90"/>
    </row>
    <row r="43" spans="2:14" ht="15" x14ac:dyDescent="0.25">
      <c r="B43" s="157" t="s">
        <v>58</v>
      </c>
      <c r="C43" s="70">
        <f>SUM(C40:C41)</f>
        <v>26.691151236823806</v>
      </c>
      <c r="D43" s="28">
        <f t="shared" ref="D43:N43" si="11">SUM(D40:D41)</f>
        <v>0</v>
      </c>
      <c r="E43" s="28">
        <f t="shared" si="11"/>
        <v>0</v>
      </c>
      <c r="F43" s="28">
        <f t="shared" si="11"/>
        <v>0</v>
      </c>
      <c r="G43" s="28">
        <f t="shared" si="11"/>
        <v>0</v>
      </c>
      <c r="H43" s="28">
        <f t="shared" si="11"/>
        <v>0</v>
      </c>
      <c r="I43" s="202">
        <f t="shared" si="11"/>
        <v>0</v>
      </c>
      <c r="J43" s="28">
        <f t="shared" si="11"/>
        <v>0</v>
      </c>
      <c r="K43" s="28">
        <f t="shared" si="11"/>
        <v>2.1112115534658868</v>
      </c>
      <c r="L43" s="28">
        <f t="shared" si="11"/>
        <v>7.5911804084104579</v>
      </c>
      <c r="M43" s="28">
        <f t="shared" si="11"/>
        <v>7.3539964347356008</v>
      </c>
      <c r="N43" s="28">
        <f t="shared" si="11"/>
        <v>9.6347628402118648</v>
      </c>
    </row>
    <row r="44" spans="2:14" ht="15" x14ac:dyDescent="0.25">
      <c r="B44" s="158"/>
      <c r="C44" s="57"/>
      <c r="D44" s="57"/>
      <c r="E44" s="57"/>
      <c r="F44" s="57"/>
      <c r="G44" s="57"/>
      <c r="H44" s="57"/>
      <c r="I44" s="203"/>
      <c r="J44" s="57"/>
      <c r="K44" s="72"/>
      <c r="L44" s="71"/>
      <c r="M44" s="72"/>
      <c r="N44" s="71"/>
    </row>
    <row r="45" spans="2:14" ht="15" x14ac:dyDescent="0.25">
      <c r="B45" s="98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</row>
    <row r="46" spans="2:14" ht="15" x14ac:dyDescent="0.25">
      <c r="B46" s="98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</row>
    <row r="47" spans="2:14" ht="15" x14ac:dyDescent="0.25">
      <c r="B47" s="243" t="s">
        <v>128</v>
      </c>
      <c r="C47" s="244" t="s">
        <v>69</v>
      </c>
      <c r="D47" s="240" t="s">
        <v>11</v>
      </c>
      <c r="E47" s="241"/>
      <c r="F47" s="241"/>
      <c r="G47" s="241"/>
      <c r="H47" s="241"/>
      <c r="I47" s="242"/>
      <c r="J47" s="238" t="s">
        <v>110</v>
      </c>
      <c r="K47" s="238" t="s">
        <v>110</v>
      </c>
      <c r="L47" s="238" t="s">
        <v>110</v>
      </c>
      <c r="M47" s="238" t="s">
        <v>110</v>
      </c>
      <c r="N47" s="239" t="s">
        <v>110</v>
      </c>
    </row>
    <row r="48" spans="2:14" ht="15" x14ac:dyDescent="0.25">
      <c r="B48" s="65"/>
      <c r="C48" s="66" t="s">
        <v>36</v>
      </c>
      <c r="D48" s="67" t="str">
        <f>D37</f>
        <v>2021-22</v>
      </c>
      <c r="E48" s="67" t="str">
        <f t="shared" ref="E48:G48" si="12">E37</f>
        <v>2022-23</v>
      </c>
      <c r="F48" s="67" t="str">
        <f t="shared" si="12"/>
        <v>2023-24</v>
      </c>
      <c r="G48" s="67" t="str">
        <f t="shared" si="12"/>
        <v>2024-25</v>
      </c>
      <c r="H48" s="67" t="str">
        <f t="shared" ref="H48:N48" si="13">H37</f>
        <v>2025-26</v>
      </c>
      <c r="I48" s="200" t="str">
        <f t="shared" si="13"/>
        <v>Sept 26 Qtr</v>
      </c>
      <c r="J48" s="67" t="str">
        <f t="shared" si="13"/>
        <v>2026-27</v>
      </c>
      <c r="K48" s="67" t="str">
        <f t="shared" si="13"/>
        <v>2027-28</v>
      </c>
      <c r="L48" s="67" t="str">
        <f t="shared" si="13"/>
        <v>2028-29</v>
      </c>
      <c r="M48" s="67" t="str">
        <f t="shared" si="13"/>
        <v>2029-30</v>
      </c>
      <c r="N48" s="67" t="str">
        <f t="shared" si="13"/>
        <v>2030-31</v>
      </c>
    </row>
    <row r="49" spans="1:14" ht="15" x14ac:dyDescent="0.25">
      <c r="B49" s="73"/>
      <c r="C49" s="74"/>
      <c r="D49" s="42" t="str">
        <f>D$8</f>
        <v>Actuals</v>
      </c>
      <c r="E49" s="42" t="str">
        <f t="shared" ref="E49:N49" si="14">E$8</f>
        <v>Actuals</v>
      </c>
      <c r="F49" s="42" t="str">
        <f t="shared" si="14"/>
        <v>Actuals</v>
      </c>
      <c r="G49" s="42" t="str">
        <f t="shared" si="14"/>
        <v>Actuals</v>
      </c>
      <c r="H49" s="42" t="str">
        <f t="shared" si="14"/>
        <v>Estimate</v>
      </c>
      <c r="I49" s="193" t="str">
        <f t="shared" si="14"/>
        <v>Estimate</v>
      </c>
      <c r="J49" s="42" t="str">
        <f t="shared" si="14"/>
        <v>Forecast</v>
      </c>
      <c r="K49" s="42" t="str">
        <f t="shared" si="14"/>
        <v>Forecast</v>
      </c>
      <c r="L49" s="42" t="str">
        <f t="shared" si="14"/>
        <v>Forecast</v>
      </c>
      <c r="M49" s="42" t="str">
        <f t="shared" si="14"/>
        <v>Forecast</v>
      </c>
      <c r="N49" s="42" t="str">
        <f t="shared" si="14"/>
        <v>Forecast</v>
      </c>
    </row>
    <row r="50" spans="1:14" ht="15" x14ac:dyDescent="0.25">
      <c r="B50" s="156"/>
      <c r="C50" s="117"/>
      <c r="D50" s="117"/>
      <c r="E50" s="117"/>
      <c r="F50" s="117"/>
      <c r="G50" s="117"/>
      <c r="H50" s="117"/>
      <c r="I50" s="209"/>
      <c r="J50" s="117"/>
      <c r="K50" s="116"/>
      <c r="L50" s="154"/>
      <c r="M50" s="116"/>
      <c r="N50" s="154"/>
    </row>
    <row r="51" spans="1:14" ht="15" x14ac:dyDescent="0.25">
      <c r="B51" s="145" t="s">
        <v>59</v>
      </c>
      <c r="C51" s="70">
        <f>SUM(D51:N51)</f>
        <v>24.099183567332709</v>
      </c>
      <c r="D51" s="183">
        <f>D40*'2. CPI escalation series'!D$23</f>
        <v>0</v>
      </c>
      <c r="E51" s="183">
        <f>E40*'2. CPI escalation series'!E$23</f>
        <v>0</v>
      </c>
      <c r="F51" s="183">
        <f>F40*'2. CPI escalation series'!F$23</f>
        <v>0</v>
      </c>
      <c r="G51" s="183">
        <f>G40*'2. CPI escalation series'!G$23</f>
        <v>0</v>
      </c>
      <c r="H51" s="183">
        <f>H40*'2. CPI escalation series'!H$23</f>
        <v>0</v>
      </c>
      <c r="I51" s="211">
        <f>I40*'2. CPI escalation series'!I$23</f>
        <v>0</v>
      </c>
      <c r="J51" s="100">
        <f>J40/(1+'2. CPI escalation series'!$C$12)^(COUNTA($J$37:J$37))</f>
        <v>0</v>
      </c>
      <c r="K51" s="100">
        <f>K40/(1+'2. CPI escalation series'!$C$12)^(COUNTA($J$37:K$37))</f>
        <v>2.003616113708039</v>
      </c>
      <c r="L51" s="100">
        <f>L40/(1+'2. CPI escalation series'!$C$12)^(COUNTA($J$37:L$37))</f>
        <v>7.0183246810348816</v>
      </c>
      <c r="M51" s="100">
        <f>M40/(1+'2. CPI escalation series'!$C$12)^(COUNTA($J$37:M$37))</f>
        <v>6.623521323148573</v>
      </c>
      <c r="N51" s="100">
        <f>N40/(1+'2. CPI escalation series'!$C$12)^(COUNTA($J$37:N$37))</f>
        <v>8.453721449441213</v>
      </c>
    </row>
    <row r="52" spans="1:14" ht="15" x14ac:dyDescent="0.25">
      <c r="B52" s="145" t="s">
        <v>60</v>
      </c>
      <c r="C52" s="70">
        <f>SUM(D52:N52)</f>
        <v>0</v>
      </c>
      <c r="D52" s="183">
        <f>D41*'2. CPI escalation series'!D$23</f>
        <v>0</v>
      </c>
      <c r="E52" s="183">
        <f>E41*'2. CPI escalation series'!E$23</f>
        <v>0</v>
      </c>
      <c r="F52" s="183">
        <f>F41*'2. CPI escalation series'!F$23</f>
        <v>0</v>
      </c>
      <c r="G52" s="183">
        <f>G41*'2. CPI escalation series'!G$23</f>
        <v>0</v>
      </c>
      <c r="H52" s="183">
        <f>H41*'2. CPI escalation series'!H$23</f>
        <v>0</v>
      </c>
      <c r="I52" s="211">
        <f>I41*'2. CPI escalation series'!I$23</f>
        <v>0</v>
      </c>
      <c r="J52" s="100">
        <f>J41/(1+'2. CPI escalation series'!$C$12)^(COUNTA($J$37:J$37))</f>
        <v>0</v>
      </c>
      <c r="K52" s="100">
        <f>K41/(1+'2. CPI escalation series'!$C$12)^(COUNTA($J$37:K$37))</f>
        <v>0</v>
      </c>
      <c r="L52" s="100">
        <f>L41/(1+'2. CPI escalation series'!$C$12)^(COUNTA($J$37:L$37))</f>
        <v>0</v>
      </c>
      <c r="M52" s="100">
        <f>M41/(1+'2. CPI escalation series'!$C$12)^(COUNTA($J$37:M$37))</f>
        <v>0</v>
      </c>
      <c r="N52" s="100">
        <f>N41/(1+'2. CPI escalation series'!$C$12)^(COUNTA($J$37:N$37))</f>
        <v>0</v>
      </c>
    </row>
    <row r="53" spans="1:14" ht="15" x14ac:dyDescent="0.25">
      <c r="B53" s="157"/>
      <c r="C53" s="145"/>
      <c r="D53" s="90"/>
      <c r="E53" s="90"/>
      <c r="F53" s="90"/>
      <c r="G53" s="90"/>
      <c r="H53" s="90"/>
      <c r="I53" s="201"/>
      <c r="J53" s="90"/>
      <c r="K53" s="145"/>
      <c r="L53" s="90"/>
      <c r="M53" s="145"/>
      <c r="N53" s="90"/>
    </row>
    <row r="54" spans="1:14" ht="15" x14ac:dyDescent="0.25">
      <c r="B54" s="157" t="s">
        <v>58</v>
      </c>
      <c r="C54" s="70">
        <f>SUM(C51:C52)</f>
        <v>24.099183567332709</v>
      </c>
      <c r="D54" s="28">
        <f t="shared" ref="D54:N54" si="15">SUM(D51:D52)</f>
        <v>0</v>
      </c>
      <c r="E54" s="28">
        <f t="shared" si="15"/>
        <v>0</v>
      </c>
      <c r="F54" s="28">
        <f t="shared" si="15"/>
        <v>0</v>
      </c>
      <c r="G54" s="28">
        <f t="shared" si="15"/>
        <v>0</v>
      </c>
      <c r="H54" s="28">
        <f t="shared" si="15"/>
        <v>0</v>
      </c>
      <c r="I54" s="202">
        <f t="shared" si="15"/>
        <v>0</v>
      </c>
      <c r="J54" s="28">
        <f t="shared" si="15"/>
        <v>0</v>
      </c>
      <c r="K54" s="28">
        <f t="shared" si="15"/>
        <v>2.003616113708039</v>
      </c>
      <c r="L54" s="28">
        <f t="shared" si="15"/>
        <v>7.0183246810348816</v>
      </c>
      <c r="M54" s="28">
        <f t="shared" si="15"/>
        <v>6.623521323148573</v>
      </c>
      <c r="N54" s="28">
        <f t="shared" si="15"/>
        <v>8.453721449441213</v>
      </c>
    </row>
    <row r="55" spans="1:14" ht="15" x14ac:dyDescent="0.25">
      <c r="B55" s="158"/>
      <c r="C55" s="57"/>
      <c r="D55" s="57"/>
      <c r="E55" s="57"/>
      <c r="F55" s="57"/>
      <c r="G55" s="57"/>
      <c r="H55" s="57"/>
      <c r="I55" s="203"/>
      <c r="J55" s="57"/>
      <c r="K55" s="72"/>
      <c r="L55" s="71"/>
      <c r="M55" s="72"/>
      <c r="N55" s="71"/>
    </row>
    <row r="56" spans="1:14" ht="15" x14ac:dyDescent="0.25">
      <c r="B56" s="98"/>
      <c r="C56" s="59"/>
      <c r="H56" s="59"/>
      <c r="I56" s="59"/>
      <c r="J56" s="59"/>
      <c r="K56" s="59"/>
      <c r="L56" s="59"/>
      <c r="M56" s="59"/>
      <c r="N56" s="59"/>
    </row>
    <row r="57" spans="1:14" ht="15" x14ac:dyDescent="0.25">
      <c r="B57" s="135"/>
      <c r="H57" s="59"/>
      <c r="I57" s="59"/>
    </row>
    <row r="58" spans="1:14" s="60" customFormat="1" ht="15" x14ac:dyDescent="0.25">
      <c r="B58" s="243" t="s">
        <v>130</v>
      </c>
      <c r="C58" s="244" t="s">
        <v>70</v>
      </c>
      <c r="D58" s="240" t="str">
        <f>D6</f>
        <v>Pre-period</v>
      </c>
      <c r="E58" s="241"/>
      <c r="F58" s="241"/>
      <c r="G58" s="241"/>
      <c r="H58" s="241"/>
      <c r="I58" s="242"/>
      <c r="J58" s="241" t="str">
        <f>J6</f>
        <v>2026-31 regulatory control period (excluding IPFs)</v>
      </c>
      <c r="K58" s="241"/>
      <c r="L58" s="241"/>
      <c r="M58" s="241"/>
      <c r="N58" s="242"/>
    </row>
    <row r="59" spans="1:14" s="60" customFormat="1" ht="15" x14ac:dyDescent="0.25">
      <c r="B59" s="40"/>
      <c r="C59" s="63" t="s">
        <v>36</v>
      </c>
      <c r="D59" s="67" t="str">
        <f>D7</f>
        <v>2021-22</v>
      </c>
      <c r="E59" s="67" t="str">
        <f>E7</f>
        <v>2022-23</v>
      </c>
      <c r="F59" s="67" t="str">
        <f>F7</f>
        <v>2023-24</v>
      </c>
      <c r="G59" s="67" t="str">
        <f>G7</f>
        <v>2024-25</v>
      </c>
      <c r="H59" s="67" t="str">
        <f>H7</f>
        <v>2025-26</v>
      </c>
      <c r="I59" s="200" t="str">
        <f>I7</f>
        <v>Sept 26 Qtr</v>
      </c>
      <c r="J59" s="67" t="str">
        <f>J7</f>
        <v>2026-27</v>
      </c>
      <c r="K59" s="67" t="str">
        <f>K7</f>
        <v>2027-28</v>
      </c>
      <c r="L59" s="67" t="str">
        <f>L7</f>
        <v>2028-29</v>
      </c>
      <c r="M59" s="67" t="str">
        <f>M7</f>
        <v>2029-30</v>
      </c>
      <c r="N59" s="67" t="str">
        <f>N7</f>
        <v>2030-31</v>
      </c>
    </row>
    <row r="60" spans="1:14" s="60" customFormat="1" ht="15" x14ac:dyDescent="0.25">
      <c r="B60" s="43"/>
      <c r="C60" s="77"/>
      <c r="D60" s="42" t="str">
        <f>D$8</f>
        <v>Actuals</v>
      </c>
      <c r="E60" s="42" t="str">
        <f t="shared" ref="E60:N60" si="16">E$8</f>
        <v>Actuals</v>
      </c>
      <c r="F60" s="42" t="str">
        <f t="shared" si="16"/>
        <v>Actuals</v>
      </c>
      <c r="G60" s="42" t="str">
        <f t="shared" si="16"/>
        <v>Actuals</v>
      </c>
      <c r="H60" s="42" t="str">
        <f t="shared" si="16"/>
        <v>Estimate</v>
      </c>
      <c r="I60" s="193" t="str">
        <f t="shared" si="16"/>
        <v>Estimate</v>
      </c>
      <c r="J60" s="42" t="str">
        <f t="shared" si="16"/>
        <v>Forecast</v>
      </c>
      <c r="K60" s="42" t="str">
        <f t="shared" si="16"/>
        <v>Forecast</v>
      </c>
      <c r="L60" s="42" t="str">
        <f t="shared" si="16"/>
        <v>Forecast</v>
      </c>
      <c r="M60" s="42" t="str">
        <f t="shared" si="16"/>
        <v>Forecast</v>
      </c>
      <c r="N60" s="42" t="str">
        <f t="shared" si="16"/>
        <v>Forecast</v>
      </c>
    </row>
    <row r="61" spans="1:14" s="60" customFormat="1" ht="15" x14ac:dyDescent="0.25">
      <c r="A61" s="88"/>
      <c r="B61" s="44" t="s">
        <v>61</v>
      </c>
      <c r="C61" s="78"/>
      <c r="D61" s="117"/>
      <c r="E61" s="117"/>
      <c r="F61" s="117"/>
      <c r="G61" s="117"/>
      <c r="H61" s="117"/>
      <c r="I61" s="209"/>
      <c r="J61" s="117"/>
      <c r="K61" s="116"/>
      <c r="L61" s="154"/>
      <c r="M61" s="116"/>
      <c r="N61" s="154"/>
    </row>
    <row r="62" spans="1:14" s="60" customFormat="1" ht="15" x14ac:dyDescent="0.25">
      <c r="A62" s="88"/>
      <c r="B62" s="95" t="s">
        <v>163</v>
      </c>
      <c r="C62" s="70">
        <f>SUM(D62:N62)</f>
        <v>26.691151236823806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197">
        <v>0</v>
      </c>
      <c r="J62" s="50">
        <v>0</v>
      </c>
      <c r="K62" s="49">
        <v>2.1112115534658868</v>
      </c>
      <c r="L62" s="49">
        <v>7.5911804084104579</v>
      </c>
      <c r="M62" s="49">
        <v>7.3539964347356008</v>
      </c>
      <c r="N62" s="49">
        <v>9.6347628402118648</v>
      </c>
    </row>
    <row r="63" spans="1:14" s="60" customFormat="1" ht="15" x14ac:dyDescent="0.25">
      <c r="A63" s="88"/>
      <c r="B63" s="95" t="s">
        <v>62</v>
      </c>
      <c r="C63" s="70">
        <f>SUM(D63:N63)</f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197">
        <v>0</v>
      </c>
      <c r="J63" s="50">
        <v>0</v>
      </c>
      <c r="K63" s="49">
        <v>0</v>
      </c>
      <c r="L63" s="49">
        <v>0</v>
      </c>
      <c r="M63" s="49">
        <v>0</v>
      </c>
      <c r="N63" s="49">
        <v>0</v>
      </c>
    </row>
    <row r="64" spans="1:14" s="60" customFormat="1" ht="15" x14ac:dyDescent="0.25">
      <c r="A64" s="88"/>
      <c r="B64" s="95" t="s">
        <v>63</v>
      </c>
      <c r="C64" s="70">
        <f t="shared" ref="C64:C70" si="17">SUM(D64:N64)</f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197">
        <v>0</v>
      </c>
      <c r="J64" s="50">
        <v>0</v>
      </c>
      <c r="K64" s="49">
        <v>0</v>
      </c>
      <c r="L64" s="49">
        <v>0</v>
      </c>
      <c r="M64" s="49">
        <v>0</v>
      </c>
      <c r="N64" s="49">
        <v>0</v>
      </c>
    </row>
    <row r="65" spans="1:14" s="60" customFormat="1" ht="15" x14ac:dyDescent="0.25">
      <c r="A65" s="88"/>
      <c r="B65" s="95" t="s">
        <v>64</v>
      </c>
      <c r="C65" s="70">
        <f t="shared" si="17"/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197">
        <v>0</v>
      </c>
      <c r="J65" s="50">
        <v>0</v>
      </c>
      <c r="K65" s="49">
        <v>0</v>
      </c>
      <c r="L65" s="49">
        <v>0</v>
      </c>
      <c r="M65" s="49">
        <v>0</v>
      </c>
      <c r="N65" s="49">
        <v>0</v>
      </c>
    </row>
    <row r="66" spans="1:14" s="60" customFormat="1" ht="15" x14ac:dyDescent="0.25">
      <c r="A66" s="88"/>
      <c r="B66" s="95" t="s">
        <v>65</v>
      </c>
      <c r="C66" s="70">
        <f t="shared" si="17"/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197">
        <v>0</v>
      </c>
      <c r="J66" s="50">
        <v>0</v>
      </c>
      <c r="K66" s="49">
        <v>0</v>
      </c>
      <c r="L66" s="49">
        <v>0</v>
      </c>
      <c r="M66" s="49">
        <v>0</v>
      </c>
      <c r="N66" s="49">
        <v>0</v>
      </c>
    </row>
    <row r="67" spans="1:14" s="60" customFormat="1" ht="15" x14ac:dyDescent="0.25">
      <c r="A67" s="88"/>
      <c r="B67" s="95" t="s">
        <v>66</v>
      </c>
      <c r="C67" s="70">
        <f t="shared" si="17"/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197">
        <v>0</v>
      </c>
      <c r="J67" s="50">
        <v>0</v>
      </c>
      <c r="K67" s="49">
        <v>0</v>
      </c>
      <c r="L67" s="49">
        <v>0</v>
      </c>
      <c r="M67" s="49">
        <v>0</v>
      </c>
      <c r="N67" s="49">
        <v>0</v>
      </c>
    </row>
    <row r="68" spans="1:14" s="60" customFormat="1" ht="15" x14ac:dyDescent="0.25">
      <c r="A68" s="88"/>
      <c r="B68" s="95" t="s">
        <v>67</v>
      </c>
      <c r="C68" s="70">
        <f t="shared" si="17"/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197">
        <v>0</v>
      </c>
      <c r="J68" s="50">
        <v>0</v>
      </c>
      <c r="K68" s="49">
        <v>0</v>
      </c>
      <c r="L68" s="49">
        <v>0</v>
      </c>
      <c r="M68" s="49">
        <v>0</v>
      </c>
      <c r="N68" s="49">
        <v>0</v>
      </c>
    </row>
    <row r="69" spans="1:14" s="60" customFormat="1" ht="15" x14ac:dyDescent="0.25">
      <c r="A69" s="88"/>
      <c r="B69" s="95" t="s">
        <v>68</v>
      </c>
      <c r="C69" s="70">
        <f t="shared" si="17"/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197">
        <v>0</v>
      </c>
      <c r="J69" s="50">
        <v>0</v>
      </c>
      <c r="K69" s="49">
        <v>0</v>
      </c>
      <c r="L69" s="49">
        <v>0</v>
      </c>
      <c r="M69" s="49">
        <v>0</v>
      </c>
      <c r="N69" s="49">
        <v>0</v>
      </c>
    </row>
    <row r="70" spans="1:14" s="60" customFormat="1" ht="15" x14ac:dyDescent="0.25">
      <c r="A70" s="88"/>
      <c r="B70" s="95" t="s">
        <v>51</v>
      </c>
      <c r="C70" s="70">
        <f t="shared" si="17"/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197">
        <v>0</v>
      </c>
      <c r="J70" s="50">
        <v>0</v>
      </c>
      <c r="K70" s="49">
        <v>0</v>
      </c>
      <c r="L70" s="49">
        <v>0</v>
      </c>
      <c r="M70" s="49">
        <v>0</v>
      </c>
      <c r="N70" s="49">
        <v>0</v>
      </c>
    </row>
    <row r="71" spans="1:14" s="60" customFormat="1" ht="15" x14ac:dyDescent="0.25">
      <c r="B71" s="48"/>
      <c r="C71" s="79"/>
      <c r="D71" s="53"/>
      <c r="E71" s="53"/>
      <c r="F71" s="53"/>
      <c r="G71" s="53"/>
      <c r="H71" s="53"/>
      <c r="I71" s="206"/>
      <c r="J71" s="53"/>
      <c r="K71" s="54"/>
      <c r="L71" s="52"/>
      <c r="M71" s="52"/>
      <c r="N71" s="52"/>
    </row>
    <row r="72" spans="1:14" s="60" customFormat="1" ht="15" x14ac:dyDescent="0.25">
      <c r="B72" s="159" t="s">
        <v>36</v>
      </c>
      <c r="C72" s="70">
        <f>SUM(C62:C70)</f>
        <v>26.691151236823806</v>
      </c>
      <c r="D72" s="28">
        <f>SUM(D62:D70)</f>
        <v>0</v>
      </c>
      <c r="E72" s="28">
        <f t="shared" ref="E72:N72" si="18">SUM(E62:E70)</f>
        <v>0</v>
      </c>
      <c r="F72" s="28">
        <f t="shared" si="18"/>
        <v>0</v>
      </c>
      <c r="G72" s="28">
        <f t="shared" si="18"/>
        <v>0</v>
      </c>
      <c r="H72" s="28">
        <f t="shared" si="18"/>
        <v>0</v>
      </c>
      <c r="I72" s="202">
        <f t="shared" si="18"/>
        <v>0</v>
      </c>
      <c r="J72" s="28">
        <f t="shared" si="18"/>
        <v>0</v>
      </c>
      <c r="K72" s="28">
        <f t="shared" si="18"/>
        <v>2.1112115534658868</v>
      </c>
      <c r="L72" s="28">
        <f t="shared" si="18"/>
        <v>7.5911804084104579</v>
      </c>
      <c r="M72" s="28">
        <f t="shared" si="18"/>
        <v>7.3539964347356008</v>
      </c>
      <c r="N72" s="28">
        <f t="shared" si="18"/>
        <v>9.6347628402118648</v>
      </c>
    </row>
    <row r="73" spans="1:14" s="60" customFormat="1" ht="15" x14ac:dyDescent="0.25">
      <c r="B73" s="31"/>
      <c r="C73" s="71"/>
      <c r="D73" s="21"/>
      <c r="E73" s="21"/>
      <c r="F73" s="21"/>
      <c r="G73" s="21"/>
      <c r="H73" s="21"/>
      <c r="I73" s="207"/>
      <c r="J73" s="21"/>
      <c r="K73" s="20"/>
      <c r="L73" s="58"/>
      <c r="M73" s="58"/>
      <c r="N73" s="58"/>
    </row>
    <row r="74" spans="1:14" s="60" customFormat="1" ht="15" x14ac:dyDescent="0.25">
      <c r="H74" s="59"/>
      <c r="I74" s="59"/>
    </row>
    <row r="75" spans="1:14" ht="15" x14ac:dyDescent="0.25">
      <c r="H75" s="59"/>
      <c r="I75" s="59"/>
    </row>
    <row r="76" spans="1:14" ht="15" x14ac:dyDescent="0.25">
      <c r="B76" s="243" t="s">
        <v>129</v>
      </c>
      <c r="C76" s="244" t="s">
        <v>70</v>
      </c>
      <c r="D76" s="240" t="s">
        <v>11</v>
      </c>
      <c r="E76" s="241"/>
      <c r="F76" s="241"/>
      <c r="G76" s="241"/>
      <c r="H76" s="241"/>
      <c r="I76" s="242"/>
      <c r="J76" s="241" t="s">
        <v>110</v>
      </c>
      <c r="K76" s="241"/>
      <c r="L76" s="241"/>
      <c r="M76" s="241"/>
      <c r="N76" s="242"/>
    </row>
    <row r="77" spans="1:14" ht="15" x14ac:dyDescent="0.25">
      <c r="B77" s="40"/>
      <c r="C77" s="63" t="s">
        <v>36</v>
      </c>
      <c r="D77" s="67" t="str">
        <f>D59</f>
        <v>2021-22</v>
      </c>
      <c r="E77" s="67" t="str">
        <f t="shared" ref="E77:G77" si="19">E59</f>
        <v>2022-23</v>
      </c>
      <c r="F77" s="67" t="str">
        <f t="shared" si="19"/>
        <v>2023-24</v>
      </c>
      <c r="G77" s="67" t="str">
        <f t="shared" si="19"/>
        <v>2024-25</v>
      </c>
      <c r="H77" s="67" t="str">
        <f t="shared" ref="H77:N77" si="20">H59</f>
        <v>2025-26</v>
      </c>
      <c r="I77" s="200" t="str">
        <f t="shared" si="20"/>
        <v>Sept 26 Qtr</v>
      </c>
      <c r="J77" s="67" t="str">
        <f t="shared" si="20"/>
        <v>2026-27</v>
      </c>
      <c r="K77" s="67" t="str">
        <f t="shared" si="20"/>
        <v>2027-28</v>
      </c>
      <c r="L77" s="67" t="str">
        <f t="shared" si="20"/>
        <v>2028-29</v>
      </c>
      <c r="M77" s="67" t="str">
        <f t="shared" si="20"/>
        <v>2029-30</v>
      </c>
      <c r="N77" s="67" t="str">
        <f t="shared" si="20"/>
        <v>2030-31</v>
      </c>
    </row>
    <row r="78" spans="1:14" ht="15" x14ac:dyDescent="0.25">
      <c r="B78" s="43"/>
      <c r="C78" s="77"/>
      <c r="D78" s="42" t="str">
        <f>D$8</f>
        <v>Actuals</v>
      </c>
      <c r="E78" s="42" t="str">
        <f t="shared" ref="E78:N78" si="21">E$8</f>
        <v>Actuals</v>
      </c>
      <c r="F78" s="42" t="str">
        <f t="shared" si="21"/>
        <v>Actuals</v>
      </c>
      <c r="G78" s="42" t="str">
        <f t="shared" si="21"/>
        <v>Actuals</v>
      </c>
      <c r="H78" s="42" t="str">
        <f t="shared" si="21"/>
        <v>Estimate</v>
      </c>
      <c r="I78" s="193" t="str">
        <f t="shared" si="21"/>
        <v>Estimate</v>
      </c>
      <c r="J78" s="42" t="str">
        <f t="shared" si="21"/>
        <v>Forecast</v>
      </c>
      <c r="K78" s="42" t="str">
        <f t="shared" si="21"/>
        <v>Forecast</v>
      </c>
      <c r="L78" s="42" t="str">
        <f t="shared" si="21"/>
        <v>Forecast</v>
      </c>
      <c r="M78" s="42" t="str">
        <f t="shared" si="21"/>
        <v>Forecast</v>
      </c>
      <c r="N78" s="42" t="str">
        <f t="shared" si="21"/>
        <v>Forecast</v>
      </c>
    </row>
    <row r="79" spans="1:14" ht="15" x14ac:dyDescent="0.25">
      <c r="B79" s="44" t="s">
        <v>61</v>
      </c>
      <c r="C79" s="78"/>
      <c r="D79" s="117"/>
      <c r="E79" s="117"/>
      <c r="F79" s="117"/>
      <c r="G79" s="117"/>
      <c r="H79" s="117"/>
      <c r="I79" s="209"/>
      <c r="J79" s="117"/>
      <c r="K79" s="116"/>
      <c r="L79" s="154"/>
      <c r="M79" s="116"/>
      <c r="N79" s="154"/>
    </row>
    <row r="80" spans="1:14" ht="15" x14ac:dyDescent="0.25">
      <c r="B80" s="48" t="str">
        <f t="shared" ref="B80:B88" si="22">B62</f>
        <v>Synchronous Condenser</v>
      </c>
      <c r="C80" s="70">
        <f>SUM(D80:N80)</f>
        <v>24.099183567332709</v>
      </c>
      <c r="D80" s="183">
        <f>D62*'2. CPI escalation series'!D$23</f>
        <v>0</v>
      </c>
      <c r="E80" s="183">
        <f>E62*'2. CPI escalation series'!E$23</f>
        <v>0</v>
      </c>
      <c r="F80" s="183">
        <f>F62*'2. CPI escalation series'!F$23</f>
        <v>0</v>
      </c>
      <c r="G80" s="183">
        <f>G62*'2. CPI escalation series'!G$23</f>
        <v>0</v>
      </c>
      <c r="H80" s="183">
        <f>H62*'2. CPI escalation series'!H$23</f>
        <v>0</v>
      </c>
      <c r="I80" s="211">
        <f>I62*'2. CPI escalation series'!I$23</f>
        <v>0</v>
      </c>
      <c r="J80" s="100">
        <f>J62/(1+'2. CPI escalation series'!$C$12)^(COUNTA($J$59:J$59))</f>
        <v>0</v>
      </c>
      <c r="K80" s="100">
        <f>K62/(1+'2. CPI escalation series'!$C$12)^(COUNTA($J$59:K$59))</f>
        <v>2.003616113708039</v>
      </c>
      <c r="L80" s="100">
        <f>L62/(1+'2. CPI escalation series'!$C$12)^(COUNTA($J$59:L$59))</f>
        <v>7.0183246810348816</v>
      </c>
      <c r="M80" s="100">
        <f>M62/(1+'2. CPI escalation series'!$C$12)^(COUNTA($J$59:M$59))</f>
        <v>6.623521323148573</v>
      </c>
      <c r="N80" s="100">
        <f>N62/(1+'2. CPI escalation series'!$C$12)^(COUNTA($J$59:N$59))</f>
        <v>8.453721449441213</v>
      </c>
    </row>
    <row r="81" spans="2:14" ht="15" x14ac:dyDescent="0.25">
      <c r="B81" s="48" t="str">
        <f t="shared" si="22"/>
        <v>Transmission lines - new infrastructure</v>
      </c>
      <c r="C81" s="70">
        <f>SUM(D81:N81)</f>
        <v>0</v>
      </c>
      <c r="D81" s="183">
        <f>D63*'2. CPI escalation series'!D$23</f>
        <v>0</v>
      </c>
      <c r="E81" s="183">
        <f>E63*'2. CPI escalation series'!E$23</f>
        <v>0</v>
      </c>
      <c r="F81" s="183">
        <f>F63*'2. CPI escalation series'!F$23</f>
        <v>0</v>
      </c>
      <c r="G81" s="183">
        <f>G63*'2. CPI escalation series'!G$23</f>
        <v>0</v>
      </c>
      <c r="H81" s="183">
        <f>H63*'2. CPI escalation series'!H$23</f>
        <v>0</v>
      </c>
      <c r="I81" s="211">
        <f>I63*'2. CPI escalation series'!I$23</f>
        <v>0</v>
      </c>
      <c r="J81" s="100">
        <f>J63/(1+'2. CPI escalation series'!$C$12)^(COUNTA($J$59:J$59))</f>
        <v>0</v>
      </c>
      <c r="K81" s="100">
        <f>K63/(1+'2. CPI escalation series'!$C$12)^(COUNTA($J$59:K$59))</f>
        <v>0</v>
      </c>
      <c r="L81" s="100">
        <f>L63/(1+'2. CPI escalation series'!$C$12)^(COUNTA($J$59:L$59))</f>
        <v>0</v>
      </c>
      <c r="M81" s="100">
        <f>M63/(1+'2. CPI escalation series'!$C$12)^(COUNTA($J$59:M$59))</f>
        <v>0</v>
      </c>
      <c r="N81" s="100">
        <f>N63/(1+'2. CPI escalation series'!$C$12)^(COUNTA($J$59:N$59))</f>
        <v>0</v>
      </c>
    </row>
    <row r="82" spans="2:14" ht="15" x14ac:dyDescent="0.25">
      <c r="B82" s="48" t="str">
        <f t="shared" si="22"/>
        <v>Towers - new infrastructure</v>
      </c>
      <c r="C82" s="70">
        <f t="shared" ref="C82:C88" si="23">SUM(D82:N82)</f>
        <v>0</v>
      </c>
      <c r="D82" s="183">
        <f>D64*'2. CPI escalation series'!D$23</f>
        <v>0</v>
      </c>
      <c r="E82" s="183">
        <f>E64*'2. CPI escalation series'!E$23</f>
        <v>0</v>
      </c>
      <c r="F82" s="183">
        <f>F64*'2. CPI escalation series'!F$23</f>
        <v>0</v>
      </c>
      <c r="G82" s="183">
        <f>G64*'2. CPI escalation series'!G$23</f>
        <v>0</v>
      </c>
      <c r="H82" s="183">
        <f>H64*'2. CPI escalation series'!H$23</f>
        <v>0</v>
      </c>
      <c r="I82" s="211">
        <f>I64*'2. CPI escalation series'!I$23</f>
        <v>0</v>
      </c>
      <c r="J82" s="100">
        <f>J64/(1+'2. CPI escalation series'!$C$12)^(COUNTA($J$59:J$59))</f>
        <v>0</v>
      </c>
      <c r="K82" s="100">
        <f>K64/(1+'2. CPI escalation series'!$C$12)^(COUNTA($J$59:K$59))</f>
        <v>0</v>
      </c>
      <c r="L82" s="100">
        <f>L64/(1+'2. CPI escalation series'!$C$12)^(COUNTA($J$59:L$59))</f>
        <v>0</v>
      </c>
      <c r="M82" s="100">
        <f>M64/(1+'2. CPI escalation series'!$C$12)^(COUNTA($J$59:M$59))</f>
        <v>0</v>
      </c>
      <c r="N82" s="100">
        <f>N64/(1+'2. CPI escalation series'!$C$12)^(COUNTA($J$59:N$59))</f>
        <v>0</v>
      </c>
    </row>
    <row r="83" spans="2:14" ht="15" x14ac:dyDescent="0.25">
      <c r="B83" s="48" t="str">
        <f t="shared" si="22"/>
        <v>Transmission lines - augmentation</v>
      </c>
      <c r="C83" s="70">
        <f t="shared" si="23"/>
        <v>0</v>
      </c>
      <c r="D83" s="183">
        <f>D65*'2. CPI escalation series'!D$23</f>
        <v>0</v>
      </c>
      <c r="E83" s="183">
        <f>E65*'2. CPI escalation series'!E$23</f>
        <v>0</v>
      </c>
      <c r="F83" s="183">
        <f>F65*'2. CPI escalation series'!F$23</f>
        <v>0</v>
      </c>
      <c r="G83" s="183">
        <f>G65*'2. CPI escalation series'!G$23</f>
        <v>0</v>
      </c>
      <c r="H83" s="183">
        <f>H65*'2. CPI escalation series'!H$23</f>
        <v>0</v>
      </c>
      <c r="I83" s="211">
        <f>I65*'2. CPI escalation series'!I$23</f>
        <v>0</v>
      </c>
      <c r="J83" s="100">
        <f>J65/(1+'2. CPI escalation series'!$C$12)^(COUNTA($J$59:J$59))</f>
        <v>0</v>
      </c>
      <c r="K83" s="100">
        <f>K65/(1+'2. CPI escalation series'!$C$12)^(COUNTA($J$59:K$59))</f>
        <v>0</v>
      </c>
      <c r="L83" s="100">
        <f>L65/(1+'2. CPI escalation series'!$C$12)^(COUNTA($J$59:L$59))</f>
        <v>0</v>
      </c>
      <c r="M83" s="100">
        <f>M65/(1+'2. CPI escalation series'!$C$12)^(COUNTA($J$59:M$59))</f>
        <v>0</v>
      </c>
      <c r="N83" s="100">
        <f>N65/(1+'2. CPI escalation series'!$C$12)^(COUNTA($J$59:N$59))</f>
        <v>0</v>
      </c>
    </row>
    <row r="84" spans="2:14" ht="15" x14ac:dyDescent="0.25">
      <c r="B84" s="48" t="str">
        <f t="shared" si="22"/>
        <v>Towers - augmentation</v>
      </c>
      <c r="C84" s="70">
        <f t="shared" si="23"/>
        <v>0</v>
      </c>
      <c r="D84" s="183">
        <f>D66*'2. CPI escalation series'!D$23</f>
        <v>0</v>
      </c>
      <c r="E84" s="183">
        <f>E66*'2. CPI escalation series'!E$23</f>
        <v>0</v>
      </c>
      <c r="F84" s="183">
        <f>F66*'2. CPI escalation series'!F$23</f>
        <v>0</v>
      </c>
      <c r="G84" s="183">
        <f>G66*'2. CPI escalation series'!G$23</f>
        <v>0</v>
      </c>
      <c r="H84" s="183">
        <f>H66*'2. CPI escalation series'!H$23</f>
        <v>0</v>
      </c>
      <c r="I84" s="211">
        <f>I66*'2. CPI escalation series'!I$23</f>
        <v>0</v>
      </c>
      <c r="J84" s="100">
        <f>J66/(1+'2. CPI escalation series'!$C$12)^(COUNTA($J$59:J$59))</f>
        <v>0</v>
      </c>
      <c r="K84" s="100">
        <f>K66/(1+'2. CPI escalation series'!$C$12)^(COUNTA($J$59:K$59))</f>
        <v>0</v>
      </c>
      <c r="L84" s="100">
        <f>L66/(1+'2. CPI escalation series'!$C$12)^(COUNTA($J$59:L$59))</f>
        <v>0</v>
      </c>
      <c r="M84" s="100">
        <f>M66/(1+'2. CPI escalation series'!$C$12)^(COUNTA($J$59:M$59))</f>
        <v>0</v>
      </c>
      <c r="N84" s="100">
        <f>N66/(1+'2. CPI escalation series'!$C$12)^(COUNTA($J$59:N$59))</f>
        <v>0</v>
      </c>
    </row>
    <row r="85" spans="2:14" ht="15" x14ac:dyDescent="0.25">
      <c r="B85" s="48" t="str">
        <f t="shared" si="22"/>
        <v>Switching station(s)</v>
      </c>
      <c r="C85" s="70">
        <f t="shared" si="23"/>
        <v>0</v>
      </c>
      <c r="D85" s="183">
        <f>D67*'2. CPI escalation series'!D$23</f>
        <v>0</v>
      </c>
      <c r="E85" s="183">
        <f>E67*'2. CPI escalation series'!E$23</f>
        <v>0</v>
      </c>
      <c r="F85" s="183">
        <f>F67*'2. CPI escalation series'!F$23</f>
        <v>0</v>
      </c>
      <c r="G85" s="183">
        <f>G67*'2. CPI escalation series'!G$23</f>
        <v>0</v>
      </c>
      <c r="H85" s="183">
        <f>H67*'2. CPI escalation series'!H$23</f>
        <v>0</v>
      </c>
      <c r="I85" s="211">
        <f>I67*'2. CPI escalation series'!I$23</f>
        <v>0</v>
      </c>
      <c r="J85" s="100">
        <f>J67/(1+'2. CPI escalation series'!$C$12)^(COUNTA($J$59:J$59))</f>
        <v>0</v>
      </c>
      <c r="K85" s="100">
        <f>K67/(1+'2. CPI escalation series'!$C$12)^(COUNTA($J$59:K$59))</f>
        <v>0</v>
      </c>
      <c r="L85" s="100">
        <f>L67/(1+'2. CPI escalation series'!$C$12)^(COUNTA($J$59:L$59))</f>
        <v>0</v>
      </c>
      <c r="M85" s="100">
        <f>M67/(1+'2. CPI escalation series'!$C$12)^(COUNTA($J$59:M$59))</f>
        <v>0</v>
      </c>
      <c r="N85" s="100">
        <f>N67/(1+'2. CPI escalation series'!$C$12)^(COUNTA($J$59:N$59))</f>
        <v>0</v>
      </c>
    </row>
    <row r="86" spans="2:14" ht="15" x14ac:dyDescent="0.25">
      <c r="B86" s="48" t="str">
        <f t="shared" si="22"/>
        <v>Ancillary equipment</v>
      </c>
      <c r="C86" s="70">
        <f t="shared" si="23"/>
        <v>0</v>
      </c>
      <c r="D86" s="183">
        <f>D68*'2. CPI escalation series'!D$23</f>
        <v>0</v>
      </c>
      <c r="E86" s="183">
        <f>E68*'2. CPI escalation series'!E$23</f>
        <v>0</v>
      </c>
      <c r="F86" s="183">
        <f>F68*'2. CPI escalation series'!F$23</f>
        <v>0</v>
      </c>
      <c r="G86" s="183">
        <f>G68*'2. CPI escalation series'!G$23</f>
        <v>0</v>
      </c>
      <c r="H86" s="183">
        <f>H68*'2. CPI escalation series'!H$23</f>
        <v>0</v>
      </c>
      <c r="I86" s="211">
        <f>I68*'2. CPI escalation series'!I$23</f>
        <v>0</v>
      </c>
      <c r="J86" s="100">
        <f>J68/(1+'2. CPI escalation series'!$C$12)^(COUNTA($J$59:J$59))</f>
        <v>0</v>
      </c>
      <c r="K86" s="100">
        <f>K68/(1+'2. CPI escalation series'!$C$12)^(COUNTA($J$59:K$59))</f>
        <v>0</v>
      </c>
      <c r="L86" s="100">
        <f>L68/(1+'2. CPI escalation series'!$C$12)^(COUNTA($J$59:L$59))</f>
        <v>0</v>
      </c>
      <c r="M86" s="100">
        <f>M68/(1+'2. CPI escalation series'!$C$12)^(COUNTA($J$59:M$59))</f>
        <v>0</v>
      </c>
      <c r="N86" s="100">
        <f>N68/(1+'2. CPI escalation series'!$C$12)^(COUNTA($J$59:N$59))</f>
        <v>0</v>
      </c>
    </row>
    <row r="87" spans="2:14" ht="15" x14ac:dyDescent="0.25">
      <c r="B87" s="48" t="str">
        <f t="shared" si="22"/>
        <v>Substation(s)</v>
      </c>
      <c r="C87" s="70">
        <f t="shared" si="23"/>
        <v>0</v>
      </c>
      <c r="D87" s="183">
        <f>D69*'2. CPI escalation series'!D$23</f>
        <v>0</v>
      </c>
      <c r="E87" s="183">
        <f>E69*'2. CPI escalation series'!E$23</f>
        <v>0</v>
      </c>
      <c r="F87" s="183">
        <f>F69*'2. CPI escalation series'!F$23</f>
        <v>0</v>
      </c>
      <c r="G87" s="183">
        <f>G69*'2. CPI escalation series'!G$23</f>
        <v>0</v>
      </c>
      <c r="H87" s="183">
        <f>H69*'2. CPI escalation series'!H$23</f>
        <v>0</v>
      </c>
      <c r="I87" s="211">
        <f>I69*'2. CPI escalation series'!I$23</f>
        <v>0</v>
      </c>
      <c r="J87" s="100">
        <f>J69/(1+'2. CPI escalation series'!$C$12)^(COUNTA($J$59:J$59))</f>
        <v>0</v>
      </c>
      <c r="K87" s="100">
        <f>K69/(1+'2. CPI escalation series'!$C$12)^(COUNTA($J$59:K$59))</f>
        <v>0</v>
      </c>
      <c r="L87" s="100">
        <f>L69/(1+'2. CPI escalation series'!$C$12)^(COUNTA($J$59:L$59))</f>
        <v>0</v>
      </c>
      <c r="M87" s="100">
        <f>M69/(1+'2. CPI escalation series'!$C$12)^(COUNTA($J$59:M$59))</f>
        <v>0</v>
      </c>
      <c r="N87" s="100">
        <f>N69/(1+'2. CPI escalation series'!$C$12)^(COUNTA($J$59:N$59))</f>
        <v>0</v>
      </c>
    </row>
    <row r="88" spans="2:14" ht="15" x14ac:dyDescent="0.25">
      <c r="B88" s="48" t="str">
        <f t="shared" si="22"/>
        <v>Other</v>
      </c>
      <c r="C88" s="70">
        <f t="shared" si="23"/>
        <v>0</v>
      </c>
      <c r="D88" s="183">
        <f>D70*'2. CPI escalation series'!D$23</f>
        <v>0</v>
      </c>
      <c r="E88" s="183">
        <f>E70*'2. CPI escalation series'!E$23</f>
        <v>0</v>
      </c>
      <c r="F88" s="183">
        <f>F70*'2. CPI escalation series'!F$23</f>
        <v>0</v>
      </c>
      <c r="G88" s="183">
        <f>G70*'2. CPI escalation series'!G$23</f>
        <v>0</v>
      </c>
      <c r="H88" s="183">
        <f>H70*'2. CPI escalation series'!H$23</f>
        <v>0</v>
      </c>
      <c r="I88" s="211">
        <f>I70*'2. CPI escalation series'!I$23</f>
        <v>0</v>
      </c>
      <c r="J88" s="100">
        <f>J70/(1+'2. CPI escalation series'!$C$12)^(COUNTA($J$59:J$59))</f>
        <v>0</v>
      </c>
      <c r="K88" s="100">
        <f>K70/(1+'2. CPI escalation series'!$C$12)^(COUNTA($J$59:K$59))</f>
        <v>0</v>
      </c>
      <c r="L88" s="100">
        <f>L70/(1+'2. CPI escalation series'!$C$12)^(COUNTA($J$59:L$59))</f>
        <v>0</v>
      </c>
      <c r="M88" s="100">
        <f>M70/(1+'2. CPI escalation series'!$C$12)^(COUNTA($J$59:M$59))</f>
        <v>0</v>
      </c>
      <c r="N88" s="100">
        <f>N70/(1+'2. CPI escalation series'!$C$12)^(COUNTA($J$59:N$59))</f>
        <v>0</v>
      </c>
    </row>
    <row r="89" spans="2:14" ht="15" x14ac:dyDescent="0.25">
      <c r="B89" s="48"/>
      <c r="C89" s="79"/>
      <c r="D89" s="53"/>
      <c r="E89" s="53"/>
      <c r="F89" s="53"/>
      <c r="G89" s="53"/>
      <c r="H89" s="53"/>
      <c r="I89" s="206"/>
      <c r="J89" s="53"/>
      <c r="K89" s="54"/>
      <c r="L89" s="52"/>
      <c r="M89" s="52"/>
      <c r="N89" s="52"/>
    </row>
    <row r="90" spans="2:14" ht="15" x14ac:dyDescent="0.25">
      <c r="B90" s="159" t="s">
        <v>36</v>
      </c>
      <c r="C90" s="70">
        <f>SUM(C80:C88)</f>
        <v>24.099183567332709</v>
      </c>
      <c r="D90" s="28">
        <f t="shared" ref="D90:N90" si="24">SUM(D80:D88)</f>
        <v>0</v>
      </c>
      <c r="E90" s="28">
        <f t="shared" si="24"/>
        <v>0</v>
      </c>
      <c r="F90" s="28">
        <f t="shared" si="24"/>
        <v>0</v>
      </c>
      <c r="G90" s="28">
        <f t="shared" si="24"/>
        <v>0</v>
      </c>
      <c r="H90" s="28">
        <f t="shared" si="24"/>
        <v>0</v>
      </c>
      <c r="I90" s="202">
        <f t="shared" si="24"/>
        <v>0</v>
      </c>
      <c r="J90" s="28">
        <f t="shared" si="24"/>
        <v>0</v>
      </c>
      <c r="K90" s="28">
        <f t="shared" si="24"/>
        <v>2.003616113708039</v>
      </c>
      <c r="L90" s="28">
        <f t="shared" si="24"/>
        <v>7.0183246810348816</v>
      </c>
      <c r="M90" s="28">
        <f t="shared" si="24"/>
        <v>6.623521323148573</v>
      </c>
      <c r="N90" s="28">
        <f t="shared" si="24"/>
        <v>8.453721449441213</v>
      </c>
    </row>
    <row r="91" spans="2:14" ht="15" x14ac:dyDescent="0.25">
      <c r="B91" s="31"/>
      <c r="C91" s="71"/>
      <c r="D91" s="21"/>
      <c r="E91" s="21"/>
      <c r="F91" s="21"/>
      <c r="G91" s="21"/>
      <c r="H91" s="21"/>
      <c r="I91" s="207"/>
      <c r="J91" s="21"/>
      <c r="K91" s="20"/>
      <c r="L91" s="58"/>
      <c r="M91" s="58"/>
      <c r="N91" s="58"/>
    </row>
  </sheetData>
  <mergeCells count="19">
    <mergeCell ref="D58:I58"/>
    <mergeCell ref="D76:I76"/>
    <mergeCell ref="B76:C76"/>
    <mergeCell ref="J76:N76"/>
    <mergeCell ref="B58:C58"/>
    <mergeCell ref="J58:N58"/>
    <mergeCell ref="B47:C47"/>
    <mergeCell ref="J47:N47"/>
    <mergeCell ref="D21:I21"/>
    <mergeCell ref="D36:I36"/>
    <mergeCell ref="D47:I47"/>
    <mergeCell ref="A2:J3"/>
    <mergeCell ref="B6:C6"/>
    <mergeCell ref="J6:N6"/>
    <mergeCell ref="B36:C36"/>
    <mergeCell ref="J36:N36"/>
    <mergeCell ref="D6:I6"/>
    <mergeCell ref="B21:C21"/>
    <mergeCell ref="J21:N21"/>
  </mergeCells>
  <dataValidations count="1">
    <dataValidation type="decimal" allowBlank="1" showInputMessage="1" showErrorMessage="1" sqref="D40:N41" xr:uid="{1FBB5190-1AA4-40AE-B863-25C6EF9EA2FD}">
      <formula1>0</formula1>
      <formula2>99999999999.99</formula2>
    </dataValidation>
  </dataValidation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CCAFAFE2D684429A1F05B8F0F33A34" ma:contentTypeVersion="19" ma:contentTypeDescription="Create a new document." ma:contentTypeScope="" ma:versionID="f6fa6d3a1dfa5c971139cf5e1d83edc2">
  <xsd:schema xmlns:xsd="http://www.w3.org/2001/XMLSchema" xmlns:xs="http://www.w3.org/2001/XMLSchema" xmlns:p="http://schemas.microsoft.com/office/2006/metadata/properties" xmlns:ns1="http://schemas.microsoft.com/sharepoint/v3" xmlns:ns2="9c621d74-b09f-4933-9a50-834196c9b127" xmlns:ns3="b3fe0a2b-b7b2-4b02-8c4b-ca2e40ad4806" targetNamespace="http://schemas.microsoft.com/office/2006/metadata/properties" ma:root="true" ma:fieldsID="4cb60c40240b6f2c7757b466877fb6e3" ns1:_="" ns2:_="" ns3:_="">
    <xsd:import namespace="http://schemas.microsoft.com/sharepoint/v3"/>
    <xsd:import namespace="9c621d74-b09f-4933-9a50-834196c9b127"/>
    <xsd:import namespace="b3fe0a2b-b7b2-4b02-8c4b-ca2e40ad48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Numbe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621d74-b09f-4933-9a50-834196c9b1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4158398-96c9-4633-9a72-0655c0871b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4" nillable="true" ma:displayName="Number" ma:format="Dropdown" ma:internalName="Number" ma:percentage="FALSE">
      <xsd:simpleType>
        <xsd:restriction base="dms:Number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e0a2b-b7b2-4b02-8c4b-ca2e40ad480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1c5582c-84d1-4991-9983-f089ea9c7d3c}" ma:internalName="TaxCatchAll" ma:showField="CatchAllData" ma:web="b3fe0a2b-b7b2-4b02-8c4b-ca2e40ad48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9c621d74-b09f-4933-9a50-834196c9b127">
      <Terms xmlns="http://schemas.microsoft.com/office/infopath/2007/PartnerControls"/>
    </lcf76f155ced4ddcb4097134ff3c332f>
    <TaxCatchAll xmlns="b3fe0a2b-b7b2-4b02-8c4b-ca2e40ad4806" xsi:nil="true"/>
    <_ip_UnifiedCompliancePolicyProperties xmlns="http://schemas.microsoft.com/sharepoint/v3" xsi:nil="true"/>
    <Number xmlns="9c621d74-b09f-4933-9a50-834196c9b127" xsi:nil="true"/>
  </documentManagement>
</p:properties>
</file>

<file path=customXml/itemProps1.xml><?xml version="1.0" encoding="utf-8"?>
<ds:datastoreItem xmlns:ds="http://schemas.openxmlformats.org/officeDocument/2006/customXml" ds:itemID="{E9ECB6DD-8453-44CF-9035-D56726A22589}"/>
</file>

<file path=customXml/itemProps2.xml><?xml version="1.0" encoding="utf-8"?>
<ds:datastoreItem xmlns:ds="http://schemas.openxmlformats.org/officeDocument/2006/customXml" ds:itemID="{B883CC87-B1AE-46DA-B916-AFCC433E2C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28AA6C-7466-408D-B33A-01310960D80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Cover</vt:lpstr>
      <vt:lpstr>1. Submission information</vt:lpstr>
      <vt:lpstr>2. CPI escalation series</vt:lpstr>
      <vt:lpstr>3. Total and annual revenue </vt:lpstr>
      <vt:lpstr>4. Schedule of payments</vt:lpstr>
      <vt:lpstr>5a. Network capital costs (C)</vt:lpstr>
      <vt:lpstr>5b. Network capital costs (NC)</vt:lpstr>
      <vt:lpstr>5c. Network capital costs (all)</vt:lpstr>
      <vt:lpstr>6a. Operating costs (C)</vt:lpstr>
      <vt:lpstr>6b. Operating costs (NC)</vt:lpstr>
      <vt:lpstr>6c. Operating costs (all)</vt:lpstr>
      <vt:lpstr>7. Regulatory or contract costs</vt:lpstr>
      <vt:lpstr>8. Assets summary</vt:lpstr>
      <vt:lpstr>9. Non-network</vt:lpstr>
      <vt:lpstr>10. Historical expenditure </vt:lpstr>
      <vt:lpstr>11. D&amp;C and non-D&amp;C capex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2026-04-08T09:09:41Z</dcterms:created>
  <dcterms:modified xsi:type="dcterms:W3CDTF">2026-04-21T05:03:23Z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0x010100F3CCAFAFE2D684429A1F05B8F0F33A34</vt:lpwstr>
  </property>
</Properties>
</file>