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ER\Opex modelling\AER opex models\32. AGNSA, Evoenergy, Amadeus 2026-31\AGNSA\ECM\Final decision\Publish\Final\"/>
    </mc:Choice>
  </mc:AlternateContent>
  <xr:revisionPtr revIDLastSave="0" documentId="13_ncr:1_{12E206C7-089C-4341-8672-1B6AB2E79D6C}" xr6:coauthVersionLast="47" xr6:coauthVersionMax="47" xr10:uidLastSave="{00000000-0000-0000-0000-000000000000}"/>
  <bookViews>
    <workbookView xWindow="-120" yWindow="-120" windowWidth="29040" windowHeight="15720" xr2:uid="{49DBA060-3C67-4685-A3F0-E0B7A2A7E7CF}"/>
  </bookViews>
  <sheets>
    <sheet name="Final decis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L5" i="1" l="1"/>
  <c r="M5" i="1"/>
  <c r="B43" i="1" l="1"/>
  <c r="J33" i="1"/>
  <c r="C33" i="1"/>
  <c r="B33" i="1"/>
  <c r="K17" i="1"/>
  <c r="K33" i="1" s="1"/>
  <c r="J17" i="1"/>
  <c r="H17" i="1"/>
  <c r="P17" i="1" s="1"/>
  <c r="P33" i="1" s="1"/>
  <c r="G17" i="1"/>
  <c r="O17" i="1" s="1"/>
  <c r="O33" i="1" s="1"/>
  <c r="F17" i="1"/>
  <c r="N17" i="1" s="1"/>
  <c r="N33" i="1" s="1"/>
  <c r="B17" i="1"/>
  <c r="B13" i="1"/>
  <c r="L6" i="1"/>
  <c r="K5" i="1"/>
  <c r="J5" i="1"/>
  <c r="I5" i="1"/>
  <c r="H5" i="1"/>
  <c r="G5" i="1"/>
  <c r="F5" i="1"/>
  <c r="E5" i="1"/>
  <c r="D5" i="1"/>
  <c r="C5" i="1"/>
  <c r="J3" i="1"/>
  <c r="E17" i="1" s="1"/>
  <c r="D43" i="1" l="1"/>
  <c r="H28" i="1"/>
  <c r="K6" i="1"/>
  <c r="N37" i="1" s="1"/>
  <c r="O38" i="1"/>
  <c r="O41" i="1"/>
  <c r="O39" i="1"/>
  <c r="E43" i="1"/>
  <c r="F43" i="1"/>
  <c r="G43" i="1"/>
  <c r="M17" i="1"/>
  <c r="M33" i="1" s="1"/>
  <c r="E33" i="1"/>
  <c r="O37" i="1"/>
  <c r="O34" i="1"/>
  <c r="B28" i="1"/>
  <c r="F33" i="1"/>
  <c r="G33" i="1"/>
  <c r="O36" i="1"/>
  <c r="D28" i="1"/>
  <c r="I3" i="1"/>
  <c r="O42" i="1"/>
  <c r="C28" i="1"/>
  <c r="C43" i="1"/>
  <c r="F28" i="1"/>
  <c r="H33" i="1"/>
  <c r="O40" i="1"/>
  <c r="E28" i="1"/>
  <c r="G28" i="1"/>
  <c r="N40" i="1" l="1"/>
  <c r="N34" i="1"/>
  <c r="N36" i="1"/>
  <c r="N39" i="1"/>
  <c r="N38" i="1"/>
  <c r="N42" i="1"/>
  <c r="N41" i="1"/>
  <c r="J6" i="1"/>
  <c r="H3" i="1"/>
  <c r="D17" i="1"/>
  <c r="O43" i="1"/>
  <c r="N43" i="1" l="1"/>
  <c r="M41" i="1"/>
  <c r="M42" i="1"/>
  <c r="M40" i="1"/>
  <c r="I6" i="1"/>
  <c r="M39" i="1"/>
  <c r="M34" i="1"/>
  <c r="M37" i="1"/>
  <c r="M36" i="1"/>
  <c r="M38" i="1"/>
  <c r="D33" i="1"/>
  <c r="L17" i="1"/>
  <c r="L33" i="1" s="1"/>
  <c r="G3" i="1"/>
  <c r="F3" i="1" s="1"/>
  <c r="E3" i="1" s="1"/>
  <c r="D3" i="1" s="1"/>
  <c r="C3" i="1" s="1"/>
  <c r="B3" i="1" s="1"/>
  <c r="L39" i="1" l="1"/>
  <c r="L42" i="1"/>
  <c r="L38" i="1"/>
  <c r="L41" i="1"/>
  <c r="H6" i="1"/>
  <c r="L40" i="1"/>
  <c r="L34" i="1"/>
  <c r="L36" i="1"/>
  <c r="L37" i="1"/>
  <c r="M43" i="1"/>
  <c r="P26" i="1" l="1"/>
  <c r="O23" i="1"/>
  <c r="P23" i="1"/>
  <c r="M18" i="1"/>
  <c r="K40" i="1"/>
  <c r="P20" i="1"/>
  <c r="P24" i="1"/>
  <c r="K34" i="1"/>
  <c r="K41" i="1"/>
  <c r="O26" i="1"/>
  <c r="K37" i="1"/>
  <c r="N26" i="1"/>
  <c r="K36" i="1"/>
  <c r="K42" i="1"/>
  <c r="L20" i="1"/>
  <c r="O20" i="1"/>
  <c r="N18" i="1"/>
  <c r="P25" i="1"/>
  <c r="N23" i="1"/>
  <c r="N25" i="1"/>
  <c r="N21" i="1"/>
  <c r="N27" i="1"/>
  <c r="M26" i="1"/>
  <c r="L26" i="1"/>
  <c r="K39" i="1"/>
  <c r="L18" i="1"/>
  <c r="O18" i="1"/>
  <c r="P22" i="1"/>
  <c r="L21" i="1"/>
  <c r="P18" i="1"/>
  <c r="P27" i="1"/>
  <c r="M27" i="1"/>
  <c r="O27" i="1"/>
  <c r="M20" i="1"/>
  <c r="O22" i="1"/>
  <c r="L25" i="1"/>
  <c r="L24" i="1"/>
  <c r="M25" i="1"/>
  <c r="G6" i="1"/>
  <c r="O24" i="1"/>
  <c r="M21" i="1"/>
  <c r="L27" i="1"/>
  <c r="O21" i="1"/>
  <c r="P21" i="1"/>
  <c r="K38" i="1"/>
  <c r="O25" i="1"/>
  <c r="L22" i="1"/>
  <c r="N20" i="1"/>
  <c r="M22" i="1"/>
  <c r="M24" i="1"/>
  <c r="N24" i="1"/>
  <c r="N22" i="1"/>
  <c r="L23" i="1"/>
  <c r="M23" i="1"/>
  <c r="L43" i="1"/>
  <c r="N28" i="1" l="1"/>
  <c r="F6" i="1"/>
  <c r="J42" i="1"/>
  <c r="J38" i="1"/>
  <c r="J37" i="1"/>
  <c r="J40" i="1"/>
  <c r="J36" i="1"/>
  <c r="J39" i="1"/>
  <c r="J34" i="1"/>
  <c r="J41" i="1"/>
  <c r="M28" i="1"/>
  <c r="K43" i="1"/>
  <c r="P28" i="1"/>
  <c r="O28" i="1"/>
  <c r="O46" i="1" s="1"/>
  <c r="L28" i="1"/>
  <c r="P43" i="1" l="1"/>
  <c r="P46" i="1" s="1"/>
  <c r="T56" i="1" s="1"/>
  <c r="S55" i="1"/>
  <c r="R55" i="1"/>
  <c r="Q55" i="1"/>
  <c r="P55" i="1"/>
  <c r="T55" i="1"/>
  <c r="M46" i="1"/>
  <c r="J43" i="1"/>
  <c r="E6" i="1"/>
  <c r="N46" i="1"/>
  <c r="U56" i="1" l="1"/>
  <c r="U57" i="1" s="1"/>
  <c r="U59" i="1" s="1"/>
  <c r="T57" i="1"/>
  <c r="T59" i="1" s="1"/>
  <c r="R56" i="1"/>
  <c r="Q56" i="1"/>
  <c r="S56" i="1"/>
  <c r="D6" i="1"/>
  <c r="P53" i="1"/>
  <c r="O53" i="1"/>
  <c r="N53" i="1"/>
  <c r="R53" i="1"/>
  <c r="Q53" i="1"/>
  <c r="O54" i="1"/>
  <c r="S54" i="1"/>
  <c r="P54" i="1"/>
  <c r="R54" i="1"/>
  <c r="Q54" i="1"/>
  <c r="S57" i="1" l="1"/>
  <c r="S59" i="1" s="1"/>
  <c r="R57" i="1"/>
  <c r="R59" i="1" s="1"/>
  <c r="C6" i="1"/>
  <c r="B6" i="1" l="1"/>
  <c r="K20" i="1" l="1"/>
  <c r="K24" i="1"/>
  <c r="J18" i="1"/>
  <c r="J24" i="1"/>
  <c r="J21" i="1"/>
  <c r="J22" i="1"/>
  <c r="K18" i="1"/>
  <c r="K22" i="1"/>
  <c r="J25" i="1"/>
  <c r="J23" i="1"/>
  <c r="K23" i="1"/>
  <c r="K27" i="1"/>
  <c r="K26" i="1"/>
  <c r="J26" i="1"/>
  <c r="J27" i="1"/>
  <c r="K21" i="1"/>
  <c r="J20" i="1"/>
  <c r="K25" i="1"/>
  <c r="J28" i="1" l="1"/>
  <c r="K28" i="1"/>
  <c r="L46" i="1" l="1"/>
  <c r="Q52" i="1" s="1"/>
  <c r="Q57" i="1" s="1"/>
  <c r="M52" i="1" l="1"/>
  <c r="P52" i="1"/>
  <c r="O52" i="1"/>
  <c r="N52" i="1"/>
  <c r="Q59" i="1"/>
  <c r="V57" i="1"/>
  <c r="V59" i="1" l="1"/>
</calcChain>
</file>

<file path=xl/sharedStrings.xml><?xml version="1.0" encoding="utf-8"?>
<sst xmlns="http://schemas.openxmlformats.org/spreadsheetml/2006/main" count="69" uniqueCount="48">
  <si>
    <t>Actual and estimated inflation</t>
  </si>
  <si>
    <t>Actual</t>
  </si>
  <si>
    <t>Estimated</t>
  </si>
  <si>
    <t>2023-24</t>
  </si>
  <si>
    <t>2024-25</t>
  </si>
  <si>
    <t>2025-26</t>
  </si>
  <si>
    <t>ABS CPI index - June</t>
  </si>
  <si>
    <t xml:space="preserve">Inflation rate (per cent) </t>
  </si>
  <si>
    <t>Reconstructed cumulative index (2023-24=1)</t>
  </si>
  <si>
    <t>7.5.1 -  The carryover amounts that arise from applying the ECM during the current regulatory control period</t>
  </si>
  <si>
    <t>Base year used to forecast opex for the current period (drop down menu)</t>
  </si>
  <si>
    <t>2019-20</t>
  </si>
  <si>
    <t>7.5.1.1 - Opex allowance applicable to ECM (ECM target)</t>
  </si>
  <si>
    <t>$m, real June 2015</t>
  </si>
  <si>
    <t>$m, real June 2021</t>
  </si>
  <si>
    <t>$m, real June 2026</t>
  </si>
  <si>
    <t>Previous period</t>
  </si>
  <si>
    <t>Current regulatory control period</t>
  </si>
  <si>
    <t>2020-21</t>
  </si>
  <si>
    <t>Total opex allowance</t>
  </si>
  <si>
    <t xml:space="preserve">Approved excludable costs - allowance </t>
  </si>
  <si>
    <t>Debt raising costs</t>
  </si>
  <si>
    <t>Forecast opex for ECM purposes</t>
  </si>
  <si>
    <t>7.5.1.2 - Actual and estimated opex applicable to ECM</t>
  </si>
  <si>
    <t xml:space="preserve">$m, Actual </t>
  </si>
  <si>
    <t xml:space="preserve">Total opex </t>
  </si>
  <si>
    <t>Approved excludable costs</t>
  </si>
  <si>
    <t>Actual opex for ECM purposes</t>
  </si>
  <si>
    <t>Base year non-recurrent efficiency gain $m, real June 2024</t>
  </si>
  <si>
    <t>Incremental gain $m, real June 2026</t>
  </si>
  <si>
    <t>Carryover</t>
  </si>
  <si>
    <t>Forthcoming regulatory control period</t>
  </si>
  <si>
    <t>2021-22</t>
  </si>
  <si>
    <t>2022-23</t>
  </si>
  <si>
    <t>2026-27</t>
  </si>
  <si>
    <t>2027-28</t>
  </si>
  <si>
    <t>2028-29</t>
  </si>
  <si>
    <t>2029-30</t>
  </si>
  <si>
    <t>2030-31</t>
  </si>
  <si>
    <t>Total</t>
  </si>
  <si>
    <t>Total Carryover Amount ($m, June 2026)</t>
  </si>
  <si>
    <t>PTRM inputs ($m, June 2026)</t>
  </si>
  <si>
    <t>Unaccounted for gas</t>
  </si>
  <si>
    <t>AGN SA to nominate base year used to forecast opex 
(drop down menu)</t>
  </si>
  <si>
    <t>Debt raising costs (DRC)</t>
  </si>
  <si>
    <t>Vulnerable Customers Assistance Program (VCAP)</t>
  </si>
  <si>
    <t xml:space="preserve"> Ancillary Reference Services</t>
  </si>
  <si>
    <t>Movements in provisions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</si>
</sst>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0.000"/>
    <numFmt numFmtId="166" formatCode="0.0;\–0.0;&quot;–&quot;"/>
    <numFmt numFmtId="167" formatCode="_-* #,##0_-;\-* #,##0_-;_-* &quot;-&quot;??_-;_-@_-"/>
    <numFmt numFmtId="168" formatCode="0.000;\–0.000;&quot;–&quot;"/>
    <numFmt numFmtId="169" formatCode="#,##0;\(#,##0\)"/>
    <numFmt numFmtId="170" formatCode="0.00;\–0.00;&quot;–&quot;"/>
    <numFmt numFmtId="171" formatCode="0.00000000"/>
    <numFmt numFmtId="172" formatCode="#,##0.0_ ;\-#,##0.0\ "/>
    <numFmt numFmtId="173" formatCode="_-* #,##0.0_-;\-* #,##0.0_-;_-* &quot;-&quot;??_-;_-@_-"/>
    <numFmt numFmtId="174" formatCode="_-* #,##0.00000000_-;\-* #,##0.00000000_-;_-* &quot;-&quot;??_-;_-@_-"/>
    <numFmt numFmtId="175" formatCode="0.000000"/>
    <numFmt numFmtId="176" formatCode="0.0E+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i/>
      <sz val="11"/>
      <color rgb="FF000000"/>
      <name val="Arial"/>
      <family val="2"/>
    </font>
    <font>
      <b/>
      <sz val="12"/>
      <color rgb="FFFF0000"/>
      <name val="Calibri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b/>
      <sz val="16"/>
      <color indexed="9"/>
      <name val="Arial"/>
      <family val="2"/>
    </font>
    <font>
      <b/>
      <sz val="12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BFBFB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E5DFE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EAF1DD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FFCC"/>
        <bgColor rgb="FF000000"/>
      </patternFill>
    </fill>
    <fill>
      <patternFill patternType="solid">
        <fgColor rgb="FFA5B6CA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C0C0"/>
        <bgColor rgb="FFFFFFFF"/>
      </patternFill>
    </fill>
    <fill>
      <patternFill patternType="solid">
        <fgColor rgb="FF3F3F3F"/>
        <bgColor rgb="FFFFFFF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1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A5A5A5"/>
      </right>
      <top style="thin">
        <color rgb="FF000000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medium">
        <color indexed="64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indexed="64"/>
      </right>
      <top/>
      <bottom style="thin">
        <color rgb="FFA5A5A5"/>
      </bottom>
      <diagonal/>
    </border>
    <border>
      <left style="medium">
        <color rgb="FF000000"/>
      </left>
      <right/>
      <top style="thin">
        <color rgb="FFA5A5A5"/>
      </top>
      <bottom style="medium">
        <color rgb="FF000000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medium">
        <color indexed="64"/>
      </bottom>
      <diagonal/>
    </border>
    <border>
      <left/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A5A5A5"/>
      </left>
      <right style="thin">
        <color rgb="FF000000"/>
      </right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medium">
        <color indexed="64"/>
      </bottom>
      <diagonal/>
    </border>
    <border>
      <left/>
      <right style="thin">
        <color rgb="FFA5A5A5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/>
      <diagonal/>
    </border>
    <border>
      <left/>
      <right style="thin">
        <color rgb="FFA5A5A5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A5A5A5"/>
      </bottom>
      <diagonal/>
    </border>
    <border>
      <left/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medium">
        <color indexed="64"/>
      </top>
      <bottom style="thin">
        <color rgb="FFBFBFBF"/>
      </bottom>
      <diagonal/>
    </border>
    <border>
      <left/>
      <right style="medium">
        <color indexed="64"/>
      </right>
      <top style="medium">
        <color indexed="64"/>
      </top>
      <bottom style="thin">
        <color rgb="FFBFBFBF"/>
      </bottom>
      <diagonal/>
    </border>
    <border>
      <left style="medium">
        <color indexed="64"/>
      </left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medium">
        <color rgb="FF000000"/>
      </top>
      <bottom style="thin">
        <color rgb="FFA5A5A5"/>
      </bottom>
      <diagonal/>
    </border>
    <border>
      <left/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medium">
        <color rgb="FF000000"/>
      </top>
      <bottom style="thin">
        <color rgb="FFA5A5A5"/>
      </bottom>
      <diagonal/>
    </border>
    <border>
      <left style="medium">
        <color indexed="64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/>
      <right style="medium">
        <color indexed="64"/>
      </right>
      <top style="thin">
        <color rgb="FFBFBFBF"/>
      </top>
      <bottom style="thin">
        <color rgb="FFBFBFBF"/>
      </bottom>
      <diagonal/>
    </border>
    <border>
      <left/>
      <right style="medium">
        <color indexed="64"/>
      </right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medium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medium">
        <color rgb="FF000000"/>
      </bottom>
      <diagonal/>
    </border>
    <border>
      <left/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/>
      <right style="medium">
        <color indexed="64"/>
      </right>
      <top style="thin">
        <color rgb="FFA5A5A5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A5A5A5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A5A5A5"/>
      </right>
      <top/>
      <bottom style="thin">
        <color rgb="FFA5A5A5"/>
      </bottom>
      <diagonal/>
    </border>
    <border>
      <left/>
      <right style="medium">
        <color rgb="FF000000"/>
      </right>
      <top/>
      <bottom/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A5A5A5"/>
      </right>
      <top style="medium">
        <color rgb="FF000000"/>
      </top>
      <bottom style="medium">
        <color rgb="FF000000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medium">
        <color rgb="FF000000"/>
      </bottom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/>
      <top style="medium">
        <color indexed="64"/>
      </top>
      <bottom style="thin">
        <color rgb="FFBFBFBF"/>
      </bottom>
      <diagonal/>
    </border>
    <border>
      <left/>
      <right/>
      <top style="medium">
        <color indexed="64"/>
      </top>
      <bottom style="thin">
        <color rgb="FFBFBFB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 style="medium">
        <color indexed="64"/>
      </right>
      <top style="thin">
        <color rgb="FFBFBFBF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rgb="FFBFBFBF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/>
      <bottom style="medium">
        <color rgb="FF000000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/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/>
      <right/>
      <top style="medium">
        <color rgb="FF000000"/>
      </top>
      <bottom style="thin">
        <color rgb="FFA5A5A5"/>
      </bottom>
      <diagonal/>
    </border>
    <border>
      <left style="thin">
        <color rgb="FFA5A5A5"/>
      </left>
      <right/>
      <top style="medium">
        <color rgb="FF000000"/>
      </top>
      <bottom style="thin">
        <color rgb="FFA5A5A5"/>
      </bottom>
      <diagonal/>
    </border>
    <border>
      <left style="medium">
        <color indexed="64"/>
      </left>
      <right/>
      <top style="thin">
        <color rgb="FFA5A5A5"/>
      </top>
      <bottom/>
      <diagonal/>
    </border>
    <border>
      <left/>
      <right style="medium">
        <color indexed="64"/>
      </right>
      <top style="thin">
        <color rgb="FFA5A5A5"/>
      </top>
      <bottom/>
      <diagonal/>
    </border>
    <border>
      <left style="medium">
        <color rgb="FF000000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indexed="64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indexed="64"/>
      </right>
      <top style="thin">
        <color rgb="FFA5A5A5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21" fillId="19" borderId="0">
      <alignment horizontal="left" vertical="center"/>
      <protection locked="0"/>
    </xf>
    <xf numFmtId="0" fontId="15" fillId="0" borderId="0"/>
    <xf numFmtId="0" fontId="22" fillId="20" borderId="0">
      <alignment vertical="center"/>
      <protection locked="0"/>
    </xf>
  </cellStyleXfs>
  <cellXfs count="25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3" borderId="0" xfId="0" applyFont="1" applyFill="1"/>
    <xf numFmtId="0" fontId="2" fillId="2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5" fillId="4" borderId="9" xfId="0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right" vertical="center"/>
    </xf>
    <xf numFmtId="0" fontId="5" fillId="4" borderId="11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left" vertical="center" wrapText="1" indent="1"/>
    </xf>
    <xf numFmtId="164" fontId="6" fillId="5" borderId="13" xfId="0" applyNumberFormat="1" applyFont="1" applyFill="1" applyBorder="1" applyAlignment="1" applyProtection="1">
      <alignment horizontal="right" vertical="center" wrapText="1"/>
      <protection locked="0"/>
    </xf>
    <xf numFmtId="164" fontId="6" fillId="5" borderId="14" xfId="0" applyNumberFormat="1" applyFont="1" applyFill="1" applyBorder="1" applyAlignment="1" applyProtection="1">
      <alignment horizontal="right" vertical="center" wrapText="1"/>
      <protection locked="0"/>
    </xf>
    <xf numFmtId="164" fontId="6" fillId="5" borderId="15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2" xfId="0" applyFont="1" applyFill="1" applyBorder="1" applyAlignment="1">
      <alignment horizontal="left" vertical="center" wrapText="1" indent="1"/>
    </xf>
    <xf numFmtId="0" fontId="6" fillId="2" borderId="16" xfId="0" applyFont="1" applyFill="1" applyBorder="1" applyAlignment="1">
      <alignment horizontal="left" vertical="center" wrapText="1" indent="1"/>
    </xf>
    <xf numFmtId="10" fontId="6" fillId="3" borderId="17" xfId="0" applyNumberFormat="1" applyFont="1" applyFill="1" applyBorder="1" applyAlignment="1">
      <alignment horizontal="right" vertical="center" wrapText="1"/>
    </xf>
    <xf numFmtId="10" fontId="6" fillId="3" borderId="18" xfId="0" applyNumberFormat="1" applyFont="1" applyFill="1" applyBorder="1" applyAlignment="1">
      <alignment horizontal="right" vertical="center" wrapText="1"/>
    </xf>
    <xf numFmtId="0" fontId="6" fillId="3" borderId="19" xfId="0" applyFont="1" applyFill="1" applyBorder="1" applyAlignment="1">
      <alignment horizontal="left" vertical="center" wrapText="1" indent="1"/>
    </xf>
    <xf numFmtId="2" fontId="6" fillId="3" borderId="20" xfId="0" applyNumberFormat="1" applyFont="1" applyFill="1" applyBorder="1" applyAlignment="1">
      <alignment horizontal="right" vertical="center" wrapText="1"/>
    </xf>
    <xf numFmtId="2" fontId="6" fillId="3" borderId="21" xfId="0" applyNumberFormat="1" applyFont="1" applyFill="1" applyBorder="1" applyAlignment="1">
      <alignment horizontal="right" vertical="center" wrapText="1"/>
    </xf>
    <xf numFmtId="2" fontId="6" fillId="3" borderId="22" xfId="0" applyNumberFormat="1" applyFont="1" applyFill="1" applyBorder="1" applyAlignment="1">
      <alignment horizontal="right" vertical="center" wrapText="1"/>
    </xf>
    <xf numFmtId="2" fontId="6" fillId="3" borderId="23" xfId="0" applyNumberFormat="1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 indent="1"/>
    </xf>
    <xf numFmtId="0" fontId="7" fillId="0" borderId="0" xfId="0" applyFont="1"/>
    <xf numFmtId="165" fontId="7" fillId="0" borderId="0" xfId="0" applyNumberFormat="1" applyFont="1"/>
    <xf numFmtId="164" fontId="6" fillId="3" borderId="0" xfId="0" applyNumberFormat="1" applyFont="1" applyFill="1" applyAlignment="1">
      <alignment horizontal="right" vertical="center" wrapText="1"/>
    </xf>
    <xf numFmtId="2" fontId="4" fillId="0" borderId="0" xfId="0" applyNumberFormat="1" applyFont="1" applyAlignment="1">
      <alignment horizontal="center"/>
    </xf>
    <xf numFmtId="0" fontId="7" fillId="3" borderId="0" xfId="0" applyFont="1" applyFill="1"/>
    <xf numFmtId="0" fontId="8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10" fillId="0" borderId="24" xfId="0" applyFont="1" applyBorder="1"/>
    <xf numFmtId="0" fontId="11" fillId="5" borderId="24" xfId="0" applyFont="1" applyFill="1" applyBorder="1" applyAlignment="1" applyProtection="1">
      <alignment horizontal="right"/>
      <protection locked="0"/>
    </xf>
    <xf numFmtId="166" fontId="11" fillId="5" borderId="24" xfId="0" applyNumberFormat="1" applyFont="1" applyFill="1" applyBorder="1" applyProtection="1">
      <protection locked="0"/>
    </xf>
    <xf numFmtId="0" fontId="12" fillId="2" borderId="1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3" fillId="3" borderId="0" xfId="0" applyFont="1" applyFill="1"/>
    <xf numFmtId="0" fontId="4" fillId="2" borderId="20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" fillId="8" borderId="30" xfId="0" applyFont="1" applyFill="1" applyBorder="1" applyAlignment="1">
      <alignment horizontal="right" vertical="center"/>
    </xf>
    <xf numFmtId="0" fontId="4" fillId="8" borderId="31" xfId="0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right" vertical="center"/>
    </xf>
    <xf numFmtId="0" fontId="4" fillId="2" borderId="33" xfId="0" applyFont="1" applyFill="1" applyBorder="1" applyAlignment="1">
      <alignment horizontal="right" vertical="center"/>
    </xf>
    <xf numFmtId="0" fontId="4" fillId="8" borderId="34" xfId="0" applyFont="1" applyFill="1" applyBorder="1" applyAlignment="1">
      <alignment horizontal="right" vertical="center"/>
    </xf>
    <xf numFmtId="0" fontId="4" fillId="8" borderId="35" xfId="0" applyFont="1" applyFill="1" applyBorder="1" applyAlignment="1">
      <alignment horizontal="right" vertical="center"/>
    </xf>
    <xf numFmtId="0" fontId="6" fillId="0" borderId="36" xfId="0" applyFont="1" applyBorder="1" applyAlignment="1">
      <alignment vertical="top" wrapText="1"/>
    </xf>
    <xf numFmtId="166" fontId="6" fillId="5" borderId="37" xfId="0" applyNumberFormat="1" applyFont="1" applyFill="1" applyBorder="1" applyAlignment="1" applyProtection="1">
      <alignment vertical="center" wrapText="1"/>
      <protection locked="0"/>
    </xf>
    <xf numFmtId="166" fontId="6" fillId="5" borderId="38" xfId="0" applyNumberFormat="1" applyFont="1" applyFill="1" applyBorder="1" applyAlignment="1" applyProtection="1">
      <alignment vertical="center" wrapText="1"/>
      <protection locked="0"/>
    </xf>
    <xf numFmtId="166" fontId="7" fillId="3" borderId="0" xfId="0" applyNumberFormat="1" applyFont="1" applyFill="1"/>
    <xf numFmtId="166" fontId="6" fillId="7" borderId="40" xfId="0" applyNumberFormat="1" applyFont="1" applyFill="1" applyBorder="1" applyAlignment="1">
      <alignment horizontal="right" vertical="center" wrapText="1"/>
    </xf>
    <xf numFmtId="166" fontId="6" fillId="7" borderId="41" xfId="0" applyNumberFormat="1" applyFont="1" applyFill="1" applyBorder="1" applyAlignment="1">
      <alignment horizontal="right" vertical="center" wrapText="1"/>
    </xf>
    <xf numFmtId="166" fontId="6" fillId="3" borderId="42" xfId="0" applyNumberFormat="1" applyFont="1" applyFill="1" applyBorder="1" applyAlignment="1">
      <alignment horizontal="right" vertical="center" wrapText="1"/>
    </xf>
    <xf numFmtId="166" fontId="6" fillId="3" borderId="43" xfId="0" applyNumberFormat="1" applyFont="1" applyFill="1" applyBorder="1" applyAlignment="1">
      <alignment horizontal="right" vertical="center" wrapText="1"/>
    </xf>
    <xf numFmtId="166" fontId="6" fillId="3" borderId="44" xfId="0" applyNumberFormat="1" applyFont="1" applyFill="1" applyBorder="1" applyAlignment="1">
      <alignment horizontal="right" vertical="center" wrapText="1"/>
    </xf>
    <xf numFmtId="0" fontId="14" fillId="9" borderId="45" xfId="0" applyFont="1" applyFill="1" applyBorder="1" applyAlignment="1">
      <alignment vertical="top" wrapText="1"/>
    </xf>
    <xf numFmtId="166" fontId="4" fillId="2" borderId="46" xfId="0" applyNumberFormat="1" applyFont="1" applyFill="1" applyBorder="1" applyAlignment="1" applyProtection="1">
      <alignment vertical="center"/>
      <protection locked="0"/>
    </xf>
    <xf numFmtId="166" fontId="4" fillId="2" borderId="47" xfId="0" applyNumberFormat="1" applyFont="1" applyFill="1" applyBorder="1" applyAlignment="1" applyProtection="1">
      <alignment vertical="center"/>
      <protection locked="0"/>
    </xf>
    <xf numFmtId="166" fontId="4" fillId="2" borderId="48" xfId="0" applyNumberFormat="1" applyFont="1" applyFill="1" applyBorder="1" applyAlignment="1" applyProtection="1">
      <alignment vertical="center"/>
      <protection locked="0"/>
    </xf>
    <xf numFmtId="166" fontId="4" fillId="2" borderId="49" xfId="0" applyNumberFormat="1" applyFont="1" applyFill="1" applyBorder="1" applyAlignment="1" applyProtection="1">
      <alignment vertical="center"/>
      <protection locked="0"/>
    </xf>
    <xf numFmtId="166" fontId="7" fillId="0" borderId="0" xfId="0" applyNumberFormat="1" applyFont="1"/>
    <xf numFmtId="166" fontId="4" fillId="2" borderId="50" xfId="0" applyNumberFormat="1" applyFont="1" applyFill="1" applyBorder="1" applyAlignment="1">
      <alignment horizontal="left"/>
    </xf>
    <xf numFmtId="166" fontId="4" fillId="2" borderId="51" xfId="0" applyNumberFormat="1" applyFont="1" applyFill="1" applyBorder="1" applyAlignment="1">
      <alignment horizontal="left"/>
    </xf>
    <xf numFmtId="166" fontId="4" fillId="2" borderId="52" xfId="0" applyNumberFormat="1" applyFont="1" applyFill="1" applyBorder="1" applyAlignment="1">
      <alignment horizontal="left"/>
    </xf>
    <xf numFmtId="166" fontId="4" fillId="2" borderId="53" xfId="0" applyNumberFormat="1" applyFont="1" applyFill="1" applyBorder="1" applyAlignment="1">
      <alignment horizontal="left"/>
    </xf>
    <xf numFmtId="166" fontId="4" fillId="2" borderId="54" xfId="0" applyNumberFormat="1" applyFont="1" applyFill="1" applyBorder="1" applyAlignment="1">
      <alignment horizontal="left"/>
    </xf>
    <xf numFmtId="49" fontId="6" fillId="5" borderId="55" xfId="0" applyNumberFormat="1" applyFont="1" applyFill="1" applyBorder="1" applyAlignment="1" applyProtection="1">
      <alignment vertical="top"/>
      <protection locked="0"/>
    </xf>
    <xf numFmtId="166" fontId="6" fillId="5" borderId="46" xfId="0" applyNumberFormat="1" applyFont="1" applyFill="1" applyBorder="1" applyAlignment="1" applyProtection="1">
      <alignment vertical="center" wrapText="1"/>
      <protection locked="0"/>
    </xf>
    <xf numFmtId="166" fontId="6" fillId="5" borderId="47" xfId="0" applyNumberFormat="1" applyFont="1" applyFill="1" applyBorder="1" applyAlignment="1" applyProtection="1">
      <alignment vertical="center" wrapText="1"/>
      <protection locked="0"/>
    </xf>
    <xf numFmtId="166" fontId="6" fillId="7" borderId="50" xfId="0" applyNumberFormat="1" applyFont="1" applyFill="1" applyBorder="1" applyAlignment="1">
      <alignment horizontal="right" wrapText="1"/>
    </xf>
    <xf numFmtId="166" fontId="6" fillId="7" borderId="51" xfId="0" applyNumberFormat="1" applyFont="1" applyFill="1" applyBorder="1" applyAlignment="1">
      <alignment horizontal="right" wrapText="1"/>
    </xf>
    <xf numFmtId="166" fontId="6" fillId="3" borderId="52" xfId="0" applyNumberFormat="1" applyFont="1" applyFill="1" applyBorder="1" applyAlignment="1">
      <alignment horizontal="right" wrapText="1"/>
    </xf>
    <xf numFmtId="166" fontId="6" fillId="3" borderId="57" xfId="0" applyNumberFormat="1" applyFont="1" applyFill="1" applyBorder="1" applyAlignment="1">
      <alignment horizontal="right" wrapText="1"/>
    </xf>
    <xf numFmtId="166" fontId="15" fillId="5" borderId="46" xfId="0" applyNumberFormat="1" applyFont="1" applyFill="1" applyBorder="1" applyAlignment="1" applyProtection="1">
      <alignment vertical="center" wrapText="1"/>
      <protection locked="0"/>
    </xf>
    <xf numFmtId="166" fontId="15" fillId="5" borderId="47" xfId="0" applyNumberFormat="1" applyFont="1" applyFill="1" applyBorder="1" applyAlignment="1" applyProtection="1">
      <alignment vertical="center" wrapText="1"/>
      <protection locked="0"/>
    </xf>
    <xf numFmtId="166" fontId="6" fillId="5" borderId="48" xfId="0" applyNumberFormat="1" applyFont="1" applyFill="1" applyBorder="1" applyAlignment="1" applyProtection="1">
      <alignment vertical="center" wrapText="1"/>
      <protection locked="0"/>
    </xf>
    <xf numFmtId="166" fontId="6" fillId="5" borderId="49" xfId="0" applyNumberFormat="1" applyFont="1" applyFill="1" applyBorder="1" applyAlignment="1" applyProtection="1">
      <alignment vertical="center" wrapText="1"/>
      <protection locked="0"/>
    </xf>
    <xf numFmtId="166" fontId="15" fillId="5" borderId="56" xfId="0" applyNumberFormat="1" applyFont="1" applyFill="1" applyBorder="1" applyAlignment="1" applyProtection="1">
      <alignment vertical="center" wrapText="1"/>
      <protection locked="0"/>
    </xf>
    <xf numFmtId="166" fontId="4" fillId="0" borderId="0" xfId="0" applyNumberFormat="1" applyFont="1"/>
    <xf numFmtId="166" fontId="6" fillId="5" borderId="58" xfId="0" applyNumberFormat="1" applyFont="1" applyFill="1" applyBorder="1" applyAlignment="1" applyProtection="1">
      <alignment vertical="center" wrapText="1"/>
      <protection locked="0"/>
    </xf>
    <xf numFmtId="166" fontId="6" fillId="5" borderId="59" xfId="0" applyNumberFormat="1" applyFont="1" applyFill="1" applyBorder="1" applyAlignment="1" applyProtection="1">
      <alignment vertical="center" wrapText="1"/>
      <protection locked="0"/>
    </xf>
    <xf numFmtId="166" fontId="6" fillId="5" borderId="60" xfId="0" applyNumberFormat="1" applyFont="1" applyFill="1" applyBorder="1" applyAlignment="1" applyProtection="1">
      <alignment vertical="center" wrapText="1"/>
      <protection locked="0"/>
    </xf>
    <xf numFmtId="166" fontId="6" fillId="5" borderId="61" xfId="0" applyNumberFormat="1" applyFont="1" applyFill="1" applyBorder="1" applyAlignment="1" applyProtection="1">
      <alignment vertical="center" wrapText="1"/>
      <protection locked="0"/>
    </xf>
    <xf numFmtId="166" fontId="6" fillId="7" borderId="32" xfId="0" applyNumberFormat="1" applyFont="1" applyFill="1" applyBorder="1" applyAlignment="1">
      <alignment horizontal="right" wrapText="1"/>
    </xf>
    <xf numFmtId="166" fontId="6" fillId="7" borderId="62" xfId="0" applyNumberFormat="1" applyFont="1" applyFill="1" applyBorder="1" applyAlignment="1">
      <alignment horizontal="right" wrapText="1"/>
    </xf>
    <xf numFmtId="166" fontId="6" fillId="3" borderId="63" xfId="0" applyNumberFormat="1" applyFont="1" applyFill="1" applyBorder="1" applyAlignment="1">
      <alignment horizontal="right" wrapText="1"/>
    </xf>
    <xf numFmtId="166" fontId="6" fillId="3" borderId="64" xfId="0" applyNumberFormat="1" applyFont="1" applyFill="1" applyBorder="1" applyAlignment="1">
      <alignment horizontal="right" wrapText="1"/>
    </xf>
    <xf numFmtId="0" fontId="4" fillId="10" borderId="65" xfId="0" applyFont="1" applyFill="1" applyBorder="1" applyAlignment="1">
      <alignment vertical="top" wrapText="1"/>
    </xf>
    <xf numFmtId="166" fontId="4" fillId="10" borderId="66" xfId="0" applyNumberFormat="1" applyFont="1" applyFill="1" applyBorder="1" applyAlignment="1" applyProtection="1">
      <alignment horizontal="right" wrapText="1"/>
      <protection locked="0"/>
    </xf>
    <xf numFmtId="166" fontId="4" fillId="10" borderId="67" xfId="0" applyNumberFormat="1" applyFont="1" applyFill="1" applyBorder="1" applyAlignment="1" applyProtection="1">
      <alignment horizontal="right" wrapText="1"/>
      <protection locked="0"/>
    </xf>
    <xf numFmtId="166" fontId="4" fillId="10" borderId="68" xfId="0" applyNumberFormat="1" applyFont="1" applyFill="1" applyBorder="1" applyAlignment="1">
      <alignment horizontal="right" wrapText="1"/>
    </xf>
    <xf numFmtId="166" fontId="4" fillId="10" borderId="66" xfId="0" applyNumberFormat="1" applyFont="1" applyFill="1" applyBorder="1" applyAlignment="1">
      <alignment horizontal="right" wrapText="1"/>
    </xf>
    <xf numFmtId="166" fontId="4" fillId="10" borderId="67" xfId="0" applyNumberFormat="1" applyFont="1" applyFill="1" applyBorder="1" applyAlignment="1">
      <alignment horizontal="right" wrapText="1"/>
    </xf>
    <xf numFmtId="0" fontId="14" fillId="0" borderId="69" xfId="0" applyFont="1" applyBorder="1" applyAlignment="1">
      <alignment vertical="center"/>
    </xf>
    <xf numFmtId="0" fontId="14" fillId="0" borderId="0" xfId="0" applyFont="1" applyAlignment="1">
      <alignment vertical="center"/>
    </xf>
    <xf numFmtId="164" fontId="16" fillId="0" borderId="0" xfId="0" applyNumberFormat="1" applyFont="1"/>
    <xf numFmtId="0" fontId="7" fillId="0" borderId="69" xfId="0" applyFont="1" applyBorder="1"/>
    <xf numFmtId="0" fontId="5" fillId="3" borderId="0" xfId="0" applyFont="1" applyFill="1" applyAlignment="1">
      <alignment vertical="center" wrapText="1"/>
    </xf>
    <xf numFmtId="0" fontId="7" fillId="0" borderId="0" xfId="0" applyFont="1" applyAlignment="1">
      <alignment horizontal="right"/>
    </xf>
    <xf numFmtId="0" fontId="6" fillId="0" borderId="69" xfId="0" applyFont="1" applyBorder="1" applyAlignment="1">
      <alignment horizontal="left" vertical="center" wrapText="1" indent="1"/>
    </xf>
    <xf numFmtId="167" fontId="4" fillId="0" borderId="0" xfId="0" applyNumberFormat="1" applyFont="1"/>
    <xf numFmtId="166" fontId="6" fillId="5" borderId="28" xfId="0" applyNumberFormat="1" applyFont="1" applyFill="1" applyBorder="1" applyAlignment="1" applyProtection="1">
      <alignment vertical="center" wrapText="1"/>
      <protection locked="0"/>
    </xf>
    <xf numFmtId="166" fontId="4" fillId="2" borderId="70" xfId="0" applyNumberFormat="1" applyFont="1" applyFill="1" applyBorder="1" applyProtection="1">
      <protection locked="0"/>
    </xf>
    <xf numFmtId="166" fontId="6" fillId="3" borderId="71" xfId="0" applyNumberFormat="1" applyFont="1" applyFill="1" applyBorder="1" applyAlignment="1">
      <alignment horizontal="right" vertical="center"/>
    </xf>
    <xf numFmtId="166" fontId="6" fillId="3" borderId="27" xfId="0" applyNumberFormat="1" applyFont="1" applyFill="1" applyBorder="1" applyAlignment="1">
      <alignment horizontal="right" vertical="center"/>
    </xf>
    <xf numFmtId="166" fontId="6" fillId="3" borderId="28" xfId="0" applyNumberFormat="1" applyFont="1" applyFill="1" applyBorder="1" applyAlignment="1">
      <alignment horizontal="right" vertical="center"/>
    </xf>
    <xf numFmtId="166" fontId="6" fillId="3" borderId="17" xfId="0" applyNumberFormat="1" applyFont="1" applyFill="1" applyBorder="1" applyAlignment="1">
      <alignment horizontal="right" vertical="center"/>
    </xf>
    <xf numFmtId="166" fontId="4" fillId="2" borderId="72" xfId="0" applyNumberFormat="1" applyFont="1" applyFill="1" applyBorder="1" applyAlignment="1">
      <alignment horizontal="left"/>
    </xf>
    <xf numFmtId="166" fontId="4" fillId="2" borderId="52" xfId="0" applyNumberFormat="1" applyFont="1" applyFill="1" applyBorder="1" applyProtection="1">
      <protection locked="0"/>
    </xf>
    <xf numFmtId="166" fontId="4" fillId="2" borderId="73" xfId="0" applyNumberFormat="1" applyFont="1" applyFill="1" applyBorder="1" applyProtection="1">
      <protection locked="0"/>
    </xf>
    <xf numFmtId="166" fontId="4" fillId="2" borderId="53" xfId="0" applyNumberFormat="1" applyFont="1" applyFill="1" applyBorder="1" applyProtection="1">
      <protection locked="0"/>
    </xf>
    <xf numFmtId="166" fontId="4" fillId="2" borderId="51" xfId="0" applyNumberFormat="1" applyFont="1" applyFill="1" applyBorder="1" applyProtection="1">
      <protection locked="0"/>
    </xf>
    <xf numFmtId="166" fontId="4" fillId="2" borderId="74" xfId="0" applyNumberFormat="1" applyFont="1" applyFill="1" applyBorder="1" applyAlignment="1">
      <alignment horizontal="left"/>
    </xf>
    <xf numFmtId="166" fontId="4" fillId="2" borderId="72" xfId="0" applyNumberFormat="1" applyFont="1" applyFill="1" applyBorder="1" applyAlignment="1">
      <alignment horizontal="right"/>
    </xf>
    <xf numFmtId="166" fontId="6" fillId="5" borderId="53" xfId="0" applyNumberFormat="1" applyFont="1" applyFill="1" applyBorder="1" applyAlignment="1" applyProtection="1">
      <alignment vertical="center" wrapText="1"/>
      <protection locked="0"/>
    </xf>
    <xf numFmtId="166" fontId="6" fillId="5" borderId="73" xfId="0" applyNumberFormat="1" applyFont="1" applyFill="1" applyBorder="1" applyAlignment="1" applyProtection="1">
      <alignment vertical="center" wrapText="1"/>
      <protection locked="0"/>
    </xf>
    <xf numFmtId="166" fontId="6" fillId="5" borderId="52" xfId="0" applyNumberFormat="1" applyFont="1" applyFill="1" applyBorder="1" applyAlignment="1" applyProtection="1">
      <alignment vertical="center" wrapText="1"/>
      <protection locked="0"/>
    </xf>
    <xf numFmtId="166" fontId="6" fillId="3" borderId="74" xfId="0" applyNumberFormat="1" applyFont="1" applyFill="1" applyBorder="1" applyAlignment="1">
      <alignment horizontal="right" vertical="center"/>
    </xf>
    <xf numFmtId="166" fontId="6" fillId="3" borderId="51" xfId="0" applyNumberFormat="1" applyFont="1" applyFill="1" applyBorder="1" applyAlignment="1">
      <alignment horizontal="right" vertical="center"/>
    </xf>
    <xf numFmtId="166" fontId="6" fillId="3" borderId="52" xfId="0" applyNumberFormat="1" applyFont="1" applyFill="1" applyBorder="1" applyAlignment="1">
      <alignment horizontal="right" vertical="center"/>
    </xf>
    <xf numFmtId="166" fontId="15" fillId="5" borderId="53" xfId="0" applyNumberFormat="1" applyFont="1" applyFill="1" applyBorder="1" applyAlignment="1" applyProtection="1">
      <alignment vertical="center" wrapText="1"/>
      <protection locked="0"/>
    </xf>
    <xf numFmtId="0" fontId="6" fillId="0" borderId="45" xfId="0" applyFont="1" applyBorder="1" applyAlignment="1">
      <alignment horizontal="left" vertical="top" indent="2"/>
    </xf>
    <xf numFmtId="166" fontId="7" fillId="2" borderId="72" xfId="0" applyNumberFormat="1" applyFont="1" applyFill="1" applyBorder="1"/>
    <xf numFmtId="168" fontId="6" fillId="5" borderId="53" xfId="1" applyNumberFormat="1" applyFont="1" applyFill="1" applyBorder="1" applyAlignment="1" applyProtection="1">
      <alignment vertical="center" wrapText="1"/>
      <protection locked="0"/>
    </xf>
    <xf numFmtId="166" fontId="6" fillId="5" borderId="79" xfId="0" applyNumberFormat="1" applyFont="1" applyFill="1" applyBorder="1" applyAlignment="1" applyProtection="1">
      <alignment vertical="center" wrapText="1"/>
      <protection locked="0"/>
    </xf>
    <xf numFmtId="166" fontId="6" fillId="3" borderId="80" xfId="0" applyNumberFormat="1" applyFont="1" applyFill="1" applyBorder="1" applyAlignment="1">
      <alignment horizontal="right" vertical="center"/>
    </xf>
    <xf numFmtId="166" fontId="6" fillId="3" borderId="62" xfId="0" applyNumberFormat="1" applyFont="1" applyFill="1" applyBorder="1" applyAlignment="1">
      <alignment horizontal="right" vertical="center"/>
    </xf>
    <xf numFmtId="166" fontId="6" fillId="3" borderId="63" xfId="0" applyNumberFormat="1" applyFont="1" applyFill="1" applyBorder="1" applyAlignment="1">
      <alignment horizontal="right" vertical="center"/>
    </xf>
    <xf numFmtId="166" fontId="7" fillId="2" borderId="81" xfId="0" applyNumberFormat="1" applyFont="1" applyFill="1" applyBorder="1"/>
    <xf numFmtId="0" fontId="4" fillId="10" borderId="82" xfId="0" applyFont="1" applyFill="1" applyBorder="1" applyAlignment="1">
      <alignment wrapText="1"/>
    </xf>
    <xf numFmtId="166" fontId="4" fillId="10" borderId="83" xfId="0" applyNumberFormat="1" applyFont="1" applyFill="1" applyBorder="1" applyAlignment="1" applyProtection="1">
      <alignment horizontal="right" wrapText="1"/>
      <protection locked="0"/>
    </xf>
    <xf numFmtId="166" fontId="4" fillId="10" borderId="84" xfId="0" applyNumberFormat="1" applyFont="1" applyFill="1" applyBorder="1" applyAlignment="1" applyProtection="1">
      <alignment horizontal="right" wrapText="1"/>
      <protection locked="0"/>
    </xf>
    <xf numFmtId="166" fontId="4" fillId="10" borderId="85" xfId="0" applyNumberFormat="1" applyFont="1" applyFill="1" applyBorder="1" applyAlignment="1">
      <alignment horizontal="right" wrapText="1"/>
    </xf>
    <xf numFmtId="166" fontId="4" fillId="10" borderId="86" xfId="0" applyNumberFormat="1" applyFont="1" applyFill="1" applyBorder="1" applyAlignment="1">
      <alignment horizontal="right" wrapText="1"/>
    </xf>
    <xf numFmtId="166" fontId="4" fillId="10" borderId="87" xfId="0" applyNumberFormat="1" applyFont="1" applyFill="1" applyBorder="1" applyAlignment="1">
      <alignment horizontal="right" wrapText="1"/>
    </xf>
    <xf numFmtId="169" fontId="5" fillId="5" borderId="24" xfId="0" applyNumberFormat="1" applyFont="1" applyFill="1" applyBorder="1" applyAlignment="1" applyProtection="1">
      <alignment horizontal="center"/>
      <protection locked="0"/>
    </xf>
    <xf numFmtId="170" fontId="7" fillId="12" borderId="90" xfId="0" applyNumberFormat="1" applyFont="1" applyFill="1" applyBorder="1" applyProtection="1">
      <protection locked="0"/>
    </xf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171" fontId="7" fillId="0" borderId="0" xfId="0" applyNumberFormat="1" applyFont="1" applyAlignment="1">
      <alignment horizontal="left" wrapText="1"/>
    </xf>
    <xf numFmtId="0" fontId="18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9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92" xfId="0" applyFont="1" applyFill="1" applyBorder="1"/>
    <xf numFmtId="0" fontId="3" fillId="2" borderId="81" xfId="0" applyFont="1" applyFill="1" applyBorder="1"/>
    <xf numFmtId="166" fontId="6" fillId="9" borderId="85" xfId="0" applyNumberFormat="1" applyFont="1" applyFill="1" applyBorder="1" applyAlignment="1">
      <alignment horizontal="right" vertical="center"/>
    </xf>
    <xf numFmtId="166" fontId="6" fillId="9" borderId="86" xfId="0" applyNumberFormat="1" applyFont="1" applyFill="1" applyBorder="1" applyAlignment="1">
      <alignment horizontal="right" vertical="center"/>
    </xf>
    <xf numFmtId="166" fontId="6" fillId="9" borderId="87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18" fillId="2" borderId="3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4" fillId="3" borderId="93" xfId="0" applyFont="1" applyFill="1" applyBorder="1" applyAlignment="1">
      <alignment horizontal="left"/>
    </xf>
    <xf numFmtId="0" fontId="4" fillId="3" borderId="94" xfId="0" applyFont="1" applyFill="1" applyBorder="1" applyAlignment="1">
      <alignment horizontal="left"/>
    </xf>
    <xf numFmtId="0" fontId="5" fillId="9" borderId="39" xfId="0" applyFont="1" applyFill="1" applyBorder="1"/>
    <xf numFmtId="0" fontId="4" fillId="3" borderId="98" xfId="0" applyFont="1" applyFill="1" applyBorder="1" applyAlignment="1">
      <alignment horizontal="left"/>
    </xf>
    <xf numFmtId="0" fontId="4" fillId="3" borderId="99" xfId="0" applyFont="1" applyFill="1" applyBorder="1" applyAlignment="1">
      <alignment horizontal="left"/>
    </xf>
    <xf numFmtId="0" fontId="4" fillId="14" borderId="100" xfId="0" applyFont="1" applyFill="1" applyBorder="1" applyAlignment="1">
      <alignment horizontal="centerContinuous" vertical="center"/>
    </xf>
    <xf numFmtId="0" fontId="4" fillId="14" borderId="101" xfId="0" applyFont="1" applyFill="1" applyBorder="1" applyAlignment="1">
      <alignment horizontal="centerContinuous" vertical="center"/>
    </xf>
    <xf numFmtId="0" fontId="4" fillId="14" borderId="102" xfId="0" applyFont="1" applyFill="1" applyBorder="1" applyAlignment="1">
      <alignment horizontal="centerContinuous" vertical="center"/>
    </xf>
    <xf numFmtId="0" fontId="4" fillId="14" borderId="103" xfId="0" applyFont="1" applyFill="1" applyBorder="1" applyAlignment="1">
      <alignment horizontal="centerContinuous" vertical="center"/>
    </xf>
    <xf numFmtId="0" fontId="3" fillId="14" borderId="104" xfId="0" applyFont="1" applyFill="1" applyBorder="1" applyAlignment="1">
      <alignment horizontal="centerContinuous"/>
    </xf>
    <xf numFmtId="0" fontId="19" fillId="15" borderId="105" xfId="0" applyFont="1" applyFill="1" applyBorder="1" applyAlignment="1">
      <alignment horizontal="right" vertical="center"/>
    </xf>
    <xf numFmtId="0" fontId="19" fillId="15" borderId="106" xfId="0" applyFont="1" applyFill="1" applyBorder="1" applyAlignment="1">
      <alignment horizontal="right" vertical="center"/>
    </xf>
    <xf numFmtId="0" fontId="19" fillId="16" borderId="106" xfId="0" applyFont="1" applyFill="1" applyBorder="1" applyAlignment="1">
      <alignment horizontal="right" vertical="center"/>
    </xf>
    <xf numFmtId="0" fontId="11" fillId="9" borderId="107" xfId="0" applyFont="1" applyFill="1" applyBorder="1"/>
    <xf numFmtId="166" fontId="6" fillId="17" borderId="0" xfId="0" applyNumberFormat="1" applyFont="1" applyFill="1" applyAlignment="1">
      <alignment horizontal="left" vertical="center"/>
    </xf>
    <xf numFmtId="166" fontId="6" fillId="3" borderId="109" xfId="0" applyNumberFormat="1" applyFont="1" applyFill="1" applyBorder="1" applyAlignment="1">
      <alignment horizontal="right" vertical="center"/>
    </xf>
    <xf numFmtId="166" fontId="6" fillId="3" borderId="110" xfId="0" applyNumberFormat="1" applyFont="1" applyFill="1" applyBorder="1" applyAlignment="1">
      <alignment horizontal="right" vertical="center"/>
    </xf>
    <xf numFmtId="166" fontId="6" fillId="3" borderId="111" xfId="0" applyNumberFormat="1" applyFont="1" applyFill="1" applyBorder="1" applyAlignment="1">
      <alignment horizontal="right" vertical="center"/>
    </xf>
    <xf numFmtId="166" fontId="6" fillId="17" borderId="0" xfId="0" applyNumberFormat="1" applyFont="1" applyFill="1" applyAlignment="1">
      <alignment horizontal="right" vertical="center"/>
    </xf>
    <xf numFmtId="166" fontId="3" fillId="9" borderId="72" xfId="0" applyNumberFormat="1" applyFont="1" applyFill="1" applyBorder="1"/>
    <xf numFmtId="166" fontId="6" fillId="3" borderId="112" xfId="0" applyNumberFormat="1" applyFont="1" applyFill="1" applyBorder="1" applyAlignment="1">
      <alignment horizontal="right" vertical="center"/>
    </xf>
    <xf numFmtId="166" fontId="6" fillId="3" borderId="53" xfId="0" applyNumberFormat="1" applyFont="1" applyFill="1" applyBorder="1" applyAlignment="1">
      <alignment horizontal="right" vertical="center"/>
    </xf>
    <xf numFmtId="166" fontId="6" fillId="3" borderId="113" xfId="0" applyNumberFormat="1" applyFont="1" applyFill="1" applyBorder="1" applyAlignment="1">
      <alignment horizontal="right" vertical="center"/>
    </xf>
    <xf numFmtId="166" fontId="6" fillId="3" borderId="19" xfId="0" applyNumberFormat="1" applyFont="1" applyFill="1" applyBorder="1" applyAlignment="1">
      <alignment horizontal="right" vertical="center"/>
    </xf>
    <xf numFmtId="166" fontId="6" fillId="3" borderId="114" xfId="0" applyNumberFormat="1" applyFont="1" applyFill="1" applyBorder="1" applyAlignment="1">
      <alignment horizontal="right" vertical="center"/>
    </xf>
    <xf numFmtId="166" fontId="6" fillId="17" borderId="92" xfId="0" applyNumberFormat="1" applyFont="1" applyFill="1" applyBorder="1" applyAlignment="1">
      <alignment horizontal="right" vertical="center"/>
    </xf>
    <xf numFmtId="166" fontId="6" fillId="3" borderId="79" xfId="0" applyNumberFormat="1" applyFont="1" applyFill="1" applyBorder="1" applyAlignment="1">
      <alignment horizontal="right" vertical="center"/>
    </xf>
    <xf numFmtId="166" fontId="6" fillId="3" borderId="115" xfId="0" applyNumberFormat="1" applyFont="1" applyFill="1" applyBorder="1" applyAlignment="1">
      <alignment horizontal="right" vertical="center"/>
    </xf>
    <xf numFmtId="166" fontId="6" fillId="3" borderId="118" xfId="0" applyNumberFormat="1" applyFont="1" applyFill="1" applyBorder="1" applyAlignment="1">
      <alignment horizontal="right" vertical="center"/>
    </xf>
    <xf numFmtId="166" fontId="6" fillId="3" borderId="119" xfId="0" applyNumberFormat="1" applyFont="1" applyFill="1" applyBorder="1" applyAlignment="1">
      <alignment horizontal="right" vertical="center"/>
    </xf>
    <xf numFmtId="166" fontId="6" fillId="3" borderId="120" xfId="0" applyNumberFormat="1" applyFont="1" applyFill="1" applyBorder="1" applyAlignment="1">
      <alignment horizontal="right" vertical="center"/>
    </xf>
    <xf numFmtId="166" fontId="6" fillId="3" borderId="121" xfId="0" applyNumberFormat="1" applyFont="1" applyFill="1" applyBorder="1" applyAlignment="1">
      <alignment horizontal="right" vertical="center"/>
    </xf>
    <xf numFmtId="0" fontId="20" fillId="18" borderId="122" xfId="0" applyFont="1" applyFill="1" applyBorder="1"/>
    <xf numFmtId="0" fontId="20" fillId="18" borderId="123" xfId="0" applyFont="1" applyFill="1" applyBorder="1" applyAlignment="1">
      <alignment wrapText="1"/>
    </xf>
    <xf numFmtId="172" fontId="20" fillId="18" borderId="123" xfId="0" applyNumberFormat="1" applyFont="1" applyFill="1" applyBorder="1" applyAlignment="1">
      <alignment horizontal="right"/>
    </xf>
    <xf numFmtId="166" fontId="20" fillId="18" borderId="122" xfId="0" applyNumberFormat="1" applyFont="1" applyFill="1" applyBorder="1" applyAlignment="1">
      <alignment horizontal="right"/>
    </xf>
    <xf numFmtId="166" fontId="20" fillId="18" borderId="124" xfId="0" applyNumberFormat="1" applyFont="1" applyFill="1" applyBorder="1" applyAlignment="1">
      <alignment horizontal="right"/>
    </xf>
    <xf numFmtId="166" fontId="20" fillId="18" borderId="125" xfId="0" applyNumberFormat="1" applyFont="1" applyFill="1" applyBorder="1" applyAlignment="1">
      <alignment horizontal="right"/>
    </xf>
    <xf numFmtId="166" fontId="20" fillId="18" borderId="126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left" wrapText="1"/>
    </xf>
    <xf numFmtId="172" fontId="4" fillId="3" borderId="0" xfId="0" applyNumberFormat="1" applyFont="1" applyFill="1" applyAlignment="1">
      <alignment horizontal="right" vertical="center"/>
    </xf>
    <xf numFmtId="0" fontId="20" fillId="18" borderId="122" xfId="0" applyFont="1" applyFill="1" applyBorder="1" applyAlignment="1">
      <alignment vertical="center"/>
    </xf>
    <xf numFmtId="0" fontId="20" fillId="18" borderId="123" xfId="0" applyFont="1" applyFill="1" applyBorder="1" applyAlignment="1">
      <alignment vertical="center"/>
    </xf>
    <xf numFmtId="2" fontId="4" fillId="18" borderId="123" xfId="0" applyNumberFormat="1" applyFont="1" applyFill="1" applyBorder="1" applyAlignment="1">
      <alignment horizontal="right"/>
    </xf>
    <xf numFmtId="166" fontId="20" fillId="18" borderId="123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174" fontId="0" fillId="0" borderId="0" xfId="1" applyNumberFormat="1" applyFont="1"/>
    <xf numFmtId="175" fontId="0" fillId="0" borderId="0" xfId="0" applyNumberFormat="1"/>
    <xf numFmtId="10" fontId="0" fillId="0" borderId="0" xfId="2" applyNumberFormat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 indent="1"/>
    </xf>
    <xf numFmtId="176" fontId="0" fillId="0" borderId="0" xfId="0" applyNumberFormat="1"/>
    <xf numFmtId="43" fontId="7" fillId="0" borderId="0" xfId="1" applyFont="1" applyAlignment="1">
      <alignment horizontal="left"/>
    </xf>
    <xf numFmtId="173" fontId="7" fillId="0" borderId="0" xfId="1" applyNumberFormat="1" applyFont="1" applyAlignment="1">
      <alignment horizontal="left"/>
    </xf>
    <xf numFmtId="43" fontId="0" fillId="0" borderId="0" xfId="1" applyFont="1"/>
    <xf numFmtId="0" fontId="5" fillId="2" borderId="1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8" borderId="28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3" borderId="108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0" fontId="6" fillId="3" borderId="116" xfId="0" applyFont="1" applyFill="1" applyBorder="1" applyAlignment="1">
      <alignment horizontal="center"/>
    </xf>
    <xf numFmtId="0" fontId="6" fillId="3" borderId="117" xfId="0" applyFont="1" applyFill="1" applyBorder="1" applyAlignment="1">
      <alignment horizontal="center"/>
    </xf>
    <xf numFmtId="0" fontId="17" fillId="11" borderId="75" xfId="0" applyFont="1" applyFill="1" applyBorder="1" applyAlignment="1">
      <alignment horizontal="center" vertical="center" wrapText="1"/>
    </xf>
    <xf numFmtId="0" fontId="17" fillId="11" borderId="76" xfId="0" applyFont="1" applyFill="1" applyBorder="1" applyAlignment="1">
      <alignment horizontal="center" vertical="center" wrapText="1"/>
    </xf>
    <xf numFmtId="0" fontId="17" fillId="11" borderId="77" xfId="0" applyFont="1" applyFill="1" applyBorder="1" applyAlignment="1">
      <alignment horizontal="center" vertical="center" wrapText="1"/>
    </xf>
    <xf numFmtId="0" fontId="17" fillId="11" borderId="78" xfId="0" applyFont="1" applyFill="1" applyBorder="1" applyAlignment="1">
      <alignment horizontal="center" vertical="center" wrapText="1"/>
    </xf>
    <xf numFmtId="0" fontId="17" fillId="11" borderId="88" xfId="0" applyFont="1" applyFill="1" applyBorder="1" applyAlignment="1">
      <alignment horizontal="center" vertical="center" wrapText="1"/>
    </xf>
    <xf numFmtId="0" fontId="17" fillId="11" borderId="89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/>
    </xf>
    <xf numFmtId="0" fontId="5" fillId="8" borderId="95" xfId="0" applyFont="1" applyFill="1" applyBorder="1" applyAlignment="1">
      <alignment horizontal="center" vertical="center"/>
    </xf>
    <xf numFmtId="0" fontId="5" fillId="13" borderId="96" xfId="0" applyFont="1" applyFill="1" applyBorder="1" applyAlignment="1">
      <alignment horizontal="center" vertical="center" wrapText="1"/>
    </xf>
    <xf numFmtId="0" fontId="5" fillId="13" borderId="97" xfId="0" applyFont="1" applyFill="1" applyBorder="1" applyAlignment="1">
      <alignment horizontal="center" vertical="center" wrapText="1"/>
    </xf>
    <xf numFmtId="166" fontId="15" fillId="5" borderId="52" xfId="0" applyNumberFormat="1" applyFont="1" applyFill="1" applyBorder="1" applyAlignment="1" applyProtection="1">
      <alignment vertical="center" wrapText="1"/>
      <protection locked="0"/>
    </xf>
    <xf numFmtId="168" fontId="6" fillId="5" borderId="52" xfId="1" applyNumberFormat="1" applyFont="1" applyFill="1" applyBorder="1" applyAlignment="1" applyProtection="1">
      <alignment vertical="center" wrapText="1"/>
      <protection locked="0"/>
    </xf>
    <xf numFmtId="166" fontId="6" fillId="5" borderId="127" xfId="0" applyNumberFormat="1" applyFont="1" applyFill="1" applyBorder="1" applyAlignment="1" applyProtection="1">
      <alignment vertical="center" wrapText="1"/>
      <protection locked="0"/>
    </xf>
    <xf numFmtId="166" fontId="6" fillId="5" borderId="128" xfId="0" applyNumberFormat="1" applyFont="1" applyFill="1" applyBorder="1" applyAlignment="1" applyProtection="1">
      <alignment vertical="center" wrapText="1"/>
      <protection locked="0"/>
    </xf>
    <xf numFmtId="166" fontId="15" fillId="5" borderId="73" xfId="0" applyNumberFormat="1" applyFont="1" applyFill="1" applyBorder="1" applyAlignment="1" applyProtection="1">
      <alignment vertical="center" wrapText="1"/>
      <protection locked="0"/>
    </xf>
    <xf numFmtId="168" fontId="6" fillId="5" borderId="73" xfId="1" applyNumberFormat="1" applyFont="1" applyFill="1" applyBorder="1" applyAlignment="1" applyProtection="1">
      <alignment vertical="center" wrapText="1"/>
      <protection locked="0"/>
    </xf>
    <xf numFmtId="166" fontId="6" fillId="5" borderId="129" xfId="0" applyNumberFormat="1" applyFont="1" applyFill="1" applyBorder="1" applyAlignment="1" applyProtection="1">
      <alignment vertical="center" wrapText="1"/>
      <protection locked="0"/>
    </xf>
    <xf numFmtId="0" fontId="6" fillId="0" borderId="130" xfId="0" applyFont="1" applyBorder="1" applyAlignment="1">
      <alignment vertical="center" wrapText="1"/>
    </xf>
    <xf numFmtId="0" fontId="14" fillId="9" borderId="131" xfId="0" applyFont="1" applyFill="1" applyBorder="1" applyAlignment="1">
      <alignment vertical="center" wrapText="1"/>
    </xf>
    <xf numFmtId="0" fontId="6" fillId="0" borderId="131" xfId="0" applyFont="1" applyBorder="1" applyAlignment="1">
      <alignment horizontal="left" vertical="center" wrapText="1" indent="2"/>
    </xf>
    <xf numFmtId="0" fontId="6" fillId="0" borderId="132" xfId="0" applyFont="1" applyBorder="1" applyAlignment="1">
      <alignment vertical="center" wrapText="1"/>
    </xf>
    <xf numFmtId="166" fontId="6" fillId="5" borderId="39" xfId="0" applyNumberFormat="1" applyFont="1" applyFill="1" applyBorder="1" applyAlignment="1" applyProtection="1">
      <alignment vertical="center" wrapText="1"/>
      <protection locked="0"/>
    </xf>
    <xf numFmtId="166" fontId="6" fillId="5" borderId="56" xfId="0" applyNumberFormat="1" applyFont="1" applyFill="1" applyBorder="1" applyAlignment="1" applyProtection="1">
      <alignment vertical="center" wrapText="1"/>
      <protection locked="0"/>
    </xf>
  </cellXfs>
  <cellStyles count="7">
    <cellStyle name="Comma" xfId="1" builtinId="3"/>
    <cellStyle name="Normal" xfId="0" builtinId="0"/>
    <cellStyle name="Normal 10" xfId="3" xr:uid="{907F4220-F57C-41F2-93BF-90711E7B173F}"/>
    <cellStyle name="Normal 13" xfId="5" xr:uid="{635C2C74-0001-4C1D-A9AA-5FD0AD2F0484}"/>
    <cellStyle name="Percent" xfId="2" builtinId="5"/>
    <cellStyle name="TableLvl2" xfId="4" xr:uid="{BB757A27-1C09-4CA4-9B4D-761ABD4C2626}"/>
    <cellStyle name="TableLvl3" xfId="6" xr:uid="{6D736905-CA77-48E9-8197-D20297493EB5}"/>
  </cellStyles>
  <dxfs count="8"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1CD3-077E-4332-8321-FA495A25A05B}">
  <dimension ref="A1:W70"/>
  <sheetViews>
    <sheetView showGridLines="0" tabSelected="1" zoomScale="85" zoomScaleNormal="85" workbookViewId="0">
      <selection activeCell="A8" sqref="A8"/>
    </sheetView>
  </sheetViews>
  <sheetFormatPr defaultRowHeight="15" x14ac:dyDescent="0.25"/>
  <cols>
    <col min="1" max="1" width="66.5703125" customWidth="1"/>
    <col min="2" max="22" width="10.140625" customWidth="1"/>
  </cols>
  <sheetData>
    <row r="1" spans="1:22" ht="16.5" thickBot="1" x14ac:dyDescent="0.3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</row>
    <row r="2" spans="1:22" ht="15.75" x14ac:dyDescent="0.25">
      <c r="A2" s="6"/>
      <c r="B2" s="216" t="s">
        <v>1</v>
      </c>
      <c r="C2" s="217"/>
      <c r="D2" s="217"/>
      <c r="E2" s="217"/>
      <c r="F2" s="217"/>
      <c r="G2" s="217"/>
      <c r="H2" s="217"/>
      <c r="I2" s="217"/>
      <c r="J2" s="217"/>
      <c r="K2" s="217"/>
      <c r="L2" s="217" t="s">
        <v>2</v>
      </c>
      <c r="M2" s="218"/>
      <c r="N2" s="7"/>
      <c r="O2" s="7"/>
      <c r="P2" s="7"/>
      <c r="Q2" s="7"/>
      <c r="R2" s="7"/>
      <c r="S2" s="7"/>
      <c r="T2" s="7"/>
      <c r="U2" s="7"/>
      <c r="V2" s="7"/>
    </row>
    <row r="3" spans="1:22" ht="16.5" thickBot="1" x14ac:dyDescent="0.3">
      <c r="A3" s="6"/>
      <c r="B3" s="8" t="str">
        <f t="shared" ref="B3:I3" si="0">LEFT(C3,4)-1&amp;"-"&amp;RIGHT(C3,2)-1</f>
        <v>2014-15</v>
      </c>
      <c r="C3" s="9" t="str">
        <f>LEFT(D3,4)-1&amp;"-"&amp;RIGHT(D3,2)-1</f>
        <v>2015-16</v>
      </c>
      <c r="D3" s="9" t="str">
        <f t="shared" si="0"/>
        <v>2016-17</v>
      </c>
      <c r="E3" s="9" t="str">
        <f t="shared" si="0"/>
        <v>2017-18</v>
      </c>
      <c r="F3" s="9" t="str">
        <f t="shared" si="0"/>
        <v>2018-19</v>
      </c>
      <c r="G3" s="9" t="str">
        <f t="shared" si="0"/>
        <v>2019-20</v>
      </c>
      <c r="H3" s="9" t="str">
        <f t="shared" si="0"/>
        <v>2020-21</v>
      </c>
      <c r="I3" s="9" t="str">
        <f t="shared" si="0"/>
        <v>2021-22</v>
      </c>
      <c r="J3" s="9" t="str">
        <f>LEFT(K3,4)-1&amp;"-"&amp;RIGHT(K3,2)-1</f>
        <v>2022-23</v>
      </c>
      <c r="K3" s="9" t="s">
        <v>3</v>
      </c>
      <c r="L3" s="9" t="s">
        <v>4</v>
      </c>
      <c r="M3" s="10" t="s">
        <v>5</v>
      </c>
      <c r="N3" s="5"/>
      <c r="O3" s="5"/>
      <c r="P3" s="5"/>
      <c r="Q3" s="5"/>
      <c r="R3" s="5"/>
      <c r="S3" s="5"/>
      <c r="T3" s="5"/>
      <c r="U3" s="5"/>
      <c r="V3" s="5"/>
    </row>
    <row r="4" spans="1:22" x14ac:dyDescent="0.25">
      <c r="A4" s="11" t="s">
        <v>6</v>
      </c>
      <c r="B4" s="12">
        <v>74.658749999999998</v>
      </c>
      <c r="C4" s="13">
        <v>75.422699999999992</v>
      </c>
      <c r="D4" s="13">
        <v>76.881150000000005</v>
      </c>
      <c r="E4" s="13">
        <v>78.478499999999997</v>
      </c>
      <c r="F4" s="13">
        <v>79.7286</v>
      </c>
      <c r="G4" s="13">
        <v>79.450800000000001</v>
      </c>
      <c r="H4" s="13">
        <v>82.506599999999992</v>
      </c>
      <c r="I4" s="13">
        <v>87.576449999999994</v>
      </c>
      <c r="J4" s="13">
        <v>92.854649999999992</v>
      </c>
      <c r="K4" s="13">
        <v>96.396600000000007</v>
      </c>
      <c r="L4" s="13">
        <v>98.41064999999999</v>
      </c>
      <c r="M4" s="14">
        <f>L4*(1+4.8%)</f>
        <v>103.13436119999999</v>
      </c>
      <c r="N4" s="5"/>
      <c r="O4" s="5"/>
      <c r="P4" s="5"/>
      <c r="Q4" s="5"/>
      <c r="R4" s="5"/>
      <c r="S4" s="5"/>
      <c r="T4" s="5"/>
      <c r="U4" s="5"/>
      <c r="V4" s="5"/>
    </row>
    <row r="5" spans="1:22" x14ac:dyDescent="0.25">
      <c r="A5" s="15" t="s">
        <v>7</v>
      </c>
      <c r="B5" s="16"/>
      <c r="C5" s="17">
        <f t="shared" ref="C5:M5" si="1">+C4/B4-1</f>
        <v>1.0232558139534831E-2</v>
      </c>
      <c r="D5" s="17">
        <f t="shared" si="1"/>
        <v>1.9337016574585864E-2</v>
      </c>
      <c r="E5" s="17">
        <f t="shared" si="1"/>
        <v>2.0776874435410875E-2</v>
      </c>
      <c r="F5" s="17">
        <f t="shared" si="1"/>
        <v>1.5929203539823078E-2</v>
      </c>
      <c r="G5" s="17">
        <f t="shared" si="1"/>
        <v>-3.4843205574912606E-3</v>
      </c>
      <c r="H5" s="17">
        <f t="shared" si="1"/>
        <v>3.8461538461538325E-2</v>
      </c>
      <c r="I5" s="17">
        <f t="shared" si="1"/>
        <v>6.1447811447811418E-2</v>
      </c>
      <c r="J5" s="17">
        <f t="shared" si="1"/>
        <v>6.0269627279936566E-2</v>
      </c>
      <c r="K5" s="17">
        <f t="shared" si="1"/>
        <v>3.8145100972326151E-2</v>
      </c>
      <c r="L5" s="17">
        <f t="shared" si="1"/>
        <v>2.0893371757924939E-2</v>
      </c>
      <c r="M5" s="18">
        <f t="shared" si="1"/>
        <v>4.8000000000000043E-2</v>
      </c>
      <c r="N5" s="5"/>
      <c r="O5" s="5"/>
      <c r="P5" s="5"/>
      <c r="Q5" s="5"/>
      <c r="R5" s="5"/>
      <c r="S5" s="5"/>
      <c r="T5" s="5"/>
      <c r="U5" s="5"/>
      <c r="V5" s="5"/>
    </row>
    <row r="6" spans="1:22" ht="15.75" thickBot="1" x14ac:dyDescent="0.3">
      <c r="A6" s="19" t="s">
        <v>8</v>
      </c>
      <c r="B6" s="20">
        <f t="shared" ref="B6:K6" si="2">C6/(1+C5)</f>
        <v>0.72389792433212852</v>
      </c>
      <c r="C6" s="21">
        <f t="shared" si="2"/>
        <v>0.73130525192994555</v>
      </c>
      <c r="D6" s="22">
        <f t="shared" si="2"/>
        <v>0.74544651370759663</v>
      </c>
      <c r="E6" s="22">
        <f t="shared" si="2"/>
        <v>0.76093456232121415</v>
      </c>
      <c r="F6" s="22">
        <f t="shared" si="2"/>
        <v>0.77305564384491499</v>
      </c>
      <c r="G6" s="22">
        <f t="shared" si="2"/>
        <v>0.77036207017298153</v>
      </c>
      <c r="H6" s="22">
        <f t="shared" si="2"/>
        <v>0.7999913805642499</v>
      </c>
      <c r="I6" s="22">
        <f t="shared" si="2"/>
        <v>0.84914910007703626</v>
      </c>
      <c r="J6" s="22">
        <f t="shared" si="2"/>
        <v>0.90032699984377274</v>
      </c>
      <c r="K6" s="22">
        <f t="shared" si="2"/>
        <v>0.93467006416092491</v>
      </c>
      <c r="L6" s="22">
        <f>M6/(1+M5)</f>
        <v>0.95419847328244267</v>
      </c>
      <c r="M6" s="23">
        <v>1</v>
      </c>
      <c r="N6" s="5"/>
      <c r="O6" s="5"/>
      <c r="P6" s="5"/>
      <c r="Q6" s="5"/>
      <c r="R6" s="5"/>
      <c r="S6" s="5"/>
      <c r="T6" s="5"/>
      <c r="U6" s="5"/>
      <c r="V6" s="5"/>
    </row>
    <row r="7" spans="1:22" x14ac:dyDescent="0.25">
      <c r="A7" s="24"/>
      <c r="B7" s="25"/>
      <c r="C7" s="25"/>
      <c r="D7" s="26"/>
      <c r="E7" s="26"/>
      <c r="F7" s="26"/>
      <c r="G7" s="26"/>
      <c r="H7" s="26"/>
      <c r="I7" s="27"/>
      <c r="J7" s="28"/>
      <c r="K7" s="27"/>
      <c r="L7" s="29"/>
      <c r="M7" s="28"/>
      <c r="N7" s="27"/>
      <c r="O7" s="27"/>
      <c r="P7" s="27"/>
      <c r="Q7" s="27"/>
      <c r="R7" s="28"/>
      <c r="S7" s="28"/>
      <c r="T7" s="28"/>
      <c r="U7" s="28"/>
      <c r="V7" s="28"/>
    </row>
    <row r="8" spans="1:22" x14ac:dyDescent="0.25">
      <c r="A8" s="24"/>
      <c r="B8" s="25"/>
      <c r="C8" s="25"/>
      <c r="D8" s="25"/>
      <c r="E8" s="25"/>
      <c r="F8" s="25"/>
      <c r="G8" s="25"/>
      <c r="H8" s="25"/>
      <c r="I8" s="27"/>
      <c r="J8" s="5"/>
      <c r="K8" s="5"/>
      <c r="L8" s="5"/>
      <c r="M8" s="5"/>
      <c r="N8" s="5"/>
      <c r="O8" s="5"/>
      <c r="P8" s="5"/>
      <c r="Q8" s="27"/>
      <c r="R8" s="28"/>
      <c r="S8" s="28"/>
      <c r="T8" s="28"/>
      <c r="U8" s="28"/>
      <c r="V8" s="28"/>
    </row>
    <row r="9" spans="1:22" x14ac:dyDescent="0.25">
      <c r="A9" s="24"/>
      <c r="B9" s="25"/>
      <c r="C9" s="25"/>
      <c r="D9" s="25"/>
      <c r="E9" s="25"/>
      <c r="F9" s="25"/>
      <c r="G9" s="25"/>
      <c r="H9" s="25"/>
      <c r="I9" s="27"/>
      <c r="J9" s="28"/>
      <c r="K9" s="27"/>
      <c r="L9" s="29"/>
      <c r="M9" s="28"/>
      <c r="N9" s="27"/>
      <c r="O9" s="27"/>
      <c r="P9" s="27"/>
      <c r="Q9" s="27"/>
      <c r="R9" s="28"/>
      <c r="S9" s="28"/>
      <c r="T9" s="28"/>
      <c r="U9" s="28"/>
      <c r="V9" s="28"/>
    </row>
    <row r="10" spans="1:22" ht="18.75" x14ac:dyDescent="0.25">
      <c r="A10" s="30" t="s">
        <v>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</row>
    <row r="11" spans="1:22" ht="15.75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15.75" thickBot="1" x14ac:dyDescent="0.3">
      <c r="A12" s="32" t="s">
        <v>10</v>
      </c>
      <c r="B12" s="33" t="s">
        <v>11</v>
      </c>
      <c r="C12" s="5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spans="1:22" ht="15.75" thickBot="1" x14ac:dyDescent="0.3">
      <c r="A13" s="32"/>
      <c r="B13" s="34">
        <f>-25.0848855829998*0</f>
        <v>0</v>
      </c>
      <c r="C13" s="5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spans="1:22" ht="16.5" thickBot="1" x14ac:dyDescent="0.3">
      <c r="A14" s="35" t="s">
        <v>12</v>
      </c>
      <c r="B14" s="36"/>
      <c r="C14" s="36"/>
      <c r="D14" s="36"/>
      <c r="E14" s="36"/>
      <c r="F14" s="36"/>
      <c r="G14" s="36"/>
      <c r="H14" s="36"/>
      <c r="I14" s="37"/>
      <c r="J14" s="36"/>
      <c r="K14" s="36"/>
      <c r="L14" s="36"/>
      <c r="M14" s="36"/>
      <c r="N14" s="36"/>
      <c r="O14" s="36"/>
      <c r="P14" s="38"/>
      <c r="Q14" s="39"/>
      <c r="R14" s="39"/>
      <c r="S14" s="39"/>
      <c r="T14" s="39"/>
      <c r="U14" s="39"/>
      <c r="V14" s="39"/>
    </row>
    <row r="15" spans="1:22" x14ac:dyDescent="0.25">
      <c r="A15" s="5"/>
      <c r="B15" s="219" t="s">
        <v>13</v>
      </c>
      <c r="C15" s="220"/>
      <c r="D15" s="221" t="s">
        <v>14</v>
      </c>
      <c r="E15" s="221"/>
      <c r="F15" s="221"/>
      <c r="G15" s="221"/>
      <c r="H15" s="222"/>
      <c r="I15" s="29"/>
      <c r="J15" s="223" t="s">
        <v>15</v>
      </c>
      <c r="K15" s="224"/>
      <c r="L15" s="224"/>
      <c r="M15" s="224"/>
      <c r="N15" s="224"/>
      <c r="O15" s="224"/>
      <c r="P15" s="225"/>
      <c r="Q15" s="5"/>
      <c r="R15" s="5"/>
      <c r="S15" s="5"/>
      <c r="T15" s="5"/>
      <c r="U15" s="5"/>
      <c r="V15" s="5"/>
    </row>
    <row r="16" spans="1:22" x14ac:dyDescent="0.25">
      <c r="A16" s="5"/>
      <c r="B16" s="211" t="s">
        <v>16</v>
      </c>
      <c r="C16" s="212"/>
      <c r="D16" s="213" t="s">
        <v>17</v>
      </c>
      <c r="E16" s="214"/>
      <c r="F16" s="214"/>
      <c r="G16" s="214"/>
      <c r="H16" s="215"/>
      <c r="I16" s="29"/>
      <c r="J16" s="211" t="s">
        <v>16</v>
      </c>
      <c r="K16" s="212"/>
      <c r="L16" s="213" t="s">
        <v>17</v>
      </c>
      <c r="M16" s="214"/>
      <c r="N16" s="214"/>
      <c r="O16" s="214"/>
      <c r="P16" s="215"/>
      <c r="Q16" s="5"/>
      <c r="R16" s="5"/>
      <c r="S16" s="5"/>
      <c r="T16" s="5"/>
      <c r="U16" s="5"/>
      <c r="V16" s="5"/>
    </row>
    <row r="17" spans="1:22" ht="15.75" thickBot="1" x14ac:dyDescent="0.3">
      <c r="A17" s="5"/>
      <c r="B17" s="40" t="str">
        <f>$B$12</f>
        <v>2019-20</v>
      </c>
      <c r="C17" s="41" t="s">
        <v>18</v>
      </c>
      <c r="D17" s="42" t="str">
        <f t="shared" ref="D17:G17" si="3">I3</f>
        <v>2021-22</v>
      </c>
      <c r="E17" s="42" t="str">
        <f t="shared" si="3"/>
        <v>2022-23</v>
      </c>
      <c r="F17" s="42" t="str">
        <f t="shared" si="3"/>
        <v>2023-24</v>
      </c>
      <c r="G17" s="42" t="str">
        <f t="shared" si="3"/>
        <v>2024-25</v>
      </c>
      <c r="H17" s="43" t="str">
        <f>M3</f>
        <v>2025-26</v>
      </c>
      <c r="I17" s="29"/>
      <c r="J17" s="44" t="str">
        <f>$B$12</f>
        <v>2019-20</v>
      </c>
      <c r="K17" s="45" t="str">
        <f>C17</f>
        <v>2020-21</v>
      </c>
      <c r="L17" s="46" t="str">
        <f>D17</f>
        <v>2021-22</v>
      </c>
      <c r="M17" s="46" t="str">
        <f t="shared" ref="M17:P17" si="4">E17</f>
        <v>2022-23</v>
      </c>
      <c r="N17" s="46" t="str">
        <f t="shared" si="4"/>
        <v>2023-24</v>
      </c>
      <c r="O17" s="46" t="str">
        <f t="shared" si="4"/>
        <v>2024-25</v>
      </c>
      <c r="P17" s="47" t="str">
        <f t="shared" si="4"/>
        <v>2025-26</v>
      </c>
      <c r="Q17" s="5"/>
      <c r="R17" s="5"/>
      <c r="S17" s="5"/>
      <c r="T17" s="5"/>
      <c r="U17" s="5"/>
      <c r="V17" s="5"/>
    </row>
    <row r="18" spans="1:22" x14ac:dyDescent="0.25">
      <c r="A18" s="48" t="s">
        <v>19</v>
      </c>
      <c r="B18" s="49">
        <v>74.292087276961894</v>
      </c>
      <c r="C18" s="50">
        <v>74.581402033058112</v>
      </c>
      <c r="D18" s="49">
        <v>72.457727338638861</v>
      </c>
      <c r="E18" s="49">
        <v>73.027142496677541</v>
      </c>
      <c r="F18" s="49">
        <v>73.529640386550341</v>
      </c>
      <c r="G18" s="49">
        <v>74.125052159160077</v>
      </c>
      <c r="H18" s="254">
        <v>74.835674838838244</v>
      </c>
      <c r="I18" s="51"/>
      <c r="J18" s="52">
        <f>+B18/$B$6</f>
        <v>102.62784956249752</v>
      </c>
      <c r="K18" s="53">
        <f>+C18/$B$6</f>
        <v>103.0275119269989</v>
      </c>
      <c r="L18" s="54">
        <f>+D18/$H$6</f>
        <v>90.573135034946219</v>
      </c>
      <c r="M18" s="55">
        <f t="shared" ref="M18:P27" si="5">+E18/$H$6</f>
        <v>91.284911651385599</v>
      </c>
      <c r="N18" s="55">
        <f t="shared" si="5"/>
        <v>91.913040781374946</v>
      </c>
      <c r="O18" s="55">
        <f t="shared" si="5"/>
        <v>92.657313516150879</v>
      </c>
      <c r="P18" s="56">
        <f t="shared" si="5"/>
        <v>93.545601436424406</v>
      </c>
      <c r="Q18" s="5"/>
      <c r="R18" s="5"/>
      <c r="S18" s="5"/>
      <c r="T18" s="5"/>
      <c r="U18" s="5"/>
      <c r="V18" s="5"/>
    </row>
    <row r="19" spans="1:22" x14ac:dyDescent="0.25">
      <c r="A19" s="57" t="s">
        <v>20</v>
      </c>
      <c r="B19" s="58"/>
      <c r="C19" s="59"/>
      <c r="D19" s="58"/>
      <c r="E19" s="60"/>
      <c r="F19" s="60"/>
      <c r="G19" s="60"/>
      <c r="H19" s="61"/>
      <c r="I19" s="62"/>
      <c r="J19" s="63"/>
      <c r="K19" s="64"/>
      <c r="L19" s="65"/>
      <c r="M19" s="66"/>
      <c r="N19" s="66"/>
      <c r="O19" s="66"/>
      <c r="P19" s="67"/>
      <c r="Q19" s="5"/>
      <c r="R19" s="5"/>
      <c r="S19" s="5"/>
      <c r="T19" s="5"/>
      <c r="U19" s="5"/>
      <c r="V19" s="5"/>
    </row>
    <row r="20" spans="1:22" x14ac:dyDescent="0.25">
      <c r="A20" s="68" t="s">
        <v>44</v>
      </c>
      <c r="B20" s="69">
        <v>-0.81743599994885807</v>
      </c>
      <c r="C20" s="70">
        <v>-0.84900662151861006</v>
      </c>
      <c r="D20" s="69">
        <v>-0.848657175796944</v>
      </c>
      <c r="E20" s="69">
        <v>-0.85787568707611506</v>
      </c>
      <c r="F20" s="69">
        <v>-0.86246460827563598</v>
      </c>
      <c r="G20" s="69">
        <v>-0.86405396696106407</v>
      </c>
      <c r="H20" s="255">
        <v>-0.86881746281799599</v>
      </c>
      <c r="I20" s="62"/>
      <c r="J20" s="71">
        <f t="shared" ref="J20:K27" si="6">+B20/$B$6</f>
        <v>-1.1292144547907472</v>
      </c>
      <c r="K20" s="72">
        <f t="shared" si="6"/>
        <v>-1.1728264344754233</v>
      </c>
      <c r="L20" s="73">
        <f t="shared" ref="L20:L27" si="7">+D20/$H$6</f>
        <v>-1.0608328994724532</v>
      </c>
      <c r="M20" s="73">
        <f t="shared" si="5"/>
        <v>-1.0723561627264511</v>
      </c>
      <c r="N20" s="73">
        <f t="shared" si="5"/>
        <v>-1.0780923760295047</v>
      </c>
      <c r="O20" s="73">
        <f t="shared" si="5"/>
        <v>-1.0800790957917941</v>
      </c>
      <c r="P20" s="74">
        <f t="shared" si="5"/>
        <v>-1.0860335297677854</v>
      </c>
      <c r="Q20" s="5"/>
      <c r="R20" s="5"/>
      <c r="S20" s="5"/>
      <c r="T20" s="5"/>
      <c r="U20" s="5"/>
      <c r="V20" s="5"/>
    </row>
    <row r="21" spans="1:22" x14ac:dyDescent="0.25">
      <c r="A21" s="68" t="s">
        <v>42</v>
      </c>
      <c r="B21" s="69">
        <v>-12.147440400000001</v>
      </c>
      <c r="C21" s="70">
        <v>-11.57381127</v>
      </c>
      <c r="D21" s="69">
        <v>-8.0845199999999995</v>
      </c>
      <c r="E21" s="69">
        <v>-8.0845199999999995</v>
      </c>
      <c r="F21" s="69">
        <v>-8.0845199999999995</v>
      </c>
      <c r="G21" s="69">
        <v>-8.0845199999999995</v>
      </c>
      <c r="H21" s="255">
        <v>-8.0845199999999995</v>
      </c>
      <c r="I21" s="62"/>
      <c r="J21" s="71">
        <f t="shared" si="6"/>
        <v>-16.780598467950139</v>
      </c>
      <c r="K21" s="72">
        <f t="shared" si="6"/>
        <v>-15.988181318074714</v>
      </c>
      <c r="L21" s="73">
        <f t="shared" si="7"/>
        <v>-10.10575888242424</v>
      </c>
      <c r="M21" s="73">
        <f t="shared" si="5"/>
        <v>-10.10575888242424</v>
      </c>
      <c r="N21" s="73">
        <f t="shared" si="5"/>
        <v>-10.10575888242424</v>
      </c>
      <c r="O21" s="73">
        <f t="shared" si="5"/>
        <v>-10.10575888242424</v>
      </c>
      <c r="P21" s="74">
        <f t="shared" si="5"/>
        <v>-10.10575888242424</v>
      </c>
      <c r="Q21" s="5"/>
      <c r="R21" s="5"/>
      <c r="S21" s="5"/>
      <c r="T21" s="5"/>
      <c r="U21" s="5"/>
      <c r="V21" s="5"/>
    </row>
    <row r="22" spans="1:22" x14ac:dyDescent="0.25">
      <c r="A22" s="68" t="s">
        <v>45</v>
      </c>
      <c r="B22" s="69"/>
      <c r="C22" s="70"/>
      <c r="D22" s="69">
        <v>-0.92020583262064903</v>
      </c>
      <c r="E22" s="69">
        <v>-0.73926648350984803</v>
      </c>
      <c r="F22" s="69">
        <v>-0.73926648350984803</v>
      </c>
      <c r="G22" s="69">
        <v>-0.73926648350984803</v>
      </c>
      <c r="H22" s="255">
        <v>-0.73926648350984803</v>
      </c>
      <c r="I22" s="62"/>
      <c r="J22" s="71">
        <f t="shared" si="6"/>
        <v>0</v>
      </c>
      <c r="K22" s="72">
        <f t="shared" si="6"/>
        <v>0</v>
      </c>
      <c r="L22" s="73">
        <f t="shared" si="7"/>
        <v>-1.1502696841203583</v>
      </c>
      <c r="M22" s="73">
        <f t="shared" si="5"/>
        <v>-0.92409306083826626</v>
      </c>
      <c r="N22" s="73">
        <f t="shared" si="5"/>
        <v>-0.92409306083826626</v>
      </c>
      <c r="O22" s="73">
        <f t="shared" si="5"/>
        <v>-0.92409306083826626</v>
      </c>
      <c r="P22" s="74">
        <f t="shared" si="5"/>
        <v>-0.92409306083826626</v>
      </c>
      <c r="Q22" s="5"/>
      <c r="R22" s="5"/>
      <c r="S22" s="5"/>
      <c r="T22" s="5"/>
      <c r="U22" s="5"/>
      <c r="V22" s="5"/>
    </row>
    <row r="23" spans="1:22" x14ac:dyDescent="0.25">
      <c r="A23" s="68" t="s">
        <v>46</v>
      </c>
      <c r="B23" s="69">
        <v>-2.166407945722741</v>
      </c>
      <c r="C23" s="70">
        <v>-2.1855276855666239</v>
      </c>
      <c r="D23" s="69">
        <v>-2.4178770339636597</v>
      </c>
      <c r="E23" s="69">
        <v>-2.4427069340348702</v>
      </c>
      <c r="F23" s="69">
        <v>-2.4704071107983498</v>
      </c>
      <c r="G23" s="69">
        <v>-2.5009726664399499</v>
      </c>
      <c r="H23" s="255">
        <v>-2.5308427142726901</v>
      </c>
      <c r="I23" s="62"/>
      <c r="J23" s="71">
        <f t="shared" si="6"/>
        <v>-2.9926981041166525</v>
      </c>
      <c r="K23" s="72">
        <f t="shared" si="6"/>
        <v>-3.0191103083808422</v>
      </c>
      <c r="L23" s="73">
        <f t="shared" si="7"/>
        <v>-3.0223788564550316</v>
      </c>
      <c r="M23" s="73">
        <f t="shared" si="5"/>
        <v>-3.0534165659534733</v>
      </c>
      <c r="N23" s="73">
        <f t="shared" si="5"/>
        <v>-3.0880421599741767</v>
      </c>
      <c r="O23" s="73">
        <f t="shared" si="5"/>
        <v>-3.1262495161834916</v>
      </c>
      <c r="P23" s="74">
        <f t="shared" si="5"/>
        <v>-3.1635874782646236</v>
      </c>
      <c r="Q23" s="5"/>
      <c r="R23" s="5"/>
      <c r="S23" s="5"/>
      <c r="T23" s="5"/>
      <c r="U23" s="5"/>
      <c r="V23" s="5"/>
    </row>
    <row r="24" spans="1:22" x14ac:dyDescent="0.25">
      <c r="A24" s="68"/>
      <c r="B24" s="75"/>
      <c r="C24" s="76"/>
      <c r="D24" s="69"/>
      <c r="E24" s="77"/>
      <c r="F24" s="77"/>
      <c r="G24" s="77"/>
      <c r="H24" s="78"/>
      <c r="I24" s="62"/>
      <c r="J24" s="71">
        <f t="shared" si="6"/>
        <v>0</v>
      </c>
      <c r="K24" s="72">
        <f t="shared" si="6"/>
        <v>0</v>
      </c>
      <c r="L24" s="73">
        <f t="shared" si="7"/>
        <v>0</v>
      </c>
      <c r="M24" s="73">
        <f t="shared" si="5"/>
        <v>0</v>
      </c>
      <c r="N24" s="73">
        <f t="shared" si="5"/>
        <v>0</v>
      </c>
      <c r="O24" s="73">
        <f t="shared" si="5"/>
        <v>0</v>
      </c>
      <c r="P24" s="74">
        <f t="shared" si="5"/>
        <v>0</v>
      </c>
      <c r="Q24" s="5"/>
      <c r="R24" s="5"/>
      <c r="S24" s="5"/>
      <c r="T24" s="5"/>
      <c r="U24" s="5"/>
      <c r="V24" s="5"/>
    </row>
    <row r="25" spans="1:22" x14ac:dyDescent="0.25">
      <c r="A25" s="68"/>
      <c r="B25" s="69"/>
      <c r="C25" s="70"/>
      <c r="D25" s="75"/>
      <c r="E25" s="75"/>
      <c r="F25" s="75"/>
      <c r="G25" s="75"/>
      <c r="H25" s="79"/>
      <c r="I25" s="62"/>
      <c r="J25" s="71">
        <f t="shared" si="6"/>
        <v>0</v>
      </c>
      <c r="K25" s="72">
        <f t="shared" si="6"/>
        <v>0</v>
      </c>
      <c r="L25" s="73">
        <f t="shared" si="7"/>
        <v>0</v>
      </c>
      <c r="M25" s="73">
        <f t="shared" si="5"/>
        <v>0</v>
      </c>
      <c r="N25" s="73">
        <f t="shared" si="5"/>
        <v>0</v>
      </c>
      <c r="O25" s="73">
        <f t="shared" si="5"/>
        <v>0</v>
      </c>
      <c r="P25" s="74">
        <f t="shared" si="5"/>
        <v>0</v>
      </c>
      <c r="Q25" s="5"/>
      <c r="R25" s="5"/>
      <c r="S25" s="5"/>
      <c r="T25" s="5"/>
      <c r="U25" s="5"/>
      <c r="V25" s="5"/>
    </row>
    <row r="26" spans="1:22" x14ac:dyDescent="0.25">
      <c r="A26" s="68"/>
      <c r="B26" s="69"/>
      <c r="C26" s="70"/>
      <c r="D26" s="69"/>
      <c r="E26" s="77"/>
      <c r="F26" s="77"/>
      <c r="G26" s="77"/>
      <c r="H26" s="78"/>
      <c r="I26" s="80"/>
      <c r="J26" s="71">
        <f t="shared" si="6"/>
        <v>0</v>
      </c>
      <c r="K26" s="72">
        <f t="shared" si="6"/>
        <v>0</v>
      </c>
      <c r="L26" s="73">
        <f t="shared" si="7"/>
        <v>0</v>
      </c>
      <c r="M26" s="73">
        <f t="shared" si="5"/>
        <v>0</v>
      </c>
      <c r="N26" s="73">
        <f t="shared" si="5"/>
        <v>0</v>
      </c>
      <c r="O26" s="73">
        <f t="shared" si="5"/>
        <v>0</v>
      </c>
      <c r="P26" s="74">
        <f t="shared" si="5"/>
        <v>0</v>
      </c>
      <c r="Q26" s="5"/>
      <c r="R26" s="5"/>
      <c r="S26" s="5"/>
      <c r="T26" s="5"/>
      <c r="U26" s="5"/>
      <c r="V26" s="5"/>
    </row>
    <row r="27" spans="1:22" ht="15.75" thickBot="1" x14ac:dyDescent="0.3">
      <c r="A27" s="68"/>
      <c r="B27" s="81"/>
      <c r="C27" s="82"/>
      <c r="D27" s="81"/>
      <c r="E27" s="83"/>
      <c r="F27" s="83"/>
      <c r="G27" s="83"/>
      <c r="H27" s="84"/>
      <c r="I27" s="62"/>
      <c r="J27" s="85">
        <f t="shared" si="6"/>
        <v>0</v>
      </c>
      <c r="K27" s="86">
        <f t="shared" si="6"/>
        <v>0</v>
      </c>
      <c r="L27" s="87">
        <f t="shared" si="7"/>
        <v>0</v>
      </c>
      <c r="M27" s="87">
        <f t="shared" si="5"/>
        <v>0</v>
      </c>
      <c r="N27" s="87">
        <f t="shared" si="5"/>
        <v>0</v>
      </c>
      <c r="O27" s="87">
        <f t="shared" si="5"/>
        <v>0</v>
      </c>
      <c r="P27" s="88">
        <f t="shared" si="5"/>
        <v>0</v>
      </c>
      <c r="Q27" s="5"/>
      <c r="R27" s="5"/>
      <c r="S27" s="5"/>
      <c r="T27" s="5"/>
      <c r="U27" s="5"/>
      <c r="V27" s="5"/>
    </row>
    <row r="28" spans="1:22" ht="15.75" thickBot="1" x14ac:dyDescent="0.3">
      <c r="A28" s="89" t="s">
        <v>22</v>
      </c>
      <c r="B28" s="90">
        <f t="shared" ref="B28:H28" si="8">SUM(B18:B27)</f>
        <v>59.160802931290299</v>
      </c>
      <c r="C28" s="90">
        <f t="shared" si="8"/>
        <v>59.973056455972873</v>
      </c>
      <c r="D28" s="90">
        <f t="shared" si="8"/>
        <v>60.186467296257604</v>
      </c>
      <c r="E28" s="90">
        <f t="shared" si="8"/>
        <v>60.902773392056702</v>
      </c>
      <c r="F28" s="90">
        <f t="shared" si="8"/>
        <v>61.372982183966514</v>
      </c>
      <c r="G28" s="90">
        <f t="shared" si="8"/>
        <v>61.936239042249213</v>
      </c>
      <c r="H28" s="91">
        <f t="shared" si="8"/>
        <v>62.612228178237707</v>
      </c>
      <c r="I28" s="62"/>
      <c r="J28" s="92">
        <f t="shared" ref="J28:P28" si="9">+SUM(J18:J27)</f>
        <v>81.725338535639978</v>
      </c>
      <c r="K28" s="93">
        <f t="shared" si="9"/>
        <v>82.847393866067918</v>
      </c>
      <c r="L28" s="93">
        <f t="shared" si="9"/>
        <v>75.233894712474125</v>
      </c>
      <c r="M28" s="93">
        <f t="shared" si="9"/>
        <v>76.129286979443179</v>
      </c>
      <c r="N28" s="93">
        <f t="shared" si="9"/>
        <v>76.717054302108764</v>
      </c>
      <c r="O28" s="93">
        <f t="shared" si="9"/>
        <v>77.421132960913098</v>
      </c>
      <c r="P28" s="94">
        <f t="shared" si="9"/>
        <v>78.266128485129499</v>
      </c>
      <c r="Q28" s="5"/>
      <c r="R28" s="5"/>
      <c r="S28" s="5"/>
      <c r="T28" s="5"/>
      <c r="U28" s="5"/>
      <c r="V28" s="5"/>
    </row>
    <row r="29" spans="1:22" ht="15.75" thickBot="1" x14ac:dyDescent="0.3">
      <c r="A29" s="95"/>
      <c r="B29" s="96"/>
      <c r="C29" s="97"/>
      <c r="D29" s="97"/>
      <c r="E29" s="97"/>
      <c r="F29" s="97"/>
      <c r="G29" s="97"/>
      <c r="H29" s="97"/>
      <c r="I29" s="98"/>
      <c r="J29" s="96"/>
      <c r="K29" s="96"/>
      <c r="L29" s="96"/>
      <c r="M29" s="96"/>
      <c r="N29" s="96"/>
      <c r="O29" s="96"/>
      <c r="P29" s="96"/>
      <c r="Q29" s="5"/>
      <c r="R29" s="5"/>
      <c r="S29" s="5"/>
      <c r="T29" s="5"/>
      <c r="U29" s="5"/>
      <c r="V29" s="5"/>
    </row>
    <row r="30" spans="1:22" ht="16.5" thickBot="1" x14ac:dyDescent="0.3">
      <c r="A30" s="35" t="s">
        <v>23</v>
      </c>
      <c r="B30" s="36"/>
      <c r="C30" s="36"/>
      <c r="D30" s="36"/>
      <c r="E30" s="36"/>
      <c r="F30" s="36"/>
      <c r="G30" s="36"/>
      <c r="H30" s="36"/>
      <c r="I30" s="37"/>
      <c r="J30" s="36"/>
      <c r="K30" s="36"/>
      <c r="L30" s="36"/>
      <c r="M30" s="36"/>
      <c r="N30" s="36"/>
      <c r="O30" s="36"/>
      <c r="P30" s="38"/>
      <c r="Q30" s="39"/>
      <c r="R30" s="39"/>
      <c r="S30" s="39"/>
      <c r="T30" s="39"/>
      <c r="U30" s="39"/>
      <c r="V30" s="39"/>
    </row>
    <row r="31" spans="1:22" x14ac:dyDescent="0.25">
      <c r="A31" s="99"/>
      <c r="B31" s="226" t="s">
        <v>24</v>
      </c>
      <c r="C31" s="227"/>
      <c r="D31" s="227"/>
      <c r="E31" s="227"/>
      <c r="F31" s="227"/>
      <c r="G31" s="227"/>
      <c r="H31" s="228"/>
      <c r="I31" s="100"/>
      <c r="J31" s="223" t="s">
        <v>15</v>
      </c>
      <c r="K31" s="224"/>
      <c r="L31" s="224"/>
      <c r="M31" s="224"/>
      <c r="N31" s="224"/>
      <c r="O31" s="224"/>
      <c r="P31" s="225"/>
      <c r="Q31" s="5"/>
      <c r="R31" s="5"/>
      <c r="S31" s="5"/>
      <c r="T31" s="5"/>
      <c r="U31" s="5"/>
      <c r="V31" s="5"/>
    </row>
    <row r="32" spans="1:22" x14ac:dyDescent="0.25">
      <c r="A32" s="99"/>
      <c r="B32" s="211" t="s">
        <v>16</v>
      </c>
      <c r="C32" s="212"/>
      <c r="D32" s="213" t="s">
        <v>17</v>
      </c>
      <c r="E32" s="214"/>
      <c r="F32" s="214"/>
      <c r="G32" s="214"/>
      <c r="H32" s="215"/>
      <c r="I32" s="100"/>
      <c r="J32" s="211" t="s">
        <v>16</v>
      </c>
      <c r="K32" s="212"/>
      <c r="L32" s="213" t="s">
        <v>17</v>
      </c>
      <c r="M32" s="214"/>
      <c r="N32" s="214"/>
      <c r="O32" s="214"/>
      <c r="P32" s="215"/>
      <c r="Q32" s="5"/>
      <c r="R32" s="5"/>
      <c r="S32" s="5"/>
      <c r="T32" s="5"/>
      <c r="U32" s="5"/>
      <c r="V32" s="5"/>
    </row>
    <row r="33" spans="1:22" ht="15.75" thickBot="1" x14ac:dyDescent="0.3">
      <c r="A33" s="101"/>
      <c r="B33" s="40" t="str">
        <f>$B$12</f>
        <v>2019-20</v>
      </c>
      <c r="C33" s="41" t="str">
        <f>C17</f>
        <v>2020-21</v>
      </c>
      <c r="D33" s="42" t="str">
        <f>D17</f>
        <v>2021-22</v>
      </c>
      <c r="E33" s="42" t="str">
        <f t="shared" ref="E33:H33" si="10">E17</f>
        <v>2022-23</v>
      </c>
      <c r="F33" s="42" t="str">
        <f t="shared" si="10"/>
        <v>2023-24</v>
      </c>
      <c r="G33" s="42" t="str">
        <f t="shared" si="10"/>
        <v>2024-25</v>
      </c>
      <c r="H33" s="43" t="str">
        <f t="shared" si="10"/>
        <v>2025-26</v>
      </c>
      <c r="I33" s="102"/>
      <c r="J33" s="40" t="str">
        <f>$B$12</f>
        <v>2019-20</v>
      </c>
      <c r="K33" s="41" t="str">
        <f>K17</f>
        <v>2020-21</v>
      </c>
      <c r="L33" s="42" t="str">
        <f>L17</f>
        <v>2021-22</v>
      </c>
      <c r="M33" s="42" t="str">
        <f t="shared" ref="M33:P33" si="11">M17</f>
        <v>2022-23</v>
      </c>
      <c r="N33" s="42" t="str">
        <f t="shared" si="11"/>
        <v>2023-24</v>
      </c>
      <c r="O33" s="42" t="str">
        <f t="shared" si="11"/>
        <v>2024-25</v>
      </c>
      <c r="P33" s="43" t="str">
        <f t="shared" si="11"/>
        <v>2025-26</v>
      </c>
      <c r="Q33" s="5"/>
      <c r="R33" s="5"/>
      <c r="S33" s="5"/>
      <c r="T33" s="5"/>
      <c r="U33" s="5"/>
      <c r="V33" s="5"/>
    </row>
    <row r="34" spans="1:22" x14ac:dyDescent="0.25">
      <c r="A34" s="250" t="s">
        <v>25</v>
      </c>
      <c r="B34" s="103">
        <v>61.976419999999997</v>
      </c>
      <c r="C34" s="246">
        <v>62.663615999999998</v>
      </c>
      <c r="D34" s="103">
        <v>57.746838591205893</v>
      </c>
      <c r="E34" s="103">
        <v>60.608130694982243</v>
      </c>
      <c r="F34" s="103">
        <v>61.399287859949723</v>
      </c>
      <c r="G34" s="103">
        <v>68.671003044042209</v>
      </c>
      <c r="H34" s="104"/>
      <c r="I34" s="80"/>
      <c r="J34" s="105">
        <f>+B34/LOOKUP($B$12,$C$3:$M$3,$C$6:$M$6)*(1+LOOKUP($B$12,$C$3:$M$3,$C$5:$M$5))^0.5</f>
        <v>80.310746493191559</v>
      </c>
      <c r="K34" s="106">
        <f>+C34/H$6*(1+H$5)^0.5</f>
        <v>79.822504963603976</v>
      </c>
      <c r="L34" s="107">
        <f t="shared" ref="L34:O42" si="12">+D34/I$6*(1+I$5)^0.5</f>
        <v>70.063782975748182</v>
      </c>
      <c r="M34" s="108">
        <f t="shared" si="12"/>
        <v>69.316843112104323</v>
      </c>
      <c r="N34" s="108">
        <f t="shared" si="12"/>
        <v>66.932035111635358</v>
      </c>
      <c r="O34" s="106">
        <f t="shared" si="12"/>
        <v>72.715143527589561</v>
      </c>
      <c r="P34" s="109"/>
      <c r="Q34" s="5"/>
      <c r="R34" s="5"/>
      <c r="S34" s="5"/>
      <c r="T34" s="5"/>
      <c r="U34" s="5"/>
      <c r="V34" s="5"/>
    </row>
    <row r="35" spans="1:22" x14ac:dyDescent="0.25">
      <c r="A35" s="251" t="s">
        <v>26</v>
      </c>
      <c r="B35" s="110"/>
      <c r="C35" s="111"/>
      <c r="D35" s="110"/>
      <c r="E35" s="112"/>
      <c r="F35" s="112"/>
      <c r="G35" s="113"/>
      <c r="H35" s="104"/>
      <c r="I35" s="62"/>
      <c r="J35" s="114"/>
      <c r="K35" s="64"/>
      <c r="L35" s="65"/>
      <c r="M35" s="66"/>
      <c r="N35" s="66"/>
      <c r="O35" s="64"/>
      <c r="P35" s="115"/>
      <c r="Q35" s="5"/>
      <c r="R35" s="5"/>
      <c r="S35" s="5"/>
      <c r="T35" s="5"/>
      <c r="U35" s="5"/>
      <c r="V35" s="5"/>
    </row>
    <row r="36" spans="1:22" x14ac:dyDescent="0.25">
      <c r="A36" s="252" t="s">
        <v>21</v>
      </c>
      <c r="B36" s="118">
        <v>-0.95603199999999999</v>
      </c>
      <c r="C36" s="117">
        <v>-1.0882989999999999</v>
      </c>
      <c r="D36" s="118">
        <v>-1.31888168860796</v>
      </c>
      <c r="E36" s="118">
        <v>-1.33754029437796</v>
      </c>
      <c r="F36" s="118">
        <v>-1.7041610103700602</v>
      </c>
      <c r="G36" s="118">
        <v>-2.0142671997514001</v>
      </c>
      <c r="H36" s="104"/>
      <c r="I36" s="80"/>
      <c r="J36" s="119">
        <f t="shared" ref="J36:J42" si="13">+B36/LOOKUP($B$12,$C$3:$M$3,$C$6:$M$6)*(1+LOOKUP($B$12,$C$3:$M$3,$C$5:$M$5))^0.5</f>
        <v>-1.2388525118323859</v>
      </c>
      <c r="K36" s="120">
        <f t="shared" ref="K36:K42" si="14">+C36/H$6*(1+H$5)^0.5</f>
        <v>-1.3863028959162722</v>
      </c>
      <c r="L36" s="121">
        <f t="shared" si="12"/>
        <v>-1.6001887316371399</v>
      </c>
      <c r="M36" s="121">
        <f t="shared" si="12"/>
        <v>-1.5297299170652476</v>
      </c>
      <c r="N36" s="121">
        <f t="shared" si="12"/>
        <v>-1.857724552801715</v>
      </c>
      <c r="O36" s="120">
        <f t="shared" si="12"/>
        <v>-2.1328904783712241</v>
      </c>
      <c r="P36" s="115"/>
      <c r="Q36" s="5"/>
      <c r="R36" s="5"/>
      <c r="S36" s="5"/>
      <c r="T36" s="5"/>
      <c r="U36" s="5"/>
      <c r="V36" s="5"/>
    </row>
    <row r="37" spans="1:22" x14ac:dyDescent="0.25">
      <c r="A37" s="252" t="s">
        <v>42</v>
      </c>
      <c r="B37" s="118">
        <v>-4.2697250000000002</v>
      </c>
      <c r="C37" s="117">
        <v>-7.9103950000000003</v>
      </c>
      <c r="D37" s="118">
        <v>-5.2572470400000002</v>
      </c>
      <c r="E37" s="116">
        <v>-3.49260115</v>
      </c>
      <c r="F37" s="116">
        <v>-0.39416685999999901</v>
      </c>
      <c r="G37" s="116">
        <v>0.11582816</v>
      </c>
      <c r="H37" s="104"/>
      <c r="I37" s="62"/>
      <c r="J37" s="119">
        <f t="shared" si="13"/>
        <v>-5.5328268730372354</v>
      </c>
      <c r="K37" s="120">
        <f t="shared" si="14"/>
        <v>-10.07646197997205</v>
      </c>
      <c r="L37" s="121">
        <f t="shared" si="12"/>
        <v>-6.378576293465672</v>
      </c>
      <c r="M37" s="121">
        <f t="shared" si="12"/>
        <v>-3.9944489822014639</v>
      </c>
      <c r="N37" s="121">
        <f t="shared" si="12"/>
        <v>-0.42968560439236009</v>
      </c>
      <c r="O37" s="120">
        <f>+G37/L$6*(1+L$5)^0.5</f>
        <v>0.12264945763985499</v>
      </c>
      <c r="P37" s="115"/>
      <c r="Q37" s="5"/>
      <c r="R37" s="5"/>
      <c r="S37" s="5"/>
      <c r="T37" s="5"/>
      <c r="U37" s="5"/>
      <c r="V37" s="5"/>
    </row>
    <row r="38" spans="1:22" x14ac:dyDescent="0.25">
      <c r="A38" s="252" t="s">
        <v>45</v>
      </c>
      <c r="B38" s="243"/>
      <c r="C38" s="247"/>
      <c r="D38" s="243">
        <v>-0.2</v>
      </c>
      <c r="E38" s="122">
        <v>-0.2</v>
      </c>
      <c r="F38" s="122">
        <v>-0.2</v>
      </c>
      <c r="G38" s="122">
        <v>-0.62989145000000002</v>
      </c>
      <c r="H38" s="104"/>
      <c r="I38" s="62"/>
      <c r="J38" s="119">
        <f t="shared" si="13"/>
        <v>0</v>
      </c>
      <c r="K38" s="120">
        <f t="shared" si="14"/>
        <v>0</v>
      </c>
      <c r="L38" s="121">
        <f t="shared" si="12"/>
        <v>-0.24265841969890278</v>
      </c>
      <c r="M38" s="121">
        <f t="shared" si="12"/>
        <v>-0.22873776939582491</v>
      </c>
      <c r="N38" s="121">
        <f t="shared" si="12"/>
        <v>-0.21802218704655241</v>
      </c>
      <c r="O38" s="120">
        <f>+G38/L$6*(1+L$5)^0.5</f>
        <v>-0.66698672166148398</v>
      </c>
      <c r="P38" s="115"/>
      <c r="Q38" s="5"/>
      <c r="R38" s="5"/>
      <c r="S38" s="5"/>
      <c r="T38" s="5"/>
      <c r="U38" s="5"/>
      <c r="V38" s="5"/>
    </row>
    <row r="39" spans="1:22" x14ac:dyDescent="0.25">
      <c r="A39" s="252"/>
      <c r="B39" s="118"/>
      <c r="C39" s="117"/>
      <c r="D39" s="118"/>
      <c r="E39" s="116"/>
      <c r="F39" s="116"/>
      <c r="G39" s="116"/>
      <c r="H39" s="104"/>
      <c r="I39" s="62"/>
      <c r="J39" s="119">
        <f t="shared" si="13"/>
        <v>0</v>
      </c>
      <c r="K39" s="120">
        <f t="shared" si="14"/>
        <v>0</v>
      </c>
      <c r="L39" s="121">
        <f t="shared" si="12"/>
        <v>0</v>
      </c>
      <c r="M39" s="121">
        <f t="shared" si="12"/>
        <v>0</v>
      </c>
      <c r="N39" s="121">
        <f t="shared" si="12"/>
        <v>0</v>
      </c>
      <c r="O39" s="120">
        <f t="shared" si="12"/>
        <v>0</v>
      </c>
      <c r="P39" s="115"/>
      <c r="Q39" s="5"/>
      <c r="R39" s="233" t="s">
        <v>43</v>
      </c>
      <c r="S39" s="234"/>
      <c r="T39" s="5"/>
      <c r="U39" s="5"/>
      <c r="V39" s="5"/>
    </row>
    <row r="40" spans="1:22" x14ac:dyDescent="0.25">
      <c r="A40" s="252"/>
      <c r="B40" s="118"/>
      <c r="C40" s="117"/>
      <c r="D40" s="118"/>
      <c r="E40" s="116"/>
      <c r="F40" s="116"/>
      <c r="G40" s="116"/>
      <c r="H40" s="104"/>
      <c r="I40" s="62"/>
      <c r="J40" s="119">
        <f t="shared" si="13"/>
        <v>0</v>
      </c>
      <c r="K40" s="120">
        <f t="shared" si="14"/>
        <v>0</v>
      </c>
      <c r="L40" s="121">
        <f t="shared" si="12"/>
        <v>0</v>
      </c>
      <c r="M40" s="121">
        <f t="shared" si="12"/>
        <v>0</v>
      </c>
      <c r="N40" s="121">
        <f t="shared" si="12"/>
        <v>0</v>
      </c>
      <c r="O40" s="120">
        <f t="shared" si="12"/>
        <v>0</v>
      </c>
      <c r="P40" s="124"/>
      <c r="Q40" s="5"/>
      <c r="R40" s="235"/>
      <c r="S40" s="236"/>
      <c r="T40" s="5"/>
      <c r="U40" s="5"/>
      <c r="V40" s="5"/>
    </row>
    <row r="41" spans="1:22" x14ac:dyDescent="0.25">
      <c r="A41" s="123" t="s">
        <v>46</v>
      </c>
      <c r="B41" s="244">
        <v>-2.0019909999999999</v>
      </c>
      <c r="C41" s="248">
        <v>-1.698183</v>
      </c>
      <c r="D41" s="244">
        <v>-2.0073176999999998</v>
      </c>
      <c r="E41" s="125">
        <v>-1.8515069</v>
      </c>
      <c r="F41" s="125">
        <v>-2.0873046</v>
      </c>
      <c r="G41" s="125">
        <v>-2.4354862000000002</v>
      </c>
      <c r="H41" s="104"/>
      <c r="I41" s="62"/>
      <c r="J41" s="119">
        <f t="shared" si="13"/>
        <v>-2.5942348990575943</v>
      </c>
      <c r="K41" s="120">
        <f t="shared" si="14"/>
        <v>-2.1631886188407625</v>
      </c>
      <c r="L41" s="121">
        <f t="shared" si="12"/>
        <v>-2.4354627045781809</v>
      </c>
      <c r="M41" s="121">
        <f t="shared" si="12"/>
        <v>-2.1175477916348928</v>
      </c>
      <c r="N41" s="121">
        <f t="shared" si="12"/>
        <v>-2.2753935696216461</v>
      </c>
      <c r="O41" s="120">
        <f t="shared" si="12"/>
        <v>-2.5789157103018074</v>
      </c>
      <c r="P41" s="124"/>
      <c r="Q41" s="5"/>
      <c r="R41" s="235"/>
      <c r="S41" s="236"/>
      <c r="T41" s="5"/>
      <c r="U41" s="5"/>
      <c r="V41" s="5"/>
    </row>
    <row r="42" spans="1:22" ht="15.75" thickBot="1" x14ac:dyDescent="0.3">
      <c r="A42" s="253" t="s">
        <v>47</v>
      </c>
      <c r="B42" s="245">
        <v>-0.35150500000000001</v>
      </c>
      <c r="C42" s="249">
        <v>-4.7641687304143705E-3</v>
      </c>
      <c r="D42" s="245">
        <v>-0.31045799469910912</v>
      </c>
      <c r="E42" s="126">
        <v>-0.15043153932209338</v>
      </c>
      <c r="F42" s="126">
        <v>-0.3512770454675993</v>
      </c>
      <c r="G42" s="126">
        <v>-0.63611198135075075</v>
      </c>
      <c r="H42" s="104"/>
      <c r="I42" s="62"/>
      <c r="J42" s="127">
        <f t="shared" si="13"/>
        <v>-0.4554898289718784</v>
      </c>
      <c r="K42" s="128">
        <f t="shared" si="14"/>
        <v>-6.0687190814355174E-3</v>
      </c>
      <c r="L42" s="129">
        <f t="shared" si="12"/>
        <v>-0.3766762318828808</v>
      </c>
      <c r="M42" s="129">
        <f t="shared" si="12"/>
        <v>-0.17204687375657979</v>
      </c>
      <c r="N42" s="129">
        <f t="shared" si="12"/>
        <v>-0.38293094856048615</v>
      </c>
      <c r="O42" s="128">
        <f t="shared" si="12"/>
        <v>-0.67357358962520975</v>
      </c>
      <c r="P42" s="130"/>
      <c r="Q42" s="5"/>
      <c r="R42" s="235"/>
      <c r="S42" s="236"/>
      <c r="T42" s="5"/>
      <c r="U42" s="5"/>
      <c r="V42" s="5"/>
    </row>
    <row r="43" spans="1:22" ht="15.75" thickBot="1" x14ac:dyDescent="0.3">
      <c r="A43" s="131" t="s">
        <v>27</v>
      </c>
      <c r="B43" s="132">
        <f t="shared" ref="B43:G43" si="15">SUM(B34:B42)</f>
        <v>54.397166999999996</v>
      </c>
      <c r="C43" s="132">
        <f t="shared" si="15"/>
        <v>51.961974831269579</v>
      </c>
      <c r="D43" s="132">
        <f t="shared" si="15"/>
        <v>48.65293416789882</v>
      </c>
      <c r="E43" s="132">
        <f t="shared" si="15"/>
        <v>53.576050811282194</v>
      </c>
      <c r="F43" s="132">
        <f t="shared" si="15"/>
        <v>56.662378344112064</v>
      </c>
      <c r="G43" s="132">
        <f t="shared" si="15"/>
        <v>63.07107437294006</v>
      </c>
      <c r="H43" s="133"/>
      <c r="I43" s="62"/>
      <c r="J43" s="134">
        <f t="shared" ref="J43:O43" si="16">J34+SUM(J36:J42)</f>
        <v>70.48934238029247</v>
      </c>
      <c r="K43" s="135">
        <f t="shared" si="16"/>
        <v>66.19048274979346</v>
      </c>
      <c r="L43" s="135">
        <f t="shared" si="16"/>
        <v>59.030220594485407</v>
      </c>
      <c r="M43" s="135">
        <f t="shared" si="16"/>
        <v>61.274331778050311</v>
      </c>
      <c r="N43" s="135">
        <f t="shared" si="16"/>
        <v>61.768278249212599</v>
      </c>
      <c r="O43" s="135">
        <f t="shared" si="16"/>
        <v>66.785426485269696</v>
      </c>
      <c r="P43" s="136">
        <f>P28-(LOOKUP($Q$43,L17:O17,L28:O28)-LOOKUP($Q$43,L33:O33,L43:O43))+Q44</f>
        <v>67.630422009486097</v>
      </c>
      <c r="Q43" s="137" t="s">
        <v>4</v>
      </c>
      <c r="R43" s="237"/>
      <c r="S43" s="238"/>
      <c r="T43" s="5"/>
      <c r="U43" s="5"/>
      <c r="V43" s="5"/>
    </row>
    <row r="44" spans="1:22" ht="15.75" thickBo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38"/>
      <c r="R44" s="139" t="s">
        <v>28</v>
      </c>
      <c r="S44" s="5"/>
      <c r="T44" s="5"/>
      <c r="U44" s="5"/>
      <c r="V44" s="5"/>
    </row>
    <row r="45" spans="1:22" ht="18.75" thickBot="1" x14ac:dyDescent="0.3">
      <c r="A45" s="140"/>
      <c r="B45" s="140"/>
      <c r="C45" s="140"/>
      <c r="D45" s="140"/>
      <c r="E45" s="140"/>
      <c r="F45" s="141"/>
      <c r="G45" s="142"/>
      <c r="H45" s="141"/>
      <c r="I45" s="141"/>
      <c r="J45" s="143" t="s">
        <v>29</v>
      </c>
      <c r="K45" s="144"/>
      <c r="L45" s="145"/>
      <c r="M45" s="144"/>
      <c r="N45" s="144"/>
      <c r="O45" s="144"/>
      <c r="P45" s="146"/>
      <c r="Q45" s="147"/>
      <c r="R45" s="147"/>
      <c r="S45" s="147"/>
      <c r="T45" s="147"/>
      <c r="U45" s="147"/>
      <c r="V45" s="147"/>
    </row>
    <row r="46" spans="1:22" ht="15.75" thickBot="1" x14ac:dyDescent="0.3">
      <c r="A46" s="140"/>
      <c r="B46" s="140"/>
      <c r="C46" s="140"/>
      <c r="D46" s="140"/>
      <c r="E46" s="140"/>
      <c r="F46" s="141"/>
      <c r="G46" s="141"/>
      <c r="H46" s="141"/>
      <c r="I46" s="141"/>
      <c r="J46" s="148"/>
      <c r="K46" s="149"/>
      <c r="L46" s="150">
        <f>(L28-L43)-((K28-K43)-(J28-J43))-B13/$I$6</f>
        <v>10.782759157061768</v>
      </c>
      <c r="M46" s="151">
        <f>(M28-M43)-(L28-L43)</f>
        <v>-1.3487189165958497</v>
      </c>
      <c r="N46" s="151">
        <f>(N28-N43)-(M28-M43)</f>
        <v>9.3820851503295444E-2</v>
      </c>
      <c r="O46" s="151">
        <f>(O28-O43)-(N28-N43)</f>
        <v>-4.3130695772527616</v>
      </c>
      <c r="P46" s="152">
        <f>(P28-P43)-(O28-O43)</f>
        <v>0</v>
      </c>
      <c r="Q46" s="5"/>
      <c r="R46" s="5"/>
      <c r="S46" s="5"/>
      <c r="T46" s="5"/>
      <c r="U46" s="5"/>
      <c r="V46" s="5"/>
    </row>
    <row r="47" spans="1:22" ht="15.75" thickBot="1" x14ac:dyDescent="0.3">
      <c r="A47" s="140"/>
      <c r="B47" s="205"/>
      <c r="C47" s="140"/>
      <c r="D47" s="140"/>
      <c r="E47" s="140"/>
      <c r="F47" s="141"/>
      <c r="G47" s="141"/>
      <c r="H47" s="141"/>
      <c r="I47" s="141"/>
      <c r="J47" s="153"/>
      <c r="K47" s="153"/>
      <c r="L47" s="153"/>
      <c r="M47" s="153"/>
      <c r="N47" s="153"/>
      <c r="O47" s="153"/>
      <c r="P47" s="153"/>
      <c r="Q47" s="5"/>
      <c r="R47" s="5"/>
      <c r="S47" s="5"/>
      <c r="T47" s="5"/>
      <c r="U47" s="5"/>
      <c r="V47" s="5"/>
    </row>
    <row r="48" spans="1:22" ht="18.75" thickBot="1" x14ac:dyDescent="0.3">
      <c r="A48" s="140"/>
      <c r="B48" s="140"/>
      <c r="C48" s="208"/>
      <c r="D48" s="208"/>
      <c r="E48" s="140"/>
      <c r="F48" s="141"/>
      <c r="G48" s="141"/>
      <c r="H48" s="141"/>
      <c r="I48" s="141"/>
      <c r="J48" s="143" t="s">
        <v>30</v>
      </c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54"/>
      <c r="V48" s="155"/>
    </row>
    <row r="49" spans="1:23" x14ac:dyDescent="0.25">
      <c r="A49" s="140"/>
      <c r="B49" s="140"/>
      <c r="C49" s="208"/>
      <c r="D49" s="208"/>
      <c r="E49" s="140"/>
      <c r="F49" s="141"/>
      <c r="G49" s="141"/>
      <c r="H49" s="141"/>
      <c r="I49" s="141"/>
      <c r="J49" s="156"/>
      <c r="K49" s="157"/>
      <c r="L49" s="239" t="s">
        <v>17</v>
      </c>
      <c r="M49" s="240"/>
      <c r="N49" s="240"/>
      <c r="O49" s="240"/>
      <c r="P49" s="240"/>
      <c r="Q49" s="241" t="s">
        <v>31</v>
      </c>
      <c r="R49" s="242"/>
      <c r="S49" s="242"/>
      <c r="T49" s="242"/>
      <c r="U49" s="242"/>
      <c r="V49" s="158"/>
    </row>
    <row r="50" spans="1:23" x14ac:dyDescent="0.25">
      <c r="A50" s="140"/>
      <c r="B50" s="140"/>
      <c r="C50" s="208"/>
      <c r="D50" s="209"/>
      <c r="E50" s="140"/>
      <c r="F50" s="141"/>
      <c r="G50" s="141"/>
      <c r="H50" s="141"/>
      <c r="I50" s="141"/>
      <c r="J50" s="159"/>
      <c r="K50" s="160"/>
      <c r="L50" s="161" t="s">
        <v>15</v>
      </c>
      <c r="M50" s="162"/>
      <c r="N50" s="162"/>
      <c r="O50" s="162"/>
      <c r="P50" s="162"/>
      <c r="Q50" s="162"/>
      <c r="R50" s="162"/>
      <c r="S50" s="163"/>
      <c r="T50" s="164"/>
      <c r="U50" s="161"/>
      <c r="V50" s="165"/>
    </row>
    <row r="51" spans="1:23" ht="15.75" thickBot="1" x14ac:dyDescent="0.3">
      <c r="A51" s="140"/>
      <c r="B51" s="140"/>
      <c r="C51" s="208"/>
      <c r="D51" s="209"/>
      <c r="E51" s="140"/>
      <c r="F51" s="141"/>
      <c r="G51" s="141"/>
      <c r="H51" s="141"/>
      <c r="I51" s="141"/>
      <c r="J51" s="159"/>
      <c r="K51" s="160"/>
      <c r="L51" s="166" t="s">
        <v>32</v>
      </c>
      <c r="M51" s="167" t="s">
        <v>33</v>
      </c>
      <c r="N51" s="167" t="s">
        <v>3</v>
      </c>
      <c r="O51" s="167" t="s">
        <v>4</v>
      </c>
      <c r="P51" s="167" t="s">
        <v>5</v>
      </c>
      <c r="Q51" s="168" t="s">
        <v>34</v>
      </c>
      <c r="R51" s="168" t="s">
        <v>35</v>
      </c>
      <c r="S51" s="168" t="s">
        <v>36</v>
      </c>
      <c r="T51" s="168" t="s">
        <v>37</v>
      </c>
      <c r="U51" s="168" t="s">
        <v>38</v>
      </c>
      <c r="V51" s="169" t="s">
        <v>39</v>
      </c>
    </row>
    <row r="52" spans="1:23" ht="15.75" thickBot="1" x14ac:dyDescent="0.3">
      <c r="A52" s="140"/>
      <c r="B52" s="140"/>
      <c r="C52" s="208"/>
      <c r="D52" s="208"/>
      <c r="E52" s="140"/>
      <c r="F52" s="141"/>
      <c r="G52" s="141"/>
      <c r="H52" s="141"/>
      <c r="I52" s="141"/>
      <c r="J52" s="229" t="s">
        <v>18</v>
      </c>
      <c r="K52" s="230"/>
      <c r="L52" s="170"/>
      <c r="M52" s="171">
        <f>$L$46</f>
        <v>10.782759157061768</v>
      </c>
      <c r="N52" s="108">
        <f t="shared" ref="N52:Q52" si="17">$L$46</f>
        <v>10.782759157061768</v>
      </c>
      <c r="O52" s="172">
        <f t="shared" si="17"/>
        <v>10.782759157061768</v>
      </c>
      <c r="P52" s="108">
        <f t="shared" si="17"/>
        <v>10.782759157061768</v>
      </c>
      <c r="Q52" s="173">
        <f t="shared" si="17"/>
        <v>10.782759157061768</v>
      </c>
      <c r="R52" s="174"/>
      <c r="S52" s="174"/>
      <c r="T52" s="174"/>
      <c r="U52" s="174"/>
      <c r="V52" s="175"/>
    </row>
    <row r="53" spans="1:23" ht="15.75" thickBot="1" x14ac:dyDescent="0.3">
      <c r="A53" s="140"/>
      <c r="B53" s="140"/>
      <c r="C53" s="210"/>
      <c r="D53" s="210"/>
      <c r="E53" s="140"/>
      <c r="F53" s="141"/>
      <c r="G53" s="141"/>
      <c r="H53" s="141"/>
      <c r="I53" s="141"/>
      <c r="J53" s="229" t="s">
        <v>32</v>
      </c>
      <c r="K53" s="230"/>
      <c r="L53" s="170"/>
      <c r="M53" s="170"/>
      <c r="N53" s="127">
        <f>$M$46</f>
        <v>-1.3487189165958497</v>
      </c>
      <c r="O53" s="176">
        <f t="shared" ref="O53:R53" si="18">$M$46</f>
        <v>-1.3487189165958497</v>
      </c>
      <c r="P53" s="177">
        <f t="shared" si="18"/>
        <v>-1.3487189165958497</v>
      </c>
      <c r="Q53" s="176">
        <f t="shared" si="18"/>
        <v>-1.3487189165958497</v>
      </c>
      <c r="R53" s="178">
        <f t="shared" si="18"/>
        <v>-1.3487189165958497</v>
      </c>
      <c r="S53" s="174"/>
      <c r="T53" s="174"/>
      <c r="U53" s="174"/>
      <c r="V53" s="175"/>
    </row>
    <row r="54" spans="1:23" ht="15.75" thickBot="1" x14ac:dyDescent="0.3">
      <c r="A54" s="140"/>
      <c r="B54" s="140"/>
      <c r="C54" s="208"/>
      <c r="D54" s="209"/>
      <c r="E54" s="140"/>
      <c r="F54" s="141"/>
      <c r="G54" s="141"/>
      <c r="H54" s="141"/>
      <c r="I54" s="141"/>
      <c r="J54" s="229" t="s">
        <v>33</v>
      </c>
      <c r="K54" s="230"/>
      <c r="L54" s="174"/>
      <c r="M54" s="174"/>
      <c r="N54" s="170"/>
      <c r="O54" s="179">
        <f>$N$46</f>
        <v>9.3820851503295444E-2</v>
      </c>
      <c r="P54" s="177">
        <f t="shared" ref="P54:S54" si="19">$N$46</f>
        <v>9.3820851503295444E-2</v>
      </c>
      <c r="Q54" s="176">
        <f t="shared" si="19"/>
        <v>9.3820851503295444E-2</v>
      </c>
      <c r="R54" s="177">
        <f t="shared" si="19"/>
        <v>9.3820851503295444E-2</v>
      </c>
      <c r="S54" s="180">
        <f t="shared" si="19"/>
        <v>9.3820851503295444E-2</v>
      </c>
      <c r="T54" s="181"/>
      <c r="U54" s="174"/>
      <c r="V54" s="175"/>
    </row>
    <row r="55" spans="1:23" ht="15.75" thickBot="1" x14ac:dyDescent="0.3">
      <c r="A55" s="140"/>
      <c r="C55" s="210"/>
      <c r="D55" s="210"/>
      <c r="E55" s="140"/>
      <c r="F55" s="141"/>
      <c r="G55" s="141"/>
      <c r="H55" s="141"/>
      <c r="I55" s="141"/>
      <c r="J55" s="229" t="s">
        <v>3</v>
      </c>
      <c r="K55" s="230"/>
      <c r="L55" s="174"/>
      <c r="M55" s="174"/>
      <c r="N55" s="174"/>
      <c r="O55" s="170"/>
      <c r="P55" s="127">
        <f>$O$46</f>
        <v>-4.3130695772527616</v>
      </c>
      <c r="Q55" s="177">
        <f t="shared" ref="Q55:T55" si="20">$O$46</f>
        <v>-4.3130695772527616</v>
      </c>
      <c r="R55" s="182">
        <f t="shared" si="20"/>
        <v>-4.3130695772527616</v>
      </c>
      <c r="S55" s="176">
        <f t="shared" si="20"/>
        <v>-4.3130695772527616</v>
      </c>
      <c r="T55" s="183">
        <f t="shared" si="20"/>
        <v>-4.3130695772527616</v>
      </c>
      <c r="U55" s="181"/>
      <c r="V55" s="175"/>
    </row>
    <row r="56" spans="1:23" ht="15.75" thickBot="1" x14ac:dyDescent="0.3">
      <c r="A56" s="140"/>
      <c r="B56" s="140"/>
      <c r="C56" s="209"/>
      <c r="D56" s="208"/>
      <c r="E56" s="140"/>
      <c r="F56" s="141"/>
      <c r="G56" s="141"/>
      <c r="H56" s="141"/>
      <c r="I56" s="141"/>
      <c r="J56" s="231" t="s">
        <v>4</v>
      </c>
      <c r="K56" s="232"/>
      <c r="L56" s="174"/>
      <c r="M56" s="174"/>
      <c r="N56" s="174"/>
      <c r="O56" s="174"/>
      <c r="P56" s="170"/>
      <c r="Q56" s="184">
        <f>$P$46</f>
        <v>0</v>
      </c>
      <c r="R56" s="182">
        <f t="shared" ref="R56:U56" si="21">$P$46</f>
        <v>0</v>
      </c>
      <c r="S56" s="185">
        <f t="shared" si="21"/>
        <v>0</v>
      </c>
      <c r="T56" s="186">
        <f t="shared" si="21"/>
        <v>0</v>
      </c>
      <c r="U56" s="187">
        <f t="shared" si="21"/>
        <v>0</v>
      </c>
      <c r="V56" s="175"/>
    </row>
    <row r="57" spans="1:23" ht="15.75" thickBot="1" x14ac:dyDescent="0.3">
      <c r="A57" s="140"/>
      <c r="E57" s="140"/>
      <c r="F57" s="141"/>
      <c r="G57" s="141"/>
      <c r="H57" s="141"/>
      <c r="I57" s="141"/>
      <c r="J57" s="188" t="s">
        <v>40</v>
      </c>
      <c r="K57" s="189"/>
      <c r="L57" s="190"/>
      <c r="M57" s="190"/>
      <c r="N57" s="190"/>
      <c r="O57" s="190"/>
      <c r="P57" s="190"/>
      <c r="Q57" s="191">
        <f>SUM(Q52:Q56)</f>
        <v>5.2147915147164525</v>
      </c>
      <c r="R57" s="192">
        <f t="shared" ref="R57:U57" si="22">SUM(R52:R56)</f>
        <v>-5.5679676423453159</v>
      </c>
      <c r="S57" s="192">
        <f t="shared" si="22"/>
        <v>-4.2192487257494662</v>
      </c>
      <c r="T57" s="192">
        <f t="shared" si="22"/>
        <v>-4.3130695772527616</v>
      </c>
      <c r="U57" s="193">
        <f t="shared" si="22"/>
        <v>0</v>
      </c>
      <c r="V57" s="194">
        <f>+SUM(Q57:U57)</f>
        <v>-8.8854944306310912</v>
      </c>
    </row>
    <row r="58" spans="1:23" ht="15.75" thickBot="1" x14ac:dyDescent="0.3">
      <c r="A58" s="140"/>
      <c r="B58" s="140"/>
      <c r="C58" s="140"/>
      <c r="D58" s="140"/>
      <c r="E58" s="140"/>
      <c r="F58" s="141"/>
      <c r="G58" s="141"/>
      <c r="H58" s="141"/>
      <c r="I58" s="141"/>
      <c r="J58" s="195"/>
      <c r="K58" s="195"/>
      <c r="L58" s="195"/>
      <c r="M58" s="195"/>
      <c r="N58" s="195"/>
      <c r="O58" s="195"/>
      <c r="P58" s="195"/>
      <c r="Q58" s="196"/>
      <c r="R58" s="196"/>
      <c r="S58" s="196"/>
      <c r="T58" s="196"/>
      <c r="U58" s="196"/>
      <c r="V58" s="5"/>
    </row>
    <row r="59" spans="1:23" ht="15.75" thickBot="1" x14ac:dyDescent="0.3">
      <c r="B59" s="206"/>
      <c r="D59" s="207"/>
      <c r="J59" s="197" t="s">
        <v>41</v>
      </c>
      <c r="K59" s="198"/>
      <c r="L59" s="199"/>
      <c r="M59" s="199"/>
      <c r="N59" s="199"/>
      <c r="O59" s="199"/>
      <c r="P59" s="199"/>
      <c r="Q59" s="191">
        <f>Q57</f>
        <v>5.2147915147164525</v>
      </c>
      <c r="R59" s="192">
        <f t="shared" ref="R59:U59" si="23">R57</f>
        <v>-5.5679676423453159</v>
      </c>
      <c r="S59" s="192">
        <f t="shared" si="23"/>
        <v>-4.2192487257494662</v>
      </c>
      <c r="T59" s="192">
        <f t="shared" si="23"/>
        <v>-4.3130695772527616</v>
      </c>
      <c r="U59" s="193">
        <f t="shared" si="23"/>
        <v>0</v>
      </c>
      <c r="V59" s="200">
        <f>SUM(Q59:U59)</f>
        <v>-8.8854944306310912</v>
      </c>
    </row>
    <row r="60" spans="1:23" x14ac:dyDescent="0.25">
      <c r="B60" s="206"/>
      <c r="C60" s="202"/>
    </row>
    <row r="61" spans="1:23" x14ac:dyDescent="0.25">
      <c r="B61" s="206"/>
    </row>
    <row r="62" spans="1:23" x14ac:dyDescent="0.25">
      <c r="B62" s="206"/>
    </row>
    <row r="63" spans="1:23" x14ac:dyDescent="0.25">
      <c r="B63" s="206"/>
    </row>
    <row r="64" spans="1:23" x14ac:dyDescent="0.25">
      <c r="B64" s="206"/>
      <c r="Q64" s="203"/>
      <c r="R64" s="203"/>
      <c r="S64" s="203"/>
      <c r="T64" s="203"/>
      <c r="U64" s="203"/>
      <c r="V64" s="203"/>
      <c r="W64" s="204"/>
    </row>
    <row r="70" spans="1:1" x14ac:dyDescent="0.25">
      <c r="A70" s="201"/>
    </row>
  </sheetData>
  <mergeCells count="23">
    <mergeCell ref="J55:K55"/>
    <mergeCell ref="J56:K56"/>
    <mergeCell ref="R39:S43"/>
    <mergeCell ref="L49:P49"/>
    <mergeCell ref="Q49:U49"/>
    <mergeCell ref="J52:K52"/>
    <mergeCell ref="J53:K53"/>
    <mergeCell ref="J54:K54"/>
    <mergeCell ref="B31:H31"/>
    <mergeCell ref="J31:P31"/>
    <mergeCell ref="B32:C32"/>
    <mergeCell ref="D32:H32"/>
    <mergeCell ref="J32:K32"/>
    <mergeCell ref="L32:P32"/>
    <mergeCell ref="B16:C16"/>
    <mergeCell ref="D16:H16"/>
    <mergeCell ref="J16:K16"/>
    <mergeCell ref="L16:P16"/>
    <mergeCell ref="B2:K2"/>
    <mergeCell ref="L2:M2"/>
    <mergeCell ref="B15:C15"/>
    <mergeCell ref="D15:H15"/>
    <mergeCell ref="J15:P15"/>
  </mergeCells>
  <conditionalFormatting sqref="B34:G34">
    <cfRule type="expression" dxfId="7" priority="5">
      <formula>dms_TradingName = "Endeavour Energy"</formula>
    </cfRule>
    <cfRule type="expression" dxfId="6" priority="6">
      <formula>dms_TradingName = "TasNetworks (T)"</formula>
    </cfRule>
  </conditionalFormatting>
  <conditionalFormatting sqref="B36:G42">
    <cfRule type="expression" dxfId="5" priority="3">
      <formula>dms_TradingName = "Endeavour Energy"</formula>
    </cfRule>
    <cfRule type="expression" dxfId="4" priority="4">
      <formula>dms_TradingName = "TasNetworks (T)"</formula>
    </cfRule>
  </conditionalFormatting>
  <conditionalFormatting sqref="B18:H18">
    <cfRule type="expression" dxfId="3" priority="1">
      <formula>dms_TradingName = "Endeavour Energy"</formula>
    </cfRule>
    <cfRule type="expression" dxfId="2" priority="2">
      <formula>dms_TradingName = "TasNetworks (T)"</formula>
    </cfRule>
  </conditionalFormatting>
  <conditionalFormatting sqref="B20:H27">
    <cfRule type="expression" dxfId="1" priority="7">
      <formula>dms_TradingName = "Endeavour Energy"</formula>
    </cfRule>
    <cfRule type="expression" dxfId="0" priority="8">
      <formula>dms_TradingName = "TasNetworks (T)"</formula>
    </cfRule>
  </conditionalFormatting>
  <dataValidations count="2">
    <dataValidation type="custom" allowBlank="1" showInputMessage="1" showErrorMessage="1" error="Must be a number" promptTitle="Opex allowance" prompt="Enter value. _x000a__x000a_As set out in the approved PTRM for the current regulatory control period." sqref="B18:H18" xr:uid="{C6787B0F-1B40-41E2-9175-1DEB971A8CF3}">
      <formula1>ISNUMBER(B18)</formula1>
    </dataValidation>
    <dataValidation type="list" allowBlank="1" showInputMessage="1" showErrorMessage="1" sqref="Q43" xr:uid="{98616AB6-BBED-4088-9DC4-D5641DDF51E0}">
      <formula1>$L$33:$P$33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decision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2026-05-12T05:09:46Z</dcterms:created>
  <dcterms:modified xsi:type="dcterms:W3CDTF">2026-05-12T05:10:22Z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2026-05-12T05:10:22Z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1a595473-78ab-49e3-8a53-6fdce7df05d6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