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tayl1\AppData\Roaming\iManage\Work\Recent\AER24008741 - Evoenergy Gas Distribution - Access Arrangement 2026-31\"/>
    </mc:Choice>
  </mc:AlternateContent>
  <xr:revisionPtr revIDLastSave="0" documentId="8_{840EBDBD-94B3-45CB-A50F-BB0EC6E616A3}" xr6:coauthVersionLast="47" xr6:coauthVersionMax="47" xr10:uidLastSave="{00000000-0000-0000-0000-000000000000}"/>
  <bookViews>
    <workbookView xWindow="-110" yWindow="-110" windowWidth="19420" windowHeight="11500" tabRatio="691" firstSheet="5" activeTab="7" xr2:uid="{00000000-000D-0000-FFFF-FFFF00000000}"/>
  </bookViews>
  <sheets>
    <sheet name="Index" sheetId="5" r:id="rId1"/>
    <sheet name="Input | General" sheetId="2" r:id="rId2"/>
    <sheet name="Input | Inflation and Disc Rate" sheetId="13" r:id="rId3"/>
    <sheet name="Input | Reported Capex" sheetId="3" r:id="rId4"/>
    <sheet name="Input | Reported Performance" sheetId="16" r:id="rId5"/>
    <sheet name="Input | Asset Performance Index" sheetId="15" r:id="rId6"/>
    <sheet name="Calc | CESS Revenue Increments" sheetId="4" r:id="rId7"/>
    <sheet name="Output | Models" sheetId="10" r:id="rId8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FALSE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4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4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dollars">#REF!</definedName>
    <definedName name="factor">#REF!</definedName>
    <definedName name="millions">#REF!</definedName>
    <definedName name="Nominal_to_Real">#REF!</definedName>
    <definedName name="NSP">#REF!</definedName>
    <definedName name="number">#REF!</definedName>
    <definedName name="percent" localSheetId="7">#REF!</definedName>
    <definedName name="percent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400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thousands">#REF!</definedName>
    <definedName name="uni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3" i="16" l="1"/>
  <c r="N56" i="16"/>
  <c r="N55" i="16"/>
  <c r="N54" i="16"/>
  <c r="M9" i="13"/>
  <c r="M14" i="13" l="1"/>
  <c r="N14" i="13" s="1"/>
  <c r="O14" i="13" s="1"/>
  <c r="P14" i="13" s="1"/>
  <c r="K24" i="3" l="1"/>
  <c r="L24" i="3"/>
  <c r="K9" i="16"/>
  <c r="K20" i="16"/>
  <c r="G10" i="13"/>
  <c r="H10" i="13"/>
  <c r="I10" i="13" s="1"/>
  <c r="J10" i="13" s="1"/>
  <c r="K10" i="13" s="1"/>
  <c r="I20" i="16"/>
  <c r="J20" i="16"/>
  <c r="L6" i="16"/>
  <c r="D47" i="16"/>
  <c r="D46" i="16"/>
  <c r="D45" i="16"/>
  <c r="D41" i="16"/>
  <c r="L51" i="16"/>
  <c r="L55" i="16"/>
  <c r="D30" i="3"/>
  <c r="D10" i="13"/>
  <c r="D9" i="13"/>
  <c r="D8" i="13"/>
  <c r="H13" i="2"/>
  <c r="H7" i="4"/>
  <c r="H12" i="16"/>
  <c r="H54" i="16"/>
  <c r="I12" i="16"/>
  <c r="J12" i="16"/>
  <c r="K12" i="16"/>
  <c r="H23" i="16"/>
  <c r="H55" i="16"/>
  <c r="I23" i="16"/>
  <c r="I55" i="16"/>
  <c r="J23" i="16"/>
  <c r="J55" i="16"/>
  <c r="K23" i="16"/>
  <c r="K55" i="16"/>
  <c r="C15" i="16"/>
  <c r="D37" i="16"/>
  <c r="D36" i="16"/>
  <c r="D35" i="16"/>
  <c r="D31" i="16"/>
  <c r="D30" i="16"/>
  <c r="D21" i="16"/>
  <c r="D20" i="16"/>
  <c r="D10" i="16"/>
  <c r="D9" i="16"/>
  <c r="B1" i="2"/>
  <c r="B1" i="5" s="1"/>
  <c r="B1" i="15"/>
  <c r="D19" i="2"/>
  <c r="L7" i="13"/>
  <c r="D18" i="4"/>
  <c r="H28" i="3"/>
  <c r="D40" i="4"/>
  <c r="J6" i="10"/>
  <c r="F8" i="10"/>
  <c r="C42" i="4"/>
  <c r="G13" i="2"/>
  <c r="K6" i="16"/>
  <c r="K51" i="16"/>
  <c r="L27" i="16"/>
  <c r="L6" i="3"/>
  <c r="K7" i="13"/>
  <c r="K19" i="13"/>
  <c r="L19" i="13"/>
  <c r="E19" i="2"/>
  <c r="D24" i="4"/>
  <c r="C46" i="4"/>
  <c r="C44" i="4"/>
  <c r="J7" i="13"/>
  <c r="J19" i="13"/>
  <c r="K6" i="3"/>
  <c r="L17" i="3"/>
  <c r="F13" i="2"/>
  <c r="J6" i="16"/>
  <c r="J27" i="16"/>
  <c r="G7" i="4"/>
  <c r="E24" i="4"/>
  <c r="I28" i="3"/>
  <c r="F19" i="2"/>
  <c r="M7" i="13"/>
  <c r="E40" i="4"/>
  <c r="K6" i="10"/>
  <c r="K17" i="3"/>
  <c r="E13" i="2"/>
  <c r="I6" i="16"/>
  <c r="I51" i="16"/>
  <c r="F7" i="4"/>
  <c r="J6" i="3"/>
  <c r="I7" i="13"/>
  <c r="I19" i="13"/>
  <c r="M19" i="13"/>
  <c r="N7" i="13"/>
  <c r="F40" i="4"/>
  <c r="L6" i="10"/>
  <c r="J28" i="3"/>
  <c r="G19" i="2"/>
  <c r="F24" i="4"/>
  <c r="J17" i="3"/>
  <c r="D13" i="2"/>
  <c r="H6" i="16"/>
  <c r="H51" i="16"/>
  <c r="H7" i="13"/>
  <c r="H19" i="13"/>
  <c r="I6" i="3"/>
  <c r="E7" i="4"/>
  <c r="N19" i="13"/>
  <c r="G40" i="4"/>
  <c r="M6" i="10"/>
  <c r="H19" i="2"/>
  <c r="G24" i="4"/>
  <c r="O7" i="13"/>
  <c r="K28" i="3"/>
  <c r="G7" i="13"/>
  <c r="H6" i="3"/>
  <c r="D7" i="4"/>
  <c r="I17" i="3"/>
  <c r="O19" i="13"/>
  <c r="P7" i="13"/>
  <c r="H40" i="4"/>
  <c r="N6" i="10"/>
  <c r="L28" i="3"/>
  <c r="H24" i="4"/>
  <c r="H17" i="3"/>
  <c r="G19" i="13"/>
  <c r="G15" i="13"/>
  <c r="H15" i="13" s="1"/>
  <c r="F7" i="13"/>
  <c r="F11" i="3"/>
  <c r="P19" i="13"/>
  <c r="F31" i="3"/>
  <c r="F10" i="3"/>
  <c r="F9" i="3"/>
  <c r="F8" i="3"/>
  <c r="F13" i="3"/>
  <c r="C10" i="13"/>
  <c r="C15" i="13"/>
  <c r="H56" i="16"/>
  <c r="H53" i="16"/>
  <c r="I24" i="3"/>
  <c r="K53" i="16"/>
  <c r="K54" i="16"/>
  <c r="K56" i="16"/>
  <c r="I27" i="16"/>
  <c r="H27" i="16"/>
  <c r="I54" i="16"/>
  <c r="L54" i="16"/>
  <c r="K27" i="16"/>
  <c r="L56" i="16"/>
  <c r="J51" i="16"/>
  <c r="J54" i="16"/>
  <c r="L53" i="16"/>
  <c r="I56" i="16"/>
  <c r="I53" i="16"/>
  <c r="G22" i="13"/>
  <c r="D9" i="4" s="1"/>
  <c r="D11" i="4" s="1"/>
  <c r="D8" i="4"/>
  <c r="H22" i="13"/>
  <c r="E9" i="4" s="1"/>
  <c r="E11" i="4" s="1"/>
  <c r="E8" i="4"/>
  <c r="K22" i="13"/>
  <c r="H9" i="4" s="1"/>
  <c r="G19" i="4" s="1"/>
  <c r="F19" i="4" s="1"/>
  <c r="H8" i="4"/>
  <c r="F8" i="4"/>
  <c r="I22" i="13"/>
  <c r="F9" i="4" s="1"/>
  <c r="F11" i="4" s="1"/>
  <c r="G8" i="4"/>
  <c r="J22" i="13"/>
  <c r="G9" i="4"/>
  <c r="F11" i="15"/>
  <c r="G11" i="15" s="1"/>
  <c r="I11" i="15" s="1"/>
  <c r="J24" i="3"/>
  <c r="H24" i="3"/>
  <c r="J56" i="16"/>
  <c r="F12" i="15"/>
  <c r="G12" i="15" s="1"/>
  <c r="I12" i="15" s="1"/>
  <c r="J53" i="16"/>
  <c r="F13" i="15"/>
  <c r="G13" i="15" s="1"/>
  <c r="I13" i="15" s="1"/>
  <c r="F10" i="15"/>
  <c r="G10" i="15" s="1"/>
  <c r="I10" i="15" s="1"/>
  <c r="D41" i="4"/>
  <c r="E41" i="4" s="1"/>
  <c r="F41" i="4" s="1"/>
  <c r="G41" i="4" s="1"/>
  <c r="H41" i="4" s="1"/>
  <c r="L22" i="13"/>
  <c r="D25" i="4" s="1"/>
  <c r="K13" i="3"/>
  <c r="H13" i="3"/>
  <c r="I13" i="3"/>
  <c r="L13" i="3"/>
  <c r="J13" i="3"/>
  <c r="M22" i="13"/>
  <c r="E25" i="4" s="1"/>
  <c r="N9" i="13"/>
  <c r="O9" i="13"/>
  <c r="P9" i="13" s="1"/>
  <c r="H31" i="3" l="1"/>
  <c r="L10" i="13"/>
  <c r="B1" i="4"/>
  <c r="B1" i="3"/>
  <c r="B1" i="13"/>
  <c r="B1" i="10"/>
  <c r="B1" i="16"/>
  <c r="I16" i="15"/>
  <c r="F18" i="15" s="1"/>
  <c r="H18" i="15"/>
  <c r="O22" i="13"/>
  <c r="G25" i="4" s="1"/>
  <c r="P22" i="13"/>
  <c r="H25" i="4" s="1"/>
  <c r="H27" i="4" s="1"/>
  <c r="N22" i="13"/>
  <c r="F25" i="4" s="1"/>
  <c r="F27" i="4" s="1"/>
  <c r="D27" i="4"/>
  <c r="E27" i="4"/>
  <c r="E19" i="4"/>
  <c r="D19" i="4" s="1"/>
  <c r="D21" i="4" s="1"/>
  <c r="H11" i="4"/>
  <c r="G11" i="4"/>
  <c r="D10" i="4"/>
  <c r="D12" i="4" s="1"/>
  <c r="E10" i="4"/>
  <c r="E12" i="4" s="1"/>
  <c r="I15" i="13"/>
  <c r="M10" i="13" l="1"/>
  <c r="I31" i="3"/>
  <c r="G27" i="4"/>
  <c r="F13" i="4"/>
  <c r="H13" i="4"/>
  <c r="G13" i="4"/>
  <c r="E13" i="4"/>
  <c r="E18" i="4" s="1"/>
  <c r="E21" i="4" s="1"/>
  <c r="D20" i="4"/>
  <c r="E20" i="4"/>
  <c r="F14" i="4"/>
  <c r="H14" i="4"/>
  <c r="G14" i="4"/>
  <c r="F10" i="4"/>
  <c r="F12" i="4" s="1"/>
  <c r="J15" i="13"/>
  <c r="F18" i="4"/>
  <c r="F21" i="4" s="1"/>
  <c r="N10" i="13" l="1"/>
  <c r="J31" i="3"/>
  <c r="G10" i="4"/>
  <c r="G12" i="4" s="1"/>
  <c r="K15" i="13"/>
  <c r="H15" i="4"/>
  <c r="F20" i="4"/>
  <c r="G15" i="4"/>
  <c r="G18" i="4" s="1"/>
  <c r="G21" i="4" s="1"/>
  <c r="K31" i="3" l="1"/>
  <c r="O10" i="13"/>
  <c r="H10" i="4"/>
  <c r="H12" i="4" s="1"/>
  <c r="H20" i="4" s="1"/>
  <c r="H32" i="3"/>
  <c r="D26" i="4" s="1"/>
  <c r="D28" i="4" s="1"/>
  <c r="L15" i="13"/>
  <c r="H16" i="4"/>
  <c r="H18" i="4" s="1"/>
  <c r="H21" i="4" s="1"/>
  <c r="D35" i="4" s="1"/>
  <c r="G20" i="4"/>
  <c r="L31" i="3" l="1"/>
  <c r="P10" i="13"/>
  <c r="I32" i="3"/>
  <c r="E26" i="4" s="1"/>
  <c r="E28" i="4" s="1"/>
  <c r="M15" i="13"/>
  <c r="J32" i="3" l="1"/>
  <c r="F26" i="4" s="1"/>
  <c r="F28" i="4" s="1"/>
  <c r="N15" i="13"/>
  <c r="K32" i="3" l="1"/>
  <c r="G26" i="4" s="1"/>
  <c r="G28" i="4" s="1"/>
  <c r="O15" i="13"/>
  <c r="P15" i="13" l="1"/>
  <c r="L32" i="3"/>
  <c r="H26" i="4" s="1"/>
  <c r="H28" i="4" s="1"/>
  <c r="D31" i="4" s="1"/>
  <c r="D33" i="4" l="1"/>
  <c r="D34" i="4"/>
  <c r="E43" i="4" l="1"/>
  <c r="D36" i="4"/>
  <c r="D42" i="4" s="1"/>
  <c r="D43" i="4"/>
  <c r="F43" i="4"/>
  <c r="H43" i="4"/>
  <c r="G43" i="4"/>
  <c r="E42" i="4" l="1"/>
  <c r="D44" i="4"/>
  <c r="J8" i="10" l="1"/>
  <c r="F42" i="4"/>
  <c r="E44" i="4"/>
  <c r="K8" i="10" s="1"/>
  <c r="F44" i="4" l="1"/>
  <c r="L8" i="10" s="1"/>
  <c r="G42" i="4"/>
  <c r="H42" i="4" l="1"/>
  <c r="H44" i="4" s="1"/>
  <c r="N8" i="10" s="1"/>
  <c r="G44" i="4"/>
  <c r="M8" i="10" l="1"/>
  <c r="O8" i="10" s="1"/>
  <c r="D4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  <author>RG</author>
  </authors>
  <commentList>
    <comment ref="C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$2017
, end of year terms (Dec)</t>
        </r>
      </text>
    </comment>
    <comment ref="C8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RG:</t>
        </r>
        <r>
          <rPr>
            <sz val="9"/>
            <color indexed="81"/>
            <rFont val="Tahoma"/>
            <family val="2"/>
          </rPr>
          <t xml:space="preserve">
includes customer contributions
</t>
        </r>
      </text>
    </comment>
    <comment ref="C1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middle of year terms (June)</t>
        </r>
      </text>
    </comment>
    <comment ref="C19" authorId="1" shapeId="0" xr:uid="{00000000-0006-0000-0400-000004000000}">
      <text>
        <r>
          <rPr>
            <b/>
            <sz val="9"/>
            <color indexed="81"/>
            <rFont val="Tahoma"/>
            <family val="2"/>
          </rPr>
          <t>RG:</t>
        </r>
        <r>
          <rPr>
            <sz val="9"/>
            <color indexed="81"/>
            <rFont val="Tahoma"/>
            <family val="2"/>
          </rPr>
          <t xml:space="preserve">
includes customer contributions</t>
        </r>
      </text>
    </comment>
    <comment ref="C30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middle of year terms (Dec)</t>
        </r>
      </text>
    </comment>
    <comment ref="C31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end of year terms June </t>
        </r>
      </text>
    </comment>
    <comment ref="C3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middle of year terms (Dec)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end of year terms</t>
        </r>
      </text>
    </comment>
    <comment ref="C20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end of regulatory period 1 terms</t>
        </r>
      </text>
    </comment>
    <comment ref="C26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middle of year terms</t>
        </r>
      </text>
    </comment>
    <comment ref="C30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end of regulatory period 1 terms</t>
        </r>
      </text>
    </comment>
  </commentList>
</comments>
</file>

<file path=xl/sharedStrings.xml><?xml version="1.0" encoding="utf-8"?>
<sst xmlns="http://schemas.openxmlformats.org/spreadsheetml/2006/main" count="343" uniqueCount="166">
  <si>
    <t>Index</t>
  </si>
  <si>
    <t>Model index</t>
  </si>
  <si>
    <t>Sheet Name</t>
  </si>
  <si>
    <t>Sheet Description</t>
  </si>
  <si>
    <t>Input | General</t>
  </si>
  <si>
    <t>Inputs NSP name, regulatory years for the prior and forecast regulatory control period etc.</t>
  </si>
  <si>
    <t>Input | Inflation and Disc Rate</t>
  </si>
  <si>
    <t>Inputs the inflation and discount rate</t>
  </si>
  <si>
    <t>Input | Reported Capex</t>
  </si>
  <si>
    <t>Inputs the reported capital expenditure from the prior regulatory control period as well as the AER's forecast etc.</t>
  </si>
  <si>
    <r>
      <t xml:space="preserve">Input </t>
    </r>
    <r>
      <rPr>
        <u/>
        <sz val="9"/>
        <color theme="10"/>
        <rFont val="Calibri"/>
        <family val="2"/>
        <scheme val="minor"/>
      </rPr>
      <t>|</t>
    </r>
    <r>
      <rPr>
        <i/>
        <u/>
        <sz val="9"/>
        <color theme="10"/>
        <rFont val="Calibri"/>
        <family val="2"/>
        <scheme val="minor"/>
      </rPr>
      <t>Reported Performance</t>
    </r>
  </si>
  <si>
    <t>Inputs the actual performance components</t>
  </si>
  <si>
    <t>Input | Asset performance index</t>
  </si>
  <si>
    <t>Calculates the contingent payment factor</t>
  </si>
  <si>
    <t>Calc | CESS Revenue Increments</t>
  </si>
  <si>
    <t>Calculates the CESS payments from the prior regulatory control period</t>
  </si>
  <si>
    <t>Output | Models</t>
  </si>
  <si>
    <t>Outputs the CESS revenue increments needed as a post tax revenue model input</t>
  </si>
  <si>
    <t>End</t>
  </si>
  <si>
    <t>Key:</t>
  </si>
  <si>
    <t>Input</t>
  </si>
  <si>
    <t>Internal Link</t>
  </si>
  <si>
    <t>Revised proposal</t>
  </si>
  <si>
    <t>NSP Name</t>
  </si>
  <si>
    <t>Evoenergy</t>
  </si>
  <si>
    <t>Determination stage</t>
  </si>
  <si>
    <t>Gas AA Revised proposal</t>
  </si>
  <si>
    <t>Determination years</t>
  </si>
  <si>
    <t>2026-31</t>
  </si>
  <si>
    <t>Base regulatory year</t>
  </si>
  <si>
    <t>2026-27</t>
  </si>
  <si>
    <t>Regulatory control period details</t>
  </si>
  <si>
    <t>Year 1</t>
  </si>
  <si>
    <t>Year 2</t>
  </si>
  <si>
    <t>Year 3</t>
  </si>
  <si>
    <t>Year 4</t>
  </si>
  <si>
    <t>Year 5</t>
  </si>
  <si>
    <t>Regulatory control period CESS applied in (regulatory years)</t>
  </si>
  <si>
    <t>CESS to apply to this year's expenditure (Yes/No)</t>
  </si>
  <si>
    <t>Yes</t>
  </si>
  <si>
    <t>Actual or estimate year</t>
  </si>
  <si>
    <t>Actual</t>
  </si>
  <si>
    <t>Estimate</t>
  </si>
  <si>
    <t>Contingent Payment Index apply to this year's performance (Yes/No)</t>
  </si>
  <si>
    <t>No</t>
  </si>
  <si>
    <t>Regulatory control period CESS revenue increment applied in (regulatory years)</t>
  </si>
  <si>
    <t>Input | Inflation and Discount rate</t>
  </si>
  <si>
    <t>Input | Inflation</t>
  </si>
  <si>
    <t>Source</t>
  </si>
  <si>
    <t>Unit</t>
  </si>
  <si>
    <t>Actual CPI Inflation Rate</t>
  </si>
  <si>
    <t>Per cent</t>
  </si>
  <si>
    <t>Forecast CPI Inflation Rate</t>
  </si>
  <si>
    <t>AER</t>
  </si>
  <si>
    <t>Input | Discount rate</t>
  </si>
  <si>
    <t>Real Vanilla WACC</t>
  </si>
  <si>
    <t>Forecast Real Vanilla WACC</t>
  </si>
  <si>
    <t>Nominal Vanilla WACC (fixed, real, time varying)</t>
  </si>
  <si>
    <t>Calculated</t>
  </si>
  <si>
    <t>Input | Capex</t>
  </si>
  <si>
    <t>Input | Capex Allowance</t>
  </si>
  <si>
    <t>Basis</t>
  </si>
  <si>
    <t>Total capex allowance</t>
  </si>
  <si>
    <t>$millions</t>
  </si>
  <si>
    <t>Customer Contributions</t>
  </si>
  <si>
    <t>Asset Disposals</t>
  </si>
  <si>
    <t>Other excludable capex</t>
  </si>
  <si>
    <t>Total capex allowance applicable to CESS</t>
  </si>
  <si>
    <t>Input | Actual / Estimate Capex</t>
  </si>
  <si>
    <t>Total capex</t>
  </si>
  <si>
    <t>nominal</t>
  </si>
  <si>
    <t>Total actual capex applicable to CESS</t>
  </si>
  <si>
    <t>Input | Capex Deferred to following regulatory period</t>
  </si>
  <si>
    <t>Capex deferred and re-proposed</t>
  </si>
  <si>
    <t>Input | Reported Performance</t>
  </si>
  <si>
    <t>Input | Actual / Estimated Network Characteristics</t>
  </si>
  <si>
    <t>Customer numbers</t>
  </si>
  <si>
    <t>Start of year</t>
  </si>
  <si>
    <t>number of customers</t>
  </si>
  <si>
    <t>N/A</t>
  </si>
  <si>
    <t>End of year</t>
  </si>
  <si>
    <t>Average customer numbers</t>
  </si>
  <si>
    <t>Conversion factor</t>
  </si>
  <si>
    <t>Length of mains</t>
  </si>
  <si>
    <t xml:space="preserve">km of main </t>
  </si>
  <si>
    <t>km of main</t>
  </si>
  <si>
    <t>Average length of mains</t>
  </si>
  <si>
    <t>Input | Actual / Estimated Asset Performance</t>
  </si>
  <si>
    <t>Unplanned outages</t>
  </si>
  <si>
    <t>Total number of unplanned outages</t>
  </si>
  <si>
    <t>number of outages</t>
  </si>
  <si>
    <t>Total number of unplanned hours off supply</t>
  </si>
  <si>
    <t>hours</t>
  </si>
  <si>
    <t>Publicly reported gas leaks</t>
  </si>
  <si>
    <t>Mains</t>
  </si>
  <si>
    <t>number</t>
  </si>
  <si>
    <t>Services</t>
  </si>
  <si>
    <t>Meters</t>
  </si>
  <si>
    <t>Poor pressure events</t>
  </si>
  <si>
    <t>Meter reads</t>
  </si>
  <si>
    <t>All meter reads</t>
  </si>
  <si>
    <t>Estimated meter reads</t>
  </si>
  <si>
    <t>Excluded meter reads</t>
  </si>
  <si>
    <t>Input | Actual / Estimate Performance Measures</t>
  </si>
  <si>
    <t>Average</t>
  </si>
  <si>
    <t>Unplanned SAIFI</t>
  </si>
  <si>
    <t>outages per 1000 customers</t>
  </si>
  <si>
    <t>Unplanned SAIDI</t>
  </si>
  <si>
    <t>hours per 1000 customers</t>
  </si>
  <si>
    <t>Mains and services leaks</t>
  </si>
  <si>
    <t>leaks per km of main</t>
  </si>
  <si>
    <t>Meter leaks</t>
  </si>
  <si>
    <t>events per 1000 customers</t>
  </si>
  <si>
    <t>Poor quality supply</t>
  </si>
  <si>
    <t>leaks per 1000 customers</t>
  </si>
  <si>
    <t>Meter read estimation rate</t>
  </si>
  <si>
    <t>% of reads estimated</t>
  </si>
  <si>
    <t>Input | Asset Performance Index</t>
  </si>
  <si>
    <t>Performance index</t>
  </si>
  <si>
    <t>Target</t>
  </si>
  <si>
    <t>Index score</t>
  </si>
  <si>
    <t>Weight</t>
  </si>
  <si>
    <t>Weighted index score</t>
  </si>
  <si>
    <t>Asset performance index</t>
  </si>
  <si>
    <t>API&gt;100</t>
  </si>
  <si>
    <t>80&lt;API&lt;100</t>
  </si>
  <si>
    <t>API&lt;80</t>
  </si>
  <si>
    <t>Contingent payment factor</t>
  </si>
  <si>
    <t>Input | CESS Payments</t>
  </si>
  <si>
    <t>Calc | NPV of CESS payments</t>
  </si>
  <si>
    <t>Regulatory period 1</t>
  </si>
  <si>
    <t>Year</t>
  </si>
  <si>
    <t>Discount rate (Real WACC)</t>
  </si>
  <si>
    <t>Discount rate (Nominal, fixed real WACC)</t>
  </si>
  <si>
    <t>Capex allowance</t>
  </si>
  <si>
    <t>Actual capex</t>
  </si>
  <si>
    <t>Underspend</t>
  </si>
  <si>
    <t>Year 1 benefit</t>
  </si>
  <si>
    <t>Year 2 benefit</t>
  </si>
  <si>
    <t>Year 3 benefit</t>
  </si>
  <si>
    <t>Year 4 benefit</t>
  </si>
  <si>
    <t>Year 5 benefit</t>
  </si>
  <si>
    <t>Total financing benefit</t>
  </si>
  <si>
    <t>Discount factor (end of year)</t>
  </si>
  <si>
    <t>NPV underspend (30 June 2025)</t>
  </si>
  <si>
    <t>NPV financing benefit (30 June 2025)</t>
  </si>
  <si>
    <t>Regulatory period 2</t>
  </si>
  <si>
    <t>Discount rate:</t>
  </si>
  <si>
    <t>Increase in forecast capex in regulatory period 2 attributable to capex deferred in regulatory period 1</t>
  </si>
  <si>
    <t>Discount factor (middle of year 5)</t>
  </si>
  <si>
    <t>NPV of increase in forecast capex from deferred capex (30 June 2025)</t>
  </si>
  <si>
    <t>CESS calculation (post-adjustment)</t>
  </si>
  <si>
    <t>Total underspend (NPV) adjusted for deferrals</t>
  </si>
  <si>
    <t>Relevant sharing ratio</t>
  </si>
  <si>
    <t>Consumer share</t>
  </si>
  <si>
    <t>NSP share</t>
  </si>
  <si>
    <t>Total NSP financing benefit (NPV)</t>
  </si>
  <si>
    <t>NPV of CESS payments (post-adjustment) as at 30 June 2025</t>
  </si>
  <si>
    <t>Calc | Total CESS Payments</t>
  </si>
  <si>
    <t>Discount factor</t>
  </si>
  <si>
    <t>Inputs for Post Tax Revenue Model</t>
  </si>
  <si>
    <t>Note. The dollar base should be consistent with the post tax revenue model</t>
  </si>
  <si>
    <t>Revenue Adjustments</t>
  </si>
  <si>
    <t>Total</t>
  </si>
  <si>
    <t xml:space="preserve">CESS increments </t>
  </si>
  <si>
    <t>AER final decision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</si>
</sst>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.00"/>
    <numFmt numFmtId="169" formatCode="_-* #,##0_-;\-* #,##0_-;_-* &quot;-&quot;??_-;_-@_-"/>
    <numFmt numFmtId="170" formatCode="_-* #,##0.00_-;[Red]\(#,##0.00\)_-;_-* &quot;-&quot;??_-;_-@_-"/>
    <numFmt numFmtId="171" formatCode="_(#,##0_);\(#,##0\);_(&quot;-&quot;_)"/>
    <numFmt numFmtId="172" formatCode="&quot;Warning&quot;;&quot;Warning&quot;;&quot;OK&quot;"/>
    <numFmt numFmtId="173" formatCode="mm/dd/yy"/>
    <numFmt numFmtId="174" formatCode="_([$€-2]* #,##0.00_);_([$€-2]* \(#,##0.00\);_([$€-2]* &quot;-&quot;??_)"/>
    <numFmt numFmtId="175" formatCode="0_);[Red]\(0\)"/>
    <numFmt numFmtId="176" formatCode="0.0%"/>
    <numFmt numFmtId="177" formatCode="dd/mmm"/>
    <numFmt numFmtId="178" formatCode="_(* #,##0_);_(* \(#,##0\);_(* &quot;-&quot;?_);_(@_)"/>
    <numFmt numFmtId="179" formatCode="#,##0.0_);\(#,##0.0\)"/>
    <numFmt numFmtId="180" formatCode="#,##0_ ;\-#,##0\ "/>
    <numFmt numFmtId="181" formatCode="#,##0;[Red]\(#,##0.0\)"/>
    <numFmt numFmtId="182" formatCode="#,##0_ ;[Red]\(#,##0\)\ "/>
    <numFmt numFmtId="183" formatCode="#,##0.00;\(#,##0.00\)"/>
    <numFmt numFmtId="184" formatCode="_)d\-mmm\-yy_)"/>
    <numFmt numFmtId="185" formatCode="_(#,##0.0_);\(#,##0.0\);_(&quot;-&quot;_)"/>
    <numFmt numFmtId="186" formatCode="_(###0_);\(###0\);_(###0_)"/>
    <numFmt numFmtId="187" formatCode="#,##0.0000_);[Red]\(#,##0.0000\)"/>
    <numFmt numFmtId="188" formatCode="_(#\ ##0.00_);\(#\ ##0.00\);_(&quot;-&quot;_)"/>
    <numFmt numFmtId="189" formatCode="_-* #,##0.0000_-;\-* #,##0.0000_-;_-* &quot;-&quot;??_-;_-@_-"/>
    <numFmt numFmtId="190" formatCode="#,##0.000"/>
    <numFmt numFmtId="191" formatCode="0.000"/>
    <numFmt numFmtId="192" formatCode="_(* #,##0.0_);_(* \(#,##0.0\);_(* &quot;-&quot;?_);_(@_)"/>
    <numFmt numFmtId="193" formatCode="_-* #,##0.00000_-;\-* #,##0.00000_-;_-* &quot;-&quot;??_-;_-@_-"/>
    <numFmt numFmtId="194" formatCode="0.000000"/>
    <numFmt numFmtId="195" formatCode="0.0000%"/>
    <numFmt numFmtId="196" formatCode="0.000000%"/>
    <numFmt numFmtId="198" formatCode="_-* #,##0_-;\-* #,##0_-;_-* &quot;-&quot;_-;_-@_-"/>
    <numFmt numFmtId="199" formatCode="_-&quot;$&quot;* #,##0.00_-;\-&quot;$&quot;* #,##0.00_-;_-&quot;$&quot;* &quot;-&quot;??_-;_-@_-"/>
    <numFmt numFmtId="200" formatCode="_-* #,##0.00_-;\-* #,##0.00_-;_-* &quot;-&quot;??_-;_-@_-"/>
    <numFmt numFmtId="208" formatCode="#,##0.000_ ;[Red]\-#,##0.000\ "/>
    <numFmt numFmtId="214" formatCode="_(* #,##0.00_);_(\-* #,##0.00_);_(* &quot;-&quot;??_);_(@_)"/>
    <numFmt numFmtId="218" formatCode="&quot;[c-i-c &quot;#,##0.00&quot;]&quot;;&quot;[c-i-c &quot;\-#,##0.00&quot;]&quot;;&quot;[c-i-c 0.00]&quot;;@\ &quot;[C-I-C]&quot;"/>
  </numFmts>
  <fonts count="124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i/>
      <u/>
      <sz val="8"/>
      <color theme="10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i/>
      <sz val="8"/>
      <color indexed="8"/>
      <name val="Arial"/>
      <family val="2"/>
    </font>
    <font>
      <b/>
      <sz val="8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AGaramond"/>
    </font>
    <font>
      <sz val="10"/>
      <name val="Times New Roman"/>
      <family val="1"/>
    </font>
    <font>
      <sz val="11"/>
      <color indexed="20"/>
      <name val="Calibri"/>
      <family val="2"/>
    </font>
    <font>
      <sz val="10"/>
      <name val="Helvetica"/>
      <family val="2"/>
    </font>
    <font>
      <sz val="10"/>
      <color indexed="12"/>
      <name val="Helvetica"/>
      <family val="2"/>
    </font>
    <font>
      <b/>
      <sz val="13"/>
      <color indexed="9"/>
      <name val="Arial"/>
      <family val="2"/>
    </font>
    <font>
      <b/>
      <sz val="11"/>
      <color indexed="52"/>
      <name val="Calibri"/>
      <family val="2"/>
    </font>
    <font>
      <sz val="10"/>
      <color indexed="55"/>
      <name val="Arial"/>
      <family val="2"/>
    </font>
    <font>
      <b/>
      <sz val="11"/>
      <color indexed="9"/>
      <name val="Calibri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sz val="10"/>
      <name val="Verdana"/>
      <family val="2"/>
    </font>
    <font>
      <sz val="10"/>
      <color indexed="24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9"/>
      <name val="GillSans"/>
      <family val="2"/>
    </font>
    <font>
      <sz val="9"/>
      <name val="GillSans Light"/>
      <family val="2"/>
    </font>
    <font>
      <sz val="11"/>
      <color indexed="17"/>
      <name val="Calibri"/>
      <family val="2"/>
    </font>
    <font>
      <b/>
      <sz val="13"/>
      <color theme="4" tint="-0.24994659260841701"/>
      <name val="Arial"/>
      <family val="2"/>
    </font>
    <font>
      <b/>
      <sz val="12"/>
      <color indexed="8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i/>
      <sz val="10"/>
      <color theme="1" tint="0.24994659260841701"/>
      <name val="Arial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8.5"/>
      <name val="Univers 65"/>
      <family val="2"/>
    </font>
    <font>
      <u/>
      <sz val="11"/>
      <color indexed="12"/>
      <name val="Calibri"/>
      <family val="2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indexed="14"/>
      <name val="Arial"/>
      <family val="2"/>
    </font>
    <font>
      <b/>
      <sz val="12"/>
      <name val="Arial"/>
      <family val="2"/>
    </font>
    <font>
      <sz val="11"/>
      <color indexed="60"/>
      <name val="Calibri"/>
      <family val="2"/>
    </font>
    <font>
      <sz val="8"/>
      <name val="Palatino"/>
      <family val="1"/>
    </font>
    <font>
      <sz val="10"/>
      <color indexed="16"/>
      <name val="Arial"/>
      <family val="2"/>
    </font>
    <font>
      <b/>
      <sz val="11"/>
      <color indexed="63"/>
      <name val="Calibri"/>
      <family val="2"/>
    </font>
    <font>
      <sz val="11"/>
      <color indexed="8"/>
      <name val="Arial"/>
      <family val="2"/>
    </font>
    <font>
      <sz val="8.5"/>
      <name val="Univers 55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b/>
      <sz val="16"/>
      <color indexed="9"/>
      <name val="Arial"/>
      <family val="2"/>
    </font>
    <font>
      <b/>
      <sz val="12"/>
      <color indexed="9"/>
      <name val="Arial"/>
      <family val="2"/>
    </font>
    <font>
      <sz val="11"/>
      <color indexed="9"/>
      <name val="Arial"/>
      <family val="2"/>
    </font>
    <font>
      <b/>
      <sz val="14"/>
      <name val="Arial"/>
      <family val="2"/>
    </font>
    <font>
      <sz val="9"/>
      <color indexed="21"/>
      <name val="Helvetica-Black"/>
    </font>
    <font>
      <b/>
      <sz val="9"/>
      <name val="Palatino"/>
      <family val="1"/>
    </font>
    <font>
      <sz val="7"/>
      <name val="Palatino"/>
      <family val="1"/>
    </font>
    <font>
      <b/>
      <sz val="11"/>
      <color indexed="9"/>
      <name val="Arial"/>
      <family val="2"/>
    </font>
    <font>
      <sz val="10"/>
      <color theme="1"/>
      <name val="Arial"/>
      <family val="2"/>
    </font>
    <font>
      <sz val="12"/>
      <name val="Palatino"/>
      <family val="1"/>
    </font>
    <font>
      <sz val="11"/>
      <name val="Helvetica-Black"/>
    </font>
    <font>
      <sz val="12"/>
      <color indexed="12"/>
      <name val="Arial MT"/>
    </font>
    <font>
      <b/>
      <u/>
      <sz val="9.5"/>
      <color indexed="56"/>
      <name val="Arial"/>
      <family val="2"/>
    </font>
    <font>
      <u/>
      <sz val="8"/>
      <color indexed="56"/>
      <name val="Arial"/>
      <family val="2"/>
    </font>
    <font>
      <sz val="10"/>
      <color theme="5" tint="-0.499984740745262"/>
      <name val="Arial"/>
      <family val="2"/>
    </font>
    <font>
      <sz val="11"/>
      <color indexed="10"/>
      <name val="Calibri"/>
      <family val="2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b/>
      <i/>
      <sz val="8"/>
      <name val="Arial"/>
      <family val="2"/>
    </font>
    <font>
      <b/>
      <i/>
      <sz val="1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b/>
      <i/>
      <sz val="12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8"/>
      <color theme="1"/>
      <name val="Calibri"/>
      <family val="2"/>
      <scheme val="minor"/>
    </font>
    <font>
      <u/>
      <sz val="7"/>
      <color theme="10"/>
      <name val="Arial"/>
      <family val="2"/>
    </font>
    <font>
      <sz val="7"/>
      <color theme="1"/>
      <name val="Arial"/>
      <family val="2"/>
    </font>
    <font>
      <sz val="7"/>
      <color indexed="8"/>
      <name val="Arial"/>
      <family val="2"/>
    </font>
    <font>
      <strike/>
      <sz val="8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FF"/>
      <name val="Calibri"/>
      <family val="2"/>
      <scheme val="minor"/>
    </font>
    <font>
      <sz val="8"/>
      <color rgb="FFFF00FF"/>
      <name val="Tahoma"/>
      <family val="2"/>
    </font>
    <font>
      <i/>
      <u/>
      <sz val="9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8"/>
      <color rgb="FF00206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0"/>
      <name val="Arial"/>
      <family val="2"/>
    </font>
    <font>
      <sz val="10"/>
      <name val="Helv"/>
      <charset val="204"/>
    </font>
    <font>
      <sz val="14"/>
      <name val="System"/>
      <family val="2"/>
    </font>
    <font>
      <u/>
      <sz val="10"/>
      <color indexed="12"/>
      <name val="Arial"/>
      <family val="2"/>
    </font>
    <font>
      <sz val="10"/>
      <color theme="1"/>
      <name val="Verdana"/>
      <family val="2"/>
    </font>
    <font>
      <u/>
      <sz val="10"/>
      <color indexed="12"/>
      <name val="MS Sans Serif"/>
      <family val="2"/>
    </font>
    <font>
      <sz val="9"/>
      <color indexed="21"/>
      <name val="Helvetica-Black"/>
      <family val="2"/>
    </font>
    <font>
      <sz val="11"/>
      <name val="Helvetica-Black"/>
      <family val="2"/>
    </font>
  </fonts>
  <fills count="6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55"/>
      </patternFill>
    </fill>
    <fill>
      <patternFill patternType="solid">
        <fgColor theme="6" tint="0.399945066682943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lightUp">
        <fgColor indexed="23"/>
        <bgColor auto="1"/>
      </patternFill>
    </fill>
    <fill>
      <patternFill patternType="solid">
        <fgColor indexed="42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mediumGray">
        <fgColor indexed="22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gray0625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4"/>
        <bgColor indexed="64"/>
      </patternFill>
    </fill>
    <fill>
      <patternFill patternType="gray0625"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rgb="FFE6B8B7"/>
        <bgColor indexed="64"/>
      </patternFill>
    </fill>
  </fills>
  <borders count="5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auto="1"/>
      </left>
      <right style="dashed">
        <color auto="1"/>
      </right>
      <top style="thin">
        <color indexed="64"/>
      </top>
      <bottom style="dashed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38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64"/>
      </bottom>
      <diagonal/>
    </border>
  </borders>
  <cellStyleXfs count="4075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  <xf numFmtId="0" fontId="1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0" fontId="24" fillId="0" borderId="0"/>
    <xf numFmtId="170" fontId="24" fillId="0" borderId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0" borderId="0"/>
    <xf numFmtId="171" fontId="24" fillId="0" borderId="8">
      <alignment horizontal="right" vertical="center"/>
      <protection locked="0"/>
    </xf>
    <xf numFmtId="164" fontId="28" fillId="0" borderId="0" applyFont="0" applyFill="0" applyBorder="0" applyAlignment="0" applyProtection="0"/>
    <xf numFmtId="0" fontId="29" fillId="27" borderId="0" applyNumberFormat="0" applyBorder="0" applyAlignment="0" applyProtection="0"/>
    <xf numFmtId="0" fontId="30" fillId="0" borderId="0" applyNumberFormat="0" applyFill="0" applyBorder="0" applyAlignment="0"/>
    <xf numFmtId="165" fontId="23" fillId="28" borderId="0" applyNumberFormat="0" applyFont="0" applyBorder="0" applyAlignment="0">
      <alignment horizontal="right"/>
    </xf>
    <xf numFmtId="165" fontId="23" fillId="28" borderId="0" applyNumberFormat="0" applyFont="0" applyBorder="0" applyAlignment="0">
      <alignment horizontal="right"/>
    </xf>
    <xf numFmtId="0" fontId="31" fillId="0" borderId="0" applyNumberFormat="0" applyFill="0" applyBorder="0" applyAlignment="0">
      <protection locked="0"/>
    </xf>
    <xf numFmtId="0" fontId="32" fillId="29" borderId="0"/>
    <xf numFmtId="0" fontId="33" fillId="11" borderId="9" applyNumberFormat="0" applyAlignment="0" applyProtection="0"/>
    <xf numFmtId="172" fontId="34" fillId="0" borderId="10">
      <alignment horizontal="center"/>
    </xf>
    <xf numFmtId="0" fontId="35" fillId="30" borderId="11" applyNumberFormat="0" applyAlignment="0" applyProtection="0"/>
    <xf numFmtId="0" fontId="36" fillId="31" borderId="6">
      <alignment horizontal="center" vertical="center"/>
    </xf>
    <xf numFmtId="165" fontId="2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3" fontId="3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23" fillId="35" borderId="9"/>
    <xf numFmtId="174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0" fontId="42" fillId="0" borderId="0"/>
    <xf numFmtId="0" fontId="43" fillId="0" borderId="0"/>
    <xf numFmtId="0" fontId="44" fillId="36" borderId="0" applyNumberFormat="0" applyBorder="0" applyAlignment="0" applyProtection="0"/>
    <xf numFmtId="0" fontId="45" fillId="0" borderId="0" applyFill="0" applyBorder="0"/>
    <xf numFmtId="0" fontId="46" fillId="0" borderId="0" applyNumberFormat="0" applyFill="0"/>
    <xf numFmtId="0" fontId="47" fillId="0" borderId="0" applyFill="0"/>
    <xf numFmtId="0" fontId="48" fillId="0" borderId="0" applyFill="0"/>
    <xf numFmtId="0" fontId="49" fillId="0" borderId="0" applyFill="0"/>
    <xf numFmtId="0" fontId="18" fillId="0" borderId="0" applyFill="0" applyBorder="0">
      <alignment vertical="center"/>
    </xf>
    <xf numFmtId="0" fontId="50" fillId="0" borderId="12" applyNumberFormat="0" applyFill="0" applyAlignment="0" applyProtection="0"/>
    <xf numFmtId="0" fontId="18" fillId="0" borderId="0" applyFill="0" applyBorder="0">
      <alignment vertical="center"/>
    </xf>
    <xf numFmtId="0" fontId="51" fillId="0" borderId="0" applyFill="0" applyBorder="0">
      <alignment vertical="center"/>
    </xf>
    <xf numFmtId="0" fontId="52" fillId="0" borderId="13" applyNumberFormat="0" applyFill="0" applyAlignment="0" applyProtection="0"/>
    <xf numFmtId="0" fontId="51" fillId="0" borderId="0" applyFill="0" applyBorder="0">
      <alignment vertical="center"/>
    </xf>
    <xf numFmtId="0" fontId="20" fillId="0" borderId="0" applyFill="0" applyBorder="0">
      <alignment vertical="center"/>
    </xf>
    <xf numFmtId="0" fontId="53" fillId="0" borderId="14" applyNumberFormat="0" applyFill="0" applyAlignment="0" applyProtection="0"/>
    <xf numFmtId="0" fontId="20" fillId="0" borderId="0" applyFill="0" applyBorder="0">
      <alignment vertical="center"/>
    </xf>
    <xf numFmtId="0" fontId="24" fillId="0" borderId="0" applyFill="0" applyBorder="0">
      <alignment vertical="center"/>
    </xf>
    <xf numFmtId="0" fontId="53" fillId="0" borderId="0" applyNumberFormat="0" applyFill="0" applyBorder="0" applyAlignment="0" applyProtection="0"/>
    <xf numFmtId="0" fontId="24" fillId="0" borderId="0" applyFill="0" applyBorder="0">
      <alignment vertical="center"/>
    </xf>
    <xf numFmtId="176" fontId="54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Fill="0" applyBorder="0">
      <alignment horizontal="center" vertical="center"/>
      <protection locked="0"/>
    </xf>
    <xf numFmtId="0" fontId="57" fillId="0" borderId="0" applyFill="0" applyBorder="0">
      <alignment horizontal="left" vertical="center"/>
      <protection locked="0"/>
    </xf>
    <xf numFmtId="0" fontId="58" fillId="9" borderId="9" applyNumberFormat="0" applyAlignment="0" applyProtection="0"/>
    <xf numFmtId="177" fontId="17" fillId="37" borderId="0" applyProtection="0"/>
    <xf numFmtId="165" fontId="23" fillId="38" borderId="0" applyFont="0" applyBorder="0" applyAlignment="0">
      <alignment horizontal="right"/>
      <protection locked="0"/>
    </xf>
    <xf numFmtId="165" fontId="23" fillId="38" borderId="0" applyFont="0" applyBorder="0" applyAlignment="0">
      <alignment horizontal="right"/>
      <protection locked="0"/>
    </xf>
    <xf numFmtId="178" fontId="23" fillId="5" borderId="0" applyFont="0" applyBorder="0">
      <alignment horizontal="right"/>
      <protection locked="0"/>
    </xf>
    <xf numFmtId="178" fontId="23" fillId="5" borderId="0" applyFont="0" applyBorder="0">
      <alignment horizontal="right"/>
      <protection locked="0"/>
    </xf>
    <xf numFmtId="165" fontId="23" fillId="39" borderId="0" applyFont="0" applyBorder="0">
      <alignment horizontal="right"/>
      <protection locked="0"/>
    </xf>
    <xf numFmtId="165" fontId="23" fillId="39" borderId="0" applyFont="0" applyBorder="0">
      <alignment horizontal="right"/>
      <protection locked="0"/>
    </xf>
    <xf numFmtId="0" fontId="32" fillId="40" borderId="0"/>
    <xf numFmtId="0" fontId="23" fillId="3" borderId="15" applyNumberFormat="0" applyFont="0" applyAlignment="0"/>
    <xf numFmtId="0" fontId="24" fillId="28" borderId="0"/>
    <xf numFmtId="0" fontId="59" fillId="0" borderId="16" applyNumberFormat="0" applyFill="0" applyAlignment="0" applyProtection="0"/>
    <xf numFmtId="179" fontId="60" fillId="0" borderId="0"/>
    <xf numFmtId="0" fontId="61" fillId="0" borderId="0" applyFill="0" applyBorder="0">
      <alignment horizontal="left" vertical="center"/>
    </xf>
    <xf numFmtId="0" fontId="62" fillId="12" borderId="0" applyNumberFormat="0" applyBorder="0" applyAlignment="0" applyProtection="0"/>
    <xf numFmtId="180" fontId="6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7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8" fillId="0" borderId="0"/>
    <xf numFmtId="0" fontId="23" fillId="7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10" borderId="17" applyNumberFormat="0" applyFont="0" applyAlignment="0" applyProtection="0"/>
    <xf numFmtId="0" fontId="64" fillId="37" borderId="18" applyNumberFormat="0"/>
    <xf numFmtId="0" fontId="65" fillId="11" borderId="19" applyNumberFormat="0" applyAlignment="0" applyProtection="0"/>
    <xf numFmtId="181" fontId="23" fillId="0" borderId="0" applyFill="0" applyBorder="0"/>
    <xf numFmtId="181" fontId="23" fillId="0" borderId="0" applyFill="0" applyBorder="0"/>
    <xf numFmtId="181" fontId="23" fillId="0" borderId="0" applyFill="0" applyBorder="0"/>
    <xf numFmtId="9" fontId="6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3" fillId="0" borderId="0" applyFont="0" applyFill="0" applyBorder="0" applyAlignment="0" applyProtection="0"/>
    <xf numFmtId="176" fontId="67" fillId="0" borderId="0"/>
    <xf numFmtId="0" fontId="20" fillId="0" borderId="0" applyFill="0" applyBorder="0">
      <alignment vertical="center"/>
    </xf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182" fontId="68" fillId="0" borderId="4"/>
    <xf numFmtId="0" fontId="69" fillId="0" borderId="3">
      <alignment horizontal="center"/>
    </xf>
    <xf numFmtId="3" fontId="37" fillId="0" borderId="0" applyFont="0" applyFill="0" applyBorder="0" applyAlignment="0" applyProtection="0"/>
    <xf numFmtId="0" fontId="37" fillId="41" borderId="0" applyNumberFormat="0" applyFont="0" applyBorder="0" applyAlignment="0" applyProtection="0"/>
    <xf numFmtId="183" fontId="23" fillId="0" borderId="0"/>
    <xf numFmtId="183" fontId="23" fillId="0" borderId="0"/>
    <xf numFmtId="183" fontId="23" fillId="0" borderId="0"/>
    <xf numFmtId="184" fontId="24" fillId="0" borderId="0" applyFill="0" applyBorder="0">
      <alignment horizontal="right" vertical="center"/>
    </xf>
    <xf numFmtId="185" fontId="24" fillId="0" borderId="0" applyFill="0" applyBorder="0">
      <alignment horizontal="right" vertical="center"/>
    </xf>
    <xf numFmtId="186" fontId="24" fillId="0" borderId="0" applyFill="0" applyBorder="0">
      <alignment horizontal="right" vertical="center"/>
    </xf>
    <xf numFmtId="0" fontId="23" fillId="10" borderId="0" applyNumberFormat="0" applyFont="0" applyBorder="0" applyAlignment="0" applyProtection="0"/>
    <xf numFmtId="0" fontId="23" fillId="10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Border="0" applyAlignment="0" applyProtection="0"/>
    <xf numFmtId="0" fontId="23" fillId="0" borderId="0" applyNumberFormat="0" applyFont="0" applyBorder="0" applyAlignment="0" applyProtection="0"/>
    <xf numFmtId="0" fontId="70" fillId="0" borderId="0" applyNumberFormat="0" applyFill="0" applyBorder="0" applyAlignment="0" applyProtection="0"/>
    <xf numFmtId="0" fontId="71" fillId="42" borderId="0"/>
    <xf numFmtId="0" fontId="72" fillId="42" borderId="0" applyNumberFormat="0"/>
    <xf numFmtId="0" fontId="73" fillId="42" borderId="0"/>
    <xf numFmtId="0" fontId="23" fillId="0" borderId="0"/>
    <xf numFmtId="0" fontId="23" fillId="0" borderId="0"/>
    <xf numFmtId="0" fontId="23" fillId="0" borderId="0"/>
    <xf numFmtId="0" fontId="61" fillId="0" borderId="0"/>
    <xf numFmtId="0" fontId="74" fillId="0" borderId="0"/>
    <xf numFmtId="15" fontId="23" fillId="0" borderId="0"/>
    <xf numFmtId="15" fontId="23" fillId="0" borderId="0"/>
    <xf numFmtId="15" fontId="23" fillId="0" borderId="0"/>
    <xf numFmtId="10" fontId="23" fillId="0" borderId="0"/>
    <xf numFmtId="10" fontId="23" fillId="0" borderId="0"/>
    <xf numFmtId="10" fontId="23" fillId="0" borderId="0"/>
    <xf numFmtId="0" fontId="75" fillId="43" borderId="20" applyBorder="0" applyProtection="0">
      <alignment horizontal="centerContinuous" vertical="center"/>
    </xf>
    <xf numFmtId="0" fontId="76" fillId="0" borderId="0" applyBorder="0" applyProtection="0">
      <alignment vertical="center"/>
    </xf>
    <xf numFmtId="0" fontId="77" fillId="0" borderId="0">
      <alignment horizontal="left"/>
    </xf>
    <xf numFmtId="0" fontId="77" fillId="0" borderId="5" applyFill="0" applyBorder="0" applyProtection="0">
      <alignment horizontal="left" vertical="top"/>
    </xf>
    <xf numFmtId="0" fontId="78" fillId="44" borderId="6" applyNumberFormat="0">
      <alignment horizontal="center" vertical="center"/>
    </xf>
    <xf numFmtId="0" fontId="79" fillId="45" borderId="9" applyNumberFormat="0" applyAlignment="0">
      <alignment horizontal="right"/>
    </xf>
    <xf numFmtId="49" fontId="23" fillId="0" borderId="0" applyFont="0" applyFill="0" applyBorder="0" applyAlignment="0" applyProtection="0"/>
    <xf numFmtId="0" fontId="80" fillId="0" borderId="0"/>
    <xf numFmtId="49" fontId="23" fillId="0" borderId="0" applyFont="0" applyFill="0" applyBorder="0" applyAlignment="0" applyProtection="0"/>
    <xf numFmtId="0" fontId="81" fillId="0" borderId="0"/>
    <xf numFmtId="0" fontId="81" fillId="0" borderId="0"/>
    <xf numFmtId="0" fontId="80" fillId="0" borderId="0"/>
    <xf numFmtId="179" fontId="82" fillId="0" borderId="0"/>
    <xf numFmtId="0" fontId="70" fillId="0" borderId="0" applyNumberFormat="0" applyFill="0" applyBorder="0" applyAlignment="0" applyProtection="0"/>
    <xf numFmtId="0" fontId="83" fillId="0" borderId="0" applyFill="0" applyBorder="0">
      <alignment horizontal="left" vertical="center"/>
      <protection locked="0"/>
    </xf>
    <xf numFmtId="0" fontId="80" fillId="0" borderId="0"/>
    <xf numFmtId="0" fontId="84" fillId="0" borderId="0" applyFill="0" applyBorder="0">
      <alignment horizontal="left" vertical="center"/>
      <protection locked="0"/>
    </xf>
    <xf numFmtId="0" fontId="40" fillId="0" borderId="21" applyNumberFormat="0" applyFill="0" applyAlignment="0" applyProtection="0"/>
    <xf numFmtId="0" fontId="18" fillId="3" borderId="15" applyNumberFormat="0" applyAlignment="0"/>
    <xf numFmtId="0" fontId="34" fillId="0" borderId="0" applyNumberFormat="0" applyFill="0" applyBorder="0"/>
    <xf numFmtId="0" fontId="85" fillId="46" borderId="15" applyNumberFormat="0">
      <protection locked="0"/>
    </xf>
    <xf numFmtId="0" fontId="86" fillId="0" borderId="0" applyNumberFormat="0" applyFill="0" applyBorder="0" applyAlignment="0" applyProtection="0"/>
    <xf numFmtId="187" fontId="23" fillId="0" borderId="20" applyBorder="0" applyProtection="0">
      <alignment horizontal="right"/>
    </xf>
    <xf numFmtId="187" fontId="23" fillId="0" borderId="20" applyBorder="0" applyProtection="0">
      <alignment horizontal="right"/>
    </xf>
    <xf numFmtId="187" fontId="23" fillId="0" borderId="20" applyBorder="0" applyProtection="0">
      <alignment horizontal="right"/>
    </xf>
    <xf numFmtId="0" fontId="87" fillId="0" borderId="0" applyNumberForma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0" fontId="15" fillId="0" borderId="0"/>
    <xf numFmtId="9" fontId="15" fillId="0" borderId="0" applyFont="0" applyFill="0" applyBorder="0" applyAlignment="0" applyProtection="0"/>
    <xf numFmtId="171" fontId="24" fillId="0" borderId="27">
      <alignment horizontal="right" vertical="center"/>
      <protection locked="0"/>
    </xf>
    <xf numFmtId="167" fontId="15" fillId="0" borderId="0" applyFont="0" applyFill="0" applyBorder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172" fontId="34" fillId="0" borderId="32">
      <alignment horizontal="center"/>
    </xf>
    <xf numFmtId="0" fontId="11" fillId="0" borderId="0"/>
    <xf numFmtId="0" fontId="2" fillId="0" borderId="0" applyNumberFormat="0" applyFill="0" applyBorder="0" applyAlignment="0" applyProtection="0"/>
    <xf numFmtId="0" fontId="15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9" fillId="0" borderId="0"/>
    <xf numFmtId="9" fontId="79" fillId="0" borderId="0" applyFont="0" applyFill="0" applyBorder="0" applyAlignment="0" applyProtection="0"/>
    <xf numFmtId="0" fontId="11" fillId="47" borderId="0" applyNumberFormat="0" applyBorder="0" applyAlignment="0" applyProtection="0"/>
    <xf numFmtId="192" fontId="23" fillId="39" borderId="0" applyFont="0" applyBorder="0">
      <alignment horizontal="right"/>
    </xf>
    <xf numFmtId="176" fontId="23" fillId="39" borderId="0" applyFont="0" applyBorder="0" applyAlignment="0"/>
    <xf numFmtId="192" fontId="23" fillId="39" borderId="0" applyFont="0" applyBorder="0">
      <alignment horizontal="right"/>
    </xf>
    <xf numFmtId="165" fontId="23" fillId="48" borderId="0" applyFont="0" applyBorder="0" applyAlignment="0">
      <alignment horizontal="right"/>
      <protection locked="0"/>
    </xf>
    <xf numFmtId="10" fontId="23" fillId="48" borderId="0" applyFont="0" applyBorder="0">
      <alignment horizontal="right"/>
      <protection locked="0"/>
    </xf>
    <xf numFmtId="165" fontId="23" fillId="48" borderId="0" applyFont="0" applyBorder="0" applyAlignment="0">
      <alignment horizontal="right"/>
      <protection locked="0"/>
    </xf>
    <xf numFmtId="3" fontId="23" fillId="49" borderId="0" applyFont="0" applyBorder="0">
      <protection locked="0"/>
    </xf>
    <xf numFmtId="176" fontId="51" fillId="49" borderId="0" applyBorder="0" applyAlignment="0">
      <protection locked="0"/>
    </xf>
    <xf numFmtId="176" fontId="96" fillId="50" borderId="0" applyBorder="0" applyAlignment="0"/>
    <xf numFmtId="192" fontId="97" fillId="28" borderId="35" applyFont="0" applyBorder="0" applyAlignment="0"/>
    <xf numFmtId="176" fontId="51" fillId="28" borderId="0" applyFont="0" applyBorder="0" applyAlignment="0"/>
    <xf numFmtId="167" fontId="11" fillId="0" borderId="0" applyFont="0" applyFill="0" applyBorder="0" applyAlignment="0" applyProtection="0"/>
    <xf numFmtId="165" fontId="23" fillId="28" borderId="0" applyNumberFormat="0" applyFont="0" applyBorder="0" applyAlignment="0">
      <alignment horizontal="right"/>
    </xf>
    <xf numFmtId="165" fontId="23" fillId="28" borderId="0" applyNumberFormat="0" applyFont="0" applyBorder="0" applyAlignment="0">
      <alignment horizontal="right"/>
    </xf>
    <xf numFmtId="167" fontId="23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3" fillId="38" borderId="0" applyFont="0" applyBorder="0" applyAlignment="0">
      <alignment horizontal="right"/>
      <protection locked="0"/>
    </xf>
    <xf numFmtId="165" fontId="23" fillId="38" borderId="0" applyFont="0" applyBorder="0" applyAlignment="0">
      <alignment horizontal="right"/>
      <protection locked="0"/>
    </xf>
    <xf numFmtId="165" fontId="23" fillId="39" borderId="0" applyFont="0" applyBorder="0">
      <alignment horizontal="right"/>
      <protection locked="0"/>
    </xf>
    <xf numFmtId="165" fontId="23" fillId="39" borderId="0" applyFont="0" applyBorder="0">
      <alignment horizontal="right"/>
      <protection locked="0"/>
    </xf>
    <xf numFmtId="167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3" fillId="48" borderId="0" applyFont="0" applyBorder="0" applyAlignment="0">
      <alignment horizontal="right"/>
      <protection locked="0"/>
    </xf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23" fillId="0" borderId="0"/>
    <xf numFmtId="21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1" fillId="0" borderId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1" fontId="23" fillId="48" borderId="0" applyFont="0" applyBorder="0" applyAlignment="0">
      <alignment horizontal="right"/>
      <protection locked="0"/>
    </xf>
    <xf numFmtId="41" fontId="23" fillId="39" borderId="0" applyFont="0" applyBorder="0">
      <alignment horizontal="right"/>
      <protection locked="0"/>
    </xf>
    <xf numFmtId="0" fontId="23" fillId="0" borderId="0" applyFill="0"/>
    <xf numFmtId="0" fontId="71" fillId="61" borderId="0">
      <alignment horizontal="left" vertical="center"/>
      <protection locked="0"/>
    </xf>
    <xf numFmtId="0" fontId="115" fillId="62" borderId="0">
      <alignment vertical="center"/>
      <protection locked="0"/>
    </xf>
    <xf numFmtId="0" fontId="23" fillId="0" borderId="0"/>
    <xf numFmtId="0" fontId="23" fillId="0" borderId="0" applyFill="0"/>
    <xf numFmtId="0" fontId="23" fillId="0" borderId="0"/>
    <xf numFmtId="174" fontId="23" fillId="0" borderId="0"/>
    <xf numFmtId="0" fontId="117" fillId="0" borderId="0"/>
    <xf numFmtId="0" fontId="117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69" fillId="0" borderId="50">
      <alignment horizontal="center"/>
    </xf>
    <xf numFmtId="41" fontId="23" fillId="28" borderId="0" applyNumberFormat="0" applyFont="0" applyBorder="0" applyAlignment="0">
      <alignment horizontal="right"/>
    </xf>
    <xf numFmtId="41" fontId="23" fillId="28" borderId="0" applyNumberFormat="0" applyFont="0" applyBorder="0" applyAlignment="0">
      <alignment horizontal="right"/>
    </xf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0" fillId="0" borderId="0" applyFill="0" applyBorder="0">
      <alignment vertical="center"/>
    </xf>
    <xf numFmtId="41" fontId="23" fillId="38" borderId="0" applyFont="0" applyBorder="0" applyAlignment="0">
      <alignment horizontal="right"/>
      <protection locked="0"/>
    </xf>
    <xf numFmtId="41" fontId="23" fillId="39" borderId="0" applyFont="0" applyBorder="0">
      <alignment horizontal="right"/>
      <protection locked="0"/>
    </xf>
    <xf numFmtId="214" fontId="23" fillId="0" borderId="0" applyFont="0" applyFill="0" applyBorder="0" applyAlignment="0" applyProtection="0"/>
    <xf numFmtId="0" fontId="2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4" fontId="23" fillId="0" borderId="0"/>
    <xf numFmtId="0" fontId="11" fillId="47" borderId="0" applyNumberFormat="0" applyBorder="0" applyAlignment="0" applyProtection="0"/>
    <xf numFmtId="0" fontId="11" fillId="60" borderId="0" applyNumberFormat="0" applyBorder="0" applyAlignment="0" applyProtection="0"/>
    <xf numFmtId="41" fontId="23" fillId="28" borderId="0" applyNumberFormat="0" applyFont="0" applyBorder="0" applyAlignment="0">
      <alignment horizontal="right"/>
    </xf>
    <xf numFmtId="0" fontId="33" fillId="11" borderId="28" applyNumberFormat="0" applyAlignment="0" applyProtection="0"/>
    <xf numFmtId="0" fontId="35" fillId="30" borderId="11" applyNumberFormat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58" fillId="9" borderId="28" applyNumberFormat="0" applyAlignment="0" applyProtection="0"/>
    <xf numFmtId="41" fontId="23" fillId="38" borderId="0" applyFont="0" applyBorder="0" applyAlignment="0">
      <alignment horizontal="right"/>
      <protection locked="0"/>
    </xf>
    <xf numFmtId="41" fontId="23" fillId="38" borderId="0" applyFont="0" applyBorder="0" applyAlignment="0">
      <alignment horizontal="right"/>
      <protection locked="0"/>
    </xf>
    <xf numFmtId="41" fontId="23" fillId="38" borderId="0" applyFont="0" applyBorder="0" applyAlignment="0">
      <alignment horizontal="right"/>
      <protection locked="0"/>
    </xf>
    <xf numFmtId="41" fontId="23" fillId="38" borderId="0" applyFont="0" applyBorder="0" applyAlignment="0">
      <alignment horizontal="right"/>
      <protection locked="0"/>
    </xf>
    <xf numFmtId="41" fontId="23" fillId="48" borderId="0" applyFont="0" applyBorder="0" applyAlignment="0">
      <alignment horizontal="right"/>
      <protection locked="0"/>
    </xf>
    <xf numFmtId="178" fontId="23" fillId="5" borderId="0" applyFont="0" applyBorder="0">
      <alignment horizontal="right"/>
      <protection locked="0"/>
    </xf>
    <xf numFmtId="41" fontId="23" fillId="39" borderId="0" applyFont="0" applyBorder="0">
      <alignment horizontal="right"/>
      <protection locked="0"/>
    </xf>
    <xf numFmtId="208" fontId="11" fillId="64" borderId="45">
      <protection locked="0"/>
    </xf>
    <xf numFmtId="208" fontId="11" fillId="64" borderId="45">
      <protection locked="0"/>
    </xf>
    <xf numFmtId="208" fontId="11" fillId="64" borderId="45">
      <protection locked="0"/>
    </xf>
    <xf numFmtId="49" fontId="11" fillId="64" borderId="45" applyFont="0" applyAlignment="0">
      <alignment horizontal="left" vertical="center" wrapText="1"/>
      <protection locked="0"/>
    </xf>
    <xf numFmtId="49" fontId="11" fillId="64" borderId="45" applyFont="0" applyAlignment="0">
      <alignment horizontal="left" vertical="center" wrapText="1"/>
      <protection locked="0"/>
    </xf>
    <xf numFmtId="49" fontId="11" fillId="64" borderId="45" applyFont="0" applyAlignment="0">
      <alignment horizontal="left" vertical="center" wrapText="1"/>
      <protection locked="0"/>
    </xf>
    <xf numFmtId="208" fontId="11" fillId="63" borderId="45"/>
    <xf numFmtId="208" fontId="11" fillId="63" borderId="45"/>
    <xf numFmtId="208" fontId="11" fillId="63" borderId="45"/>
    <xf numFmtId="0" fontId="23" fillId="0" borderId="0"/>
    <xf numFmtId="0" fontId="23" fillId="0" borderId="0"/>
    <xf numFmtId="0" fontId="23" fillId="7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7" borderId="0"/>
    <xf numFmtId="0" fontId="23" fillId="7" borderId="0"/>
    <xf numFmtId="0" fontId="23" fillId="0" borderId="0"/>
    <xf numFmtId="0" fontId="38" fillId="0" borderId="0"/>
    <xf numFmtId="0" fontId="25" fillId="0" borderId="0"/>
    <xf numFmtId="0" fontId="25" fillId="0" borderId="0"/>
    <xf numFmtId="0" fontId="23" fillId="0" borderId="0"/>
    <xf numFmtId="0" fontId="23" fillId="0" borderId="0" applyFill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23" fillId="0" borderId="0"/>
    <xf numFmtId="0" fontId="23" fillId="7" borderId="0"/>
    <xf numFmtId="0" fontId="23" fillId="7" borderId="0"/>
    <xf numFmtId="0" fontId="23" fillId="0" borderId="0"/>
    <xf numFmtId="0" fontId="23" fillId="7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23" fillId="0" borderId="0"/>
    <xf numFmtId="0" fontId="11" fillId="0" borderId="0"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 applyFill="0"/>
    <xf numFmtId="0" fontId="23" fillId="0" borderId="0"/>
    <xf numFmtId="0" fontId="11" fillId="0" borderId="0"/>
    <xf numFmtId="0" fontId="25" fillId="0" borderId="0"/>
    <xf numFmtId="0" fontId="23" fillId="7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9" fillId="0" borderId="3">
      <alignment horizontal="center"/>
    </xf>
    <xf numFmtId="0" fontId="69" fillId="0" borderId="3">
      <alignment horizontal="center"/>
    </xf>
    <xf numFmtId="0" fontId="69" fillId="0" borderId="3">
      <alignment horizontal="center"/>
    </xf>
    <xf numFmtId="0" fontId="69" fillId="0" borderId="3">
      <alignment horizontal="center"/>
    </xf>
    <xf numFmtId="0" fontId="69" fillId="0" borderId="3">
      <alignment horizontal="center"/>
    </xf>
    <xf numFmtId="0" fontId="69" fillId="0" borderId="3">
      <alignment horizontal="center"/>
    </xf>
    <xf numFmtId="208" fontId="3" fillId="64" borderId="46">
      <alignment horizontal="right" indent="2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40" fillId="0" borderId="31" applyNumberFormat="0" applyFill="0" applyAlignment="0" applyProtection="0"/>
    <xf numFmtId="0" fontId="11" fillId="0" borderId="0"/>
    <xf numFmtId="0" fontId="11" fillId="0" borderId="0"/>
    <xf numFmtId="0" fontId="23" fillId="0" borderId="0"/>
    <xf numFmtId="0" fontId="11" fillId="0" borderId="0"/>
    <xf numFmtId="0" fontId="11" fillId="0" borderId="0"/>
    <xf numFmtId="0" fontId="25" fillId="11" borderId="0" applyNumberFormat="0" applyBorder="0" applyAlignment="0" applyProtection="0"/>
    <xf numFmtId="0" fontId="25" fillId="65" borderId="0" applyNumberFormat="0" applyBorder="0" applyAlignment="0" applyProtection="0"/>
    <xf numFmtId="0" fontId="25" fillId="13" borderId="0" applyNumberFormat="0" applyBorder="0" applyAlignment="0" applyProtection="0"/>
    <xf numFmtId="0" fontId="25" fillId="6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41" fontId="23" fillId="28" borderId="0" applyNumberFormat="0" applyFont="0" applyBorder="0" applyAlignment="0">
      <alignment horizontal="right"/>
    </xf>
    <xf numFmtId="41" fontId="23" fillId="28" borderId="0" applyNumberFormat="0" applyFont="0" applyBorder="0" applyAlignment="0">
      <alignment horizontal="right"/>
    </xf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5" fillId="30" borderId="11" applyNumberFormat="0" applyAlignment="0" applyProtection="0"/>
    <xf numFmtId="0" fontId="35" fillId="30" borderId="11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20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52" fillId="0" borderId="48" applyNumberFormat="0" applyFill="0" applyAlignment="0" applyProtection="0"/>
    <xf numFmtId="0" fontId="53" fillId="0" borderId="49" applyNumberFormat="0" applyFill="0" applyAlignment="0" applyProtection="0"/>
    <xf numFmtId="0" fontId="53" fillId="0" borderId="49" applyNumberFormat="0" applyFill="0" applyAlignment="0" applyProtection="0"/>
    <xf numFmtId="0" fontId="53" fillId="0" borderId="49" applyNumberFormat="0" applyFill="0" applyAlignment="0" applyProtection="0"/>
    <xf numFmtId="0" fontId="53" fillId="0" borderId="49" applyNumberFormat="0" applyFill="0" applyAlignment="0" applyProtection="0"/>
    <xf numFmtId="0" fontId="121" fillId="0" borderId="0" applyNumberFormat="0" applyFill="0" applyBorder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41" fontId="23" fillId="38" borderId="0" applyFont="0" applyBorder="0" applyAlignment="0">
      <alignment horizontal="right"/>
      <protection locked="0"/>
    </xf>
    <xf numFmtId="41" fontId="23" fillId="48" borderId="0" applyFont="0" applyBorder="0" applyAlignment="0">
      <alignment horizontal="right"/>
      <protection locked="0"/>
    </xf>
    <xf numFmtId="41" fontId="23" fillId="48" borderId="0" applyFont="0" applyBorder="0" applyAlignment="0">
      <alignment horizontal="right"/>
      <protection locked="0"/>
    </xf>
    <xf numFmtId="41" fontId="23" fillId="38" borderId="0" applyFont="0" applyBorder="0" applyAlignment="0">
      <alignment horizontal="right"/>
      <protection locked="0"/>
    </xf>
    <xf numFmtId="41" fontId="23" fillId="39" borderId="0" applyFont="0" applyBorder="0">
      <alignment horizontal="right"/>
      <protection locked="0"/>
    </xf>
    <xf numFmtId="41" fontId="23" fillId="39" borderId="0" applyFont="0" applyBorder="0">
      <alignment horizontal="right"/>
      <protection locked="0"/>
    </xf>
    <xf numFmtId="41" fontId="23" fillId="39" borderId="0" applyFont="0" applyBorder="0">
      <alignment horizontal="right"/>
      <protection locked="0"/>
    </xf>
    <xf numFmtId="41" fontId="23" fillId="39" borderId="0" applyFont="0" applyBorder="0">
      <alignment horizontal="right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23" fillId="7" borderId="0"/>
    <xf numFmtId="0" fontId="23" fillId="7" borderId="0"/>
    <xf numFmtId="0" fontId="23" fillId="7" borderId="0"/>
    <xf numFmtId="0" fontId="11" fillId="0" borderId="0"/>
    <xf numFmtId="0" fontId="11" fillId="0" borderId="0"/>
    <xf numFmtId="0" fontId="23" fillId="0" borderId="0" applyFill="0"/>
    <xf numFmtId="0" fontId="25" fillId="0" borderId="0"/>
    <xf numFmtId="0" fontId="23" fillId="0" borderId="0" applyFill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82" fontId="68" fillId="0" borderId="4"/>
    <xf numFmtId="0" fontId="69" fillId="0" borderId="3">
      <alignment horizontal="center"/>
    </xf>
    <xf numFmtId="0" fontId="69" fillId="0" borderId="3">
      <alignment horizontal="center"/>
    </xf>
    <xf numFmtId="0" fontId="69" fillId="0" borderId="3">
      <alignment horizontal="center"/>
    </xf>
    <xf numFmtId="0" fontId="69" fillId="0" borderId="3">
      <alignment horizontal="center"/>
    </xf>
    <xf numFmtId="0" fontId="69" fillId="0" borderId="3">
      <alignment horizontal="center"/>
    </xf>
    <xf numFmtId="0" fontId="69" fillId="0" borderId="3">
      <alignment horizontal="center"/>
    </xf>
    <xf numFmtId="0" fontId="69" fillId="0" borderId="3">
      <alignment horizontal="center"/>
    </xf>
    <xf numFmtId="0" fontId="122" fillId="43" borderId="20" applyBorder="0" applyProtection="0">
      <alignment horizontal="centerContinuous" vertical="center"/>
    </xf>
    <xf numFmtId="0" fontId="122" fillId="43" borderId="20" applyBorder="0" applyProtection="0">
      <alignment horizontal="centerContinuous" vertical="center"/>
    </xf>
    <xf numFmtId="0" fontId="122" fillId="43" borderId="20" applyBorder="0" applyProtection="0">
      <alignment horizontal="centerContinuous" vertical="center"/>
    </xf>
    <xf numFmtId="0" fontId="122" fillId="43" borderId="20" applyBorder="0" applyProtection="0">
      <alignment horizontal="centerContinuous" vertical="center"/>
    </xf>
    <xf numFmtId="0" fontId="77" fillId="0" borderId="5" applyFill="0" applyBorder="0" applyProtection="0">
      <alignment horizontal="left" vertical="top"/>
    </xf>
    <xf numFmtId="0" fontId="123" fillId="0" borderId="0"/>
    <xf numFmtId="0" fontId="123" fillId="0" borderId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187" fontId="23" fillId="0" borderId="20" applyBorder="0" applyProtection="0">
      <alignment horizontal="right"/>
    </xf>
    <xf numFmtId="187" fontId="23" fillId="0" borderId="20" applyBorder="0" applyProtection="0">
      <alignment horizontal="right"/>
    </xf>
    <xf numFmtId="0" fontId="11" fillId="0" borderId="0"/>
    <xf numFmtId="0" fontId="23" fillId="0" borderId="0"/>
    <xf numFmtId="0" fontId="53" fillId="0" borderId="14" applyNumberFormat="0" applyFill="0" applyAlignment="0" applyProtection="0"/>
    <xf numFmtId="199" fontId="23" fillId="0" borderId="0" applyFont="0" applyFill="0" applyBorder="0" applyAlignment="0" applyProtection="0"/>
    <xf numFmtId="0" fontId="40" fillId="0" borderId="31" applyNumberFormat="0" applyFill="0" applyAlignment="0" applyProtection="0"/>
    <xf numFmtId="0" fontId="53" fillId="0" borderId="14" applyNumberFormat="0" applyFill="0" applyAlignment="0" applyProtection="0"/>
    <xf numFmtId="0" fontId="11" fillId="0" borderId="0"/>
    <xf numFmtId="0" fontId="65" fillId="11" borderId="30" applyNumberFormat="0" applyAlignment="0" applyProtection="0"/>
    <xf numFmtId="200" fontId="23" fillId="0" borderId="0" applyFont="0" applyFill="0" applyBorder="0" applyAlignment="0" applyProtection="0"/>
    <xf numFmtId="199" fontId="23" fillId="0" borderId="0" applyFont="0" applyFill="0" applyBorder="0" applyAlignment="0" applyProtection="0"/>
    <xf numFmtId="199" fontId="23" fillId="0" borderId="0" applyFont="0" applyFill="0" applyBorder="0" applyAlignment="0" applyProtection="0"/>
    <xf numFmtId="198" fontId="23" fillId="48" borderId="0" applyFont="0" applyBorder="0" applyAlignment="0">
      <alignment horizontal="right"/>
      <protection locked="0"/>
    </xf>
    <xf numFmtId="198" fontId="23" fillId="39" borderId="0" applyFont="0" applyBorder="0">
      <alignment horizontal="right"/>
      <protection locked="0"/>
    </xf>
    <xf numFmtId="0" fontId="58" fillId="9" borderId="28" applyNumberFormat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58" fillId="9" borderId="28" applyNumberFormat="0" applyAlignment="0" applyProtection="0"/>
    <xf numFmtId="0" fontId="33" fillId="11" borderId="28" applyNumberFormat="0" applyAlignment="0" applyProtection="0"/>
    <xf numFmtId="0" fontId="53" fillId="0" borderId="49" applyNumberFormat="0" applyFill="0" applyAlignment="0" applyProtection="0"/>
    <xf numFmtId="0" fontId="53" fillId="0" borderId="14" applyNumberFormat="0" applyFill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58" fillId="9" borderId="28" applyNumberForma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23" fillId="0" borderId="0"/>
    <xf numFmtId="0" fontId="58" fillId="9" borderId="28" applyNumberFormat="0" applyAlignment="0" applyProtection="0"/>
    <xf numFmtId="0" fontId="40" fillId="0" borderId="31" applyNumberFormat="0" applyFill="0" applyAlignment="0" applyProtection="0"/>
    <xf numFmtId="0" fontId="53" fillId="0" borderId="14" applyNumberFormat="0" applyFill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58" fillId="9" borderId="28" applyNumberForma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3" fillId="0" borderId="14" applyNumberFormat="0" applyFill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53" fillId="0" borderId="14" applyNumberFormat="0" applyFill="0" applyAlignment="0" applyProtection="0"/>
    <xf numFmtId="0" fontId="23" fillId="10" borderId="29" applyNumberFormat="0" applyFont="0" applyAlignment="0" applyProtection="0"/>
    <xf numFmtId="0" fontId="53" fillId="0" borderId="14" applyNumberFormat="0" applyFill="0" applyAlignment="0" applyProtection="0"/>
    <xf numFmtId="0" fontId="58" fillId="9" borderId="28" applyNumberFormat="0" applyAlignment="0" applyProtection="0"/>
    <xf numFmtId="0" fontId="23" fillId="10" borderId="29" applyNumberFormat="0" applyFont="0" applyAlignment="0" applyProtection="0"/>
    <xf numFmtId="0" fontId="53" fillId="0" borderId="14" applyNumberFormat="0" applyFill="0" applyAlignment="0" applyProtection="0"/>
    <xf numFmtId="0" fontId="33" fillId="11" borderId="28" applyNumberFormat="0" applyAlignment="0" applyProtection="0"/>
    <xf numFmtId="0" fontId="40" fillId="0" borderId="31" applyNumberFormat="0" applyFill="0" applyAlignment="0" applyProtection="0"/>
    <xf numFmtId="0" fontId="69" fillId="0" borderId="3">
      <alignment horizontal="center"/>
    </xf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40" fillId="0" borderId="31" applyNumberFormat="0" applyFill="0" applyAlignment="0" applyProtection="0"/>
    <xf numFmtId="0" fontId="53" fillId="0" borderId="14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53" fillId="0" borderId="14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33" fillId="11" borderId="28" applyNumberFormat="0" applyAlignment="0" applyProtection="0"/>
    <xf numFmtId="0" fontId="40" fillId="0" borderId="31" applyNumberFormat="0" applyFill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198" fontId="23" fillId="28" borderId="0" applyNumberFormat="0" applyFont="0" applyBorder="0" applyAlignment="0">
      <alignment horizontal="right"/>
    </xf>
    <xf numFmtId="198" fontId="23" fillId="28" borderId="0" applyNumberFormat="0" applyFont="0" applyBorder="0" applyAlignment="0">
      <alignment horizontal="right"/>
    </xf>
    <xf numFmtId="0" fontId="33" fillId="11" borderId="28" applyNumberFormat="0" applyAlignment="0" applyProtection="0"/>
    <xf numFmtId="0" fontId="65" fillId="11" borderId="30" applyNumberFormat="0" applyAlignment="0" applyProtection="0"/>
    <xf numFmtId="0" fontId="58" fillId="9" borderId="28" applyNumberForma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200" fontId="25" fillId="0" borderId="0" applyFont="0" applyFill="0" applyBorder="0" applyAlignment="0" applyProtection="0"/>
    <xf numFmtId="200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200" fontId="38" fillId="0" borderId="0" applyFont="0" applyFill="0" applyBorder="0" applyAlignment="0" applyProtection="0"/>
    <xf numFmtId="200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0" fontId="40" fillId="0" borderId="31" applyNumberFormat="0" applyFill="0" applyAlignment="0" applyProtection="0"/>
    <xf numFmtId="199" fontId="23" fillId="0" borderId="0" applyFont="0" applyFill="0" applyBorder="0" applyAlignment="0" applyProtection="0"/>
    <xf numFmtId="199" fontId="23" fillId="0" borderId="0" applyFont="0" applyFill="0" applyBorder="0" applyAlignment="0" applyProtection="0"/>
    <xf numFmtId="199" fontId="23" fillId="0" borderId="0" applyFont="0" applyFill="0" applyBorder="0" applyAlignment="0" applyProtection="0"/>
    <xf numFmtId="199" fontId="23" fillId="0" borderId="0" applyFont="0" applyFill="0" applyBorder="0" applyAlignment="0" applyProtection="0"/>
    <xf numFmtId="199" fontId="23" fillId="0" borderId="0" applyFont="0" applyFill="0" applyBorder="0" applyAlignment="0" applyProtection="0"/>
    <xf numFmtId="199" fontId="23" fillId="0" borderId="0" applyFont="0" applyFill="0" applyBorder="0" applyAlignment="0" applyProtection="0"/>
    <xf numFmtId="199" fontId="23" fillId="0" borderId="0" applyFont="0" applyFill="0" applyBorder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33" fillId="11" borderId="28" applyNumberFormat="0" applyAlignment="0" applyProtection="0"/>
    <xf numFmtId="0" fontId="53" fillId="0" borderId="14" applyNumberFormat="0" applyFill="0" applyAlignment="0" applyProtection="0"/>
    <xf numFmtId="0" fontId="40" fillId="0" borderId="31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33" fillId="11" borderId="28" applyNumberForma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53" fillId="0" borderId="49" applyNumberFormat="0" applyFill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58" fillId="9" borderId="28" applyNumberFormat="0" applyAlignment="0" applyProtection="0"/>
    <xf numFmtId="0" fontId="53" fillId="0" borderId="14" applyNumberFormat="0" applyFill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53" fillId="0" borderId="14" applyNumberFormat="0" applyFill="0" applyAlignment="0" applyProtection="0"/>
    <xf numFmtId="0" fontId="33" fillId="11" borderId="28" applyNumberForma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198" fontId="23" fillId="38" borderId="0" applyFont="0" applyBorder="0" applyAlignment="0">
      <alignment horizontal="right"/>
      <protection locked="0"/>
    </xf>
    <xf numFmtId="0" fontId="33" fillId="11" borderId="28" applyNumberFormat="0" applyAlignment="0" applyProtection="0"/>
    <xf numFmtId="0" fontId="23" fillId="10" borderId="29" applyNumberFormat="0" applyFont="0" applyAlignment="0" applyProtection="0"/>
    <xf numFmtId="198" fontId="23" fillId="39" borderId="0" applyFont="0" applyBorder="0">
      <alignment horizontal="right"/>
      <protection locked="0"/>
    </xf>
    <xf numFmtId="0" fontId="23" fillId="10" borderId="29" applyNumberFormat="0" applyFont="0" applyAlignment="0" applyProtection="0"/>
    <xf numFmtId="0" fontId="33" fillId="11" borderId="28" applyNumberFormat="0" applyAlignment="0" applyProtection="0"/>
    <xf numFmtId="0" fontId="69" fillId="0" borderId="3">
      <alignment horizontal="center"/>
    </xf>
    <xf numFmtId="0" fontId="65" fillId="11" borderId="30" applyNumberFormat="0" applyAlignment="0" applyProtection="0"/>
    <xf numFmtId="0" fontId="65" fillId="11" borderId="30" applyNumberFormat="0" applyAlignment="0" applyProtection="0"/>
    <xf numFmtId="0" fontId="58" fillId="9" borderId="28" applyNumberFormat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11" fillId="0" borderId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58" fillId="9" borderId="28" applyNumberForma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11" fillId="0" borderId="0"/>
    <xf numFmtId="0" fontId="23" fillId="10" borderId="29" applyNumberFormat="0" applyFon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53" fillId="0" borderId="49" applyNumberFormat="0" applyFill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53" fillId="0" borderId="14" applyNumberFormat="0" applyFill="0" applyAlignment="0" applyProtection="0"/>
    <xf numFmtId="0" fontId="58" fillId="9" borderId="28" applyNumberFormat="0" applyAlignment="0" applyProtection="0"/>
    <xf numFmtId="0" fontId="23" fillId="10" borderId="29" applyNumberFormat="0" applyFont="0" applyAlignment="0" applyProtection="0"/>
    <xf numFmtId="0" fontId="23" fillId="0" borderId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53" fillId="0" borderId="14" applyNumberFormat="0" applyFill="0" applyAlignment="0" applyProtection="0"/>
    <xf numFmtId="0" fontId="58" fillId="9" borderId="28" applyNumberFormat="0" applyAlignment="0" applyProtection="0"/>
    <xf numFmtId="0" fontId="23" fillId="10" borderId="29" applyNumberFormat="0" applyFont="0" applyAlignment="0" applyProtection="0"/>
    <xf numFmtId="0" fontId="53" fillId="0" borderId="14" applyNumberFormat="0" applyFill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53" fillId="0" borderId="14" applyNumberFormat="0" applyFill="0" applyAlignment="0" applyProtection="0"/>
    <xf numFmtId="0" fontId="40" fillId="0" borderId="31" applyNumberFormat="0" applyFill="0" applyAlignment="0" applyProtection="0"/>
    <xf numFmtId="0" fontId="58" fillId="9" borderId="28" applyNumberForma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53" fillId="0" borderId="49" applyNumberFormat="0" applyFill="0" applyAlignment="0" applyProtection="0"/>
    <xf numFmtId="0" fontId="40" fillId="0" borderId="31" applyNumberFormat="0" applyFill="0" applyAlignment="0" applyProtection="0"/>
    <xf numFmtId="0" fontId="58" fillId="9" borderId="28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58" fillId="9" borderId="28" applyNumberFormat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58" fillId="9" borderId="28" applyNumberFormat="0" applyAlignment="0" applyProtection="0"/>
    <xf numFmtId="0" fontId="11" fillId="47" borderId="0" applyNumberFormat="0" applyBorder="0" applyAlignment="0" applyProtection="0"/>
    <xf numFmtId="0" fontId="11" fillId="60" borderId="0" applyNumberFormat="0" applyBorder="0" applyAlignment="0" applyProtection="0"/>
    <xf numFmtId="198" fontId="23" fillId="28" borderId="0" applyNumberFormat="0" applyFont="0" applyBorder="0" applyAlignment="0">
      <alignment horizontal="right"/>
    </xf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53" fillId="0" borderId="14" applyNumberFormat="0" applyFill="0" applyAlignment="0" applyProtection="0"/>
    <xf numFmtId="200" fontId="11" fillId="0" borderId="0" applyFont="0" applyFill="0" applyBorder="0" applyAlignment="0" applyProtection="0"/>
    <xf numFmtId="200" fontId="23" fillId="0" borderId="0" applyFont="0" applyFill="0" applyBorder="0" applyAlignment="0" applyProtection="0"/>
    <xf numFmtId="200" fontId="25" fillId="0" borderId="0" applyFont="0" applyFill="0" applyBorder="0" applyAlignment="0" applyProtection="0"/>
    <xf numFmtId="200" fontId="23" fillId="0" borderId="0" applyFont="0" applyFill="0" applyBorder="0" applyAlignment="0" applyProtection="0"/>
    <xf numFmtId="200" fontId="38" fillId="0" borderId="0" applyFont="0" applyFill="0" applyBorder="0" applyAlignment="0" applyProtection="0"/>
    <xf numFmtId="200" fontId="38" fillId="0" borderId="0" applyFont="0" applyFill="0" applyBorder="0" applyAlignment="0" applyProtection="0"/>
    <xf numFmtId="200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0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199" fontId="23" fillId="0" borderId="0" applyFont="0" applyFill="0" applyBorder="0" applyAlignment="0" applyProtection="0"/>
    <xf numFmtId="199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58" fillId="9" borderId="28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49" applyNumberFormat="0" applyFill="0" applyAlignment="0" applyProtection="0"/>
    <xf numFmtId="0" fontId="53" fillId="0" borderId="14" applyNumberFormat="0" applyFill="0" applyAlignment="0" applyProtection="0"/>
    <xf numFmtId="0" fontId="33" fillId="11" borderId="28" applyNumberForma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8" fillId="9" borderId="28" applyNumberForma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23" fillId="10" borderId="29" applyNumberFormat="0" applyFont="0" applyAlignment="0" applyProtection="0"/>
    <xf numFmtId="0" fontId="58" fillId="9" borderId="28" applyNumberFormat="0" applyAlignment="0" applyProtection="0"/>
    <xf numFmtId="0" fontId="69" fillId="0" borderId="3">
      <alignment horizontal="center"/>
    </xf>
    <xf numFmtId="0" fontId="65" fillId="11" borderId="30" applyNumberFormat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198" fontId="23" fillId="38" borderId="0" applyFont="0" applyBorder="0" applyAlignment="0">
      <alignment horizontal="right"/>
      <protection locked="0"/>
    </xf>
    <xf numFmtId="198" fontId="23" fillId="38" borderId="0" applyFont="0" applyBorder="0" applyAlignment="0">
      <alignment horizontal="right"/>
      <protection locked="0"/>
    </xf>
    <xf numFmtId="198" fontId="23" fillId="38" borderId="0" applyFont="0" applyBorder="0" applyAlignment="0">
      <alignment horizontal="right"/>
      <protection locked="0"/>
    </xf>
    <xf numFmtId="198" fontId="23" fillId="38" borderId="0" applyFont="0" applyBorder="0" applyAlignment="0">
      <alignment horizontal="right"/>
      <protection locked="0"/>
    </xf>
    <xf numFmtId="198" fontId="23" fillId="48" borderId="0" applyFont="0" applyBorder="0" applyAlignment="0">
      <alignment horizontal="right"/>
      <protection locked="0"/>
    </xf>
    <xf numFmtId="0" fontId="65" fillId="11" borderId="30" applyNumberForma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198" fontId="23" fillId="39" borderId="0" applyFont="0" applyBorder="0">
      <alignment horizontal="right"/>
      <protection locked="0"/>
    </xf>
    <xf numFmtId="208" fontId="11" fillId="64" borderId="45">
      <protection locked="0"/>
    </xf>
    <xf numFmtId="208" fontId="11" fillId="64" borderId="45">
      <protection locked="0"/>
    </xf>
    <xf numFmtId="208" fontId="11" fillId="64" borderId="45">
      <protection locked="0"/>
    </xf>
    <xf numFmtId="49" fontId="11" fillId="64" borderId="45" applyFont="0" applyAlignment="0">
      <alignment horizontal="left" vertical="center" wrapText="1"/>
      <protection locked="0"/>
    </xf>
    <xf numFmtId="49" fontId="11" fillId="64" borderId="45" applyFont="0" applyAlignment="0">
      <alignment horizontal="left" vertical="center" wrapText="1"/>
      <protection locked="0"/>
    </xf>
    <xf numFmtId="49" fontId="11" fillId="64" borderId="45" applyFont="0" applyAlignment="0">
      <alignment horizontal="left" vertical="center" wrapText="1"/>
      <protection locked="0"/>
    </xf>
    <xf numFmtId="0" fontId="40" fillId="0" borderId="31" applyNumberFormat="0" applyFill="0" applyAlignment="0" applyProtection="0"/>
    <xf numFmtId="0" fontId="69" fillId="0" borderId="3">
      <alignment horizontal="center"/>
    </xf>
    <xf numFmtId="0" fontId="69" fillId="0" borderId="3">
      <alignment horizontal="center"/>
    </xf>
    <xf numFmtId="208" fontId="11" fillId="63" borderId="45"/>
    <xf numFmtId="208" fontId="11" fillId="63" borderId="45"/>
    <xf numFmtId="208" fontId="11" fillId="63" borderId="45"/>
    <xf numFmtId="0" fontId="58" fillId="9" borderId="28" applyNumberFormat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11" fillId="0" borderId="0"/>
    <xf numFmtId="0" fontId="53" fillId="0" borderId="14" applyNumberFormat="0" applyFill="0" applyAlignment="0" applyProtection="0"/>
    <xf numFmtId="0" fontId="69" fillId="0" borderId="3">
      <alignment horizontal="center"/>
    </xf>
    <xf numFmtId="0" fontId="23" fillId="10" borderId="29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65" fillId="11" borderId="30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10" borderId="29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11" fillId="0" borderId="0"/>
    <xf numFmtId="0" fontId="11" fillId="0" borderId="0"/>
    <xf numFmtId="0" fontId="11" fillId="0" borderId="0"/>
    <xf numFmtId="0" fontId="23" fillId="10" borderId="29" applyNumberFormat="0" applyFont="0" applyAlignment="0" applyProtection="0"/>
    <xf numFmtId="0" fontId="11" fillId="0" borderId="0"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11" fillId="0" borderId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8" fillId="9" borderId="28" applyNumberForma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53" fillId="0" borderId="49" applyNumberFormat="0" applyFill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53" fillId="0" borderId="14" applyNumberFormat="0" applyFill="0" applyAlignment="0" applyProtection="0"/>
    <xf numFmtId="0" fontId="58" fillId="9" borderId="28" applyNumberFormat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11" fillId="0" borderId="0"/>
    <xf numFmtId="0" fontId="11" fillId="0" borderId="0"/>
    <xf numFmtId="0" fontId="53" fillId="0" borderId="14" applyNumberFormat="0" applyFill="0" applyAlignment="0" applyProtection="0"/>
    <xf numFmtId="0" fontId="11" fillId="0" borderId="0"/>
    <xf numFmtId="0" fontId="11" fillId="0" borderId="0"/>
    <xf numFmtId="0" fontId="33" fillId="11" borderId="28" applyNumberFormat="0" applyAlignment="0" applyProtection="0"/>
    <xf numFmtId="0" fontId="65" fillId="11" borderId="30" applyNumberFormat="0" applyAlignment="0" applyProtection="0"/>
    <xf numFmtId="0" fontId="53" fillId="0" borderId="14" applyNumberFormat="0" applyFill="0" applyAlignment="0" applyProtection="0"/>
    <xf numFmtId="0" fontId="33" fillId="11" borderId="28" applyNumberFormat="0" applyAlignment="0" applyProtection="0"/>
    <xf numFmtId="0" fontId="53" fillId="0" borderId="14" applyNumberFormat="0" applyFill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53" fillId="0" borderId="14" applyNumberFormat="0" applyFill="0" applyAlignment="0" applyProtection="0"/>
    <xf numFmtId="0" fontId="23" fillId="10" borderId="29" applyNumberFormat="0" applyFon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23" fillId="0" borderId="0"/>
    <xf numFmtId="0" fontId="69" fillId="0" borderId="3">
      <alignment horizontal="center"/>
    </xf>
    <xf numFmtId="0" fontId="23" fillId="10" borderId="29" applyNumberFormat="0" applyFont="0" applyAlignment="0" applyProtection="0"/>
    <xf numFmtId="198" fontId="23" fillId="28" borderId="0" applyNumberFormat="0" applyFont="0" applyBorder="0" applyAlignment="0">
      <alignment horizontal="right"/>
    </xf>
    <xf numFmtId="198" fontId="23" fillId="28" borderId="0" applyNumberFormat="0" applyFont="0" applyBorder="0" applyAlignment="0">
      <alignment horizontal="right"/>
    </xf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58" fillId="9" borderId="28" applyNumberForma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69" fillId="0" borderId="3">
      <alignment horizontal="center"/>
    </xf>
    <xf numFmtId="0" fontId="23" fillId="10" borderId="29" applyNumberFormat="0" applyFont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200" fontId="23" fillId="0" borderId="0" applyFont="0" applyFill="0" applyBorder="0" applyAlignment="0" applyProtection="0"/>
    <xf numFmtId="200" fontId="23" fillId="0" borderId="0" applyFont="0" applyFill="0" applyBorder="0" applyAlignment="0" applyProtection="0"/>
    <xf numFmtId="200" fontId="120" fillId="0" borderId="0" applyFont="0" applyFill="0" applyBorder="0" applyAlignment="0" applyProtection="0"/>
    <xf numFmtId="199" fontId="11" fillId="0" borderId="0" applyFont="0" applyFill="0" applyBorder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53" fillId="0" borderId="14" applyNumberFormat="0" applyFill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40" fillId="0" borderId="31" applyNumberFormat="0" applyFill="0" applyAlignment="0" applyProtection="0"/>
    <xf numFmtId="0" fontId="58" fillId="9" borderId="28" applyNumberFormat="0" applyAlignment="0" applyProtection="0"/>
    <xf numFmtId="0" fontId="23" fillId="10" borderId="29" applyNumberFormat="0" applyFont="0" applyAlignment="0" applyProtection="0"/>
    <xf numFmtId="0" fontId="33" fillId="11" borderId="28" applyNumberFormat="0" applyAlignment="0" applyProtection="0"/>
    <xf numFmtId="0" fontId="53" fillId="0" borderId="14" applyNumberFormat="0" applyFill="0" applyAlignment="0" applyProtection="0"/>
    <xf numFmtId="0" fontId="40" fillId="0" borderId="31" applyNumberFormat="0" applyFill="0" applyAlignment="0" applyProtection="0"/>
    <xf numFmtId="0" fontId="23" fillId="0" borderId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198" fontId="23" fillId="38" borderId="0" applyFont="0" applyBorder="0" applyAlignment="0">
      <alignment horizontal="right"/>
      <protection locked="0"/>
    </xf>
    <xf numFmtId="198" fontId="23" fillId="48" borderId="0" applyFont="0" applyBorder="0" applyAlignment="0">
      <alignment horizontal="right"/>
      <protection locked="0"/>
    </xf>
    <xf numFmtId="198" fontId="23" fillId="48" borderId="0" applyFont="0" applyBorder="0" applyAlignment="0">
      <alignment horizontal="right"/>
      <protection locked="0"/>
    </xf>
    <xf numFmtId="198" fontId="23" fillId="38" borderId="0" applyFont="0" applyBorder="0" applyAlignment="0">
      <alignment horizontal="right"/>
      <protection locked="0"/>
    </xf>
    <xf numFmtId="198" fontId="23" fillId="39" borderId="0" applyFont="0" applyBorder="0">
      <alignment horizontal="right"/>
      <protection locked="0"/>
    </xf>
    <xf numFmtId="198" fontId="23" fillId="39" borderId="0" applyFont="0" applyBorder="0">
      <alignment horizontal="right"/>
      <protection locked="0"/>
    </xf>
    <xf numFmtId="198" fontId="23" fillId="39" borderId="0" applyFont="0" applyBorder="0">
      <alignment horizontal="right"/>
      <protection locked="0"/>
    </xf>
    <xf numFmtId="198" fontId="23" fillId="39" borderId="0" applyFont="0" applyBorder="0">
      <alignment horizontal="right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10" borderId="29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3" fillId="0" borderId="14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11" borderId="28" applyNumberFormat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11" fillId="0" borderId="0"/>
    <xf numFmtId="0" fontId="11" fillId="0" borderId="0"/>
    <xf numFmtId="0" fontId="58" fillId="9" borderId="28" applyNumberFormat="0" applyAlignment="0" applyProtection="0"/>
    <xf numFmtId="0" fontId="53" fillId="0" borderId="14" applyNumberFormat="0" applyFill="0" applyAlignment="0" applyProtection="0"/>
    <xf numFmtId="0" fontId="23" fillId="10" borderId="29" applyNumberFormat="0" applyFon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3" fillId="0" borderId="14" applyNumberFormat="0" applyFill="0" applyAlignment="0" applyProtection="0"/>
    <xf numFmtId="0" fontId="23" fillId="10" borderId="29" applyNumberFormat="0" applyFont="0" applyAlignment="0" applyProtection="0"/>
    <xf numFmtId="0" fontId="53" fillId="0" borderId="14" applyNumberFormat="0" applyFill="0" applyAlignment="0" applyProtection="0"/>
    <xf numFmtId="0" fontId="40" fillId="0" borderId="31" applyNumberFormat="0" applyFill="0" applyAlignment="0" applyProtection="0"/>
    <xf numFmtId="0" fontId="58" fillId="9" borderId="28" applyNumberFormat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58" fillId="9" borderId="28" applyNumberFormat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58" fillId="9" borderId="28" applyNumberFormat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69" fillId="0" borderId="3">
      <alignment horizontal="center"/>
    </xf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53" fillId="0" borderId="49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23" fillId="10" borderId="29" applyNumberFormat="0" applyFont="0" applyAlignment="0" applyProtection="0"/>
    <xf numFmtId="0" fontId="53" fillId="0" borderId="14" applyNumberFormat="0" applyFill="0" applyAlignment="0" applyProtection="0"/>
    <xf numFmtId="0" fontId="53" fillId="0" borderId="49" applyNumberFormat="0" applyFill="0" applyAlignment="0" applyProtection="0"/>
    <xf numFmtId="0" fontId="53" fillId="0" borderId="49" applyNumberFormat="0" applyFill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58" fillId="9" borderId="28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53" fillId="0" borderId="14" applyNumberFormat="0" applyFill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53" fillId="0" borderId="49" applyNumberFormat="0" applyFill="0" applyAlignment="0" applyProtection="0"/>
    <xf numFmtId="0" fontId="33" fillId="11" borderId="28" applyNumberFormat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58" fillId="9" borderId="28" applyNumberFormat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53" fillId="0" borderId="14" applyNumberFormat="0" applyFill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53" fillId="0" borderId="14" applyNumberFormat="0" applyFill="0" applyAlignment="0" applyProtection="0"/>
    <xf numFmtId="0" fontId="40" fillId="0" borderId="31" applyNumberFormat="0" applyFill="0" applyAlignment="0" applyProtection="0"/>
    <xf numFmtId="0" fontId="53" fillId="0" borderId="49" applyNumberFormat="0" applyFill="0" applyAlignment="0" applyProtection="0"/>
    <xf numFmtId="9" fontId="11" fillId="0" borderId="0" applyFont="0" applyFill="0" applyBorder="0" applyAlignment="0" applyProtection="0"/>
    <xf numFmtId="0" fontId="33" fillId="11" borderId="28" applyNumberForma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58" fillId="9" borderId="28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53" fillId="0" borderId="14" applyNumberFormat="0" applyFill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58" fillId="9" borderId="28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58" fillId="9" borderId="28" applyNumberForma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58" fillId="9" borderId="28" applyNumberFormat="0" applyAlignment="0" applyProtection="0"/>
    <xf numFmtId="0" fontId="53" fillId="0" borderId="14" applyNumberFormat="0" applyFill="0" applyAlignment="0" applyProtection="0"/>
    <xf numFmtId="0" fontId="33" fillId="11" borderId="28" applyNumberForma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58" fillId="9" borderId="28" applyNumberFormat="0" applyAlignment="0" applyProtection="0"/>
    <xf numFmtId="0" fontId="23" fillId="10" borderId="29" applyNumberFormat="0" applyFon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69" fillId="0" borderId="3">
      <alignment horizontal="center"/>
    </xf>
    <xf numFmtId="0" fontId="69" fillId="0" borderId="3">
      <alignment horizontal="center"/>
    </xf>
    <xf numFmtId="0" fontId="65" fillId="11" borderId="30" applyNumberForma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23" fillId="10" borderId="29" applyNumberFormat="0" applyFont="0" applyAlignment="0" applyProtection="0"/>
    <xf numFmtId="0" fontId="58" fillId="9" borderId="28" applyNumberFormat="0" applyAlignment="0" applyProtection="0"/>
    <xf numFmtId="0" fontId="53" fillId="0" borderId="49" applyNumberFormat="0" applyFill="0" applyAlignment="0" applyProtection="0"/>
    <xf numFmtId="0" fontId="33" fillId="11" borderId="28" applyNumberForma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23" fillId="0" borderId="0"/>
    <xf numFmtId="0" fontId="69" fillId="0" borderId="3">
      <alignment horizontal="center"/>
    </xf>
    <xf numFmtId="0" fontId="65" fillId="11" borderId="30" applyNumberFormat="0" applyAlignment="0" applyProtection="0"/>
    <xf numFmtId="0" fontId="53" fillId="0" borderId="14" applyNumberFormat="0" applyFill="0" applyAlignment="0" applyProtection="0"/>
    <xf numFmtId="0" fontId="23" fillId="0" borderId="0"/>
    <xf numFmtId="0" fontId="11" fillId="0" borderId="0"/>
    <xf numFmtId="0" fontId="53" fillId="0" borderId="14" applyNumberFormat="0" applyFill="0" applyAlignment="0" applyProtection="0"/>
    <xf numFmtId="0" fontId="40" fillId="0" borderId="31" applyNumberFormat="0" applyFill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23" fillId="0" borderId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58" fillId="9" borderId="28" applyNumberForma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23" fillId="0" borderId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58" fillId="9" borderId="28" applyNumberFormat="0" applyAlignment="0" applyProtection="0"/>
    <xf numFmtId="0" fontId="65" fillId="11" borderId="30" applyNumberFormat="0" applyAlignment="0" applyProtection="0"/>
    <xf numFmtId="0" fontId="53" fillId="0" borderId="14" applyNumberFormat="0" applyFill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58" fillId="9" borderId="28" applyNumberForma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53" fillId="0" borderId="49" applyNumberFormat="0" applyFill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53" fillId="0" borderId="14" applyNumberFormat="0" applyFill="0" applyAlignment="0" applyProtection="0"/>
    <xf numFmtId="0" fontId="69" fillId="0" borderId="3">
      <alignment horizontal="center"/>
    </xf>
    <xf numFmtId="0" fontId="23" fillId="10" borderId="29" applyNumberFormat="0" applyFont="0" applyAlignment="0" applyProtection="0"/>
    <xf numFmtId="0" fontId="33" fillId="11" borderId="28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58" fillId="9" borderId="28" applyNumberFormat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53" fillId="0" borderId="14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69" fillId="0" borderId="3">
      <alignment horizontal="center"/>
    </xf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33" fillId="11" borderId="28" applyNumberFormat="0" applyAlignment="0" applyProtection="0"/>
    <xf numFmtId="0" fontId="53" fillId="0" borderId="14" applyNumberFormat="0" applyFill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53" fillId="0" borderId="49" applyNumberFormat="0" applyFill="0" applyAlignment="0" applyProtection="0"/>
    <xf numFmtId="0" fontId="40" fillId="0" borderId="31" applyNumberFormat="0" applyFill="0" applyAlignment="0" applyProtection="0"/>
    <xf numFmtId="0" fontId="58" fillId="9" borderId="28" applyNumberFormat="0" applyAlignment="0" applyProtection="0"/>
    <xf numFmtId="0" fontId="53" fillId="0" borderId="14" applyNumberFormat="0" applyFill="0" applyAlignment="0" applyProtection="0"/>
    <xf numFmtId="0" fontId="23" fillId="10" borderId="29" applyNumberFormat="0" applyFont="0" applyAlignment="0" applyProtection="0"/>
    <xf numFmtId="0" fontId="69" fillId="0" borderId="3">
      <alignment horizontal="center"/>
    </xf>
    <xf numFmtId="0" fontId="33" fillId="11" borderId="28" applyNumberFormat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33" fillId="11" borderId="28" applyNumberForma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58" fillId="9" borderId="28" applyNumberForma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33" fillId="11" borderId="28" applyNumberFormat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69" fillId="0" borderId="3">
      <alignment horizontal="center"/>
    </xf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23" fillId="0" borderId="0"/>
    <xf numFmtId="0" fontId="40" fillId="0" borderId="31" applyNumberFormat="0" applyFill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69" fillId="0" borderId="3">
      <alignment horizontal="center"/>
    </xf>
    <xf numFmtId="0" fontId="53" fillId="0" borderId="14" applyNumberFormat="0" applyFill="0" applyAlignment="0" applyProtection="0"/>
    <xf numFmtId="0" fontId="58" fillId="9" borderId="28" applyNumberForma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23" fillId="10" borderId="29" applyNumberFormat="0" applyFont="0" applyAlignment="0" applyProtection="0"/>
    <xf numFmtId="0" fontId="53" fillId="0" borderId="14" applyNumberFormat="0" applyFill="0" applyAlignment="0" applyProtection="0"/>
    <xf numFmtId="0" fontId="33" fillId="11" borderId="28" applyNumberFormat="0" applyAlignment="0" applyProtection="0"/>
    <xf numFmtId="0" fontId="65" fillId="11" borderId="30" applyNumberFormat="0" applyAlignment="0" applyProtection="0"/>
    <xf numFmtId="0" fontId="53" fillId="0" borderId="14" applyNumberFormat="0" applyFill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53" fillId="0" borderId="14" applyNumberFormat="0" applyFill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53" fillId="0" borderId="14" applyNumberFormat="0" applyFill="0" applyAlignment="0" applyProtection="0"/>
    <xf numFmtId="0" fontId="58" fillId="9" borderId="28" applyNumberFormat="0" applyAlignment="0" applyProtection="0"/>
    <xf numFmtId="0" fontId="53" fillId="0" borderId="14" applyNumberFormat="0" applyFill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23" fillId="10" borderId="29" applyNumberFormat="0" applyFont="0" applyAlignment="0" applyProtection="0"/>
    <xf numFmtId="0" fontId="58" fillId="9" borderId="28" applyNumberForma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69" fillId="0" borderId="3">
      <alignment horizontal="center"/>
    </xf>
    <xf numFmtId="0" fontId="33" fillId="11" borderId="28" applyNumberFormat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53" fillId="0" borderId="14" applyNumberFormat="0" applyFill="0" applyAlignment="0" applyProtection="0"/>
    <xf numFmtId="0" fontId="58" fillId="9" borderId="28" applyNumberForma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53" fillId="0" borderId="49" applyNumberFormat="0" applyFill="0" applyAlignment="0" applyProtection="0"/>
    <xf numFmtId="0" fontId="58" fillId="9" borderId="28" applyNumberFormat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58" fillId="9" borderId="28" applyNumberFormat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23" fillId="0" borderId="0"/>
    <xf numFmtId="0" fontId="33" fillId="11" borderId="28" applyNumberFormat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58" fillId="9" borderId="28" applyNumberForma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23" fillId="0" borderId="0"/>
    <xf numFmtId="0" fontId="23" fillId="10" borderId="29" applyNumberFormat="0" applyFont="0" applyAlignment="0" applyProtection="0"/>
    <xf numFmtId="0" fontId="58" fillId="9" borderId="28" applyNumberFormat="0" applyAlignment="0" applyProtection="0"/>
    <xf numFmtId="0" fontId="33" fillId="11" borderId="28" applyNumberFormat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69" fillId="0" borderId="3">
      <alignment horizontal="center"/>
    </xf>
    <xf numFmtId="0" fontId="65" fillId="11" borderId="30" applyNumberFormat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23" fillId="10" borderId="29" applyNumberFormat="0" applyFont="0" applyAlignment="0" applyProtection="0"/>
    <xf numFmtId="0" fontId="53" fillId="0" borderId="14" applyNumberFormat="0" applyFill="0" applyAlignment="0" applyProtection="0"/>
    <xf numFmtId="0" fontId="23" fillId="0" borderId="0"/>
    <xf numFmtId="0" fontId="33" fillId="11" borderId="28" applyNumberFormat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58" fillId="9" borderId="28" applyNumberForma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65" fillId="11" borderId="30" applyNumberForma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53" fillId="0" borderId="14" applyNumberFormat="0" applyFill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58" fillId="9" borderId="28" applyNumberFormat="0" applyAlignment="0" applyProtection="0"/>
    <xf numFmtId="0" fontId="33" fillId="11" borderId="28" applyNumberFormat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58" fillId="9" borderId="28" applyNumberFormat="0" applyAlignment="0" applyProtection="0"/>
    <xf numFmtId="0" fontId="65" fillId="11" borderId="30" applyNumberFormat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53" fillId="0" borderId="14" applyNumberFormat="0" applyFill="0" applyAlignment="0" applyProtection="0"/>
    <xf numFmtId="0" fontId="58" fillId="9" borderId="28" applyNumberFormat="0" applyAlignment="0" applyProtection="0"/>
    <xf numFmtId="0" fontId="65" fillId="11" borderId="30" applyNumberFormat="0" applyAlignment="0" applyProtection="0"/>
    <xf numFmtId="0" fontId="58" fillId="9" borderId="28" applyNumberForma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23" fillId="0" borderId="0"/>
    <xf numFmtId="0" fontId="33" fillId="11" borderId="28" applyNumberFormat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40" fillId="0" borderId="31" applyNumberFormat="0" applyFill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58" fillId="9" borderId="28" applyNumberFormat="0" applyAlignment="0" applyProtection="0"/>
    <xf numFmtId="0" fontId="33" fillId="11" borderId="28" applyNumberFormat="0" applyAlignment="0" applyProtection="0"/>
    <xf numFmtId="0" fontId="23" fillId="10" borderId="29" applyNumberFormat="0" applyFont="0" applyAlignment="0" applyProtection="0"/>
    <xf numFmtId="0" fontId="23" fillId="0" borderId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65" fillId="11" borderId="30" applyNumberFormat="0" applyAlignment="0" applyProtection="0"/>
    <xf numFmtId="0" fontId="58" fillId="9" borderId="28" applyNumberForma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53" fillId="0" borderId="14" applyNumberFormat="0" applyFill="0" applyAlignment="0" applyProtection="0"/>
    <xf numFmtId="0" fontId="33" fillId="11" borderId="28" applyNumberForma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33" fillId="11" borderId="28" applyNumberForma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33" fillId="11" borderId="28" applyNumberFormat="0" applyAlignment="0" applyProtection="0"/>
    <xf numFmtId="0" fontId="23" fillId="10" borderId="29" applyNumberFormat="0" applyFont="0" applyAlignment="0" applyProtection="0"/>
    <xf numFmtId="0" fontId="58" fillId="9" borderId="28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53" fillId="0" borderId="14" applyNumberFormat="0" applyFill="0" applyAlignment="0" applyProtection="0"/>
    <xf numFmtId="0" fontId="23" fillId="10" borderId="29" applyNumberFormat="0" applyFon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40" fillId="0" borderId="31" applyNumberFormat="0" applyFill="0" applyAlignment="0" applyProtection="0"/>
    <xf numFmtId="0" fontId="58" fillId="9" borderId="28" applyNumberFormat="0" applyAlignment="0" applyProtection="0"/>
    <xf numFmtId="0" fontId="33" fillId="11" borderId="28" applyNumberFormat="0" applyAlignment="0" applyProtection="0"/>
    <xf numFmtId="0" fontId="65" fillId="11" borderId="30" applyNumberFormat="0" applyAlignment="0" applyProtection="0"/>
    <xf numFmtId="0" fontId="69" fillId="0" borderId="3">
      <alignment horizontal="center"/>
    </xf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23" fillId="0" borderId="0"/>
    <xf numFmtId="0" fontId="69" fillId="0" borderId="3">
      <alignment horizontal="center"/>
    </xf>
    <xf numFmtId="0" fontId="58" fillId="9" borderId="28" applyNumberForma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58" fillId="9" borderId="28" applyNumberFormat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53" fillId="0" borderId="14" applyNumberFormat="0" applyFill="0" applyAlignment="0" applyProtection="0"/>
    <xf numFmtId="0" fontId="58" fillId="9" borderId="28" applyNumberFormat="0" applyAlignment="0" applyProtection="0"/>
    <xf numFmtId="0" fontId="23" fillId="0" borderId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53" fillId="0" borderId="14" applyNumberFormat="0" applyFill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40" fillId="0" borderId="31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58" fillId="9" borderId="28" applyNumberFormat="0" applyAlignment="0" applyProtection="0"/>
    <xf numFmtId="0" fontId="23" fillId="10" borderId="29" applyNumberFormat="0" applyFont="0" applyAlignment="0" applyProtection="0"/>
    <xf numFmtId="0" fontId="33" fillId="11" borderId="28" applyNumberFormat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53" fillId="0" borderId="49" applyNumberFormat="0" applyFill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23" fillId="0" borderId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58" fillId="9" borderId="28" applyNumberForma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53" fillId="0" borderId="14" applyNumberFormat="0" applyFill="0" applyAlignment="0" applyProtection="0"/>
    <xf numFmtId="0" fontId="58" fillId="9" borderId="28" applyNumberFormat="0" applyAlignment="0" applyProtection="0"/>
    <xf numFmtId="0" fontId="33" fillId="11" borderId="28" applyNumberFormat="0" applyAlignment="0" applyProtection="0"/>
    <xf numFmtId="0" fontId="65" fillId="11" borderId="30" applyNumberFormat="0" applyAlignment="0" applyProtection="0"/>
    <xf numFmtId="0" fontId="58" fillId="9" borderId="28" applyNumberForma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58" fillId="9" borderId="28" applyNumberForma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23" fillId="10" borderId="29" applyNumberFormat="0" applyFont="0" applyAlignment="0" applyProtection="0"/>
    <xf numFmtId="0" fontId="33" fillId="11" borderId="28" applyNumberForma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0" borderId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8" fillId="9" borderId="28" applyNumberFormat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23" fillId="10" borderId="29" applyNumberFormat="0" applyFont="0" applyAlignment="0" applyProtection="0"/>
    <xf numFmtId="0" fontId="53" fillId="0" borderId="14" applyNumberFormat="0" applyFill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58" fillId="9" borderId="28" applyNumberFormat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33" fillId="11" borderId="28" applyNumberForma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33" fillId="11" borderId="28" applyNumberForma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33" fillId="11" borderId="28" applyNumberFormat="0" applyAlignment="0" applyProtection="0"/>
    <xf numFmtId="0" fontId="23" fillId="0" borderId="0"/>
    <xf numFmtId="0" fontId="65" fillId="11" borderId="30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53" fillId="0" borderId="14" applyNumberFormat="0" applyFill="0" applyAlignment="0" applyProtection="0"/>
    <xf numFmtId="0" fontId="23" fillId="10" borderId="29" applyNumberFormat="0" applyFont="0" applyAlignment="0" applyProtection="0"/>
    <xf numFmtId="0" fontId="33" fillId="11" borderId="28" applyNumberFormat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23" fillId="0" borderId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33" fillId="11" borderId="28" applyNumberForma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58" fillId="9" borderId="28" applyNumberFormat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58" fillId="9" borderId="28" applyNumberFormat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23" fillId="10" borderId="29" applyNumberFormat="0" applyFon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33" fillId="11" borderId="28" applyNumberForma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33" fillId="11" borderId="28" applyNumberFormat="0" applyAlignment="0" applyProtection="0"/>
    <xf numFmtId="0" fontId="53" fillId="0" borderId="14" applyNumberFormat="0" applyFill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33" fillId="11" borderId="28" applyNumberForma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58" fillId="9" borderId="28" applyNumberFormat="0" applyAlignment="0" applyProtection="0"/>
    <xf numFmtId="0" fontId="23" fillId="10" borderId="29" applyNumberFormat="0" applyFont="0" applyAlignment="0" applyProtection="0"/>
    <xf numFmtId="0" fontId="33" fillId="11" borderId="28" applyNumberFormat="0" applyAlignment="0" applyProtection="0"/>
    <xf numFmtId="0" fontId="23" fillId="10" borderId="29" applyNumberFormat="0" applyFont="0" applyAlignment="0" applyProtection="0"/>
    <xf numFmtId="0" fontId="33" fillId="11" borderId="28" applyNumberFormat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33" fillId="11" borderId="28" applyNumberFormat="0" applyAlignment="0" applyProtection="0"/>
    <xf numFmtId="0" fontId="40" fillId="0" borderId="31" applyNumberFormat="0" applyFill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3" fillId="0" borderId="49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53" fillId="0" borderId="49" applyNumberFormat="0" applyFill="0" applyAlignment="0" applyProtection="0"/>
    <xf numFmtId="0" fontId="23" fillId="10" borderId="29" applyNumberFormat="0" applyFont="0" applyAlignment="0" applyProtection="0"/>
    <xf numFmtId="0" fontId="58" fillId="9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53" fillId="0" borderId="14" applyNumberFormat="0" applyFill="0" applyAlignment="0" applyProtection="0"/>
    <xf numFmtId="0" fontId="58" fillId="9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53" fillId="0" borderId="14" applyNumberFormat="0" applyFill="0" applyAlignment="0" applyProtection="0"/>
    <xf numFmtId="0" fontId="58" fillId="9" borderId="28" applyNumberFormat="0" applyAlignment="0" applyProtection="0"/>
    <xf numFmtId="0" fontId="53" fillId="0" borderId="14" applyNumberFormat="0" applyFill="0" applyAlignment="0" applyProtection="0"/>
    <xf numFmtId="0" fontId="23" fillId="10" borderId="29" applyNumberFormat="0" applyFon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58" fillId="9" borderId="28" applyNumberFormat="0" applyAlignment="0" applyProtection="0"/>
    <xf numFmtId="0" fontId="33" fillId="11" borderId="28" applyNumberForma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23" fillId="10" borderId="29" applyNumberFormat="0" applyFon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23" fillId="10" borderId="29" applyNumberFormat="0" applyFont="0" applyAlignment="0" applyProtection="0"/>
    <xf numFmtId="0" fontId="53" fillId="0" borderId="49" applyNumberFormat="0" applyFill="0" applyAlignment="0" applyProtection="0"/>
    <xf numFmtId="0" fontId="58" fillId="9" borderId="28" applyNumberFormat="0" applyAlignment="0" applyProtection="0"/>
    <xf numFmtId="0" fontId="23" fillId="10" borderId="29" applyNumberFormat="0" applyFont="0" applyAlignment="0" applyProtection="0"/>
    <xf numFmtId="0" fontId="58" fillId="9" borderId="28" applyNumberForma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33" fillId="11" borderId="28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58" fillId="9" borderId="28" applyNumberForma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23" fillId="10" borderId="29" applyNumberFormat="0" applyFont="0" applyAlignment="0" applyProtection="0"/>
    <xf numFmtId="0" fontId="58" fillId="9" borderId="28" applyNumberFormat="0" applyAlignment="0" applyProtection="0"/>
    <xf numFmtId="0" fontId="33" fillId="11" borderId="28" applyNumberFormat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23" fillId="0" borderId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58" fillId="9" borderId="28" applyNumberFormat="0" applyAlignment="0" applyProtection="0"/>
    <xf numFmtId="0" fontId="40" fillId="0" borderId="31" applyNumberFormat="0" applyFill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58" fillId="9" borderId="28" applyNumberFormat="0" applyAlignment="0" applyProtection="0"/>
    <xf numFmtId="0" fontId="53" fillId="0" borderId="49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33" fillId="11" borderId="28" applyNumberForma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69" fillId="0" borderId="3">
      <alignment horizontal="center"/>
    </xf>
    <xf numFmtId="0" fontId="69" fillId="0" borderId="3">
      <alignment horizontal="center"/>
    </xf>
    <xf numFmtId="0" fontId="69" fillId="0" borderId="3">
      <alignment horizontal="center"/>
    </xf>
    <xf numFmtId="0" fontId="69" fillId="0" borderId="3">
      <alignment horizontal="center"/>
    </xf>
    <xf numFmtId="0" fontId="69" fillId="0" borderId="3">
      <alignment horizontal="center"/>
    </xf>
    <xf numFmtId="0" fontId="69" fillId="0" borderId="3">
      <alignment horizontal="center"/>
    </xf>
    <xf numFmtId="0" fontId="69" fillId="0" borderId="3">
      <alignment horizontal="center"/>
    </xf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23" fillId="0" borderId="0"/>
    <xf numFmtId="0" fontId="33" fillId="11" borderId="28" applyNumberFormat="0" applyAlignment="0" applyProtection="0"/>
    <xf numFmtId="0" fontId="53" fillId="0" borderId="14" applyNumberFormat="0" applyFill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58" fillId="9" borderId="28" applyNumberFormat="0" applyAlignment="0" applyProtection="0"/>
    <xf numFmtId="0" fontId="40" fillId="0" borderId="31" applyNumberFormat="0" applyFill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23" fillId="0" borderId="0"/>
    <xf numFmtId="0" fontId="23" fillId="10" borderId="29" applyNumberFormat="0" applyFont="0" applyAlignment="0" applyProtection="0"/>
    <xf numFmtId="0" fontId="53" fillId="0" borderId="14" applyNumberFormat="0" applyFill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23" fillId="0" borderId="0"/>
    <xf numFmtId="0" fontId="53" fillId="0" borderId="14" applyNumberFormat="0" applyFill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53" fillId="0" borderId="14" applyNumberFormat="0" applyFill="0" applyAlignment="0" applyProtection="0"/>
    <xf numFmtId="0" fontId="23" fillId="0" borderId="0"/>
    <xf numFmtId="0" fontId="40" fillId="0" borderId="31" applyNumberFormat="0" applyFill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53" fillId="0" borderId="14" applyNumberFormat="0" applyFill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8" fillId="9" borderId="28" applyNumberForma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23" fillId="0" borderId="0"/>
    <xf numFmtId="0" fontId="58" fillId="9" borderId="28" applyNumberFormat="0" applyAlignment="0" applyProtection="0"/>
    <xf numFmtId="0" fontId="58" fillId="9" borderId="28" applyNumberForma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40" fillId="0" borderId="31" applyNumberFormat="0" applyFill="0" applyAlignment="0" applyProtection="0"/>
    <xf numFmtId="0" fontId="23" fillId="0" borderId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5" fillId="11" borderId="30" applyNumberFormat="0" applyAlignment="0" applyProtection="0"/>
    <xf numFmtId="0" fontId="69" fillId="0" borderId="3">
      <alignment horizontal="center"/>
    </xf>
    <xf numFmtId="0" fontId="69" fillId="0" borderId="3">
      <alignment horizontal="center"/>
    </xf>
    <xf numFmtId="0" fontId="69" fillId="0" borderId="3">
      <alignment horizontal="center"/>
    </xf>
    <xf numFmtId="0" fontId="69" fillId="0" borderId="3">
      <alignment horizontal="center"/>
    </xf>
    <xf numFmtId="0" fontId="69" fillId="0" borderId="3">
      <alignment horizontal="center"/>
    </xf>
    <xf numFmtId="0" fontId="69" fillId="0" borderId="3">
      <alignment horizontal="center"/>
    </xf>
    <xf numFmtId="0" fontId="69" fillId="0" borderId="3">
      <alignment horizontal="center"/>
    </xf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23" fillId="0" borderId="0"/>
    <xf numFmtId="0" fontId="23" fillId="0" borderId="0"/>
    <xf numFmtId="0" fontId="11" fillId="0" borderId="0"/>
    <xf numFmtId="0" fontId="11" fillId="0" borderId="0"/>
    <xf numFmtId="0" fontId="116" fillId="62" borderId="47">
      <alignment vertical="center"/>
    </xf>
    <xf numFmtId="0" fontId="11" fillId="0" borderId="0"/>
    <xf numFmtId="218" fontId="23" fillId="0" borderId="0" applyFill="0" applyBorder="0">
      <alignment horizontal="center"/>
    </xf>
    <xf numFmtId="0" fontId="15" fillId="0" borderId="0"/>
    <xf numFmtId="0" fontId="15" fillId="0" borderId="0"/>
    <xf numFmtId="169" fontId="17" fillId="67" borderId="0" applyNumberFormat="0" applyFont="0" applyBorder="0" applyAlignment="0" applyProtection="0"/>
    <xf numFmtId="0" fontId="11" fillId="0" borderId="0"/>
    <xf numFmtId="200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200" fontId="23" fillId="0" borderId="0" applyFont="0" applyFill="0" applyBorder="0" applyAlignment="0" applyProtection="0"/>
    <xf numFmtId="0" fontId="69" fillId="0" borderId="50">
      <alignment horizontal="center"/>
    </xf>
    <xf numFmtId="0" fontId="69" fillId="0" borderId="50">
      <alignment horizontal="center"/>
    </xf>
    <xf numFmtId="0" fontId="69" fillId="0" borderId="50">
      <alignment horizontal="center"/>
    </xf>
    <xf numFmtId="0" fontId="69" fillId="0" borderId="50">
      <alignment horizontal="center"/>
    </xf>
    <xf numFmtId="0" fontId="69" fillId="0" borderId="50">
      <alignment horizontal="center"/>
    </xf>
    <xf numFmtId="0" fontId="69" fillId="0" borderId="50">
      <alignment horizontal="center"/>
    </xf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2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69" fillId="0" borderId="53">
      <alignment horizontal="center"/>
    </xf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2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69" fillId="0" borderId="53">
      <alignment horizontal="center"/>
    </xf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2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2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2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69" fillId="0" borderId="53">
      <alignment horizontal="center"/>
    </xf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69" fillId="0" borderId="53">
      <alignment horizontal="center"/>
    </xf>
    <xf numFmtId="0" fontId="69" fillId="0" borderId="53">
      <alignment horizontal="center"/>
    </xf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69" fillId="0" borderId="53">
      <alignment horizontal="center"/>
    </xf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2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69" fillId="0" borderId="53">
      <alignment horizontal="center"/>
    </xf>
    <xf numFmtId="0" fontId="69" fillId="0" borderId="53">
      <alignment horizontal="center"/>
    </xf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69" fillId="0" borderId="53">
      <alignment horizontal="center"/>
    </xf>
    <xf numFmtId="0" fontId="53" fillId="0" borderId="51" applyNumberFormat="0" applyFill="0" applyAlignment="0" applyProtection="0"/>
    <xf numFmtId="0" fontId="53" fillId="0" borderId="52" applyNumberFormat="0" applyFill="0" applyAlignment="0" applyProtection="0"/>
    <xf numFmtId="0" fontId="53" fillId="0" borderId="51" applyNumberFormat="0" applyFill="0" applyAlignment="0" applyProtection="0"/>
    <xf numFmtId="0" fontId="53" fillId="0" borderId="52" applyNumberFormat="0" applyFill="0" applyAlignment="0" applyProtection="0"/>
    <xf numFmtId="0" fontId="53" fillId="0" borderId="52" applyNumberFormat="0" applyFill="0" applyAlignment="0" applyProtection="0"/>
    <xf numFmtId="0" fontId="53" fillId="0" borderId="51" applyNumberFormat="0" applyFill="0" applyAlignment="0" applyProtection="0"/>
    <xf numFmtId="0" fontId="53" fillId="0" borderId="52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2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69" fillId="0" borderId="53">
      <alignment horizontal="center"/>
    </xf>
    <xf numFmtId="0" fontId="69" fillId="0" borderId="53">
      <alignment horizontal="center"/>
    </xf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2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69" fillId="0" borderId="53">
      <alignment horizontal="center"/>
    </xf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2" applyNumberFormat="0" applyFill="0" applyAlignment="0" applyProtection="0"/>
    <xf numFmtId="0" fontId="53" fillId="0" borderId="51" applyNumberFormat="0" applyFill="0" applyAlignment="0" applyProtection="0"/>
    <xf numFmtId="0" fontId="69" fillId="0" borderId="53">
      <alignment horizontal="center"/>
    </xf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69" fillId="0" borderId="53">
      <alignment horizontal="center"/>
    </xf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2" applyNumberFormat="0" applyFill="0" applyAlignment="0" applyProtection="0"/>
    <xf numFmtId="0" fontId="53" fillId="0" borderId="51" applyNumberFormat="0" applyFill="0" applyAlignment="0" applyProtection="0"/>
    <xf numFmtId="0" fontId="69" fillId="0" borderId="53">
      <alignment horizontal="center"/>
    </xf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69" fillId="0" borderId="53">
      <alignment horizontal="center"/>
    </xf>
    <xf numFmtId="0" fontId="53" fillId="0" borderId="51" applyNumberFormat="0" applyFill="0" applyAlignment="0" applyProtection="0"/>
    <xf numFmtId="0" fontId="69" fillId="0" borderId="53">
      <alignment horizontal="center"/>
    </xf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69" fillId="0" borderId="53">
      <alignment horizontal="center"/>
    </xf>
    <xf numFmtId="0" fontId="53" fillId="0" borderId="51" applyNumberFormat="0" applyFill="0" applyAlignment="0" applyProtection="0"/>
    <xf numFmtId="0" fontId="53" fillId="0" borderId="52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69" fillId="0" borderId="53">
      <alignment horizontal="center"/>
    </xf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69" fillId="0" borderId="53">
      <alignment horizontal="center"/>
    </xf>
    <xf numFmtId="0" fontId="69" fillId="0" borderId="53">
      <alignment horizontal="center"/>
    </xf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2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2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2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2" applyNumberFormat="0" applyFill="0" applyAlignment="0" applyProtection="0"/>
    <xf numFmtId="0" fontId="53" fillId="0" borderId="52" applyNumberFormat="0" applyFill="0" applyAlignment="0" applyProtection="0"/>
    <xf numFmtId="0" fontId="69" fillId="0" borderId="53">
      <alignment horizontal="center"/>
    </xf>
    <xf numFmtId="0" fontId="69" fillId="0" borderId="53">
      <alignment horizontal="center"/>
    </xf>
    <xf numFmtId="0" fontId="69" fillId="0" borderId="53">
      <alignment horizontal="center"/>
    </xf>
    <xf numFmtId="0" fontId="69" fillId="0" borderId="53">
      <alignment horizontal="center"/>
    </xf>
    <xf numFmtId="0" fontId="69" fillId="0" borderId="53">
      <alignment horizontal="center"/>
    </xf>
    <xf numFmtId="0" fontId="69" fillId="0" borderId="53">
      <alignment horizontal="center"/>
    </xf>
    <xf numFmtId="0" fontId="69" fillId="0" borderId="53">
      <alignment horizontal="center"/>
    </xf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53" fillId="0" borderId="51" applyNumberFormat="0" applyFill="0" applyAlignment="0" applyProtection="0"/>
    <xf numFmtId="0" fontId="69" fillId="0" borderId="53">
      <alignment horizontal="center"/>
    </xf>
    <xf numFmtId="0" fontId="69" fillId="0" borderId="53">
      <alignment horizontal="center"/>
    </xf>
    <xf numFmtId="0" fontId="69" fillId="0" borderId="53">
      <alignment horizontal="center"/>
    </xf>
    <xf numFmtId="0" fontId="69" fillId="0" borderId="53">
      <alignment horizontal="center"/>
    </xf>
    <xf numFmtId="0" fontId="69" fillId="0" borderId="53">
      <alignment horizontal="center"/>
    </xf>
    <xf numFmtId="0" fontId="69" fillId="0" borderId="53">
      <alignment horizontal="center"/>
    </xf>
    <xf numFmtId="0" fontId="69" fillId="0" borderId="53">
      <alignment horizontal="center"/>
    </xf>
  </cellStyleXfs>
  <cellXfs count="238">
    <xf numFmtId="0" fontId="0" fillId="0" borderId="0" xfId="0"/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0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3" borderId="0" xfId="0" applyFont="1" applyFill="1"/>
    <xf numFmtId="168" fontId="7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2" fontId="10" fillId="3" borderId="0" xfId="0" applyNumberFormat="1" applyFont="1" applyFill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/>
    </xf>
    <xf numFmtId="0" fontId="16" fillId="3" borderId="0" xfId="0" applyFont="1" applyFill="1" applyAlignment="1">
      <alignment horizontal="left" vertical="center"/>
    </xf>
    <xf numFmtId="0" fontId="15" fillId="3" borderId="0" xfId="3" applyFill="1"/>
    <xf numFmtId="0" fontId="4" fillId="3" borderId="0" xfId="3" applyFont="1" applyFill="1" applyAlignment="1">
      <alignment horizontal="left" vertical="center"/>
    </xf>
    <xf numFmtId="0" fontId="4" fillId="3" borderId="0" xfId="3" applyFont="1" applyFill="1" applyAlignment="1">
      <alignment horizontal="left" indent="9"/>
    </xf>
    <xf numFmtId="0" fontId="15" fillId="3" borderId="22" xfId="3" applyFill="1" applyBorder="1"/>
    <xf numFmtId="0" fontId="16" fillId="3" borderId="22" xfId="3" applyFont="1" applyFill="1" applyBorder="1" applyAlignment="1">
      <alignment horizontal="left"/>
    </xf>
    <xf numFmtId="0" fontId="16" fillId="3" borderId="22" xfId="3" applyFont="1" applyFill="1" applyBorder="1" applyAlignment="1">
      <alignment horizontal="left" indent="9"/>
    </xf>
    <xf numFmtId="0" fontId="12" fillId="3" borderId="23" xfId="3" applyFont="1" applyFill="1" applyBorder="1"/>
    <xf numFmtId="0" fontId="88" fillId="3" borderId="23" xfId="3" applyFont="1" applyFill="1" applyBorder="1" applyAlignment="1">
      <alignment horizontal="center"/>
    </xf>
    <xf numFmtId="0" fontId="88" fillId="3" borderId="23" xfId="3" applyFont="1" applyFill="1" applyBorder="1"/>
    <xf numFmtId="0" fontId="15" fillId="6" borderId="2" xfId="3" applyFill="1" applyBorder="1"/>
    <xf numFmtId="0" fontId="12" fillId="6" borderId="2" xfId="3" applyFont="1" applyFill="1" applyBorder="1"/>
    <xf numFmtId="0" fontId="18" fillId="6" borderId="2" xfId="3" applyFont="1" applyFill="1" applyBorder="1" applyAlignment="1">
      <alignment vertical="center"/>
    </xf>
    <xf numFmtId="0" fontId="14" fillId="6" borderId="2" xfId="3" applyFont="1" applyFill="1" applyBorder="1"/>
    <xf numFmtId="166" fontId="18" fillId="6" borderId="2" xfId="3" applyNumberFormat="1" applyFont="1" applyFill="1" applyBorder="1" applyAlignment="1">
      <alignment horizontal="center" wrapText="1"/>
    </xf>
    <xf numFmtId="0" fontId="15" fillId="6" borderId="2" xfId="3" applyFill="1" applyBorder="1" applyAlignment="1">
      <alignment wrapText="1"/>
    </xf>
    <xf numFmtId="0" fontId="15" fillId="0" borderId="0" xfId="3"/>
    <xf numFmtId="169" fontId="17" fillId="0" borderId="0" xfId="3" applyNumberFormat="1" applyFont="1"/>
    <xf numFmtId="169" fontId="19" fillId="0" borderId="0" xfId="3" applyNumberFormat="1" applyFont="1" applyAlignment="1">
      <alignment horizontal="center"/>
    </xf>
    <xf numFmtId="169" fontId="17" fillId="0" borderId="0" xfId="3" applyNumberFormat="1" applyFont="1" applyAlignment="1">
      <alignment horizontal="center"/>
    </xf>
    <xf numFmtId="169" fontId="22" fillId="0" borderId="0" xfId="3" applyNumberFormat="1" applyFont="1"/>
    <xf numFmtId="169" fontId="21" fillId="0" borderId="0" xfId="3" applyNumberFormat="1" applyFont="1" applyAlignment="1">
      <alignment horizontal="center"/>
    </xf>
    <xf numFmtId="169" fontId="22" fillId="0" borderId="20" xfId="3" applyNumberFormat="1" applyFont="1" applyBorder="1" applyAlignment="1">
      <alignment horizontal="center"/>
    </xf>
    <xf numFmtId="169" fontId="17" fillId="0" borderId="0" xfId="3" applyNumberFormat="1" applyFont="1" applyAlignment="1">
      <alignment horizontal="left" indent="1"/>
    </xf>
    <xf numFmtId="169" fontId="13" fillId="0" borderId="0" xfId="263" applyNumberFormat="1" applyFont="1" applyAlignment="1" applyProtection="1">
      <alignment horizontal="center"/>
    </xf>
    <xf numFmtId="189" fontId="17" fillId="0" borderId="0" xfId="3" applyNumberFormat="1" applyFont="1"/>
    <xf numFmtId="0" fontId="8" fillId="4" borderId="2" xfId="0" applyFont="1" applyFill="1" applyBorder="1" applyAlignment="1">
      <alignment horizontal="center" vertical="center"/>
    </xf>
    <xf numFmtId="0" fontId="90" fillId="4" borderId="2" xfId="0" applyFont="1" applyFill="1" applyBorder="1" applyAlignment="1">
      <alignment horizontal="center" vertical="center"/>
    </xf>
    <xf numFmtId="0" fontId="90" fillId="3" borderId="0" xfId="0" applyFont="1" applyFill="1" applyAlignment="1">
      <alignment horizontal="center" vertical="center"/>
    </xf>
    <xf numFmtId="169" fontId="19" fillId="3" borderId="0" xfId="0" applyNumberFormat="1" applyFont="1" applyFill="1" applyAlignment="1">
      <alignment horizontal="center" vertical="center"/>
    </xf>
    <xf numFmtId="0" fontId="9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4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2" fillId="4" borderId="2" xfId="0" applyFont="1" applyFill="1" applyBorder="1" applyAlignment="1">
      <alignment vertical="center"/>
    </xf>
    <xf numFmtId="0" fontId="89" fillId="3" borderId="0" xfId="0" applyFont="1" applyFill="1" applyAlignment="1">
      <alignment horizontal="center" vertical="center"/>
    </xf>
    <xf numFmtId="169" fontId="19" fillId="3" borderId="2" xfId="0" applyNumberFormat="1" applyFont="1" applyFill="1" applyBorder="1" applyAlignment="1">
      <alignment horizontal="center" vertical="center"/>
    </xf>
    <xf numFmtId="169" fontId="22" fillId="3" borderId="2" xfId="0" applyNumberFormat="1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0" fillId="3" borderId="0" xfId="0" applyFill="1"/>
    <xf numFmtId="49" fontId="17" fillId="3" borderId="0" xfId="0" applyNumberFormat="1" applyFont="1" applyFill="1" applyAlignment="1" applyProtection="1">
      <alignment horizontal="left" vertical="center"/>
      <protection locked="0"/>
    </xf>
    <xf numFmtId="0" fontId="92" fillId="4" borderId="2" xfId="0" applyFont="1" applyFill="1" applyBorder="1" applyAlignment="1">
      <alignment horizontal="center" vertical="center"/>
    </xf>
    <xf numFmtId="0" fontId="93" fillId="4" borderId="2" xfId="0" applyFont="1" applyFill="1" applyBorder="1" applyAlignment="1">
      <alignment horizontal="left" vertical="center"/>
    </xf>
    <xf numFmtId="0" fontId="92" fillId="4" borderId="2" xfId="0" applyFont="1" applyFill="1" applyBorder="1" applyAlignment="1">
      <alignment vertical="center"/>
    </xf>
    <xf numFmtId="49" fontId="17" fillId="3" borderId="0" xfId="0" applyNumberFormat="1" applyFont="1" applyFill="1" applyAlignment="1" applyProtection="1">
      <alignment horizontal="left" vertical="center" wrapText="1"/>
      <protection locked="0"/>
    </xf>
    <xf numFmtId="190" fontId="3" fillId="3" borderId="0" xfId="0" applyNumberFormat="1" applyFont="1" applyFill="1" applyAlignment="1">
      <alignment horizontal="center" vertical="center"/>
    </xf>
    <xf numFmtId="10" fontId="15" fillId="3" borderId="0" xfId="0" applyNumberFormat="1" applyFont="1" applyFill="1" applyAlignment="1">
      <alignment horizontal="center" vertical="center"/>
    </xf>
    <xf numFmtId="2" fontId="15" fillId="0" borderId="5" xfId="0" applyNumberFormat="1" applyFont="1" applyBorder="1" applyAlignment="1">
      <alignment horizontal="right"/>
    </xf>
    <xf numFmtId="0" fontId="20" fillId="3" borderId="0" xfId="0" applyFont="1" applyFill="1" applyAlignment="1">
      <alignment horizontal="left" vertical="center"/>
    </xf>
    <xf numFmtId="0" fontId="95" fillId="3" borderId="0" xfId="0" applyFont="1" applyFill="1" applyAlignment="1">
      <alignment horizontal="left"/>
    </xf>
    <xf numFmtId="0" fontId="15" fillId="3" borderId="0" xfId="0" applyFont="1" applyFill="1"/>
    <xf numFmtId="0" fontId="91" fillId="3" borderId="0" xfId="0" applyFont="1" applyFill="1"/>
    <xf numFmtId="2" fontId="15" fillId="3" borderId="0" xfId="0" applyNumberFormat="1" applyFont="1" applyFill="1"/>
    <xf numFmtId="168" fontId="24" fillId="3" borderId="0" xfId="0" applyNumberFormat="1" applyFont="1" applyFill="1" applyAlignment="1">
      <alignment horizontal="center" vertical="center"/>
    </xf>
    <xf numFmtId="0" fontId="24" fillId="3" borderId="6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 wrapText="1"/>
    </xf>
    <xf numFmtId="0" fontId="99" fillId="3" borderId="0" xfId="2" applyFont="1" applyFill="1" applyBorder="1" applyAlignment="1" applyProtection="1">
      <alignment vertical="center"/>
    </xf>
    <xf numFmtId="0" fontId="100" fillId="3" borderId="0" xfId="265" applyFont="1" applyFill="1" applyAlignment="1">
      <alignment horizontal="right" vertical="center"/>
    </xf>
    <xf numFmtId="0" fontId="100" fillId="3" borderId="0" xfId="0" applyFont="1" applyFill="1" applyAlignment="1">
      <alignment horizontal="center" vertical="center"/>
    </xf>
    <xf numFmtId="0" fontId="13" fillId="3" borderId="0" xfId="2" quotePrefix="1" applyFont="1" applyFill="1" applyBorder="1" applyAlignment="1">
      <alignment horizontal="left"/>
    </xf>
    <xf numFmtId="0" fontId="15" fillId="0" borderId="5" xfId="0" applyFont="1" applyBorder="1" applyAlignment="1">
      <alignment horizontal="left" indent="1"/>
    </xf>
    <xf numFmtId="0" fontId="15" fillId="0" borderId="33" xfId="0" applyFont="1" applyBorder="1" applyAlignment="1">
      <alignment horizontal="left" indent="1"/>
    </xf>
    <xf numFmtId="0" fontId="15" fillId="0" borderId="39" xfId="0" applyFont="1" applyBorder="1" applyAlignment="1">
      <alignment horizontal="left" indent="1"/>
    </xf>
    <xf numFmtId="0" fontId="15" fillId="0" borderId="4" xfId="0" applyFont="1" applyBorder="1" applyAlignment="1">
      <alignment horizontal="left" indent="1"/>
    </xf>
    <xf numFmtId="0" fontId="12" fillId="3" borderId="34" xfId="0" applyFont="1" applyFill="1" applyBorder="1"/>
    <xf numFmtId="0" fontId="98" fillId="3" borderId="33" xfId="0" applyFont="1" applyFill="1" applyBorder="1"/>
    <xf numFmtId="0" fontId="98" fillId="3" borderId="20" xfId="0" applyFont="1" applyFill="1" applyBorder="1"/>
    <xf numFmtId="0" fontId="12" fillId="0" borderId="37" xfId="0" applyFont="1" applyBorder="1"/>
    <xf numFmtId="0" fontId="99" fillId="3" borderId="0" xfId="2" applyFont="1" applyFill="1" applyBorder="1" applyAlignment="1" applyProtection="1">
      <alignment horizontal="left" vertical="center"/>
    </xf>
    <xf numFmtId="10" fontId="15" fillId="3" borderId="40" xfId="0" applyNumberFormat="1" applyFont="1" applyFill="1" applyBorder="1" applyAlignment="1">
      <alignment horizontal="center" vertical="center"/>
    </xf>
    <xf numFmtId="10" fontId="15" fillId="3" borderId="41" xfId="0" applyNumberFormat="1" applyFont="1" applyFill="1" applyBorder="1" applyAlignment="1">
      <alignment horizontal="center" vertical="center"/>
    </xf>
    <xf numFmtId="10" fontId="24" fillId="3" borderId="0" xfId="0" applyNumberFormat="1" applyFont="1" applyFill="1" applyAlignment="1">
      <alignment horizontal="center" vertical="center"/>
    </xf>
    <xf numFmtId="10" fontId="94" fillId="3" borderId="41" xfId="0" applyNumberFormat="1" applyFont="1" applyFill="1" applyBorder="1" applyAlignment="1">
      <alignment horizontal="center" vertical="center"/>
    </xf>
    <xf numFmtId="193" fontId="17" fillId="0" borderId="0" xfId="3" applyNumberFormat="1" applyFont="1"/>
    <xf numFmtId="169" fontId="22" fillId="0" borderId="0" xfId="3" applyNumberFormat="1" applyFont="1" applyAlignment="1">
      <alignment horizontal="center"/>
    </xf>
    <xf numFmtId="188" fontId="20" fillId="0" borderId="0" xfId="55" applyNumberFormat="1" applyFont="1" applyBorder="1" applyAlignment="1" applyProtection="1">
      <alignment horizontal="center" vertical="center"/>
    </xf>
    <xf numFmtId="167" fontId="3" fillId="3" borderId="0" xfId="304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49" fontId="103" fillId="51" borderId="0" xfId="0" applyNumberFormat="1" applyFont="1" applyFill="1" applyAlignment="1" applyProtection="1">
      <alignment horizontal="left" vertical="center"/>
      <protection locked="0"/>
    </xf>
    <xf numFmtId="0" fontId="104" fillId="51" borderId="0" xfId="0" applyFont="1" applyFill="1" applyAlignment="1">
      <alignment vertical="center"/>
    </xf>
    <xf numFmtId="0" fontId="15" fillId="0" borderId="34" xfId="0" applyFont="1" applyBorder="1" applyAlignment="1">
      <alignment horizontal="left" indent="1"/>
    </xf>
    <xf numFmtId="2" fontId="15" fillId="0" borderId="0" xfId="0" applyNumberFormat="1" applyFont="1" applyAlignment="1">
      <alignment horizontal="right"/>
    </xf>
    <xf numFmtId="2" fontId="102" fillId="0" borderId="0" xfId="0" applyNumberFormat="1" applyFont="1" applyAlignment="1">
      <alignment horizontal="right"/>
    </xf>
    <xf numFmtId="0" fontId="15" fillId="0" borderId="6" xfId="0" applyFont="1" applyBorder="1" applyAlignment="1">
      <alignment horizontal="left" indent="1"/>
    </xf>
    <xf numFmtId="2" fontId="15" fillId="0" borderId="35" xfId="0" applyNumberFormat="1" applyFont="1" applyBorder="1" applyAlignment="1">
      <alignment horizontal="right"/>
    </xf>
    <xf numFmtId="49" fontId="17" fillId="0" borderId="0" xfId="0" applyNumberFormat="1" applyFont="1" applyAlignment="1" applyProtection="1">
      <alignment horizontal="left" vertical="center"/>
      <protection locked="0"/>
    </xf>
    <xf numFmtId="49" fontId="103" fillId="52" borderId="0" xfId="0" applyNumberFormat="1" applyFont="1" applyFill="1" applyAlignment="1" applyProtection="1">
      <alignment horizontal="left" vertical="center"/>
      <protection locked="0"/>
    </xf>
    <xf numFmtId="0" fontId="101" fillId="53" borderId="0" xfId="265" applyFont="1" applyFill="1" applyAlignment="1">
      <alignment horizontal="center" vertical="center"/>
    </xf>
    <xf numFmtId="0" fontId="24" fillId="53" borderId="24" xfId="1" applyFont="1" applyFill="1" applyBorder="1" applyAlignment="1">
      <alignment horizontal="center" vertical="center"/>
    </xf>
    <xf numFmtId="10" fontId="24" fillId="53" borderId="26" xfId="0" applyNumberFormat="1" applyFont="1" applyFill="1" applyBorder="1" applyAlignment="1">
      <alignment horizontal="center" vertical="center"/>
    </xf>
    <xf numFmtId="2" fontId="24" fillId="53" borderId="24" xfId="1" applyNumberFormat="1" applyFont="1" applyFill="1" applyBorder="1" applyAlignment="1">
      <alignment horizontal="center" vertical="center"/>
    </xf>
    <xf numFmtId="2" fontId="24" fillId="54" borderId="24" xfId="1" applyNumberFormat="1" applyFont="1" applyFill="1" applyBorder="1" applyAlignment="1">
      <alignment horizontal="center" vertical="center"/>
    </xf>
    <xf numFmtId="0" fontId="101" fillId="55" borderId="0" xfId="265" applyFont="1" applyFill="1" applyAlignment="1">
      <alignment horizontal="center" vertical="center"/>
    </xf>
    <xf numFmtId="10" fontId="17" fillId="55" borderId="34" xfId="268" applyNumberFormat="1" applyFont="1" applyFill="1" applyBorder="1" applyAlignment="1" applyProtection="1">
      <alignment horizontal="right" vertical="center"/>
    </xf>
    <xf numFmtId="10" fontId="17" fillId="55" borderId="2" xfId="268" applyNumberFormat="1" applyFont="1" applyFill="1" applyBorder="1" applyAlignment="1" applyProtection="1">
      <alignment horizontal="right" vertical="center"/>
    </xf>
    <xf numFmtId="10" fontId="17" fillId="55" borderId="37" xfId="268" applyNumberFormat="1" applyFont="1" applyFill="1" applyBorder="1" applyAlignment="1" applyProtection="1">
      <alignment horizontal="right" vertical="center"/>
    </xf>
    <xf numFmtId="2" fontId="17" fillId="55" borderId="43" xfId="265" applyNumberFormat="1" applyFont="1" applyFill="1" applyBorder="1" applyAlignment="1">
      <alignment horizontal="right" vertical="center"/>
    </xf>
    <xf numFmtId="2" fontId="17" fillId="55" borderId="0" xfId="265" applyNumberFormat="1" applyFont="1" applyFill="1" applyAlignment="1">
      <alignment horizontal="right" vertical="center"/>
    </xf>
    <xf numFmtId="2" fontId="17" fillId="55" borderId="35" xfId="265" applyNumberFormat="1" applyFont="1" applyFill="1" applyBorder="1" applyAlignment="1">
      <alignment horizontal="right" vertical="center"/>
    </xf>
    <xf numFmtId="2" fontId="17" fillId="55" borderId="5" xfId="265" applyNumberFormat="1" applyFont="1" applyFill="1" applyBorder="1" applyAlignment="1">
      <alignment horizontal="right" vertical="center"/>
    </xf>
    <xf numFmtId="10" fontId="17" fillId="55" borderId="7" xfId="268" applyNumberFormat="1" applyFont="1" applyFill="1" applyBorder="1" applyAlignment="1" applyProtection="1">
      <alignment horizontal="right" vertical="center"/>
    </xf>
    <xf numFmtId="10" fontId="17" fillId="55" borderId="42" xfId="268" applyNumberFormat="1" applyFont="1" applyFill="1" applyBorder="1" applyAlignment="1" applyProtection="1">
      <alignment horizontal="right" vertical="center"/>
    </xf>
    <xf numFmtId="0" fontId="22" fillId="3" borderId="0" xfId="304" applyNumberFormat="1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19" fillId="0" borderId="25" xfId="0" applyFont="1" applyBorder="1" applyAlignment="1" applyProtection="1">
      <alignment horizontal="center" vertical="center"/>
      <protection locked="0"/>
    </xf>
    <xf numFmtId="0" fontId="19" fillId="0" borderId="25" xfId="0" applyFont="1" applyBorder="1" applyAlignment="1">
      <alignment horizontal="center" vertical="center"/>
    </xf>
    <xf numFmtId="49" fontId="19" fillId="0" borderId="25" xfId="0" applyNumberFormat="1" applyFont="1" applyBorder="1" applyAlignment="1" applyProtection="1">
      <alignment horizontal="center" vertical="center"/>
      <protection locked="0"/>
    </xf>
    <xf numFmtId="0" fontId="22" fillId="3" borderId="37" xfId="0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right" vertical="center"/>
    </xf>
    <xf numFmtId="0" fontId="22" fillId="3" borderId="36" xfId="0" applyFont="1" applyFill="1" applyBorder="1" applyAlignment="1">
      <alignment horizontal="right" vertical="center"/>
    </xf>
    <xf numFmtId="0" fontId="22" fillId="3" borderId="0" xfId="0" applyFont="1" applyFill="1" applyAlignment="1">
      <alignment horizontal="right" vertical="center"/>
    </xf>
    <xf numFmtId="0" fontId="22" fillId="0" borderId="20" xfId="3" applyFont="1" applyBorder="1" applyAlignment="1">
      <alignment horizontal="center"/>
    </xf>
    <xf numFmtId="0" fontId="19" fillId="0" borderId="0" xfId="3" applyFont="1" applyAlignment="1">
      <alignment horizontal="center"/>
    </xf>
    <xf numFmtId="0" fontId="13" fillId="0" borderId="0" xfId="2" applyFont="1" applyFill="1" applyBorder="1" applyAlignment="1">
      <alignment horizontal="left"/>
    </xf>
    <xf numFmtId="0" fontId="24" fillId="0" borderId="0" xfId="0" applyFont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107" fillId="3" borderId="0" xfId="0" applyFont="1" applyFill="1"/>
    <xf numFmtId="10" fontId="24" fillId="3" borderId="40" xfId="0" applyNumberFormat="1" applyFont="1" applyFill="1" applyBorder="1" applyAlignment="1">
      <alignment horizontal="center" vertical="center"/>
    </xf>
    <xf numFmtId="167" fontId="15" fillId="3" borderId="0" xfId="304" applyFont="1" applyFill="1" applyBorder="1"/>
    <xf numFmtId="0" fontId="24" fillId="3" borderId="0" xfId="1" applyFont="1" applyFill="1" applyBorder="1" applyAlignment="1">
      <alignment horizontal="center" vertical="center"/>
    </xf>
    <xf numFmtId="2" fontId="24" fillId="0" borderId="0" xfId="1" applyNumberFormat="1" applyFont="1" applyFill="1" applyBorder="1" applyAlignment="1">
      <alignment horizontal="center" vertical="center"/>
    </xf>
    <xf numFmtId="49" fontId="94" fillId="3" borderId="0" xfId="0" applyNumberFormat="1" applyFont="1" applyFill="1" applyAlignment="1" applyProtection="1">
      <alignment horizontal="left" vertical="center"/>
      <protection locked="0"/>
    </xf>
    <xf numFmtId="49" fontId="22" fillId="3" borderId="0" xfId="0" applyNumberFormat="1" applyFont="1" applyFill="1" applyAlignment="1" applyProtection="1">
      <alignment horizontal="left" vertical="center"/>
      <protection locked="0"/>
    </xf>
    <xf numFmtId="0" fontId="110" fillId="3" borderId="0" xfId="0" applyFont="1" applyFill="1" applyAlignment="1">
      <alignment vertical="center"/>
    </xf>
    <xf numFmtId="49" fontId="17" fillId="3" borderId="0" xfId="0" applyNumberFormat="1" applyFont="1" applyFill="1" applyAlignment="1" applyProtection="1">
      <alignment horizontal="left" vertical="center" indent="1"/>
      <protection locked="0"/>
    </xf>
    <xf numFmtId="1" fontId="24" fillId="53" borderId="24" xfId="1" applyNumberFormat="1" applyFont="1" applyFill="1" applyBorder="1" applyAlignment="1">
      <alignment horizontal="center" vertical="center"/>
    </xf>
    <xf numFmtId="1" fontId="110" fillId="3" borderId="0" xfId="0" applyNumberFormat="1" applyFont="1" applyFill="1" applyAlignment="1">
      <alignment horizontal="center" vertical="center"/>
    </xf>
    <xf numFmtId="1" fontId="0" fillId="3" borderId="0" xfId="0" applyNumberFormat="1" applyFill="1" applyAlignment="1">
      <alignment vertical="center"/>
    </xf>
    <xf numFmtId="1" fontId="110" fillId="3" borderId="0" xfId="0" applyNumberFormat="1" applyFont="1" applyFill="1" applyAlignment="1">
      <alignment vertical="center"/>
    </xf>
    <xf numFmtId="0" fontId="109" fillId="3" borderId="0" xfId="0" applyFont="1" applyFill="1" applyAlignment="1">
      <alignment vertical="center"/>
    </xf>
    <xf numFmtId="0" fontId="111" fillId="3" borderId="0" xfId="0" applyFont="1" applyFill="1" applyAlignment="1">
      <alignment horizontal="left" vertical="center"/>
    </xf>
    <xf numFmtId="0" fontId="111" fillId="3" borderId="0" xfId="0" applyFont="1" applyFill="1" applyAlignment="1">
      <alignment horizontal="center" vertical="center"/>
    </xf>
    <xf numFmtId="0" fontId="14" fillId="56" borderId="0" xfId="0" applyFont="1" applyFill="1" applyAlignment="1">
      <alignment horizontal="center" vertical="center"/>
    </xf>
    <xf numFmtId="2" fontId="15" fillId="55" borderId="26" xfId="268" applyNumberFormat="1" applyFont="1" applyFill="1" applyBorder="1" applyAlignment="1">
      <alignment horizontal="center" vertical="center"/>
    </xf>
    <xf numFmtId="2" fontId="24" fillId="55" borderId="44" xfId="1" applyNumberFormat="1" applyFont="1" applyFill="1" applyBorder="1" applyAlignment="1">
      <alignment horizontal="center" vertical="center"/>
    </xf>
    <xf numFmtId="0" fontId="112" fillId="3" borderId="0" xfId="2" quotePrefix="1" applyFont="1" applyFill="1" applyBorder="1" applyAlignment="1">
      <alignment horizontal="left"/>
    </xf>
    <xf numFmtId="0" fontId="24" fillId="53" borderId="0" xfId="1" applyFont="1" applyFill="1" applyBorder="1" applyAlignment="1">
      <alignment horizontal="center" vertical="center"/>
    </xf>
    <xf numFmtId="0" fontId="24" fillId="55" borderId="24" xfId="1" applyFont="1" applyFill="1" applyBorder="1" applyAlignment="1">
      <alignment horizontal="center" vertical="center"/>
    </xf>
    <xf numFmtId="2" fontId="24" fillId="55" borderId="24" xfId="1" applyNumberFormat="1" applyFont="1" applyFill="1" applyBorder="1" applyAlignment="1">
      <alignment horizontal="center" vertical="center"/>
    </xf>
    <xf numFmtId="0" fontId="24" fillId="55" borderId="44" xfId="1" applyFont="1" applyFill="1" applyBorder="1" applyAlignment="1">
      <alignment horizontal="center" vertical="center"/>
    </xf>
    <xf numFmtId="2" fontId="24" fillId="55" borderId="2" xfId="1" applyNumberFormat="1" applyFont="1" applyFill="1" applyBorder="1" applyAlignment="1">
      <alignment horizontal="center" vertical="center"/>
    </xf>
    <xf numFmtId="2" fontId="15" fillId="55" borderId="5" xfId="0" applyNumberFormat="1" applyFont="1" applyFill="1" applyBorder="1" applyAlignment="1">
      <alignment horizontal="right"/>
    </xf>
    <xf numFmtId="2" fontId="15" fillId="55" borderId="0" xfId="0" applyNumberFormat="1" applyFont="1" applyFill="1" applyAlignment="1">
      <alignment horizontal="right"/>
    </xf>
    <xf numFmtId="2" fontId="15" fillId="55" borderId="35" xfId="0" applyNumberFormat="1" applyFont="1" applyFill="1" applyBorder="1" applyAlignment="1">
      <alignment horizontal="right"/>
    </xf>
    <xf numFmtId="2" fontId="15" fillId="55" borderId="33" xfId="0" applyNumberFormat="1" applyFont="1" applyFill="1" applyBorder="1" applyAlignment="1">
      <alignment horizontal="right"/>
    </xf>
    <xf numFmtId="2" fontId="15" fillId="55" borderId="20" xfId="0" applyNumberFormat="1" applyFont="1" applyFill="1" applyBorder="1" applyAlignment="1">
      <alignment horizontal="right"/>
    </xf>
    <xf numFmtId="2" fontId="15" fillId="55" borderId="36" xfId="0" applyNumberFormat="1" applyFont="1" applyFill="1" applyBorder="1" applyAlignment="1">
      <alignment horizontal="right"/>
    </xf>
    <xf numFmtId="2" fontId="15" fillId="55" borderId="37" xfId="0" applyNumberFormat="1" applyFont="1" applyFill="1" applyBorder="1" applyAlignment="1">
      <alignment horizontal="right"/>
    </xf>
    <xf numFmtId="167" fontId="15" fillId="55" borderId="0" xfId="304" applyFont="1" applyFill="1" applyBorder="1" applyAlignment="1">
      <alignment horizontal="right"/>
    </xf>
    <xf numFmtId="2" fontId="15" fillId="55" borderId="38" xfId="0" applyNumberFormat="1" applyFont="1" applyFill="1" applyBorder="1"/>
    <xf numFmtId="0" fontId="12" fillId="0" borderId="34" xfId="0" applyFont="1" applyBorder="1"/>
    <xf numFmtId="0" fontId="15" fillId="0" borderId="38" xfId="0" applyFont="1" applyBorder="1" applyAlignment="1">
      <alignment horizontal="left" indent="1"/>
    </xf>
    <xf numFmtId="0" fontId="15" fillId="0" borderId="0" xfId="0" applyFont="1"/>
    <xf numFmtId="9" fontId="15" fillId="53" borderId="4" xfId="0" applyNumberFormat="1" applyFont="1" applyFill="1" applyBorder="1"/>
    <xf numFmtId="2" fontId="15" fillId="55" borderId="4" xfId="0" applyNumberFormat="1" applyFont="1" applyFill="1" applyBorder="1"/>
    <xf numFmtId="167" fontId="24" fillId="55" borderId="2" xfId="304" applyFont="1" applyFill="1" applyBorder="1" applyAlignment="1">
      <alignment horizontal="right" vertical="center"/>
    </xf>
    <xf numFmtId="167" fontId="24" fillId="55" borderId="37" xfId="304" applyFont="1" applyFill="1" applyBorder="1" applyAlignment="1">
      <alignment horizontal="right" vertical="center"/>
    </xf>
    <xf numFmtId="168" fontId="24" fillId="55" borderId="2" xfId="0" applyNumberFormat="1" applyFont="1" applyFill="1" applyBorder="1" applyAlignment="1">
      <alignment horizontal="right" vertical="center"/>
    </xf>
    <xf numFmtId="168" fontId="24" fillId="55" borderId="37" xfId="0" applyNumberFormat="1" applyFont="1" applyFill="1" applyBorder="1" applyAlignment="1">
      <alignment horizontal="right" vertical="center"/>
    </xf>
    <xf numFmtId="2" fontId="24" fillId="55" borderId="0" xfId="0" applyNumberFormat="1" applyFont="1" applyFill="1" applyAlignment="1">
      <alignment horizontal="right" vertical="center"/>
    </xf>
    <xf numFmtId="168" fontId="24" fillId="55" borderId="0" xfId="0" applyNumberFormat="1" applyFont="1" applyFill="1" applyAlignment="1">
      <alignment horizontal="right" vertical="center"/>
    </xf>
    <xf numFmtId="168" fontId="24" fillId="55" borderId="6" xfId="0" applyNumberFormat="1" applyFont="1" applyFill="1" applyBorder="1" applyAlignment="1">
      <alignment horizontal="right" vertical="center"/>
    </xf>
    <xf numFmtId="49" fontId="103" fillId="51" borderId="0" xfId="0" applyNumberFormat="1" applyFont="1" applyFill="1" applyAlignment="1" applyProtection="1">
      <alignment horizontal="left" vertical="center" indent="1"/>
      <protection locked="0"/>
    </xf>
    <xf numFmtId="49" fontId="103" fillId="52" borderId="0" xfId="0" applyNumberFormat="1" applyFont="1" applyFill="1" applyAlignment="1" applyProtection="1">
      <alignment horizontal="left" vertical="center" indent="1"/>
      <protection locked="0"/>
    </xf>
    <xf numFmtId="2" fontId="15" fillId="53" borderId="26" xfId="268" applyNumberFormat="1" applyFont="1" applyFill="1" applyBorder="1" applyAlignment="1">
      <alignment horizontal="center" vertical="center"/>
    </xf>
    <xf numFmtId="10" fontId="24" fillId="53" borderId="24" xfId="268" applyNumberFormat="1" applyFont="1" applyFill="1" applyBorder="1" applyAlignment="1">
      <alignment horizontal="center" vertical="center"/>
    </xf>
    <xf numFmtId="9" fontId="15" fillId="55" borderId="26" xfId="268" applyFont="1" applyFill="1" applyBorder="1" applyAlignment="1">
      <alignment horizontal="center" vertical="center"/>
    </xf>
    <xf numFmtId="10" fontId="24" fillId="55" borderId="44" xfId="268" applyNumberFormat="1" applyFont="1" applyFill="1" applyBorder="1" applyAlignment="1">
      <alignment horizontal="center" vertical="center"/>
    </xf>
    <xf numFmtId="0" fontId="24" fillId="3" borderId="0" xfId="1" applyFont="1" applyFill="1" applyBorder="1" applyAlignment="1">
      <alignment horizontal="left" vertical="center"/>
    </xf>
    <xf numFmtId="191" fontId="24" fillId="55" borderId="26" xfId="0" applyNumberFormat="1" applyFont="1" applyFill="1" applyBorder="1" applyAlignment="1">
      <alignment horizontal="center" vertical="center"/>
    </xf>
    <xf numFmtId="191" fontId="15" fillId="55" borderId="26" xfId="268" applyNumberFormat="1" applyFont="1" applyFill="1" applyBorder="1" applyAlignment="1">
      <alignment horizontal="center" vertical="center"/>
    </xf>
    <xf numFmtId="10" fontId="24" fillId="55" borderId="26" xfId="0" applyNumberFormat="1" applyFont="1" applyFill="1" applyBorder="1" applyAlignment="1">
      <alignment horizontal="center" vertical="center"/>
    </xf>
    <xf numFmtId="191" fontId="24" fillId="55" borderId="26" xfId="268" applyNumberFormat="1" applyFont="1" applyFill="1" applyBorder="1" applyAlignment="1">
      <alignment horizontal="center" vertical="center"/>
    </xf>
    <xf numFmtId="10" fontId="15" fillId="55" borderId="26" xfId="0" applyNumberFormat="1" applyFont="1" applyFill="1" applyBorder="1" applyAlignment="1">
      <alignment horizontal="center" vertical="center"/>
    </xf>
    <xf numFmtId="188" fontId="20" fillId="55" borderId="24" xfId="55" applyNumberFormat="1" applyFont="1" applyFill="1" applyBorder="1" applyAlignment="1" applyProtection="1">
      <alignment horizontal="center" vertical="center"/>
    </xf>
    <xf numFmtId="9" fontId="24" fillId="53" borderId="44" xfId="1" applyNumberFormat="1" applyFont="1" applyFill="1" applyBorder="1" applyAlignment="1">
      <alignment horizontal="center" vertical="center"/>
    </xf>
    <xf numFmtId="9" fontId="24" fillId="53" borderId="24" xfId="1" applyNumberFormat="1" applyFont="1" applyFill="1" applyBorder="1" applyAlignment="1">
      <alignment horizontal="center" vertical="center"/>
    </xf>
    <xf numFmtId="1" fontId="101" fillId="55" borderId="0" xfId="265" applyNumberFormat="1" applyFont="1" applyFill="1" applyAlignment="1">
      <alignment horizontal="center" vertical="center"/>
    </xf>
    <xf numFmtId="1" fontId="94" fillId="53" borderId="24" xfId="1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9" fontId="3" fillId="3" borderId="0" xfId="268" applyFont="1" applyFill="1" applyAlignment="1">
      <alignment horizontal="center" vertical="center"/>
    </xf>
    <xf numFmtId="194" fontId="15" fillId="53" borderId="26" xfId="268" applyNumberFormat="1" applyFont="1" applyFill="1" applyBorder="1" applyAlignment="1">
      <alignment horizontal="center" vertical="center"/>
    </xf>
    <xf numFmtId="2" fontId="91" fillId="3" borderId="0" xfId="0" applyNumberFormat="1" applyFont="1" applyFill="1" applyAlignment="1">
      <alignment vertical="center"/>
    </xf>
    <xf numFmtId="0" fontId="15" fillId="3" borderId="0" xfId="0" applyFont="1" applyFill="1" applyAlignment="1">
      <alignment horizontal="left" vertical="center"/>
    </xf>
    <xf numFmtId="0" fontId="94" fillId="3" borderId="0" xfId="0" applyFont="1" applyFill="1" applyAlignment="1">
      <alignment vertical="center"/>
    </xf>
    <xf numFmtId="2" fontId="15" fillId="55" borderId="2" xfId="1" applyNumberFormat="1" applyFont="1" applyFill="1" applyBorder="1" applyAlignment="1">
      <alignment horizontal="center" vertical="center"/>
    </xf>
    <xf numFmtId="194" fontId="24" fillId="55" borderId="44" xfId="1" applyNumberFormat="1" applyFont="1" applyFill="1" applyBorder="1" applyAlignment="1">
      <alignment horizontal="center" vertical="center"/>
    </xf>
    <xf numFmtId="0" fontId="100" fillId="57" borderId="0" xfId="0" applyFont="1" applyFill="1" applyAlignment="1">
      <alignment horizontal="center" vertical="center"/>
    </xf>
    <xf numFmtId="10" fontId="24" fillId="57" borderId="26" xfId="0" applyNumberFormat="1" applyFont="1" applyFill="1" applyBorder="1" applyAlignment="1">
      <alignment horizontal="center" vertical="center"/>
    </xf>
    <xf numFmtId="1" fontId="24" fillId="57" borderId="24" xfId="1" applyNumberFormat="1" applyFont="1" applyFill="1" applyBorder="1" applyAlignment="1">
      <alignment horizontal="center" vertical="center"/>
    </xf>
    <xf numFmtId="1" fontId="15" fillId="57" borderId="24" xfId="1" applyNumberFormat="1" applyFont="1" applyFill="1" applyBorder="1" applyAlignment="1">
      <alignment horizontal="center" vertical="center"/>
    </xf>
    <xf numFmtId="1" fontId="114" fillId="57" borderId="24" xfId="1" applyNumberFormat="1" applyFont="1" applyFill="1" applyBorder="1" applyAlignment="1">
      <alignment horizontal="center" vertical="center"/>
    </xf>
    <xf numFmtId="0" fontId="24" fillId="57" borderId="24" xfId="1" applyFont="1" applyFill="1" applyBorder="1" applyAlignment="1">
      <alignment horizontal="center" vertical="center"/>
    </xf>
    <xf numFmtId="0" fontId="24" fillId="57" borderId="24" xfId="1" applyFont="1" applyFill="1" applyBorder="1" applyAlignment="1">
      <alignment horizontal="left" vertical="center"/>
    </xf>
    <xf numFmtId="2" fontId="15" fillId="57" borderId="24" xfId="1" applyNumberFormat="1" applyFont="1" applyFill="1" applyBorder="1" applyAlignment="1">
      <alignment horizontal="center" vertical="center"/>
    </xf>
    <xf numFmtId="2" fontId="15" fillId="58" borderId="24" xfId="1" applyNumberFormat="1" applyFont="1" applyFill="1" applyBorder="1" applyAlignment="1">
      <alignment horizontal="center" vertical="center"/>
    </xf>
    <xf numFmtId="10" fontId="24" fillId="59" borderId="26" xfId="0" applyNumberFormat="1" applyFont="1" applyFill="1" applyBorder="1" applyAlignment="1">
      <alignment horizontal="center" vertical="center"/>
    </xf>
    <xf numFmtId="0" fontId="100" fillId="59" borderId="0" xfId="0" applyFont="1" applyFill="1" applyAlignment="1">
      <alignment horizontal="center" vertical="center"/>
    </xf>
    <xf numFmtId="10" fontId="3" fillId="3" borderId="0" xfId="0" applyNumberFormat="1" applyFont="1" applyFill="1" applyAlignment="1">
      <alignment vertical="center"/>
    </xf>
    <xf numFmtId="10" fontId="3" fillId="3" borderId="0" xfId="0" applyNumberFormat="1" applyFont="1" applyFill="1"/>
    <xf numFmtId="195" fontId="3" fillId="3" borderId="0" xfId="0" applyNumberFormat="1" applyFont="1" applyFill="1" applyAlignment="1">
      <alignment horizontal="center" vertical="center"/>
    </xf>
    <xf numFmtId="196" fontId="3" fillId="3" borderId="0" xfId="0" applyNumberFormat="1" applyFont="1" applyFill="1" applyAlignment="1">
      <alignment horizontal="center" vertical="center"/>
    </xf>
    <xf numFmtId="10" fontId="24" fillId="53" borderId="26" xfId="268" applyNumberFormat="1" applyFont="1" applyFill="1" applyBorder="1" applyAlignment="1">
      <alignment horizontal="center" vertical="center"/>
    </xf>
    <xf numFmtId="10" fontId="24" fillId="59" borderId="26" xfId="268" applyNumberFormat="1" applyFont="1" applyFill="1" applyBorder="1" applyAlignment="1">
      <alignment horizontal="center" vertical="center"/>
    </xf>
    <xf numFmtId="0" fontId="88" fillId="3" borderId="23" xfId="3" applyFont="1" applyFill="1" applyBorder="1" applyAlignment="1">
      <alignment horizontal="center"/>
    </xf>
    <xf numFmtId="2" fontId="100" fillId="57" borderId="0" xfId="0" applyNumberFormat="1" applyFont="1" applyFill="1" applyAlignment="1">
      <alignment horizontal="center" vertical="center"/>
    </xf>
    <xf numFmtId="214" fontId="23" fillId="7" borderId="0" xfId="398" applyFont="1" applyFill="1" applyBorder="1" applyAlignment="1">
      <alignment horizontal="center" vertical="center"/>
    </xf>
  </cellXfs>
  <cellStyles count="4075">
    <cellStyle name=" 1" xfId="4" xr:uid="{00000000-0005-0000-0000-000000000000}"/>
    <cellStyle name=" 1 2" xfId="5" xr:uid="{00000000-0005-0000-0000-000001000000}"/>
    <cellStyle name=" 1 2 2" xfId="354" xr:uid="{346B058F-D611-49A8-8D13-C2C44145F726}"/>
    <cellStyle name=" 1 2 3" xfId="404" xr:uid="{AED892D3-F9E0-4604-8719-D06D00B9C2FB}"/>
    <cellStyle name=" 1 3" xfId="355" xr:uid="{7F151199-DA5B-456F-A5C2-3E2809B42345}"/>
    <cellStyle name=" 1 3 2" xfId="356" xr:uid="{75CFE436-FD6A-4E9E-BE1D-DFA190F8F1CA}"/>
    <cellStyle name=" 1 4" xfId="357" xr:uid="{20F17500-4AD0-42D1-8F2C-2AF292841FFC}"/>
    <cellStyle name=" 1_29(d) - Gas extensions -tariffs" xfId="6" xr:uid="{00000000-0005-0000-0000-000002000000}"/>
    <cellStyle name="_3GIS model v2.77_Distribution Business_Retail Fin Perform " xfId="358" xr:uid="{81B31C8F-DC8A-4D6F-AC06-12434983043A}"/>
    <cellStyle name="_3GIS model v2.77_Fleet Overhead Costs 2_Retail Fin Perform " xfId="359" xr:uid="{F67C61C1-4E32-4442-A106-7D822599B121}"/>
    <cellStyle name="_3GIS model v2.77_Fleet Overhead Costs_Retail Fin Perform " xfId="360" xr:uid="{D6B7434A-7B32-4125-8F87-45A483B1D314}"/>
    <cellStyle name="_3GIS model v2.77_Forecast 2_Retail Fin Perform " xfId="361" xr:uid="{19012257-7993-4BAF-A267-10F4AC9FBA59}"/>
    <cellStyle name="_3GIS model v2.77_Forecast_Retail Fin Perform " xfId="362" xr:uid="{E4B3EFF9-6EAB-4113-B7ED-72E079F3814B}"/>
    <cellStyle name="_3GIS model v2.77_Funding &amp; Cashflow_1_Retail Fin Perform " xfId="363" xr:uid="{0AA5AD02-03CE-46CD-8BAE-C72874F066A9}"/>
    <cellStyle name="_3GIS model v2.77_Funding &amp; Cashflow_Retail Fin Perform " xfId="364" xr:uid="{18BA3C6C-A622-4CC8-8DC6-867C1B1B8252}"/>
    <cellStyle name="_3GIS model v2.77_Group P&amp;L_1_Retail Fin Perform " xfId="365" xr:uid="{82329F51-1D25-4A85-B70D-E9E6CE5B31F9}"/>
    <cellStyle name="_3GIS model v2.77_Group P&amp;L_Retail Fin Perform " xfId="366" xr:uid="{4F0A871B-DDF4-465A-A832-60BBEC21B130}"/>
    <cellStyle name="_3GIS model v2.77_Opening  Detailed BS_Retail Fin Perform " xfId="367" xr:uid="{6E6130F1-8809-4091-9759-28B7FB438EF7}"/>
    <cellStyle name="_3GIS model v2.77_OUTPUT DB_Retail Fin Perform " xfId="368" xr:uid="{1D0E7B85-79DC-45EE-9AEC-BFEB12F873C0}"/>
    <cellStyle name="_3GIS model v2.77_OUTPUT EB_Retail Fin Perform " xfId="369" xr:uid="{4DBFF53F-385C-4EC4-88A3-DC630A7E270D}"/>
    <cellStyle name="_3GIS model v2.77_Report_Retail Fin Perform " xfId="370" xr:uid="{E2D3DE20-34B1-4AED-9033-08F942171E08}"/>
    <cellStyle name="_3GIS model v2.77_Retail Fin Perform " xfId="371" xr:uid="{6E17541B-D6F9-4169-BCD0-2D78DEFADF70}"/>
    <cellStyle name="_3GIS model v2.77_Sheet2 2_Retail Fin Perform " xfId="372" xr:uid="{77F3A7E7-F2A3-424A-9271-7BEB16C236D5}"/>
    <cellStyle name="_3GIS model v2.77_Sheet2_Retail Fin Perform " xfId="373" xr:uid="{3FF3A310-870E-4320-AC59-084A33D20364}"/>
    <cellStyle name="_Capex" xfId="7" xr:uid="{00000000-0005-0000-0000-000003000000}"/>
    <cellStyle name="_Capex 2" xfId="8" xr:uid="{00000000-0005-0000-0000-000004000000}"/>
    <cellStyle name="_Capex_29(d) - Gas extensions -tariffs" xfId="9" xr:uid="{00000000-0005-0000-0000-000005000000}"/>
    <cellStyle name="_UED AMP 2009-14 Final 250309 Less PU" xfId="10" xr:uid="{00000000-0005-0000-0000-000006000000}"/>
    <cellStyle name="_UED AMP 2009-14 Final 250309 Less PU_1011 monthly" xfId="11" xr:uid="{00000000-0005-0000-0000-000007000000}"/>
    <cellStyle name="20% - Accent1 2" xfId="12" xr:uid="{00000000-0005-0000-0000-000008000000}"/>
    <cellStyle name="20% - Accent1 2 2" xfId="292" xr:uid="{00000000-0005-0000-0000-000009000000}"/>
    <cellStyle name="20% - Accent1 2 2 2" xfId="670" xr:uid="{6CB1E228-2FB1-49C2-913A-EBC59C4A6B63}"/>
    <cellStyle name="20% - Accent1 3" xfId="405" xr:uid="{F1694E9C-A35C-4A52-822C-0F9CC920C8EF}"/>
    <cellStyle name="20% - Accent1 3 2" xfId="1281" xr:uid="{328D6535-B73E-4D99-8CCA-95EB8C2F6877}"/>
    <cellStyle name="20% - Accent2 2" xfId="13" xr:uid="{00000000-0005-0000-0000-00000A000000}"/>
    <cellStyle name="20% - Accent3 2" xfId="14" xr:uid="{00000000-0005-0000-0000-00000B000000}"/>
    <cellStyle name="20% - Accent4 2" xfId="15" xr:uid="{00000000-0005-0000-0000-00000C000000}"/>
    <cellStyle name="20% - Accent5 2" xfId="16" xr:uid="{00000000-0005-0000-0000-00000D000000}"/>
    <cellStyle name="20% - Accent5 2 2" xfId="671" xr:uid="{67EE6953-E5E5-4B4E-8E71-A582EC619F16}"/>
    <cellStyle name="20% - Accent6 2" xfId="17" xr:uid="{00000000-0005-0000-0000-00000E000000}"/>
    <cellStyle name="40% - Accent1 2" xfId="18" xr:uid="{00000000-0005-0000-0000-00000F000000}"/>
    <cellStyle name="40% - Accent1 2 2" xfId="672" xr:uid="{CE08DC80-9426-4D2C-AE7C-CEBC7D160C8E}"/>
    <cellStyle name="40% - Accent1 3" xfId="406" xr:uid="{B5337A0B-9875-43E7-B9F2-50B2B43842FC}"/>
    <cellStyle name="40% - Accent1 3 2" xfId="1282" xr:uid="{AC04C446-A235-4B70-9C0C-63700B8E8757}"/>
    <cellStyle name="40% - Accent2 2" xfId="19" xr:uid="{00000000-0005-0000-0000-000010000000}"/>
    <cellStyle name="40% - Accent3 2" xfId="20" xr:uid="{00000000-0005-0000-0000-000011000000}"/>
    <cellStyle name="40% - Accent4 2" xfId="21" xr:uid="{00000000-0005-0000-0000-000012000000}"/>
    <cellStyle name="40% - Accent5 2" xfId="22" xr:uid="{00000000-0005-0000-0000-000013000000}"/>
    <cellStyle name="40% - Accent5 2 2" xfId="673" xr:uid="{3930294A-CF41-45E5-A3C4-9F8A872E0DC6}"/>
    <cellStyle name="40% - Accent6 2" xfId="23" xr:uid="{00000000-0005-0000-0000-000014000000}"/>
    <cellStyle name="60% - Accent1 2" xfId="24" xr:uid="{00000000-0005-0000-0000-000015000000}"/>
    <cellStyle name="60% - Accent1 2 2" xfId="674" xr:uid="{F8602BA2-C937-4C19-86FE-18D6015CE4C7}"/>
    <cellStyle name="60% - Accent2 2" xfId="25" xr:uid="{00000000-0005-0000-0000-000016000000}"/>
    <cellStyle name="60% - Accent3 2" xfId="26" xr:uid="{00000000-0005-0000-0000-000017000000}"/>
    <cellStyle name="60% - Accent4 2" xfId="27" xr:uid="{00000000-0005-0000-0000-000018000000}"/>
    <cellStyle name="60% - Accent5 2" xfId="28" xr:uid="{00000000-0005-0000-0000-000019000000}"/>
    <cellStyle name="60% - Accent5 2 2" xfId="675" xr:uid="{BA22ED7B-023D-4CF5-A476-E3F03FF5E3AC}"/>
    <cellStyle name="60% - Accent6 2" xfId="29" xr:uid="{00000000-0005-0000-0000-00001A000000}"/>
    <cellStyle name="Accent1 - 20%" xfId="30" xr:uid="{00000000-0005-0000-0000-00001B000000}"/>
    <cellStyle name="Accent1 - 40%" xfId="31" xr:uid="{00000000-0005-0000-0000-00001C000000}"/>
    <cellStyle name="Accent1 - 60%" xfId="32" xr:uid="{00000000-0005-0000-0000-00001D000000}"/>
    <cellStyle name="Accent1 2" xfId="33" xr:uid="{00000000-0005-0000-0000-00001E000000}"/>
    <cellStyle name="Accent1 3" xfId="676" xr:uid="{0A53E984-3469-4DA9-9A24-83408EFCB980}"/>
    <cellStyle name="Accent1 4" xfId="677" xr:uid="{4B7949FD-8DBA-43E0-B195-9062B1B372A1}"/>
    <cellStyle name="Accent1 5" xfId="678" xr:uid="{332C937D-EF02-41BE-83EE-2B1B1E1D5F2E}"/>
    <cellStyle name="Accent2 - 20%" xfId="34" xr:uid="{00000000-0005-0000-0000-00001F000000}"/>
    <cellStyle name="Accent2 - 40%" xfId="35" xr:uid="{00000000-0005-0000-0000-000020000000}"/>
    <cellStyle name="Accent2 - 60%" xfId="36" xr:uid="{00000000-0005-0000-0000-000021000000}"/>
    <cellStyle name="Accent2 2" xfId="37" xr:uid="{00000000-0005-0000-0000-000022000000}"/>
    <cellStyle name="Accent2 3" xfId="679" xr:uid="{9DD0BC59-D55E-4ED3-BE1D-3CD8C59564DC}"/>
    <cellStyle name="Accent2 4" xfId="680" xr:uid="{4CCB159E-A0E9-483E-B8AF-4EF7452EB86E}"/>
    <cellStyle name="Accent2 5" xfId="681" xr:uid="{E5E207B9-830F-45CC-BA4A-2AC62DC62E99}"/>
    <cellStyle name="Accent3 - 20%" xfId="38" xr:uid="{00000000-0005-0000-0000-000023000000}"/>
    <cellStyle name="Accent3 - 40%" xfId="39" xr:uid="{00000000-0005-0000-0000-000024000000}"/>
    <cellStyle name="Accent3 - 60%" xfId="40" xr:uid="{00000000-0005-0000-0000-000025000000}"/>
    <cellStyle name="Accent3 2" xfId="41" xr:uid="{00000000-0005-0000-0000-000026000000}"/>
    <cellStyle name="Accent3 3" xfId="682" xr:uid="{B1A08AB8-3364-467A-9968-E3D89E9DD53B}"/>
    <cellStyle name="Accent3 4" xfId="683" xr:uid="{2E24CE02-D62A-433B-9B0E-8664290939F5}"/>
    <cellStyle name="Accent3 5" xfId="684" xr:uid="{55718523-FEF7-4C82-9A8B-DE4DBE5781FD}"/>
    <cellStyle name="Accent4 - 20%" xfId="42" xr:uid="{00000000-0005-0000-0000-000027000000}"/>
    <cellStyle name="Accent4 - 40%" xfId="43" xr:uid="{00000000-0005-0000-0000-000028000000}"/>
    <cellStyle name="Accent4 - 60%" xfId="44" xr:uid="{00000000-0005-0000-0000-000029000000}"/>
    <cellStyle name="Accent4 2" xfId="45" xr:uid="{00000000-0005-0000-0000-00002A000000}"/>
    <cellStyle name="Accent4 3" xfId="685" xr:uid="{82446C78-08CE-4ED0-9664-62B0F18A7F43}"/>
    <cellStyle name="Accent4 4" xfId="686" xr:uid="{B06AB089-55C0-4598-BDEB-27C7954B3127}"/>
    <cellStyle name="Accent4 5" xfId="687" xr:uid="{55F9728E-1649-472C-83BD-D15D842264FE}"/>
    <cellStyle name="Accent5 - 20%" xfId="46" xr:uid="{00000000-0005-0000-0000-00002B000000}"/>
    <cellStyle name="Accent5 - 40%" xfId="47" xr:uid="{00000000-0005-0000-0000-00002C000000}"/>
    <cellStyle name="Accent5 - 60%" xfId="48" xr:uid="{00000000-0005-0000-0000-00002D000000}"/>
    <cellStyle name="Accent5 2" xfId="49" xr:uid="{00000000-0005-0000-0000-00002E000000}"/>
    <cellStyle name="Accent5 3" xfId="688" xr:uid="{9AD0B787-E3FC-4868-AB0E-31E58F9104F9}"/>
    <cellStyle name="Accent5 4" xfId="689" xr:uid="{31088CA9-5C3C-4BAC-9810-8589CFADE444}"/>
    <cellStyle name="Accent5 5" xfId="690" xr:uid="{AD05068B-DA60-424B-AC9D-DA0260371E6B}"/>
    <cellStyle name="Accent6 - 20%" xfId="50" xr:uid="{00000000-0005-0000-0000-00002F000000}"/>
    <cellStyle name="Accent6 - 40%" xfId="51" xr:uid="{00000000-0005-0000-0000-000030000000}"/>
    <cellStyle name="Accent6 - 60%" xfId="52" xr:uid="{00000000-0005-0000-0000-000031000000}"/>
    <cellStyle name="Accent6 2" xfId="53" xr:uid="{00000000-0005-0000-0000-000032000000}"/>
    <cellStyle name="Accent6 3" xfId="691" xr:uid="{DF7CA2A1-1ECE-4083-8FF2-8E3CE78AB705}"/>
    <cellStyle name="Accent6 4" xfId="692" xr:uid="{35357E9F-27EE-4C36-B9BF-2BFF2FB0C036}"/>
    <cellStyle name="Accent6 5" xfId="693" xr:uid="{1AA496DC-890F-476D-931F-A692E49803AB}"/>
    <cellStyle name="Agara" xfId="54" xr:uid="{00000000-0005-0000-0000-000033000000}"/>
    <cellStyle name="Assumptions Right Number" xfId="55" xr:uid="{00000000-0005-0000-0000-000034000000}"/>
    <cellStyle name="Assumptions Right Number 2" xfId="273" xr:uid="{00000000-0005-0000-0000-000035000000}"/>
    <cellStyle name="B79812_.wvu.PrintTitlest" xfId="56" xr:uid="{00000000-0005-0000-0000-000036000000}"/>
    <cellStyle name="Bad 2" xfId="57" xr:uid="{00000000-0005-0000-0000-000037000000}"/>
    <cellStyle name="Black" xfId="58" xr:uid="{00000000-0005-0000-0000-000038000000}"/>
    <cellStyle name="Blockout" xfId="59" xr:uid="{00000000-0005-0000-0000-000039000000}"/>
    <cellStyle name="Blockout 2" xfId="60" xr:uid="{00000000-0005-0000-0000-00003A000000}"/>
    <cellStyle name="Blockout 2 2" xfId="306" xr:uid="{00000000-0005-0000-0000-00003B000000}"/>
    <cellStyle name="Blockout 2 2 2" xfId="1576" xr:uid="{10410431-A007-48B1-9C10-E2704DACEFD1}"/>
    <cellStyle name="Blockout 2 2 3" xfId="694" xr:uid="{36B52806-437C-49C6-8806-4C27F19AB731}"/>
    <cellStyle name="Blockout 2 3" xfId="1118" xr:uid="{00C401A3-9E81-47BE-95BB-EBD0D9CE5F41}"/>
    <cellStyle name="Blockout 2 4" xfId="376" xr:uid="{8480A648-BEC1-4AC0-A1FB-BF7D64E027FB}"/>
    <cellStyle name="Blockout 3" xfId="305" xr:uid="{00000000-0005-0000-0000-00003C000000}"/>
    <cellStyle name="Blockout 3 2" xfId="1283" xr:uid="{A4C5CDA1-DD3E-4B8D-BDAF-889F30DEA0F4}"/>
    <cellStyle name="Blockout 3 3" xfId="407" xr:uid="{BE0CE338-2699-48C6-B926-19056B24AFFE}"/>
    <cellStyle name="Blockout 4" xfId="695" xr:uid="{FB47295D-7C33-435B-8107-6EE3C8E1B136}"/>
    <cellStyle name="Blockout 4 2" xfId="1577" xr:uid="{F285BEAA-89B3-4A18-AC41-F17172D285C3}"/>
    <cellStyle name="Blockout 5" xfId="1117" xr:uid="{46ECB6F1-E730-4A22-A137-E623C5F58867}"/>
    <cellStyle name="Blockout 6" xfId="375" xr:uid="{68009BAD-5D99-430D-8219-6DFD4B9BE60A}"/>
    <cellStyle name="Blue" xfId="61" xr:uid="{00000000-0005-0000-0000-00003D000000}"/>
    <cellStyle name="Calcs_Divider" xfId="62" xr:uid="{00000000-0005-0000-0000-00003E000000}"/>
    <cellStyle name="Calculation 2" xfId="63" xr:uid="{00000000-0005-0000-0000-00003F000000}"/>
    <cellStyle name="Calculation 2 10" xfId="2263" xr:uid="{524ADDA6-0789-4081-A470-32B237537226}"/>
    <cellStyle name="Calculation 2 11" xfId="2570" xr:uid="{D6FB2E48-1EC7-4033-B52A-F6B4164D755A}"/>
    <cellStyle name="Calculation 2 12" xfId="2701" xr:uid="{F2D7A4E3-6099-4C16-820F-B02DD656DCC9}"/>
    <cellStyle name="Calculation 2 13" xfId="2562" xr:uid="{FEB30D97-9B27-43B9-A1BB-9159A4BF8A20}"/>
    <cellStyle name="Calculation 2 14" xfId="2466" xr:uid="{E1D7D128-8666-46BF-8548-F00B3014EB18}"/>
    <cellStyle name="Calculation 2 15" xfId="2082" xr:uid="{16553F3C-F063-482E-9C78-39CAC9ADAFF9}"/>
    <cellStyle name="Calculation 2 16" xfId="3335" xr:uid="{07721D7D-0C73-428D-9129-DC8E9E01B771}"/>
    <cellStyle name="Calculation 2 2" xfId="275" xr:uid="{00000000-0005-0000-0000-000040000000}"/>
    <cellStyle name="Calculation 2 2 10" xfId="1619" xr:uid="{52B3B049-6192-4D73-B599-AB4A6A65BAA6}"/>
    <cellStyle name="Calculation 2 2 11" xfId="2502" xr:uid="{FE32FAE2-7D4F-46EA-90C6-9F4858E6D310}"/>
    <cellStyle name="Calculation 2 2 12" xfId="2074" xr:uid="{C10570E2-86E4-4B64-A19C-C131ED610F0B}"/>
    <cellStyle name="Calculation 2 2 13" xfId="1971" xr:uid="{55A2BA0D-6E7E-4777-8099-CDDBDAA8725F}"/>
    <cellStyle name="Calculation 2 2 14" xfId="3332" xr:uid="{B651C22F-DEAB-4AEA-AA42-A261F432A8AC}"/>
    <cellStyle name="Calculation 2 2 2" xfId="696" xr:uid="{C8742789-A1DD-4269-BD07-6D6BFDB3102D}"/>
    <cellStyle name="Calculation 2 2 2 10" xfId="3370" xr:uid="{E28C75A3-3E8D-4030-80B2-AFADFA846211}"/>
    <cellStyle name="Calculation 2 2 2 11" xfId="2667" xr:uid="{82BE03C3-7BD4-426E-B42B-2DAA31416D44}"/>
    <cellStyle name="Calculation 2 2 2 2" xfId="697" xr:uid="{6E276C64-A09D-4FCA-B314-532ACBBDDD18}"/>
    <cellStyle name="Calculation 2 2 2 2 10" xfId="2590" xr:uid="{FD636267-A3C2-48B1-97B8-49428DF4C5BC}"/>
    <cellStyle name="Calculation 2 2 2 2 2" xfId="1930" xr:uid="{FB29CD8A-CF89-481C-BC0C-4D5653257C97}"/>
    <cellStyle name="Calculation 2 2 2 2 3" xfId="1585" xr:uid="{510A4E0D-8FCA-49BE-8FC7-878C7A3B4837}"/>
    <cellStyle name="Calculation 2 2 2 2 4" xfId="1553" xr:uid="{11DC03FE-5A00-489D-977B-54275EA254F2}"/>
    <cellStyle name="Calculation 2 2 2 2 5" xfId="2350" xr:uid="{3C03B2E7-C607-4414-91F6-ED41540060B8}"/>
    <cellStyle name="Calculation 2 2 2 2 6" xfId="2839" xr:uid="{58C30301-FC4F-46F3-BC6F-B12C029449FC}"/>
    <cellStyle name="Calculation 2 2 2 2 7" xfId="2811" xr:uid="{154589F5-42F9-4214-A6D3-9FFEDAFD05E9}"/>
    <cellStyle name="Calculation 2 2 2 2 8" xfId="2739" xr:uid="{EB7F354B-9CD5-4643-A9B9-32E8E94CD61F}"/>
    <cellStyle name="Calculation 2 2 2 2 9" xfId="3371" xr:uid="{B30BF02C-D067-49B4-AAFA-0DF3CC5E04C2}"/>
    <cellStyle name="Calculation 2 2 2 3" xfId="1160" xr:uid="{5B9244D6-C0D7-451E-9501-28DA2037CDF1}"/>
    <cellStyle name="Calculation 2 2 2 4" xfId="1724" xr:uid="{36C97E3D-3C22-47E5-AE01-5B2EA7C03CA2}"/>
    <cellStyle name="Calculation 2 2 2 5" xfId="1110" xr:uid="{01C2661B-2157-495D-BE54-70E231CC8EF3}"/>
    <cellStyle name="Calculation 2 2 2 6" xfId="2403" xr:uid="{1B252372-D5DA-4615-812A-F3BA69AFC799}"/>
    <cellStyle name="Calculation 2 2 2 7" xfId="2234" xr:uid="{C885FA65-5ACE-4DF0-9328-B60751703C41}"/>
    <cellStyle name="Calculation 2 2 2 8" xfId="2812" xr:uid="{E2E549BD-2270-482C-83C0-F522A88696A5}"/>
    <cellStyle name="Calculation 2 2 2 9" xfId="2866" xr:uid="{EDDD57AA-4DCD-4A05-B2DF-AE842592F73C}"/>
    <cellStyle name="Calculation 2 2 3" xfId="698" xr:uid="{90935B97-7E72-48D7-9ABA-4FEA92838ADA}"/>
    <cellStyle name="Calculation 2 2 3 10" xfId="3372" xr:uid="{C633F1A4-311C-48DC-B352-144413B8FF75}"/>
    <cellStyle name="Calculation 2 2 3 11" xfId="2589" xr:uid="{7F9554A5-8F1F-40AA-894D-00BDC29DB44F}"/>
    <cellStyle name="Calculation 2 2 3 2" xfId="699" xr:uid="{5B5EE8B8-DB68-4A81-BB11-656DBF322E80}"/>
    <cellStyle name="Calculation 2 2 3 2 10" xfId="2737" xr:uid="{CAF9B88F-F818-4FAC-9913-CB1CEA26D1EB}"/>
    <cellStyle name="Calculation 2 2 3 2 2" xfId="1929" xr:uid="{6BF83856-6F0D-4F63-9883-6F469A67AA57}"/>
    <cellStyle name="Calculation 2 2 3 2 3" xfId="2392" xr:uid="{099C99C6-2150-431F-8A61-C7BEB6638AAF}"/>
    <cellStyle name="Calculation 2 2 3 2 4" xfId="1755" xr:uid="{26AE2CA0-05D5-403B-853B-19CCE0E35576}"/>
    <cellStyle name="Calculation 2 2 3 2 5" xfId="2550" xr:uid="{10BFB404-A2BF-4F0F-950E-17788C37DFE3}"/>
    <cellStyle name="Calculation 2 2 3 2 6" xfId="2607" xr:uid="{2CD09EC2-9658-43B2-AFE4-472FEE9BEFDF}"/>
    <cellStyle name="Calculation 2 2 3 2 7" xfId="2870" xr:uid="{A852BBC7-4FB7-4788-9A77-1E6FA290D133}"/>
    <cellStyle name="Calculation 2 2 3 2 8" xfId="3118" xr:uid="{438D274C-B0D9-452E-A8B9-6CBB850EEC72}"/>
    <cellStyle name="Calculation 2 2 3 2 9" xfId="3373" xr:uid="{3608311B-A1E9-48A3-9CF2-3DDCBC1DA548}"/>
    <cellStyle name="Calculation 2 2 3 3" xfId="1779" xr:uid="{D4C85E89-4105-40F3-9C7D-258ACE3E0064}"/>
    <cellStyle name="Calculation 2 2 3 4" xfId="1119" xr:uid="{03B9884F-0F7D-4FB0-AB20-251D85A4B69C}"/>
    <cellStyle name="Calculation 2 2 3 5" xfId="2380" xr:uid="{A2CB874F-5AF1-41FB-B7B8-ACD8ECB25E19}"/>
    <cellStyle name="Calculation 2 2 3 6" xfId="2577" xr:uid="{69BBE124-989F-44BC-A179-389B16B80B83}"/>
    <cellStyle name="Calculation 2 2 3 7" xfId="2840" xr:uid="{3F614862-FBAE-4BDD-A80B-69883E7B641C}"/>
    <cellStyle name="Calculation 2 2 3 8" xfId="2226" xr:uid="{B71F6E33-8766-44F1-9545-69E6579A0D70}"/>
    <cellStyle name="Calculation 2 2 3 9" xfId="2738" xr:uid="{33CA7152-E7CE-481D-9839-0EF40EC19CFD}"/>
    <cellStyle name="Calculation 2 2 4" xfId="700" xr:uid="{566EE922-9CA3-417D-9DD5-EECB4EF9DD13}"/>
    <cellStyle name="Calculation 2 2 4 10" xfId="3088" xr:uid="{6F991192-B678-414E-8FDA-9F4B432CB161}"/>
    <cellStyle name="Calculation 2 2 4 2" xfId="1780" xr:uid="{AAC5B173-1E70-46B3-A733-7355D516F7A3}"/>
    <cellStyle name="Calculation 2 2 4 3" xfId="2391" xr:uid="{AD920106-005D-462E-8B36-CA82FBA94E54}"/>
    <cellStyle name="Calculation 2 2 4 4" xfId="1937" xr:uid="{9B814643-B5D2-4F42-AA8B-23BE0A3F7612}"/>
    <cellStyle name="Calculation 2 2 4 5" xfId="2576" xr:uid="{20F164A3-527A-41BE-8451-A2DB06F704F2}"/>
    <cellStyle name="Calculation 2 2 4 6" xfId="2696" xr:uid="{56470633-9BF8-482E-B656-5AE31CEC3688}"/>
    <cellStyle name="Calculation 2 2 4 7" xfId="2810" xr:uid="{61CB2FC3-6147-4B79-9DEF-F228D0CE12EE}"/>
    <cellStyle name="Calculation 2 2 4 8" xfId="2860" xr:uid="{6FD96288-F112-4D25-84C9-6B75940AFE20}"/>
    <cellStyle name="Calculation 2 2 4 9" xfId="1988" xr:uid="{E6C6E2A5-8722-4A88-BD9D-BE3BB1E70E13}"/>
    <cellStyle name="Calculation 2 2 5" xfId="701" xr:uid="{3D358F21-0338-4BB9-A657-3377F6BF24BA}"/>
    <cellStyle name="Calculation 2 2 5 10" xfId="2732" xr:uid="{38199495-CAE4-4CE4-A229-19EC1CDC7C28}"/>
    <cellStyle name="Calculation 2 2 5 2" xfId="1172" xr:uid="{2F7CB7AC-6F6F-460B-B6DC-B1FEF6A33425}"/>
    <cellStyle name="Calculation 2 2 5 3" xfId="1155" xr:uid="{DBCB1DC8-1EAC-4C84-8F35-C35B3FDD7D81}"/>
    <cellStyle name="Calculation 2 2 5 4" xfId="1339" xr:uid="{C9D737F3-5708-4678-A0B4-C026C0714207}"/>
    <cellStyle name="Calculation 2 2 5 5" xfId="2694" xr:uid="{78BF3E84-765F-4ABB-B318-21307F1D6F68}"/>
    <cellStyle name="Calculation 2 2 5 6" xfId="2697" xr:uid="{0F4B6D7C-5A30-4F10-B004-2335B9531E61}"/>
    <cellStyle name="Calculation 2 2 5 7" xfId="2809" xr:uid="{127358AF-F750-47A8-A90B-1BD87C79E867}"/>
    <cellStyle name="Calculation 2 2 5 8" xfId="1416" xr:uid="{E6384BC8-9749-4EC9-B25B-CA2C2CE6317F}"/>
    <cellStyle name="Calculation 2 2 5 9" xfId="2749" xr:uid="{FEA2EB48-6F4A-4FBD-8B3E-36BB9D603BC4}"/>
    <cellStyle name="Calculation 2 2 6" xfId="1747" xr:uid="{B948279E-77B0-4528-9CAC-6411545EE24B}"/>
    <cellStyle name="Calculation 2 2 7" xfId="2407" xr:uid="{FBB4C54F-60E3-4FB0-9F95-6522460E0CA1}"/>
    <cellStyle name="Calculation 2 2 8" xfId="1962" xr:uid="{4A319533-7B50-4C10-BECF-9DC3C1A58001}"/>
    <cellStyle name="Calculation 2 2 9" xfId="2669" xr:uid="{4F58E48A-67A7-407B-A720-65BBB475E2DA}"/>
    <cellStyle name="Calculation 2 3" xfId="408" xr:uid="{F4737E2A-FE01-4ACE-8D8E-5D4D34A197BA}"/>
    <cellStyle name="Calculation 2 3 10" xfId="2721" xr:uid="{79428B56-4C8E-4630-9989-FEBD8F984636}"/>
    <cellStyle name="Calculation 2 3 11" xfId="2784" xr:uid="{BB88B6F5-F983-4FCE-83BF-C49AD8706F46}"/>
    <cellStyle name="Calculation 2 3 12" xfId="3336" xr:uid="{B00CC23B-9745-440D-876D-0FEE17037524}"/>
    <cellStyle name="Calculation 2 3 13" xfId="1040" xr:uid="{29880229-B835-42A9-A058-842D547750CA}"/>
    <cellStyle name="Calculation 2 3 14" xfId="3331" xr:uid="{BB75A375-24A3-4496-A8AA-A279E515C2FE}"/>
    <cellStyle name="Calculation 2 3 2" xfId="702" xr:uid="{BFDB0C3D-FEA0-4BBD-A4F1-64AB29C8AF28}"/>
    <cellStyle name="Calculation 2 3 2 10" xfId="2759" xr:uid="{A155F44A-1324-408A-AB6F-37BE63CBB00F}"/>
    <cellStyle name="Calculation 2 3 2 11" xfId="1870" xr:uid="{06BA9B21-2EE8-4FB6-AD3D-071E8CA6474E}"/>
    <cellStyle name="Calculation 2 3 2 2" xfId="703" xr:uid="{130AE25E-840A-41FA-A2FB-532712C4B848}"/>
    <cellStyle name="Calculation 2 3 2 2 10" xfId="3363" xr:uid="{2F128769-9869-4128-8F43-CD7DA4E85A72}"/>
    <cellStyle name="Calculation 2 3 2 2 2" xfId="1161" xr:uid="{3FEBCF78-8F4B-4E84-BCA5-174C36778B75}"/>
    <cellStyle name="Calculation 2 3 2 2 3" xfId="1860" xr:uid="{CEF4F3E7-663D-49EE-931D-C2362D0B937B}"/>
    <cellStyle name="Calculation 2 3 2 2 4" xfId="2515" xr:uid="{1A0B60B7-C71C-4C5C-8DCA-83D3947CB503}"/>
    <cellStyle name="Calculation 2 3 2 2 5" xfId="2693" xr:uid="{85278948-F5AE-481E-9FEA-43104006455D}"/>
    <cellStyle name="Calculation 2 3 2 2 6" xfId="2842" xr:uid="{C49BEC65-F076-4A70-85E8-69C5344AC83E}"/>
    <cellStyle name="Calculation 2 3 2 2 7" xfId="2807" xr:uid="{7796DCA7-23D5-4A06-925A-0A6E0F645A38}"/>
    <cellStyle name="Calculation 2 3 2 2 8" xfId="2748" xr:uid="{68CD69A4-5356-4BC7-9F8C-F48627BED92C}"/>
    <cellStyle name="Calculation 2 3 2 2 9" xfId="3148" xr:uid="{361C7175-1380-4CE8-8E6B-4EE5C61634E7}"/>
    <cellStyle name="Calculation 2 3 2 3" xfId="1928" xr:uid="{3261A22C-D9C2-4C07-B1A6-4DFEE274FA6C}"/>
    <cellStyle name="Calculation 2 3 2 4" xfId="1735" xr:uid="{E83CC990-39AD-45C3-B0F1-B2BB7F6CB9BC}"/>
    <cellStyle name="Calculation 2 3 2 5" xfId="2347" xr:uid="{947B0D04-B48D-4B03-9B02-4FA7B5B85D44}"/>
    <cellStyle name="Calculation 2 3 2 6" xfId="2575" xr:uid="{C5E79799-207E-4C01-891B-A8A2482D6763}"/>
    <cellStyle name="Calculation 2 3 2 7" xfId="2841" xr:uid="{7D589E64-D265-44D2-8ADB-D3F71683FE6C}"/>
    <cellStyle name="Calculation 2 3 2 8" xfId="2808" xr:uid="{31E9A901-C875-4088-81F0-753CFE70C373}"/>
    <cellStyle name="Calculation 2 3 2 9" xfId="2211" xr:uid="{57147D2A-1B1C-4187-BEE0-32E09792AAA0}"/>
    <cellStyle name="Calculation 2 3 3" xfId="704" xr:uid="{28E2B914-2F52-496E-BB6E-F63DC460E69F}"/>
    <cellStyle name="Calculation 2 3 3 10" xfId="3147" xr:uid="{31F7C2F0-CF13-41EA-BF06-BC5BF688CEBA}"/>
    <cellStyle name="Calculation 2 3 3 11" xfId="3362" xr:uid="{4F1EF7CD-115D-4D8E-9740-695C6CACC45C}"/>
    <cellStyle name="Calculation 2 3 3 2" xfId="705" xr:uid="{8516229D-177D-486A-96D3-10B82DC76561}"/>
    <cellStyle name="Calculation 2 3 3 2 10" xfId="3361" xr:uid="{0ABB7BC2-5BA5-4272-87E8-9CF57A2E545A}"/>
    <cellStyle name="Calculation 2 3 3 2 2" xfId="1628" xr:uid="{FF40BADC-3A18-4460-9FAD-B43F71506C97}"/>
    <cellStyle name="Calculation 2 3 3 2 3" xfId="2286" xr:uid="{0B7585F3-A52F-4943-BE01-A081E5F8CCCB}"/>
    <cellStyle name="Calculation 2 3 3 2 4" xfId="2514" xr:uid="{81EC8E71-D1B7-49A0-9D44-53D90C6DA3F9}"/>
    <cellStyle name="Calculation 2 3 3 2 5" xfId="2692" xr:uid="{FE3D7D96-3B0B-40D4-B4D7-0FB9A161CD55}"/>
    <cellStyle name="Calculation 2 3 3 2 6" xfId="1414" xr:uid="{146919FD-83D7-4436-A840-7E84429FB4ED}"/>
    <cellStyle name="Calculation 2 3 3 2 7" xfId="2805" xr:uid="{742CCF21-FE08-4C5E-AE50-D173C77FA30B}"/>
    <cellStyle name="Calculation 2 3 3 2 8" xfId="2747" xr:uid="{C0C16A2E-2A2F-47D8-B6CD-4DE9BB84494A}"/>
    <cellStyle name="Calculation 2 3 3 2 9" xfId="3146" xr:uid="{8B48172C-1EC5-4ADE-A36A-8DF2931518E6}"/>
    <cellStyle name="Calculation 2 3 3 3" xfId="1045" xr:uid="{D482FA71-24A5-49E2-B6CE-BB2F1874DFA9}"/>
    <cellStyle name="Calculation 2 3 3 4" xfId="1447" xr:uid="{B1606394-7C7E-4602-8B3B-232B460B9FD0}"/>
    <cellStyle name="Calculation 2 3 3 5" xfId="2081" xr:uid="{F3CD5B5F-12A2-4021-AD9E-A38AC7216A60}"/>
    <cellStyle name="Calculation 2 3 3 6" xfId="2574" xr:uid="{D6638644-1A98-4E5E-8FE4-FFAAD7151575}"/>
    <cellStyle name="Calculation 2 3 3 7" xfId="2354" xr:uid="{B178170E-9836-426A-BBD5-2A043B9134DC}"/>
    <cellStyle name="Calculation 2 3 3 8" xfId="2806" xr:uid="{0255BCB2-FE56-4867-8F35-82F68AC49A20}"/>
    <cellStyle name="Calculation 2 3 3 9" xfId="2751" xr:uid="{DE9523A9-CC8F-4C48-A985-F34D5933B4C8}"/>
    <cellStyle name="Calculation 2 3 4" xfId="706" xr:uid="{75468A4C-5AC8-4E3E-81DD-C2A90BB7E7B5}"/>
    <cellStyle name="Calculation 2 3 4 10" xfId="3360" xr:uid="{4BC8EE58-44AB-4315-9291-CCE9A14DE61B}"/>
    <cellStyle name="Calculation 2 3 4 2" xfId="1850" xr:uid="{614CF9F9-9047-46A1-903A-A44A9A7E70DB}"/>
    <cellStyle name="Calculation 2 3 4 3" xfId="1448" xr:uid="{00669D31-B1D3-4636-B9DE-8E04D6B4F98B}"/>
    <cellStyle name="Calculation 2 3 4 4" xfId="1176" xr:uid="{C8B58DEB-C3C5-4A0F-8DF8-2974422A7AF1}"/>
    <cellStyle name="Calculation 2 3 4 5" xfId="2573" xr:uid="{8719F365-6FC9-4862-90AC-C93AE6FB2CFC}"/>
    <cellStyle name="Calculation 2 3 4 6" xfId="2698" xr:uid="{5F2ABF14-1635-4435-9B4E-FD2DF47CBFCB}"/>
    <cellStyle name="Calculation 2 3 4 7" xfId="2804" xr:uid="{650F8D56-C9DF-4367-B9D0-C4FEA500DFED}"/>
    <cellStyle name="Calculation 2 3 4 8" xfId="2724" xr:uid="{1F63E62A-60DF-4CB9-9609-FDAAAB013A53}"/>
    <cellStyle name="Calculation 2 3 4 9" xfId="3374" xr:uid="{51BA5F4D-7F4F-4807-A013-BAD5F03162D2}"/>
    <cellStyle name="Calculation 2 3 5" xfId="707" xr:uid="{45E59925-DB86-4B93-83DA-9F64B7BFA300}"/>
    <cellStyle name="Calculation 2 3 5 10" xfId="2215" xr:uid="{D4F425DB-2B53-4EB6-8AA6-C40A947C22CF}"/>
    <cellStyle name="Calculation 2 3 5 2" xfId="1958" xr:uid="{2895B130-D9E8-4DA9-8189-3AED3C364B22}"/>
    <cellStyle name="Calculation 2 3 5 3" xfId="1591" xr:uid="{2F9D34AA-4471-4109-B3E0-3BEACF7FE167}"/>
    <cellStyle name="Calculation 2 3 5 4" xfId="2513" xr:uid="{267E1071-F39A-4B66-9102-45D6A0C63D84}"/>
    <cellStyle name="Calculation 2 3 5 5" xfId="2270" xr:uid="{39F2F722-F92B-464F-89CF-A944347CE4E3}"/>
    <cellStyle name="Calculation 2 3 5 6" xfId="2035" xr:uid="{30BF5FC3-37CD-474E-AE22-EC2365227253}"/>
    <cellStyle name="Calculation 2 3 5 7" xfId="2803" xr:uid="{B8538036-057C-4E88-8D8D-58CFE5208CDE}"/>
    <cellStyle name="Calculation 2 3 5 8" xfId="2746" xr:uid="{6E7FCD73-3979-409B-B175-56458538D05D}"/>
    <cellStyle name="Calculation 2 3 5 9" xfId="2405" xr:uid="{D6A43BC5-A3DC-4502-A183-6981D9711F73}"/>
    <cellStyle name="Calculation 2 3 6" xfId="1109" xr:uid="{7566C31A-0FA6-4C9B-A44C-2C258A00A834}"/>
    <cellStyle name="Calculation 2 3 7" xfId="2463" xr:uid="{EDFC185C-436D-4DE6-84AF-65C843CC87F0}"/>
    <cellStyle name="Calculation 2 3 8" xfId="2605" xr:uid="{55700B76-76CD-41C6-979F-5A4B648A83FF}"/>
    <cellStyle name="Calculation 2 3 9" xfId="2668" xr:uid="{6C26FF3F-9520-450D-B0FA-26D368F9C3DD}"/>
    <cellStyle name="Calculation 2 4" xfId="708" xr:uid="{9F09C00B-275E-4CC9-A9C7-27EDBC45BC2B}"/>
    <cellStyle name="Calculation 2 4 10" xfId="2863" xr:uid="{8C54F289-03D3-4AB1-9800-DB283D221587}"/>
    <cellStyle name="Calculation 2 4 11" xfId="2861" xr:uid="{74985C72-4E98-43B5-AD1F-38B12BEE6818}"/>
    <cellStyle name="Calculation 2 4 12" xfId="2760" xr:uid="{C013424C-102C-40FE-8525-C4D20F7F6161}"/>
    <cellStyle name="Calculation 2 4 13" xfId="2707" xr:uid="{1462B08B-A0A2-4F3A-8AE2-763E3439850C}"/>
    <cellStyle name="Calculation 2 4 2" xfId="709" xr:uid="{9B385AD0-E90A-422D-A536-BD2F813CEEBF}"/>
    <cellStyle name="Calculation 2 4 2 10" xfId="2558" xr:uid="{A97A0682-A94A-4B70-95C6-1528D5B699C7}"/>
    <cellStyle name="Calculation 2 4 2 11" xfId="3337" xr:uid="{26DDCD7D-FD9E-42B5-9B89-B226FA87F4EA}"/>
    <cellStyle name="Calculation 2 4 2 2" xfId="710" xr:uid="{A1693B12-8189-4800-8122-4A7B9FDFCB32}"/>
    <cellStyle name="Calculation 2 4 2 2 10" xfId="3359" xr:uid="{9FC41D21-D77E-4BE6-A3C5-35EE06915629}"/>
    <cellStyle name="Calculation 2 4 2 2 2" xfId="1764" xr:uid="{C44D61D2-C5F7-400F-AF31-B39CCA9A3A04}"/>
    <cellStyle name="Calculation 2 4 2 2 3" xfId="1148" xr:uid="{24695A34-4333-4622-B3CC-88521E0B2045}"/>
    <cellStyle name="Calculation 2 4 2 2 4" xfId="2512" xr:uid="{28C59A50-73AA-4ABA-BC14-F34B3B2CD340}"/>
    <cellStyle name="Calculation 2 4 2 2 5" xfId="1895" xr:uid="{EE462F61-9215-4C2A-BBF9-E35E8D0A4747}"/>
    <cellStyle name="Calculation 2 4 2 2 6" xfId="2843" xr:uid="{C1FA5BA2-1137-45A8-B329-0BA92CBAE1D1}"/>
    <cellStyle name="Calculation 2 4 2 2 7" xfId="2801" xr:uid="{789FA1F2-058B-4819-B54C-4808EB69626E}"/>
    <cellStyle name="Calculation 2 4 2 2 8" xfId="2745" xr:uid="{D1A0A959-DBA5-4B02-BADA-33538102F274}"/>
    <cellStyle name="Calculation 2 4 2 2 9" xfId="2889" xr:uid="{D2B4D7DB-354E-4232-BD84-A853E6792718}"/>
    <cellStyle name="Calculation 2 4 2 3" xfId="1185" xr:uid="{0B612027-74E3-4C98-B745-FF0CCAF4841D}"/>
    <cellStyle name="Calculation 2 4 2 4" xfId="1736" xr:uid="{02B9ECCA-0999-4D4D-BDAB-05557AEF63A2}"/>
    <cellStyle name="Calculation 2 4 2 5" xfId="1723" xr:uid="{C5FE344C-1674-442E-9BE3-8D37A740DD04}"/>
    <cellStyle name="Calculation 2 4 2 6" xfId="1089" xr:uid="{4C0D0DFF-9168-428D-8085-EE3F31E3E84F}"/>
    <cellStyle name="Calculation 2 4 2 7" xfId="2442" xr:uid="{DDCA2B41-5E22-49D7-80FB-B72F2D2526E0}"/>
    <cellStyle name="Calculation 2 4 2 8" xfId="2802" xr:uid="{C0DEA7E9-3636-4AD2-A4A9-8A4ECB57F6DD}"/>
    <cellStyle name="Calculation 2 4 2 9" xfId="2410" xr:uid="{4A7D6E9A-4C7E-4E02-82D9-16B3FF1FDCAF}"/>
    <cellStyle name="Calculation 2 4 3" xfId="711" xr:uid="{19B40BAC-F546-42F0-9EB2-1F822ED1481E}"/>
    <cellStyle name="Calculation 2 4 3 10" xfId="2862" xr:uid="{97C77EEA-186E-4694-8A98-E7A2EAD63A8E}"/>
    <cellStyle name="Calculation 2 4 3 11" xfId="2563" xr:uid="{E7B15EB5-E91D-4B3D-A104-E3098BCDBADF}"/>
    <cellStyle name="Calculation 2 4 3 2" xfId="712" xr:uid="{3C26E535-6A10-407F-BB2F-E0C529BBEA4D}"/>
    <cellStyle name="Calculation 2 4 3 2 10" xfId="3358" xr:uid="{732A03FB-DB31-46F1-81DF-11BF82544EBA}"/>
    <cellStyle name="Calculation 2 4 3 2 2" xfId="1766" xr:uid="{DCA6505D-6F21-48A6-B522-30A9DD4EF15B}"/>
    <cellStyle name="Calculation 2 4 3 2 3" xfId="2408" xr:uid="{C675AC56-3A07-45CE-92A8-714A6887BADE}"/>
    <cellStyle name="Calculation 2 4 3 2 4" xfId="2433" xr:uid="{63FDE6CB-4DE3-45E0-9AD3-79BECD7CCF2C}"/>
    <cellStyle name="Calculation 2 4 3 2 5" xfId="1067" xr:uid="{2A90ED9C-646A-4FDC-8838-061678BF6FD6}"/>
    <cellStyle name="Calculation 2 4 3 2 6" xfId="2714" xr:uid="{E7ED0B78-2876-46A0-8A94-A3054CFC7AD0}"/>
    <cellStyle name="Calculation 2 4 3 2 7" xfId="1623" xr:uid="{F836453F-A67A-4096-B9BB-5EC8CB9F67AC}"/>
    <cellStyle name="Calculation 2 4 3 2 8" xfId="2901" xr:uid="{E8A616C6-2C13-4B2B-BFD9-DFC7C7E85EE2}"/>
    <cellStyle name="Calculation 2 4 3 2 9" xfId="3145" xr:uid="{CFBAD50A-924B-4EB9-9DB3-0D06508D1AAA}"/>
    <cellStyle name="Calculation 2 4 3 3" xfId="1765" xr:uid="{61D97E03-106E-41F6-9444-8097B469B10F}"/>
    <cellStyle name="Calculation 2 4 3 4" xfId="1212" xr:uid="{4A8E191C-726F-4156-82BA-8644D567BD13}"/>
    <cellStyle name="Calculation 2 4 3 5" xfId="1912" xr:uid="{B34D9890-F646-48E4-8F43-42A769D9EBB5}"/>
    <cellStyle name="Calculation 2 4 3 6" xfId="2615" xr:uid="{10EAA040-8F69-4DCA-AF1C-5EEB9A0BE2AB}"/>
    <cellStyle name="Calculation 2 4 3 7" xfId="2620" xr:uid="{CBC6B345-D090-4E3C-ADA8-FF32A686EF09}"/>
    <cellStyle name="Calculation 2 4 3 8" xfId="2316" xr:uid="{87F8AA49-2A2B-4E5A-8A9A-D71232E94BD4}"/>
    <cellStyle name="Calculation 2 4 3 9" xfId="3119" xr:uid="{E68ADC92-C8E0-499D-8935-4CA4ADE56AE0}"/>
    <cellStyle name="Calculation 2 4 4" xfId="713" xr:uid="{13B5ACBF-D567-4E7B-8145-6FBCE79FBC02}"/>
    <cellStyle name="Calculation 2 4 4 10" xfId="1785" xr:uid="{E9B108FF-ACC1-46E2-BA32-3DAFB6A885B6}"/>
    <cellStyle name="Calculation 2 4 4 2" xfId="1767" xr:uid="{BAC89E6E-BA11-42CC-A8E0-71AEF6BFF53A}"/>
    <cellStyle name="Calculation 2 4 4 3" xfId="2447" xr:uid="{56FC79A7-8BD8-4CFC-8E61-F2DD7B55150F}"/>
    <cellStyle name="Calculation 2 4 4 4" xfId="1059" xr:uid="{4BE4B6CE-4F01-4326-B21C-631B5A1199AA}"/>
    <cellStyle name="Calculation 2 4 4 5" xfId="1806" xr:uid="{8AAC3B17-AD34-4364-A65F-8B70759BCFEC}"/>
    <cellStyle name="Calculation 2 4 4 6" xfId="1746" xr:uid="{E2DA9CAD-D377-45C4-9572-9E39A8B14388}"/>
    <cellStyle name="Calculation 2 4 4 7" xfId="2622" xr:uid="{34E81B66-C85E-414C-B9B8-56F99E4D141F}"/>
    <cellStyle name="Calculation 2 4 4 8" xfId="2885" xr:uid="{721D6546-31B0-4E80-8A6D-1439761D44FB}"/>
    <cellStyle name="Calculation 2 4 4 9" xfId="3144" xr:uid="{0D637FC1-D774-4E9F-897A-EB5AFC74765D}"/>
    <cellStyle name="Calculation 2 4 5" xfId="1781" xr:uid="{6D4D2893-2F19-4205-BDCD-330D4E26C7F4}"/>
    <cellStyle name="Calculation 2 4 6" xfId="2351" xr:uid="{45DAB43A-4CAA-4AC2-B490-D46ACD8B2DD7}"/>
    <cellStyle name="Calculation 2 4 7" xfId="1927" xr:uid="{DFA398D7-3E7E-4368-B5CC-081EDAE9955C}"/>
    <cellStyle name="Calculation 2 4 8" xfId="2691" xr:uid="{D9C2D2D9-09FE-4D6A-AD7C-F4402F046EEC}"/>
    <cellStyle name="Calculation 2 4 9" xfId="2712" xr:uid="{9BE59B61-F119-4A50-A842-4E93DAFE9CC9}"/>
    <cellStyle name="Calculation 2 5" xfId="714" xr:uid="{252AB9B6-4823-4902-A885-2E9C6B428F20}"/>
    <cellStyle name="Calculation 2 5 10" xfId="1539" xr:uid="{1B12C0F7-285A-4803-B65C-14E634F41919}"/>
    <cellStyle name="Calculation 2 5 11" xfId="2139" xr:uid="{696F2AB6-BCBD-4615-9235-55AC3D06C951}"/>
    <cellStyle name="Calculation 2 5 12" xfId="2094" xr:uid="{7AC54D22-1613-42CE-9933-50B14D66C467}"/>
    <cellStyle name="Calculation 2 5 13" xfId="2886" xr:uid="{36FD1370-1F28-414D-A118-8FBF1C6C4EC5}"/>
    <cellStyle name="Calculation 2 5 2" xfId="715" xr:uid="{C84F5DB5-67BB-47FD-B6E3-D93CF4A92D2C}"/>
    <cellStyle name="Calculation 2 5 2 10" xfId="1749" xr:uid="{824EBD1B-77DB-4434-B54D-44B920A27A23}"/>
    <cellStyle name="Calculation 2 5 2 11" xfId="2137" xr:uid="{36D6E6AF-F145-4BBB-942B-23A72BC0227A}"/>
    <cellStyle name="Calculation 2 5 2 2" xfId="716" xr:uid="{61FE1775-F5BC-49B1-89DD-8B1E525A12BB}"/>
    <cellStyle name="Calculation 2 5 2 2 10" xfId="2731" xr:uid="{A304790E-A343-4A7D-89E7-C4BD9C327AC5}"/>
    <cellStyle name="Calculation 2 5 2 2 2" xfId="2061" xr:uid="{8AD8EB5E-F583-4F4A-8690-4ACCF29ADDDC}"/>
    <cellStyle name="Calculation 2 5 2 2 3" xfId="1556" xr:uid="{7E05BDE1-C958-47D5-84CD-278F076D7BD7}"/>
    <cellStyle name="Calculation 2 5 2 2 4" xfId="2509" xr:uid="{66631BEC-50AC-4FF7-A3F0-7EE8478A3335}"/>
    <cellStyle name="Calculation 2 5 2 2 5" xfId="2688" xr:uid="{40347E76-5B5F-49F1-8053-2F92ACCE097B}"/>
    <cellStyle name="Calculation 2 5 2 2 6" xfId="1543" xr:uid="{41B0586C-DE96-4779-9C9F-347C11EAFA2D}"/>
    <cellStyle name="Calculation 2 5 2 2 7" xfId="2800" xr:uid="{101BC4AC-BD20-4481-BD1A-00E165A089AF}"/>
    <cellStyle name="Calculation 2 5 2 2 8" xfId="2744" xr:uid="{8D7BF235-4977-4B68-8B9A-0A72EA82819E}"/>
    <cellStyle name="Calculation 2 5 2 2 9" xfId="1241" xr:uid="{3079D596-599D-4F42-9D26-D6A66A648333}"/>
    <cellStyle name="Calculation 2 5 2 3" xfId="2141" xr:uid="{F3623BF2-3532-4701-A96C-91BF451EB047}"/>
    <cellStyle name="Calculation 2 5 2 4" xfId="2288" xr:uid="{E50123ED-9FC7-4357-BACB-23D26F664347}"/>
    <cellStyle name="Calculation 2 5 2 5" xfId="2510" xr:uid="{DB3A21BA-D789-4CEB-952A-2094A67E1558}"/>
    <cellStyle name="Calculation 2 5 2 6" xfId="2689" xr:uid="{244083FC-852D-4AB3-B48A-8F052AFB2781}"/>
    <cellStyle name="Calculation 2 5 2 7" xfId="1763" xr:uid="{3CC6489F-2A96-46C4-BDBF-9BB7E4A47488}"/>
    <cellStyle name="Calculation 2 5 2 8" xfId="1072" xr:uid="{F526D50D-CE7A-4EC5-99E0-CEB2E6EEF0AE}"/>
    <cellStyle name="Calculation 2 5 2 9" xfId="2582" xr:uid="{550AE8DF-CB77-4D00-91E6-8B7D07F0B899}"/>
    <cellStyle name="Calculation 2 5 3" xfId="717" xr:uid="{A3B91C16-E2AB-42D3-8CA7-7053245D9E24}"/>
    <cellStyle name="Calculation 2 5 3 10" xfId="2733" xr:uid="{A26E87F5-211B-42FA-B53A-930C255B2D12}"/>
    <cellStyle name="Calculation 2 5 3 11" xfId="2761" xr:uid="{316DFE38-66FF-4585-AC55-6755EF583EBF}"/>
    <cellStyle name="Calculation 2 5 3 2" xfId="718" xr:uid="{02850CF8-0923-4103-8E62-EC1498870B78}"/>
    <cellStyle name="Calculation 2 5 3 2 10" xfId="2814" xr:uid="{2C89206C-7B02-41B6-9C4B-DFA1F2B516CF}"/>
    <cellStyle name="Calculation 2 5 3 2 2" xfId="2135" xr:uid="{11D9C0C0-DDEB-4B6C-80F2-CE27058F0E70}"/>
    <cellStyle name="Calculation 2 5 3 2 3" xfId="1706" xr:uid="{7AA20FD3-87FE-4132-8799-32D947B16808}"/>
    <cellStyle name="Calculation 2 5 3 2 4" xfId="2507" xr:uid="{A33A0F05-FFB4-4A3E-9632-CA4AB1624086}"/>
    <cellStyle name="Calculation 2 5 3 2 5" xfId="1329" xr:uid="{621BB818-278F-4B5F-8856-4AB85D7A2623}"/>
    <cellStyle name="Calculation 2 5 3 2 6" xfId="1991" xr:uid="{FA735354-B4C7-4BA5-9BA7-36AE963CB0F9}"/>
    <cellStyle name="Calculation 2 5 3 2 7" xfId="2798" xr:uid="{7D3CB982-9DCE-4783-8D34-7A4AF6F2A34D}"/>
    <cellStyle name="Calculation 2 5 3 2 8" xfId="2742" xr:uid="{09DDF34B-B611-455F-913C-F64708E9959D}"/>
    <cellStyle name="Calculation 2 5 3 2 9" xfId="1730" xr:uid="{EE511E7B-A979-4597-9CB7-85C4E2DE4312}"/>
    <cellStyle name="Calculation 2 5 3 3" xfId="1861" xr:uid="{35FBC11B-4DAD-4BCE-9E80-4D58B28DDBE3}"/>
    <cellStyle name="Calculation 2 5 3 4" xfId="2341" xr:uid="{29D05A97-DB7B-48CB-9704-5541569E57AA}"/>
    <cellStyle name="Calculation 2 5 3 5" xfId="2508" xr:uid="{07D3DE8D-613D-4147-A04F-76B3F2C9CF3E}"/>
    <cellStyle name="Calculation 2 5 3 6" xfId="1978" xr:uid="{4B5011C5-D585-4F02-A8B6-F746442789C0}"/>
    <cellStyle name="Calculation 2 5 3 7" xfId="1180" xr:uid="{14173F3C-D4D6-45D6-9C52-41BE35DEAB54}"/>
    <cellStyle name="Calculation 2 5 3 8" xfId="2799" xr:uid="{882A3341-F4C4-4E34-951F-ABA2EB373194}"/>
    <cellStyle name="Calculation 2 5 3 9" xfId="2743" xr:uid="{A98C3A8E-3DCA-45A3-92FB-6B019E89F464}"/>
    <cellStyle name="Calculation 2 5 4" xfId="719" xr:uid="{3A2A69EE-FC28-46DC-B118-C384E8488931}"/>
    <cellStyle name="Calculation 2 5 4 10" xfId="2203" xr:uid="{D24DF717-6E8E-43F5-B2AE-AAD1BB1EEFD3}"/>
    <cellStyle name="Calculation 2 5 4 2" xfId="1782" xr:uid="{EC9C847F-1EB1-4892-8974-B8194DA864B4}"/>
    <cellStyle name="Calculation 2 5 4 3" xfId="2481" xr:uid="{FB27A6CB-9723-4537-AA35-998C0830DB02}"/>
    <cellStyle name="Calculation 2 5 4 4" xfId="2506" xr:uid="{292B532F-C96F-47F9-AF6D-0F1A4EC165B6}"/>
    <cellStyle name="Calculation 2 5 4 5" xfId="2687" xr:uid="{42EA41A6-9252-4342-BB74-F1A43F3D47A5}"/>
    <cellStyle name="Calculation 2 5 4 6" xfId="1449" xr:uid="{B4D78038-926E-4ECE-9F8A-47868E886836}"/>
    <cellStyle name="Calculation 2 5 4 7" xfId="2797" xr:uid="{025250BF-6625-439C-84BA-E62A9D6E2ED7}"/>
    <cellStyle name="Calculation 2 5 4 8" xfId="2741" xr:uid="{B5D115E3-22B9-4E1F-97E4-676D7B32F45C}"/>
    <cellStyle name="Calculation 2 5 4 9" xfId="3375" xr:uid="{AFD0C149-15BB-4B0D-9BE9-17CEDA0E44A1}"/>
    <cellStyle name="Calculation 2 5 5" xfId="1768" xr:uid="{7738ACBF-5F45-4EFF-9F8D-256879D4E6E6}"/>
    <cellStyle name="Calculation 2 5 6" xfId="2298" xr:uid="{D43D7AF1-CC2F-490F-B225-B7E2B216AEC2}"/>
    <cellStyle name="Calculation 2 5 7" xfId="2511" xr:uid="{22021804-A169-4BEE-888E-CA2B8828FD44}"/>
    <cellStyle name="Calculation 2 5 8" xfId="2690" xr:uid="{744EAC9B-95FD-4316-B699-655C21EA07F8}"/>
    <cellStyle name="Calculation 2 5 9" xfId="1113" xr:uid="{8598B500-3EF9-40F2-B45A-8B9BA97A7CD1}"/>
    <cellStyle name="Calculation 2 6" xfId="720" xr:uid="{84E4961F-6AA2-496C-B9FB-9634BBA6E009}"/>
    <cellStyle name="Calculation 2 6 10" xfId="2903" xr:uid="{829B30DE-0F76-4099-A6CF-89721B1CF525}"/>
    <cellStyle name="Calculation 2 6 2" xfId="1060" xr:uid="{EFA73135-6286-4212-9ABD-18D66D514F58}"/>
    <cellStyle name="Calculation 2 6 3" xfId="2378" xr:uid="{BE69BEBD-743E-43F8-A672-E08957C70816}"/>
    <cellStyle name="Calculation 2 6 4" xfId="2505" xr:uid="{BCA18F3A-549B-424A-A573-003A3A1E27B7}"/>
    <cellStyle name="Calculation 2 6 5" xfId="2686" xr:uid="{162170BF-F687-4DE7-AB6A-6827015BC1F7}"/>
    <cellStyle name="Calculation 2 6 6" xfId="2710" xr:uid="{A297B87F-EB5B-46AC-BA2E-A78D1D03170F}"/>
    <cellStyle name="Calculation 2 6 7" xfId="2796" xr:uid="{07A2FEC5-6D44-4B2D-972A-4FECD17E2643}"/>
    <cellStyle name="Calculation 2 6 8" xfId="2360" xr:uid="{4E4A8B9C-0AD0-483F-AD47-583239464CEB}"/>
    <cellStyle name="Calculation 2 6 9" xfId="1599" xr:uid="{86D56CF3-41F1-45A1-A6BA-CA74ED0AFFA8}"/>
    <cellStyle name="Calculation 2 7" xfId="721" xr:uid="{FDCAFCB2-264E-437D-8F6E-6F0DF874CDD3}"/>
    <cellStyle name="Calculation 2 7 10" xfId="2779" xr:uid="{60818649-911F-42A3-9952-81E16387BB37}"/>
    <cellStyle name="Calculation 2 7 2" xfId="1783" xr:uid="{12135F35-A849-4B72-AD02-7CC634BE6A4A}"/>
    <cellStyle name="Calculation 2 7 3" xfId="2305" xr:uid="{08FAB132-7B72-4459-B1CC-1F5C873439BB}"/>
    <cellStyle name="Calculation 2 7 4" xfId="2504" xr:uid="{FF69FAF7-B477-45C9-8E18-9359D004D9A6}"/>
    <cellStyle name="Calculation 2 7 5" xfId="2337" xr:uid="{59556C17-71F7-4654-9B0A-FF6882719027}"/>
    <cellStyle name="Calculation 2 7 6" xfId="2719" xr:uid="{AB04E643-7238-4256-B92C-CC99B5C3D7E2}"/>
    <cellStyle name="Calculation 2 7 7" xfId="2795" xr:uid="{0FFA0FFF-33AB-4C78-BE10-943FDAC2F415}"/>
    <cellStyle name="Calculation 2 7 8" xfId="2740" xr:uid="{C7E1468E-DC65-4FB2-A363-A1EA3E82AE41}"/>
    <cellStyle name="Calculation 2 7 9" xfId="3149" xr:uid="{6D6721A1-5A1B-464E-8C73-6CCD44C3D81D}"/>
    <cellStyle name="Calculation 2 8" xfId="1084" xr:uid="{2DF95988-A017-4DA9-8A6A-29DD4D56EB31}"/>
    <cellStyle name="Calculation 2 9" xfId="1776" xr:uid="{A97D5AA0-DC06-4232-A56D-9EE0EEF63E59}"/>
    <cellStyle name="CH Change" xfId="3769" xr:uid="{8DA97721-87F0-4F18-9760-5D60463D13C2}"/>
    <cellStyle name="Check" xfId="64" xr:uid="{00000000-0005-0000-0000-000041000000}"/>
    <cellStyle name="Check 2" xfId="280" xr:uid="{00000000-0005-0000-0000-000042000000}"/>
    <cellStyle name="Check Cell 2" xfId="65" xr:uid="{00000000-0005-0000-0000-000043000000}"/>
    <cellStyle name="Check Cell 2 2" xfId="722" xr:uid="{68042A61-8A10-4E88-B563-81FB9D92B25C}"/>
    <cellStyle name="Check Cell 2 2 2" xfId="723" xr:uid="{B4E871E8-EC4C-4523-9082-B21A750EE2D1}"/>
    <cellStyle name="Check Cell 2 2 2 2" xfId="409" xr:uid="{13A27B6D-2793-45D3-8D0D-43F8ACDF34ED}"/>
    <cellStyle name="CI Confidential2" xfId="3766" xr:uid="{A5A5BE5C-08E6-4781-8EA8-32DED0646443}"/>
    <cellStyle name="Column_Heading_1" xfId="66" xr:uid="{00000000-0005-0000-0000-000044000000}"/>
    <cellStyle name="Comma" xfId="304" builtinId="3"/>
    <cellStyle name="Comma [0]7Z_87C" xfId="67" xr:uid="{00000000-0005-0000-0000-000046000000}"/>
    <cellStyle name="Comma 0" xfId="68" xr:uid="{00000000-0005-0000-0000-000047000000}"/>
    <cellStyle name="Comma 1" xfId="69" xr:uid="{00000000-0005-0000-0000-000048000000}"/>
    <cellStyle name="Comma 1 2" xfId="70" xr:uid="{00000000-0005-0000-0000-000049000000}"/>
    <cellStyle name="Comma 10" xfId="274" xr:uid="{00000000-0005-0000-0000-00004A000000}"/>
    <cellStyle name="Comma 10 2" xfId="334" xr:uid="{00000000-0005-0000-0000-00004B000000}"/>
    <cellStyle name="Comma 10 2 2" xfId="1287" xr:uid="{7021CF30-F399-4D37-9CE2-337B6C7D98E9}"/>
    <cellStyle name="Comma 10 3" xfId="410" xr:uid="{5879E343-9904-4386-A4A5-067852147A8E}"/>
    <cellStyle name="Comma 11" xfId="269" xr:uid="{00000000-0005-0000-0000-00004C000000}"/>
    <cellStyle name="Comma 11 2" xfId="333" xr:uid="{00000000-0005-0000-0000-00004D000000}"/>
    <cellStyle name="Comma 11 2 2" xfId="1605" xr:uid="{EF586046-0ADF-4A31-9DC1-0E0798AD333C}"/>
    <cellStyle name="Comma 11 3" xfId="724" xr:uid="{3480C06F-988A-4722-A408-6BFA9C77686B}"/>
    <cellStyle name="Comma 12" xfId="337" xr:uid="{00000000-0005-0000-0000-00004E000000}"/>
    <cellStyle name="Comma 13" xfId="338" xr:uid="{00000000-0005-0000-0000-00004F000000}"/>
    <cellStyle name="Comma 14" xfId="340" xr:uid="{BF25334F-826E-4D27-B63D-2AD107B56FF7}"/>
    <cellStyle name="Comma 15" xfId="398" xr:uid="{C02B9822-2623-43A4-99AC-EFCF4D4A8F39}"/>
    <cellStyle name="Comma 2" xfId="71" xr:uid="{00000000-0005-0000-0000-000050000000}"/>
    <cellStyle name="Comma 2 2" xfId="72" xr:uid="{00000000-0005-0000-0000-000051000000}"/>
    <cellStyle name="Comma 2 2 2" xfId="308" xr:uid="{00000000-0005-0000-0000-000052000000}"/>
    <cellStyle name="Comma 2 2 2 2" xfId="1288" xr:uid="{71F31863-1DB3-4D52-8AEB-80FC37C09955}"/>
    <cellStyle name="Comma 2 2 2 3" xfId="411" xr:uid="{8E659872-7163-4211-A13B-E84464407F8D}"/>
    <cellStyle name="Comma 2 2 3" xfId="412" xr:uid="{DC3EFA37-154E-4A14-9DCB-79EFCFBD36EC}"/>
    <cellStyle name="Comma 2 2 3 2" xfId="1289" xr:uid="{F294D7FA-906A-4868-A1F3-F8EF0BF38AB9}"/>
    <cellStyle name="Comma 2 2 4" xfId="1125" xr:uid="{C6950082-0DB1-4BEB-A64E-9BF5F38244E0}"/>
    <cellStyle name="Comma 2 2 5" xfId="3773" xr:uid="{4B564974-03D7-4AFC-94DD-947317D0532E}"/>
    <cellStyle name="Comma 2 2 6" xfId="377" xr:uid="{4F5950F1-230D-4764-A6EE-84A3EE36940F}"/>
    <cellStyle name="Comma 2 3" xfId="73" xr:uid="{00000000-0005-0000-0000-000053000000}"/>
    <cellStyle name="Comma 2 3 2" xfId="74" xr:uid="{00000000-0005-0000-0000-000054000000}"/>
    <cellStyle name="Comma 2 3 2 2" xfId="310" xr:uid="{00000000-0005-0000-0000-000055000000}"/>
    <cellStyle name="Comma 2 3 2 2 2" xfId="1127" xr:uid="{34399B44-1A50-4AA7-81F8-86CA8B673290}"/>
    <cellStyle name="Comma 2 3 2 3" xfId="379" xr:uid="{3BDE0E2B-9078-4367-8BEC-8E8AFC6DD2B7}"/>
    <cellStyle name="Comma 2 3 3" xfId="309" xr:uid="{00000000-0005-0000-0000-000056000000}"/>
    <cellStyle name="Comma 2 3 3 2" xfId="1126" xr:uid="{01D903F3-7155-4C72-BCB8-DC5066999478}"/>
    <cellStyle name="Comma 2 3 4" xfId="378" xr:uid="{43D8FE83-FE7C-4ED6-9C22-4D65E2BB2F37}"/>
    <cellStyle name="Comma 2 4" xfId="75" xr:uid="{00000000-0005-0000-0000-000057000000}"/>
    <cellStyle name="Comma 2 4 2" xfId="311" xr:uid="{00000000-0005-0000-0000-000058000000}"/>
    <cellStyle name="Comma 2 4 2 2" xfId="1128" xr:uid="{83881119-FE56-499F-94BA-31880C6992D4}"/>
    <cellStyle name="Comma 2 4 3" xfId="380" xr:uid="{B0ACB0D6-B6EB-42BB-B90F-9140E22CA98A}"/>
    <cellStyle name="Comma 2 5" xfId="76" xr:uid="{00000000-0005-0000-0000-000059000000}"/>
    <cellStyle name="Comma 2 5 2" xfId="312" xr:uid="{00000000-0005-0000-0000-00005A000000}"/>
    <cellStyle name="Comma 2 5 2 2" xfId="1606" xr:uid="{EAF20C1E-8BFD-4FFB-9CD3-6D8623D497D2}"/>
    <cellStyle name="Comma 2 5 2 3" xfId="725" xr:uid="{D703B542-74B4-4AC8-8534-E0A9F40A46A0}"/>
    <cellStyle name="Comma 2 5 3" xfId="1129" xr:uid="{1089FE06-FEAF-4EFA-815F-6A5E67E83D5D}"/>
    <cellStyle name="Comma 2 5 4" xfId="381" xr:uid="{2EBD0E40-B4D0-4605-9A0F-5012ACB17700}"/>
    <cellStyle name="Comma 2 6" xfId="307" xr:uid="{00000000-0005-0000-0000-00005B000000}"/>
    <cellStyle name="Comma 2 6 2" xfId="1290" xr:uid="{1CB39464-BA57-454C-8177-91FB2ED79965}"/>
    <cellStyle name="Comma 2 6 3" xfId="413" xr:uid="{09DEEB17-1638-4D0D-8556-6FAD37E60E08}"/>
    <cellStyle name="Comma 2 7" xfId="1033" xr:uid="{6A232329-300C-43D1-A375-85BFE825C9BB}"/>
    <cellStyle name="Comma 2 8" xfId="344" xr:uid="{2B3F299B-0EAB-4F12-A04C-BEF7709423A7}"/>
    <cellStyle name="Comma 3" xfId="77" xr:uid="{00000000-0005-0000-0000-00005C000000}"/>
    <cellStyle name="Comma 3 2" xfId="78" xr:uid="{00000000-0005-0000-0000-00005D000000}"/>
    <cellStyle name="Comma 3 2 2" xfId="414" xr:uid="{781DDD19-4E5F-4BB2-9033-6B1528376538}"/>
    <cellStyle name="Comma 3 3" xfId="79" xr:uid="{00000000-0005-0000-0000-00005E000000}"/>
    <cellStyle name="Comma 3 3 2" xfId="313" xr:uid="{00000000-0005-0000-0000-00005F000000}"/>
    <cellStyle name="Comma 3 3 2 2" xfId="1291" xr:uid="{DB03B90A-733A-424F-B21B-1D2ADD9B1E14}"/>
    <cellStyle name="Comma 3 3 2 3" xfId="415" xr:uid="{414536FA-D124-4E19-906E-140E5E32E36B}"/>
    <cellStyle name="Comma 3 3 3" xfId="1132" xr:uid="{F4E2452C-745D-4FA3-B8FB-86B91802E38B}"/>
    <cellStyle name="Comma 3 3 4" xfId="382" xr:uid="{C4B1950C-CF68-4510-AB20-E14DACDEFD7C}"/>
    <cellStyle name="Comma 3 4" xfId="416" xr:uid="{0638E938-1441-4935-B1BD-E679B1699BE5}"/>
    <cellStyle name="Comma 3 4 2" xfId="1292" xr:uid="{16E2047E-FDFC-4018-ABF7-D6C0B5A8887C}"/>
    <cellStyle name="Comma 3 5" xfId="417" xr:uid="{5D90D672-9217-4605-930E-DE9432F2BDF8}"/>
    <cellStyle name="Comma 3 6" xfId="418" xr:uid="{7E517A56-893B-4D06-B459-1CFA01DB0B30}"/>
    <cellStyle name="Comma 3 6 2" xfId="1293" xr:uid="{A12A4F56-1B75-4FA8-8F6C-A23E4DEF0B00}"/>
    <cellStyle name="Comma 3 7" xfId="3771" xr:uid="{CB688DEC-A075-4773-B0CB-B1CB091D9570}"/>
    <cellStyle name="Comma 4" xfId="80" xr:uid="{00000000-0005-0000-0000-000060000000}"/>
    <cellStyle name="Comma 4 2" xfId="314" xr:uid="{00000000-0005-0000-0000-000061000000}"/>
    <cellStyle name="Comma 4 2 2" xfId="1294" xr:uid="{9F156D6C-2A8A-48E4-9CF0-319E13EA68C8}"/>
    <cellStyle name="Comma 4 2 3" xfId="419" xr:uid="{C2F7C99D-8B04-4689-B5E9-D006E61FF934}"/>
    <cellStyle name="Comma 4 3" xfId="1133" xr:uid="{4A25CC8B-AF39-47B0-8125-D3AE4F34EFCC}"/>
    <cellStyle name="Comma 4 4" xfId="383" xr:uid="{A3C94AF3-086F-448D-ABFC-4B62747ABAF9}"/>
    <cellStyle name="Comma 5" xfId="81" xr:uid="{00000000-0005-0000-0000-000062000000}"/>
    <cellStyle name="Comma 5 2" xfId="315" xr:uid="{00000000-0005-0000-0000-000063000000}"/>
    <cellStyle name="Comma 5 2 2" xfId="1607" xr:uid="{BF000601-A5F7-4013-B713-52A42B364A02}"/>
    <cellStyle name="Comma 5 2 3" xfId="726" xr:uid="{720836AE-D443-4EBF-8B3A-544716F84FEE}"/>
    <cellStyle name="Comma 5 3" xfId="1134" xr:uid="{887A9771-A292-4C9D-A9BD-2ED0FC439E84}"/>
    <cellStyle name="Comma 5 4" xfId="384" xr:uid="{B640DCDD-C016-4775-AE00-002B6E5D89AB}"/>
    <cellStyle name="Comma 6" xfId="82" xr:uid="{00000000-0005-0000-0000-000064000000}"/>
    <cellStyle name="Comma 6 2" xfId="316" xr:uid="{00000000-0005-0000-0000-000065000000}"/>
    <cellStyle name="Comma 6 2 2" xfId="1135" xr:uid="{4A55553C-433D-49FD-B90F-FF0C09FF7987}"/>
    <cellStyle name="Comma 6 3" xfId="385" xr:uid="{F02B8A8D-706C-4718-A6A0-788F6FD739E5}"/>
    <cellStyle name="Comma 7" xfId="83" xr:uid="{00000000-0005-0000-0000-000066000000}"/>
    <cellStyle name="Comma 7 2" xfId="317" xr:uid="{00000000-0005-0000-0000-000067000000}"/>
    <cellStyle name="Comma 7 2 2" xfId="1136" xr:uid="{370211C8-CB59-4BC8-BEAD-68826B48D54C}"/>
    <cellStyle name="Comma 7 3" xfId="386" xr:uid="{0952952B-70CE-403B-AAFE-31E4A5954878}"/>
    <cellStyle name="Comma 8" xfId="84" xr:uid="{00000000-0005-0000-0000-000068000000}"/>
    <cellStyle name="Comma 8 2" xfId="318" xr:uid="{00000000-0005-0000-0000-000069000000}"/>
    <cellStyle name="Comma 8 2 2" xfId="1137" xr:uid="{1617580A-C468-4775-A0B2-5BD60CA3BE71}"/>
    <cellStyle name="Comma 8 3" xfId="387" xr:uid="{86FF90E9-0A35-4621-A78D-9B9CF16B12A4}"/>
    <cellStyle name="Comma 9" xfId="267" xr:uid="{00000000-0005-0000-0000-00006A000000}"/>
    <cellStyle name="Comma 9 2" xfId="332" xr:uid="{00000000-0005-0000-0000-00006B000000}"/>
    <cellStyle name="Comma 9 2 2" xfId="1296" xr:uid="{F804089F-44E8-4904-8D92-02D51C0BDFD2}"/>
    <cellStyle name="Comma 9 2 3" xfId="421" xr:uid="{2374E2D1-55BA-40E7-924D-492AF27C5535}"/>
    <cellStyle name="Comma 9 3" xfId="422" xr:uid="{D163942F-39EB-496E-81FF-08CFF92A38B1}"/>
    <cellStyle name="Comma 9 3 2" xfId="1297" xr:uid="{1D0B6534-0848-49D4-8437-31FDA5A6734B}"/>
    <cellStyle name="Comma 9 4" xfId="1295" xr:uid="{D638C2A1-D7B3-4309-B81A-014E8F5825BE}"/>
    <cellStyle name="Comma 9 5" xfId="420" xr:uid="{C097F82A-739E-4DAE-A95C-A7F6273640D1}"/>
    <cellStyle name="Comma0" xfId="85" xr:uid="{00000000-0005-0000-0000-00006C000000}"/>
    <cellStyle name="Currency 11" xfId="86" xr:uid="{00000000-0005-0000-0000-00006D000000}"/>
    <cellStyle name="Currency 11 2" xfId="87" xr:uid="{00000000-0005-0000-0000-00006E000000}"/>
    <cellStyle name="Currency 11 2 2" xfId="320" xr:uid="{00000000-0005-0000-0000-00006F000000}"/>
    <cellStyle name="Currency 11 2 2 2" xfId="1140" xr:uid="{58B7BD0D-03D0-4428-95C2-5DC4E058BBCA}"/>
    <cellStyle name="Currency 11 2 3" xfId="389" xr:uid="{DCF6AE6B-53D4-4476-98D1-BC9144F9EA94}"/>
    <cellStyle name="Currency 11 3" xfId="319" xr:uid="{00000000-0005-0000-0000-000070000000}"/>
    <cellStyle name="Currency 11 3 2" xfId="1139" xr:uid="{EF7BA2F4-54F5-4C86-8B33-9F0C27AC8E0D}"/>
    <cellStyle name="Currency 11 4" xfId="388" xr:uid="{13E12131-3E01-457D-9C38-37E10C01AC66}"/>
    <cellStyle name="Currency 2" xfId="88" xr:uid="{00000000-0005-0000-0000-000071000000}"/>
    <cellStyle name="Currency 2 2" xfId="89" xr:uid="{00000000-0005-0000-0000-000072000000}"/>
    <cellStyle name="Currency 2 2 2" xfId="322" xr:uid="{00000000-0005-0000-0000-000073000000}"/>
    <cellStyle name="Currency 2 2 2 2" xfId="1034" xr:uid="{CB44F79B-26F4-4A49-B363-CD22A68E991A}"/>
    <cellStyle name="Currency 2 2 3" xfId="345" xr:uid="{BEB3FB15-0CC4-4513-92F9-E724AD984F0B}"/>
    <cellStyle name="Currency 2 3" xfId="321" xr:uid="{00000000-0005-0000-0000-000074000000}"/>
    <cellStyle name="Currency 2 3 2" xfId="1035" xr:uid="{B67644F7-C200-46E9-995A-B3DEDC12071D}"/>
    <cellStyle name="Currency 2 3 3" xfId="346" xr:uid="{F138A79D-884E-4517-9145-D3D8AEFC6FB9}"/>
    <cellStyle name="Currency 2 4" xfId="1141" xr:uid="{B7E9884D-87F2-46A5-8581-64F60210CD82}"/>
    <cellStyle name="Currency 2 5" xfId="3772" xr:uid="{9E4BFA94-A793-4F0F-95F4-0AD9B6A59792}"/>
    <cellStyle name="Currency 2 6" xfId="390" xr:uid="{BB0367E8-8ECF-4D8C-9330-5FC87E8F5617}"/>
    <cellStyle name="Currency 3" xfId="90" xr:uid="{00000000-0005-0000-0000-000075000000}"/>
    <cellStyle name="Currency 3 2" xfId="91" xr:uid="{00000000-0005-0000-0000-000076000000}"/>
    <cellStyle name="Currency 3 2 2" xfId="324" xr:uid="{00000000-0005-0000-0000-000077000000}"/>
    <cellStyle name="Currency 3 2 2 2" xfId="1143" xr:uid="{77741C2C-45E6-4A15-B8CC-700494E59737}"/>
    <cellStyle name="Currency 3 2 3" xfId="392" xr:uid="{F59BFB55-E087-4B40-8519-51616F254F13}"/>
    <cellStyle name="Currency 3 3" xfId="323" xr:uid="{00000000-0005-0000-0000-000078000000}"/>
    <cellStyle name="Currency 3 3 2" xfId="1142" xr:uid="{B42FCA51-B21F-409F-9458-93C32F454DAF}"/>
    <cellStyle name="Currency 3 4" xfId="391" xr:uid="{0589EAEF-04A5-4013-A6B2-3767C462E732}"/>
    <cellStyle name="Currency 4" xfId="92" xr:uid="{00000000-0005-0000-0000-000079000000}"/>
    <cellStyle name="Currency 4 2" xfId="93" xr:uid="{00000000-0005-0000-0000-00007A000000}"/>
    <cellStyle name="Currency 4 2 2" xfId="326" xr:uid="{00000000-0005-0000-0000-00007B000000}"/>
    <cellStyle name="Currency 4 2 2 2" xfId="1145" xr:uid="{61CFD5E2-A819-491F-9666-FE9F1544E155}"/>
    <cellStyle name="Currency 4 2 3" xfId="394" xr:uid="{CFD2CEE6-4F0E-40DE-AE74-9C7927C74362}"/>
    <cellStyle name="Currency 4 3" xfId="325" xr:uid="{00000000-0005-0000-0000-00007C000000}"/>
    <cellStyle name="Currency 4 3 2" xfId="1144" xr:uid="{CA24FDBA-85AB-4E9D-95AA-7E3C8F8DF9D1}"/>
    <cellStyle name="Currency 4 4" xfId="393" xr:uid="{C7C5E99C-D7A7-41D5-82F1-C601BB35FFEC}"/>
    <cellStyle name="Currency 5" xfId="94" xr:uid="{00000000-0005-0000-0000-00007D000000}"/>
    <cellStyle name="Currency 5 2" xfId="284" xr:uid="{00000000-0005-0000-0000-00007E000000}"/>
    <cellStyle name="Currency 5 2 2" xfId="335" xr:uid="{00000000-0005-0000-0000-00007F000000}"/>
    <cellStyle name="Currency 5 2 2 2" xfId="1608" xr:uid="{D64FA61F-09E5-49B0-8161-2B29E3EF7910}"/>
    <cellStyle name="Currency 5 2 3" xfId="727" xr:uid="{F0A35F99-0B63-41FF-B84B-A43B53848D81}"/>
    <cellStyle name="Currency 5 3" xfId="327" xr:uid="{00000000-0005-0000-0000-000080000000}"/>
    <cellStyle name="Currency 5 3 2" xfId="1298" xr:uid="{B666B9B0-F7B9-418F-870C-D0AB109E9F64}"/>
    <cellStyle name="Currency 5 4" xfId="423" xr:uid="{5FF7EE1B-D752-4775-84B0-3E11ABEA488C}"/>
    <cellStyle name="Currency 6" xfId="424" xr:uid="{9A68FA87-5D92-458E-AA9C-A94B1EDBD8CF}"/>
    <cellStyle name="Currency 6 2" xfId="425" xr:uid="{1BC467BF-1511-43AB-9A7E-BA799E9E0E55}"/>
    <cellStyle name="Currency 6 2 2" xfId="1300" xr:uid="{CCAA371F-EF65-4CDE-B9E8-0F6A2BCE29D6}"/>
    <cellStyle name="Currency 6 3" xfId="426" xr:uid="{A8097B38-4367-4231-9841-4468BAE2F84E}"/>
    <cellStyle name="Currency 6 3 2" xfId="1301" xr:uid="{B6343EA4-4D07-478E-81E6-CFD332A36913}"/>
    <cellStyle name="Currency 6 4" xfId="1299" xr:uid="{E3BC71B5-DECB-41F7-BE61-4737523DF336}"/>
    <cellStyle name="Currency 7" xfId="427" xr:uid="{F8E18D3E-1357-4073-96A1-1657DCE2C359}"/>
    <cellStyle name="Currency 7 2" xfId="1302" xr:uid="{CB0FDFD4-7691-46FD-853C-C614BF02278A}"/>
    <cellStyle name="Currency 8" xfId="1028" xr:uid="{05156E46-08D6-4EEB-B5C4-FCE99C42E626}"/>
    <cellStyle name="Currency 9" xfId="341" xr:uid="{9687165E-C5FD-477A-8B77-28183E78CEED}"/>
    <cellStyle name="D4_B8B1_005004B79812_.wvu.PrintTitlest" xfId="95" xr:uid="{00000000-0005-0000-0000-000081000000}"/>
    <cellStyle name="Date" xfId="96" xr:uid="{00000000-0005-0000-0000-000082000000}"/>
    <cellStyle name="Date 2" xfId="97" xr:uid="{00000000-0005-0000-0000-000083000000}"/>
    <cellStyle name="dms_1" xfId="3764" xr:uid="{3949013E-6BA4-466C-94B4-1C43399306F3}"/>
    <cellStyle name="Emphasis 1" xfId="98" xr:uid="{00000000-0005-0000-0000-000084000000}"/>
    <cellStyle name="Emphasis 2" xfId="99" xr:uid="{00000000-0005-0000-0000-000085000000}"/>
    <cellStyle name="Emphasis 3" xfId="100" xr:uid="{00000000-0005-0000-0000-000086000000}"/>
    <cellStyle name="Empty_Cell" xfId="101" xr:uid="{00000000-0005-0000-0000-000087000000}"/>
    <cellStyle name="Euro" xfId="102" xr:uid="{00000000-0005-0000-0000-000088000000}"/>
    <cellStyle name="Explanatory Text 2" xfId="103" xr:uid="{00000000-0005-0000-0000-000089000000}"/>
    <cellStyle name="Fixed" xfId="104" xr:uid="{00000000-0005-0000-0000-00008A000000}"/>
    <cellStyle name="Fixed 2" xfId="105" xr:uid="{00000000-0005-0000-0000-00008B000000}"/>
    <cellStyle name="Gilsans" xfId="106" xr:uid="{00000000-0005-0000-0000-00008C000000}"/>
    <cellStyle name="Gilsansl" xfId="107" xr:uid="{00000000-0005-0000-0000-00008D000000}"/>
    <cellStyle name="Good 2" xfId="108" xr:uid="{00000000-0005-0000-0000-00008E000000}"/>
    <cellStyle name="Header1" xfId="109" xr:uid="{00000000-0005-0000-0000-00008F000000}"/>
    <cellStyle name="Header2" xfId="110" xr:uid="{00000000-0005-0000-0000-000090000000}"/>
    <cellStyle name="Header3" xfId="111" xr:uid="{00000000-0005-0000-0000-000091000000}"/>
    <cellStyle name="Header4" xfId="112" xr:uid="{00000000-0005-0000-0000-000092000000}"/>
    <cellStyle name="Header5" xfId="113" xr:uid="{00000000-0005-0000-0000-000093000000}"/>
    <cellStyle name="Heading 1 2" xfId="114" xr:uid="{00000000-0005-0000-0000-000094000000}"/>
    <cellStyle name="Heading 1 2 2" xfId="115" xr:uid="{00000000-0005-0000-0000-000095000000}"/>
    <cellStyle name="Heading 1 3" xfId="116" xr:uid="{00000000-0005-0000-0000-000096000000}"/>
    <cellStyle name="Heading 2 2" xfId="117" xr:uid="{00000000-0005-0000-0000-000097000000}"/>
    <cellStyle name="Heading 2 2 2" xfId="118" xr:uid="{00000000-0005-0000-0000-000098000000}"/>
    <cellStyle name="Heading 2 2 3" xfId="728" xr:uid="{89E59A77-9146-4CF7-AC30-3CD2DC8B9EA8}"/>
    <cellStyle name="Heading 2 3" xfId="119" xr:uid="{00000000-0005-0000-0000-000099000000}"/>
    <cellStyle name="Heading 3 2" xfId="120" xr:uid="{00000000-0005-0000-0000-00009A000000}"/>
    <cellStyle name="Heading 3 2 10" xfId="2419" xr:uid="{3BD45F9D-A84D-4F46-95E9-7A13DE8BA589}"/>
    <cellStyle name="Heading 3 2 10 2" xfId="4001" xr:uid="{CDBEB7BE-903F-4A4F-BFF0-7CC60004ACBD}"/>
    <cellStyle name="Heading 3 2 11" xfId="2478" xr:uid="{BB91F021-1B26-4CEE-B727-AF632EC36344}"/>
    <cellStyle name="Heading 3 2 11 2" xfId="4008" xr:uid="{24D1B326-C705-46E7-920A-2A245924F739}"/>
    <cellStyle name="Heading 3 2 12" xfId="2729" xr:uid="{C00B41A4-29C6-4DD9-8979-03917BFA6F9F}"/>
    <cellStyle name="Heading 3 2 12 2" xfId="4021" xr:uid="{F78DB60F-B265-46BE-B519-DBE470C77DE4}"/>
    <cellStyle name="Heading 3 2 13" xfId="2560" xr:uid="{88AAABEC-C1B6-4836-987B-FF389513C5CA}"/>
    <cellStyle name="Heading 3 2 13 2" xfId="4013" xr:uid="{98CE44E6-554C-4C11-9D95-A666E7ABF10C}"/>
    <cellStyle name="Heading 3 2 2" xfId="121" xr:uid="{00000000-0005-0000-0000-00009B000000}"/>
    <cellStyle name="Heading 3 2 2 10" xfId="2730" xr:uid="{61C77115-16F4-4946-9932-8BE5C6594898}"/>
    <cellStyle name="Heading 3 2 2 10 2" xfId="4022" xr:uid="{33F05DB8-ABFD-49B9-9ADA-E234852EBD70}"/>
    <cellStyle name="Heading 3 2 2 11" xfId="3334" xr:uid="{42BD57EF-A207-40A4-9442-4F03BF92FBBF}"/>
    <cellStyle name="Heading 3 2 2 11 2" xfId="4041" xr:uid="{5D6239DD-C612-406C-8959-60C7E703BC40}"/>
    <cellStyle name="Heading 3 2 2 2" xfId="428" xr:uid="{98BC6268-1886-4A67-9F71-F7044694C810}"/>
    <cellStyle name="Heading 3 2 2 2 10" xfId="1379" xr:uid="{3B8D5B90-0BC3-411E-A82E-49DDD963790B}"/>
    <cellStyle name="Heading 3 2 2 2 10 2" xfId="3847" xr:uid="{2D422C25-BF59-4FC6-A619-5405D51CE4B4}"/>
    <cellStyle name="Heading 3 2 2 2 11" xfId="3419" xr:uid="{0BA2FB18-91EA-43BB-8787-6D2B58110FC9}"/>
    <cellStyle name="Heading 3 2 2 2 11 2" xfId="4067" xr:uid="{812B73C7-38B4-4AE1-81A1-0D98075E5289}"/>
    <cellStyle name="Heading 3 2 2 2 2" xfId="429" xr:uid="{AED0B1D8-17A6-49D8-8CB1-5A39940F9ACC}"/>
    <cellStyle name="Heading 3 2 2 2 2 2" xfId="430" xr:uid="{B5F295C4-FA10-4F05-8779-CB99D5F117E8}"/>
    <cellStyle name="Heading 3 2 2 2 2 2 2" xfId="1479" xr:uid="{06A53A59-0A8F-4A3D-A0BA-BBA1117DE421}"/>
    <cellStyle name="Heading 3 2 2 2 2 2 2 2" xfId="3851" xr:uid="{0C0EC243-8248-45A0-A973-30D5CC0CBE6A}"/>
    <cellStyle name="Heading 3 2 2 2 2 2 3" xfId="2031" xr:uid="{F355CEB9-D84C-4B2E-B3BE-E1A520839921}"/>
    <cellStyle name="Heading 3 2 2 2 2 2 3 2" xfId="3935" xr:uid="{503776CD-86E4-4CEC-8865-920C7D9A29A7}"/>
    <cellStyle name="Heading 3 2 2 2 2 2 4" xfId="2065" xr:uid="{E91B724F-7E26-4CAF-A2D9-03186AE9A36E}"/>
    <cellStyle name="Heading 3 2 2 2 2 2 4 2" xfId="3944" xr:uid="{3F4F691D-06AE-4121-8C2D-CD8E1C2D7347}"/>
    <cellStyle name="Heading 3 2 2 2 2 2 5" xfId="2204" xr:uid="{2A4BFFE8-38CE-4124-A338-1F2F7B652253}"/>
    <cellStyle name="Heading 3 2 2 2 2 2 5 2" xfId="3951" xr:uid="{22FCA16C-1FF5-480E-9A4B-FA19D339B140}"/>
    <cellStyle name="Heading 3 2 2 2 2 2 6" xfId="3417" xr:uid="{EE54DC6F-B1FD-4787-B528-3E49F30CB3BE}"/>
    <cellStyle name="Heading 3 2 2 2 2 2 6 2" xfId="4065" xr:uid="{CB9567EB-C457-406C-AB34-7C086368F82E}"/>
    <cellStyle name="Heading 3 2 2 2 2 3" xfId="431" xr:uid="{660F5FDF-B2A1-4AF6-856F-646481E4284D}"/>
    <cellStyle name="Heading 3 2 2 2 2 3 2" xfId="1203" xr:uid="{CFDF7FF9-E1B7-407F-A11C-F89ADFCED8F6}"/>
    <cellStyle name="Heading 3 2 2 2 2 3 2 2" xfId="3812" xr:uid="{7808DBD1-D4B5-4A49-B338-EA4086251DA4}"/>
    <cellStyle name="Heading 3 2 2 2 2 3 3" xfId="1208" xr:uid="{4E028A61-2BCF-4345-8346-F5B6190DBD8E}"/>
    <cellStyle name="Heading 3 2 2 2 2 3 3 2" xfId="3815" xr:uid="{CE49B9A4-0D54-4F1D-9DD7-C584E0DE29E2}"/>
    <cellStyle name="Heading 3 2 2 2 2 3 4" xfId="2277" xr:uid="{878F582D-A290-4A32-9243-90E0002EA049}"/>
    <cellStyle name="Heading 3 2 2 2 2 3 4 2" xfId="3974" xr:uid="{0A3E85D3-63F9-407B-ABBF-D9E801E0642F}"/>
    <cellStyle name="Heading 3 2 2 2 2 3 5" xfId="1153" xr:uid="{516E3B0D-97DE-4D3D-B2C9-2045B3F92836}"/>
    <cellStyle name="Heading 3 2 2 2 2 3 5 2" xfId="3802" xr:uid="{8B3B99D7-26D8-43C1-A43C-F687637D3F67}"/>
    <cellStyle name="Heading 3 2 2 2 2 3 6" xfId="3416" xr:uid="{1D4DF9C5-0F13-4539-8353-2019A338BA14}"/>
    <cellStyle name="Heading 3 2 2 2 2 3 6 2" xfId="4064" xr:uid="{7D502E48-90BA-444D-8478-96749AD9F85E}"/>
    <cellStyle name="Heading 3 2 2 2 2 4" xfId="432" xr:uid="{C43600B1-C9FB-4AE9-B3F6-94B45151A217}"/>
    <cellStyle name="Heading 3 2 2 2 2 4 2" xfId="1236" xr:uid="{E2FC73DB-7096-41B5-A9D2-AB62E34A14A9}"/>
    <cellStyle name="Heading 3 2 2 2 2 4 2 2" xfId="3824" xr:uid="{61A05226-8FD4-4C8F-A165-088B3A7F1801}"/>
    <cellStyle name="Heading 3 2 2 2 2 4 3" xfId="2032" xr:uid="{3F732F82-BFB3-43FF-98FC-B13E28BAA603}"/>
    <cellStyle name="Heading 3 2 2 2 2 4 3 2" xfId="3936" xr:uid="{DEAFFEE0-F0FD-4695-8C62-3EAC4C465788}"/>
    <cellStyle name="Heading 3 2 2 2 2 4 4" xfId="1078" xr:uid="{3DEB88BE-1A92-4070-8741-A1ABFBC43484}"/>
    <cellStyle name="Heading 3 2 2 2 2 4 4 2" xfId="3788" xr:uid="{967AFBD2-5821-4BCF-897B-EAFD90CB991A}"/>
    <cellStyle name="Heading 3 2 2 2 2 4 5" xfId="2315" xr:uid="{21B079B9-0075-446E-9EE2-370B399D838B}"/>
    <cellStyle name="Heading 3 2 2 2 2 4 5 2" xfId="3978" xr:uid="{11590020-EE70-48B6-9C48-B9351CAFB490}"/>
    <cellStyle name="Heading 3 2 2 2 2 4 6" xfId="3415" xr:uid="{F62F7F67-3105-47D4-B6DE-36B8FE2318FD}"/>
    <cellStyle name="Heading 3 2 2 2 2 4 6 2" xfId="4063" xr:uid="{9C02C6C3-BC5F-4447-A2BD-7071A57144B3}"/>
    <cellStyle name="Heading 3 2 2 2 2 5" xfId="1204" xr:uid="{6758CBCB-8FE7-4261-969A-FB6994B4EAEE}"/>
    <cellStyle name="Heading 3 2 2 2 2 5 2" xfId="3813" xr:uid="{1D549D79-FD36-4F54-ABA3-27E14096B32B}"/>
    <cellStyle name="Heading 3 2 2 2 2 6" xfId="2318" xr:uid="{24BDC489-F3C0-451E-877C-B32B82EB7210}"/>
    <cellStyle name="Heading 3 2 2 2 2 6 2" xfId="3980" xr:uid="{0C976516-63AF-4664-A660-3326803893FB}"/>
    <cellStyle name="Heading 3 2 2 2 2 7" xfId="1083" xr:uid="{FE1855AD-BDB9-4885-9D4C-ADBB94284C17}"/>
    <cellStyle name="Heading 3 2 2 2 2 7 2" xfId="3790" xr:uid="{B0C61180-4717-4FD0-A126-A7ACECC1C3F3}"/>
    <cellStyle name="Heading 3 2 2 2 2 8" xfId="1877" xr:uid="{A593570D-3142-4043-B668-5290974794F9}"/>
    <cellStyle name="Heading 3 2 2 2 2 8 2" xfId="3898" xr:uid="{8766EC83-509B-4B89-BCAC-DC7EBF515D58}"/>
    <cellStyle name="Heading 3 2 2 2 2 9" xfId="3418" xr:uid="{53262816-2735-4F3E-9599-10BA3DD9BA88}"/>
    <cellStyle name="Heading 3 2 2 2 2 9 2" xfId="4066" xr:uid="{0CF5FB12-4047-4F00-AE86-C94AAD6A41FF}"/>
    <cellStyle name="Heading 3 2 2 2 3" xfId="433" xr:uid="{0ADD65E4-6233-488A-B706-059879399138}"/>
    <cellStyle name="Heading 3 2 2 2 3 2" xfId="1274" xr:uid="{6F95B5FE-0FFD-4882-A285-9706A57210EB}"/>
    <cellStyle name="Heading 3 2 2 2 3 2 2" xfId="3833" xr:uid="{BE2C7B15-4477-499D-9BF8-81E49B0C6FCA}"/>
    <cellStyle name="Heading 3 2 2 2 3 3" xfId="2319" xr:uid="{EBBDBD51-A150-48C3-B847-EFF48AB3F58F}"/>
    <cellStyle name="Heading 3 2 2 2 3 3 2" xfId="3981" xr:uid="{B7AD72F9-3D9C-4BF9-9B28-4B943A65F6C7}"/>
    <cellStyle name="Heading 3 2 2 2 3 4" xfId="1871" xr:uid="{7F783439-9F86-40DC-842B-02E5DC96F577}"/>
    <cellStyle name="Heading 3 2 2 2 3 4 2" xfId="3894" xr:uid="{F5EB7C0A-D33D-476C-92D1-76B05709229A}"/>
    <cellStyle name="Heading 3 2 2 2 3 5" xfId="1953" xr:uid="{366852BB-B639-42B0-9CC7-9E0880572555}"/>
    <cellStyle name="Heading 3 2 2 2 3 5 2" xfId="3922" xr:uid="{E6D73A2F-7D20-45BD-9AE0-EB7F05712AEB}"/>
    <cellStyle name="Heading 3 2 2 2 3 6" xfId="3414" xr:uid="{9BA51417-7E1D-498E-A217-3886FC51390E}"/>
    <cellStyle name="Heading 3 2 2 2 3 6 2" xfId="4062" xr:uid="{1CC340BC-8194-41EF-B550-E95BCE12594E}"/>
    <cellStyle name="Heading 3 2 2 2 4" xfId="434" xr:uid="{041D84F8-9ADC-4799-AAAC-4E691FF28C27}"/>
    <cellStyle name="Heading 3 2 2 2 4 2" xfId="1235" xr:uid="{3769CDEF-EA5E-499C-991E-150346FA4F1E}"/>
    <cellStyle name="Heading 3 2 2 2 4 2 2" xfId="3823" xr:uid="{CC358346-9679-46EA-8E47-12E15CC7EDA7}"/>
    <cellStyle name="Heading 3 2 2 2 4 3" xfId="1882" xr:uid="{85EC143C-7571-49DB-875C-FDDDCB0258BE}"/>
    <cellStyle name="Heading 3 2 2 2 4 3 2" xfId="3900" xr:uid="{41DEEAE1-03CD-4238-A971-866B36803444}"/>
    <cellStyle name="Heading 3 2 2 2 4 4" xfId="1557" xr:uid="{8F2C3CA6-3324-4B69-B11D-B263CB0E36D4}"/>
    <cellStyle name="Heading 3 2 2 2 4 4 2" xfId="3857" xr:uid="{8A1FA554-9A7D-46D7-ACB8-82806BF8BDF6}"/>
    <cellStyle name="Heading 3 2 2 2 4 5" xfId="1843" xr:uid="{640D9D83-8DBB-4D82-AEAF-9FC0CBC49A6A}"/>
    <cellStyle name="Heading 3 2 2 2 4 5 2" xfId="3887" xr:uid="{E2F0AFC4-ABA2-443F-995F-C922885DD782}"/>
    <cellStyle name="Heading 3 2 2 2 4 6" xfId="1062" xr:uid="{16170C7C-1F8D-4B7D-8D9D-A2C91F332936}"/>
    <cellStyle name="Heading 3 2 2 2 4 6 2" xfId="3786" xr:uid="{5B4F9F06-DB62-4494-9255-0052C4F64E4C}"/>
    <cellStyle name="Heading 3 2 2 2 5" xfId="435" xr:uid="{7231CDBE-5AC9-4BAB-B139-A90BF08ABA53}"/>
    <cellStyle name="Heading 3 2 2 2 5 2" xfId="1234" xr:uid="{F8491D54-7E67-4A0B-B730-63D767455EA8}"/>
    <cellStyle name="Heading 3 2 2 2 5 2 2" xfId="3822" xr:uid="{4026FCAC-DBB3-496D-8705-DB6480366907}"/>
    <cellStyle name="Heading 3 2 2 2 5 3" xfId="2320" xr:uid="{CCA03A6F-A70F-4B5B-95AA-AE31754BE831}"/>
    <cellStyle name="Heading 3 2 2 2 5 3 2" xfId="3982" xr:uid="{6427EDB1-7949-431F-81B5-163979B3F42F}"/>
    <cellStyle name="Heading 3 2 2 2 5 4" xfId="2292" xr:uid="{EC1ABD61-4ADB-455E-B873-A1B027E6DEBC}"/>
    <cellStyle name="Heading 3 2 2 2 5 4 2" xfId="3976" xr:uid="{6F40050C-06F9-4D94-BD37-143EE4ED2D97}"/>
    <cellStyle name="Heading 3 2 2 2 5 5" xfId="1934" xr:uid="{CB87D691-B824-4732-B19D-D3967C77DCB9}"/>
    <cellStyle name="Heading 3 2 2 2 5 5 2" xfId="3917" xr:uid="{29036B7C-C1EE-493E-9125-CE7B65BD7149}"/>
    <cellStyle name="Heading 3 2 2 2 5 6" xfId="2559" xr:uid="{6BA5EF65-4FEA-49AD-A527-0D1EB83F53FD}"/>
    <cellStyle name="Heading 3 2 2 2 5 6 2" xfId="4012" xr:uid="{AAD587A6-3EB2-4730-BF0A-0AF3E7FFC2D9}"/>
    <cellStyle name="Heading 3 2 2 2 6" xfId="729" xr:uid="{85300001-62EE-4537-8F93-D8DA0EB033BD}"/>
    <cellStyle name="Heading 3 2 2 2 6 2" xfId="1216" xr:uid="{5546727E-EC7F-42CF-A312-DCE87057D0C1}"/>
    <cellStyle name="Heading 3 2 2 2 6 2 2" xfId="3816" xr:uid="{0CF97FC7-0000-4E7B-ABE8-26E68B016C46}"/>
    <cellStyle name="Heading 3 2 2 2 6 3" xfId="1753" xr:uid="{92AE2151-A81E-471D-B5C9-1CF824750971}"/>
    <cellStyle name="Heading 3 2 2 2 6 3 2" xfId="3877" xr:uid="{264E5F8E-EB1D-4300-9EF2-D73FCF0B8C6B}"/>
    <cellStyle name="Heading 3 2 2 2 6 4" xfId="1537" xr:uid="{FDA00DFF-BCC6-4152-9290-1F9948ADD6C6}"/>
    <cellStyle name="Heading 3 2 2 2 6 4 2" xfId="3852" xr:uid="{AF5A111E-F5B1-49E8-B1F2-64B70C3C77A3}"/>
    <cellStyle name="Heading 3 2 2 2 6 5" xfId="1258" xr:uid="{513A7C38-2E69-42F0-AB98-0420D20D299D}"/>
    <cellStyle name="Heading 3 2 2 2 6 5 2" xfId="3832" xr:uid="{2570E477-5BCA-4316-95D8-94F14C01BD1A}"/>
    <cellStyle name="Heading 3 2 2 2 6 6" xfId="2728" xr:uid="{6331A5D7-9528-4ABF-A86B-AD35C5398305}"/>
    <cellStyle name="Heading 3 2 2 2 6 6 2" xfId="4020" xr:uid="{7B61E196-5BC6-48A5-A074-193B54760C09}"/>
    <cellStyle name="Heading 3 2 2 2 7" xfId="1237" xr:uid="{66A37C71-4F17-4C5F-9A60-AE154696422C}"/>
    <cellStyle name="Heading 3 2 2 2 7 2" xfId="3825" xr:uid="{F838B793-8FB0-4381-9802-BC270A412DCC}"/>
    <cellStyle name="Heading 3 2 2 2 8" xfId="2317" xr:uid="{2A353CEF-C3B8-4267-98D5-5C60C550E8AD}"/>
    <cellStyle name="Heading 3 2 2 2 8 2" xfId="3979" xr:uid="{B1DB5B79-688B-4BB3-A57D-415725BC0BF2}"/>
    <cellStyle name="Heading 3 2 2 2 9" xfId="1061" xr:uid="{BED7FE2A-8D2D-435F-971D-D634ECB537B7}"/>
    <cellStyle name="Heading 3 2 2 2 9 2" xfId="3785" xr:uid="{38578352-E4FD-49F5-94FD-EEB36A273ED5}"/>
    <cellStyle name="Heading 3 2 2 3" xfId="436" xr:uid="{69B96F70-12D8-41F7-8F42-A4E7C70E1F81}"/>
    <cellStyle name="Heading 3 2 2 3 10" xfId="3413" xr:uid="{94D79CE6-8E52-476D-ABA8-BA8D56344550}"/>
    <cellStyle name="Heading 3 2 2 3 10 2" xfId="4061" xr:uid="{FC14DDBF-979B-4DDD-9C59-00765522E3A1}"/>
    <cellStyle name="Heading 3 2 2 3 2" xfId="437" xr:uid="{52B63BFD-615B-46F3-AC72-1DFE01264550}"/>
    <cellStyle name="Heading 3 2 2 3 2 2" xfId="438" xr:uid="{17A6C0FA-EA5D-42B3-897B-5D0B157E5C11}"/>
    <cellStyle name="Heading 3 2 2 3 2 2 2" xfId="1872" xr:uid="{BF91B905-A6AE-47C4-8D08-4919E77EFE50}"/>
    <cellStyle name="Heading 3 2 2 3 2 2 2 2" xfId="3895" xr:uid="{BC6CBE99-6546-4814-B16D-EAD636FEA26D}"/>
    <cellStyle name="Heading 3 2 2 3 2 2 3" xfId="1885" xr:uid="{21DF2003-6688-42A5-86A8-E26111A1BCBB}"/>
    <cellStyle name="Heading 3 2 2 3 2 2 3 2" xfId="3901" xr:uid="{9A1A82BC-E1F8-4BB6-958B-2B8DD6696830}"/>
    <cellStyle name="Heading 3 2 2 3 2 2 4" xfId="1382" xr:uid="{08194E6D-FE4A-48EC-830B-0F86CA68B607}"/>
    <cellStyle name="Heading 3 2 2 3 2 2 4 2" xfId="3848" xr:uid="{8364E0F3-78A2-4F94-A58C-A7B1EFE711F4}"/>
    <cellStyle name="Heading 3 2 2 3 2 2 5" xfId="2244" xr:uid="{A273F2F3-A969-4DB9-8DC3-C1C260028CF7}"/>
    <cellStyle name="Heading 3 2 2 3 2 2 5 2" xfId="3959" xr:uid="{88A2C04D-4057-46A3-8B47-5B26B3CD662B}"/>
    <cellStyle name="Heading 3 2 2 3 2 2 6" xfId="3411" xr:uid="{DE29BEB8-2237-43F9-95AA-FA02EE5CA826}"/>
    <cellStyle name="Heading 3 2 2 3 2 2 6 2" xfId="4059" xr:uid="{67EA50BE-97FE-4B17-92C3-93A1631ECE74}"/>
    <cellStyle name="Heading 3 2 2 3 2 3" xfId="439" xr:uid="{36EA2712-D0E6-4C13-9FAE-9F252D20BE1E}"/>
    <cellStyle name="Heading 3 2 2 3 2 3 2" xfId="1232" xr:uid="{C3F80C59-83A2-4F53-878B-7661A9879C13}"/>
    <cellStyle name="Heading 3 2 2 3 2 3 2 2" xfId="3820" xr:uid="{D367B927-75B4-44C7-AB70-2621575B9C16}"/>
    <cellStyle name="Heading 3 2 2 3 2 3 3" xfId="1886" xr:uid="{EBA9FCF3-F68F-4130-95C6-08D56A47B491}"/>
    <cellStyle name="Heading 3 2 2 3 2 3 3 2" xfId="3902" xr:uid="{738F40D5-9BC9-4392-A2CA-A0CFD44CD8D4}"/>
    <cellStyle name="Heading 3 2 2 3 2 3 4" xfId="1099" xr:uid="{1207EF40-1D75-44B0-83D1-B0B63F565B27}"/>
    <cellStyle name="Heading 3 2 2 3 2 3 4 2" xfId="3796" xr:uid="{08866745-4539-4568-9B20-6ED80FE4DB06}"/>
    <cellStyle name="Heading 3 2 2 3 2 3 5" xfId="2121" xr:uid="{54B440DB-65AE-4E81-AE65-FB97C5079A11}"/>
    <cellStyle name="Heading 3 2 2 3 2 3 5 2" xfId="3950" xr:uid="{6673BBD1-E589-40A9-B9D7-748B8D739591}"/>
    <cellStyle name="Heading 3 2 2 3 2 3 6" xfId="3410" xr:uid="{F51CCD6B-1B8E-47D9-B99A-991E0D91312A}"/>
    <cellStyle name="Heading 3 2 2 3 2 3 6 2" xfId="4058" xr:uid="{5E326449-210A-4385-8D5F-E99886282E2C}"/>
    <cellStyle name="Heading 3 2 2 3 2 4" xfId="440" xr:uid="{F4914EB2-5DBC-455E-8C3A-DA9D31736C78}"/>
    <cellStyle name="Heading 3 2 2 3 2 4 2" xfId="1174" xr:uid="{3B9A2205-4DE6-46CA-9254-2948918D27FB}"/>
    <cellStyle name="Heading 3 2 2 3 2 4 2 2" xfId="3808" xr:uid="{9DDDA5BF-DE0E-496D-B918-7C86D89FDA10}"/>
    <cellStyle name="Heading 3 2 2 3 2 4 3" xfId="2323" xr:uid="{ABF41B54-0574-46C6-BF5C-181CE73F8BEA}"/>
    <cellStyle name="Heading 3 2 2 3 2 4 3 2" xfId="3985" xr:uid="{3C0DE7BD-3252-44CD-B4F3-C6CA9565DAF5}"/>
    <cellStyle name="Heading 3 2 2 3 2 4 4" xfId="1560" xr:uid="{03183F38-07AD-4814-9D51-52420FA7FFD0}"/>
    <cellStyle name="Heading 3 2 2 3 2 4 4 2" xfId="3858" xr:uid="{DBDF0595-9F93-4ECA-BD6F-A086C60ECA2B}"/>
    <cellStyle name="Heading 3 2 2 3 2 4 5" xfId="1569" xr:uid="{358E37D2-E974-4D6D-9F7A-CAA01D394B98}"/>
    <cellStyle name="Heading 3 2 2 3 2 4 5 2" xfId="3860" xr:uid="{B4668D58-90CF-4DD2-9563-3A517F0C64FC}"/>
    <cellStyle name="Heading 3 2 2 3 2 4 6" xfId="3405" xr:uid="{5C721C0D-0B3B-4EFE-89B9-AEE44F3A0809}"/>
    <cellStyle name="Heading 3 2 2 3 2 4 6 2" xfId="4056" xr:uid="{04E4CA3D-8783-48B6-B968-EA3EA402CD97}"/>
    <cellStyle name="Heading 3 2 2 3 2 5" xfId="1873" xr:uid="{DA4EAD64-5099-4FF2-A78F-BB66130CCD5E}"/>
    <cellStyle name="Heading 3 2 2 3 2 5 2" xfId="3896" xr:uid="{F418F8BB-0627-4075-AB65-5800C87EE00B}"/>
    <cellStyle name="Heading 3 2 2 3 2 6" xfId="2322" xr:uid="{248B3FEB-4ACB-47C9-8F6C-117749FDFEFB}"/>
    <cellStyle name="Heading 3 2 2 3 2 6 2" xfId="3984" xr:uid="{993456BE-7D64-420F-9813-7358606E7027}"/>
    <cellStyle name="Heading 3 2 2 3 2 7" xfId="2291" xr:uid="{73771AB5-2707-404A-9E31-4792F4B42C95}"/>
    <cellStyle name="Heading 3 2 2 3 2 7 2" xfId="3975" xr:uid="{DC4F3B11-C8E1-4EA2-95FE-B76A81D423A8}"/>
    <cellStyle name="Heading 3 2 2 3 2 8" xfId="2456" xr:uid="{3C5863F7-BD2B-4A28-A261-C7025C462A02}"/>
    <cellStyle name="Heading 3 2 2 3 2 8 2" xfId="4006" xr:uid="{348EF378-4356-465B-9068-F6E998BD0533}"/>
    <cellStyle name="Heading 3 2 2 3 2 9" xfId="3412" xr:uid="{2D78FAE0-42A5-4EC3-A4AE-840E698BF908}"/>
    <cellStyle name="Heading 3 2 2 3 2 9 2" xfId="4060" xr:uid="{E85B850C-E3B8-4A07-B335-91AD7F2D47F6}"/>
    <cellStyle name="Heading 3 2 2 3 3" xfId="441" xr:uid="{9B98D36F-A5A3-4CA0-BBC6-01BF114A08E4}"/>
    <cellStyle name="Heading 3 2 2 3 3 2" xfId="1541" xr:uid="{ECAD359D-B3CD-44BB-94E5-168101772845}"/>
    <cellStyle name="Heading 3 2 2 3 3 2 2" xfId="3853" xr:uid="{1675D35F-26BE-4451-BCE4-BA2A01BDC255}"/>
    <cellStyle name="Heading 3 2 2 3 3 3" xfId="2324" xr:uid="{F9A24A1D-D0DB-46D6-8864-5D3C4DF61A31}"/>
    <cellStyle name="Heading 3 2 2 3 3 3 2" xfId="3986" xr:uid="{EDEC8439-0BD5-4759-BD16-0F15B27050DE}"/>
    <cellStyle name="Heading 3 2 2 3 3 4" xfId="1719" xr:uid="{1AC7E082-04AB-40E9-8467-DAA1D56DDC5A}"/>
    <cellStyle name="Heading 3 2 2 3 3 4 2" xfId="3870" xr:uid="{31143073-358B-4545-A261-15FDE2109B16}"/>
    <cellStyle name="Heading 3 2 2 3 3 5" xfId="1903" xr:uid="{ADA446F0-E206-4365-87D9-D5BAAEE71843}"/>
    <cellStyle name="Heading 3 2 2 3 3 5 2" xfId="3903" xr:uid="{4B987374-8508-4EBD-9723-0247D03DC323}"/>
    <cellStyle name="Heading 3 2 2 3 3 6" xfId="3404" xr:uid="{56BAC14C-C522-4C37-846F-A857BDC944EE}"/>
    <cellStyle name="Heading 3 2 2 3 3 6 2" xfId="4055" xr:uid="{E83535AF-EA9C-4276-99C9-73083A7549C9}"/>
    <cellStyle name="Heading 3 2 2 3 4" xfId="442" xr:uid="{393FD266-57C4-4A08-B2C5-DCC4AE1D760C}"/>
    <cellStyle name="Heading 3 2 2 3 4 2" xfId="1231" xr:uid="{13534077-AF7C-4801-90FA-05791B2C62A4}"/>
    <cellStyle name="Heading 3 2 2 3 4 2 2" xfId="3819" xr:uid="{C14A72EA-46DE-4CDA-AC66-864C37D88CFF}"/>
    <cellStyle name="Heading 3 2 2 3 4 3" xfId="2325" xr:uid="{B7B80AEA-2D8F-4EF7-9EA2-DA514CD489A4}"/>
    <cellStyle name="Heading 3 2 2 3 4 3 2" xfId="3987" xr:uid="{CB393315-8CA6-4D93-ADB1-60838A0F1C9A}"/>
    <cellStyle name="Heading 3 2 2 3 4 4" xfId="1096" xr:uid="{3924CB47-C040-43D3-A376-B8C6C1ECA42E}"/>
    <cellStyle name="Heading 3 2 2 3 4 4 2" xfId="3795" xr:uid="{FA7BCA59-2A54-41E4-928E-E655F124EC2A}"/>
    <cellStyle name="Heading 3 2 2 3 4 5" xfId="2120" xr:uid="{BA8FC526-F7FD-44F5-8142-7E692E0FC3C7}"/>
    <cellStyle name="Heading 3 2 2 3 4 5 2" xfId="3949" xr:uid="{09B201F3-0E06-48E8-ADB5-3CE95123C890}"/>
    <cellStyle name="Heading 3 2 2 3 4 6" xfId="2581" xr:uid="{A5D228DD-1A95-4E91-86AC-66FF6657B0C1}"/>
    <cellStyle name="Heading 3 2 2 3 4 6 2" xfId="4017" xr:uid="{F09A607E-D1DB-4E1B-B44A-1BC0F2653CA0}"/>
    <cellStyle name="Heading 3 2 2 3 5" xfId="443" xr:uid="{6EEB3632-2D07-48C7-9ED9-87DD4A62C6CD}"/>
    <cellStyle name="Heading 3 2 2 3 5 2" xfId="1230" xr:uid="{C180639B-C3B9-4BB5-9E64-3E1B4C5C8AA5}"/>
    <cellStyle name="Heading 3 2 2 3 5 2 2" xfId="3818" xr:uid="{CE39E805-1E4E-413C-882D-7D8740180E13}"/>
    <cellStyle name="Heading 3 2 2 3 5 3" xfId="2246" xr:uid="{23078F39-4D6E-4E71-9128-F2480DE48467}"/>
    <cellStyle name="Heading 3 2 2 3 5 3 2" xfId="3960" xr:uid="{780318F7-E0F0-403D-9A52-36BA596846D1}"/>
    <cellStyle name="Heading 3 2 2 3 5 4" xfId="2336" xr:uid="{9F6D400A-1EA5-4C3A-9D51-494CD033F404}"/>
    <cellStyle name="Heading 3 2 2 3 5 4 2" xfId="3990" xr:uid="{A9136A91-1233-420C-A900-881EED5602DE}"/>
    <cellStyle name="Heading 3 2 2 3 5 5" xfId="2034" xr:uid="{4C902EF1-F582-4DA3-8DAB-6D1519BC7060}"/>
    <cellStyle name="Heading 3 2 2 3 5 5 2" xfId="3937" xr:uid="{C5D989FA-A0D9-4658-915C-2FDEB7F7B2F8}"/>
    <cellStyle name="Heading 3 2 2 3 5 6" xfId="1791" xr:uid="{87D5D70F-4D19-4088-8D67-DBD2FB8B5F53}"/>
    <cellStyle name="Heading 3 2 2 3 5 6 2" xfId="3880" xr:uid="{AFA7F390-0004-425A-B5AA-0F45E00969B0}"/>
    <cellStyle name="Heading 3 2 2 3 6" xfId="1233" xr:uid="{EBB1F0CC-77FA-48E0-9B89-A5D675A19D6D}"/>
    <cellStyle name="Heading 3 2 2 3 6 2" xfId="3821" xr:uid="{4F1519A1-5912-4489-B751-D899F033326E}"/>
    <cellStyle name="Heading 3 2 2 3 7" xfId="2321" xr:uid="{359547AC-8299-429A-80CB-FA180A574CEC}"/>
    <cellStyle name="Heading 3 2 2 3 7 2" xfId="3983" xr:uid="{88115DC0-9C83-42F7-B579-F72DEF30694E}"/>
    <cellStyle name="Heading 3 2 2 3 8" xfId="1093" xr:uid="{33975DBB-62AE-4C27-9445-C442AB3BE5FC}"/>
    <cellStyle name="Heading 3 2 2 3 8 2" xfId="3794" xr:uid="{508D2CAE-C2DE-4DF4-9E7D-01C2B2496F5A}"/>
    <cellStyle name="Heading 3 2 2 3 9" xfId="2268" xr:uid="{C07B19A8-94B5-4AB8-BC03-960A9EF0DEDD}"/>
    <cellStyle name="Heading 3 2 2 3 9 2" xfId="3973" xr:uid="{F1073A4F-1067-4128-92CB-4611E0FC13B8}"/>
    <cellStyle name="Heading 3 2 2 4" xfId="444" xr:uid="{1236FFA9-8B44-40F9-BB64-A8F63D3EE3B4}"/>
    <cellStyle name="Heading 3 2 2 4 2" xfId="445" xr:uid="{7F9CD14B-1C5D-44F2-89F6-21D66C507F25}"/>
    <cellStyle name="Heading 3 2 2 4 2 2" xfId="1070" xr:uid="{018AD7C2-F42D-4264-8B21-8BB4FE505347}"/>
    <cellStyle name="Heading 3 2 2 4 2 2 2" xfId="3787" xr:uid="{7676F18B-5D25-40E8-B7AF-3E26EC4B4776}"/>
    <cellStyle name="Heading 3 2 2 4 2 3" xfId="1243" xr:uid="{CA2772A9-8091-4AEA-9877-3BE7C48F0E64}"/>
    <cellStyle name="Heading 3 2 2 4 2 3 2" xfId="3828" xr:uid="{E7F1F882-6C99-4CE9-9C11-6AEF9AF68902}"/>
    <cellStyle name="Heading 3 2 2 4 2 4" xfId="2064" xr:uid="{7EC51600-06E0-4646-B90C-F0E8569278E4}"/>
    <cellStyle name="Heading 3 2 2 4 2 4 2" xfId="3943" xr:uid="{B7B0DEA3-247A-44FB-BDA1-92E46602DFC1}"/>
    <cellStyle name="Heading 3 2 2 4 2 5" xfId="2603" xr:uid="{26CE33E7-3A2C-463B-889A-4E07F0188A75}"/>
    <cellStyle name="Heading 3 2 2 4 2 5 2" xfId="4018" xr:uid="{BA1CBCAC-9A3A-4980-91F4-90A89B1BC25F}"/>
    <cellStyle name="Heading 3 2 2 4 2 6" xfId="2765" xr:uid="{AA9B811D-E92C-46BF-B1C6-9355679BDDD7}"/>
    <cellStyle name="Heading 3 2 2 4 2 6 2" xfId="4026" xr:uid="{69FFA646-9B89-40BB-9CEE-D0E78F2DD8AE}"/>
    <cellStyle name="Heading 3 2 2 4 3" xfId="446" xr:uid="{46E4E2A3-FA4B-43AA-B50F-37A6DA09BA2B}"/>
    <cellStyle name="Heading 3 2 2 4 3 2" xfId="1478" xr:uid="{308BAD03-A963-4976-8F61-A848C2360AAC}"/>
    <cellStyle name="Heading 3 2 2 4 3 2 2" xfId="3850" xr:uid="{BCAFD47E-DBAD-447D-835D-C13A9B4D8CAF}"/>
    <cellStyle name="Heading 3 2 2 4 3 3" xfId="1326" xr:uid="{3D9D0578-F3D9-4D68-8DD9-1BF6EA56071C}"/>
    <cellStyle name="Heading 3 2 2 4 3 3 2" xfId="3836" xr:uid="{6B4AA4FB-B164-4DE8-829E-9A6C55F88A1F}"/>
    <cellStyle name="Heading 3 2 2 4 3 4" xfId="1802" xr:uid="{22DD122C-5C65-4D1C-B50A-82468FFF949F}"/>
    <cellStyle name="Heading 3 2 2 4 3 4 2" xfId="3882" xr:uid="{E48FF6FE-9BE7-4A2B-A0BB-3B6C660D3D77}"/>
    <cellStyle name="Heading 3 2 2 4 3 5" xfId="2043" xr:uid="{42B17C5D-22B0-4518-B15B-300DFDFFB52C}"/>
    <cellStyle name="Heading 3 2 2 4 3 5 2" xfId="3940" xr:uid="{CA3949BE-08A2-4C1D-B08F-8A984C35D551}"/>
    <cellStyle name="Heading 3 2 2 4 3 6" xfId="1154" xr:uid="{2B2616DA-8B1B-422E-A7B0-43EACAFB66F8}"/>
    <cellStyle name="Heading 3 2 2 4 3 6 2" xfId="3803" xr:uid="{A20615F3-6069-42E0-8ECC-D8F026B96E4E}"/>
    <cellStyle name="Heading 3 2 2 4 4" xfId="447" xr:uid="{7CD74BD2-F2D1-49FB-BA1B-7AD48412EB9A}"/>
    <cellStyle name="Heading 3 2 2 4 4 2" xfId="1173" xr:uid="{F6FF24E3-E899-4B6D-BF6B-4C754FABDA99}"/>
    <cellStyle name="Heading 3 2 2 4 4 2 2" xfId="3807" xr:uid="{08C00BE2-352C-4D4B-9170-753E0CF3BBAE}"/>
    <cellStyle name="Heading 3 2 2 4 4 3" xfId="1152" xr:uid="{F5D82C11-A68B-4B7D-A0ED-C3A157707812}"/>
    <cellStyle name="Heading 3 2 2 4 4 3 2" xfId="3801" xr:uid="{57D40FC4-ED9B-4607-8467-DE67F35AB1B3}"/>
    <cellStyle name="Heading 3 2 2 4 4 4" xfId="1090" xr:uid="{CB6DB650-0D7B-4F52-95B5-18E0285EF00F}"/>
    <cellStyle name="Heading 3 2 2 4 4 4 2" xfId="3792" xr:uid="{28B3BA46-0602-465B-B7C1-8C3ABE121BA3}"/>
    <cellStyle name="Heading 3 2 2 4 4 5" xfId="2040" xr:uid="{03BC470F-B626-4456-B996-C0E984FA5167}"/>
    <cellStyle name="Heading 3 2 2 4 4 5 2" xfId="3939" xr:uid="{D1EA1E63-AA6D-4821-82C8-A87844597FAC}"/>
    <cellStyle name="Heading 3 2 2 4 4 6" xfId="3406" xr:uid="{17181152-AFBC-43AA-8E10-49032E15F1F8}"/>
    <cellStyle name="Heading 3 2 2 4 4 6 2" xfId="4057" xr:uid="{B4862BAF-D349-447C-8C61-ABFE24E6D28C}"/>
    <cellStyle name="Heading 3 2 2 4 5" xfId="1202" xr:uid="{6BE643FA-EC60-4509-8622-84489BF90B32}"/>
    <cellStyle name="Heading 3 2 2 4 5 2" xfId="3811" xr:uid="{27319531-0D98-41C3-A4D1-0C779601227B}"/>
    <cellStyle name="Heading 3 2 2 4 6" xfId="1968" xr:uid="{386D469C-1DBB-451F-A94C-A33D0AC1C345}"/>
    <cellStyle name="Heading 3 2 2 4 6 2" xfId="3925" xr:uid="{A669A6DB-92CC-408D-B081-A2CA8DBEE42C}"/>
    <cellStyle name="Heading 3 2 2 4 7" xfId="2208" xr:uid="{61C9823A-4C67-416C-8CEE-AA3C39B45A14}"/>
    <cellStyle name="Heading 3 2 2 4 7 2" xfId="3953" xr:uid="{3A97D8B9-470E-4695-9A59-2AB750C0CCC3}"/>
    <cellStyle name="Heading 3 2 2 4 8" xfId="1880" xr:uid="{A9EBA31A-4340-4656-821B-369F3DF96C64}"/>
    <cellStyle name="Heading 3 2 2 4 8 2" xfId="3899" xr:uid="{F7E944E8-808F-416C-9086-83125AD37CA9}"/>
    <cellStyle name="Heading 3 2 2 4 9" xfId="2440" xr:uid="{993591BA-2A4A-434F-A943-396D70394F4D}"/>
    <cellStyle name="Heading 3 2 2 4 9 2" xfId="4005" xr:uid="{41B5A3F1-B693-4931-B88F-229AFB40EEBF}"/>
    <cellStyle name="Heading 3 2 2 5" xfId="448" xr:uid="{113F51CF-CB6A-42DA-8554-DE5B030EB649}"/>
    <cellStyle name="Heading 3 2 2 5 2" xfId="449" xr:uid="{3F71CE70-3A7C-4924-A64B-B9D0498F9DDF}"/>
    <cellStyle name="Heading 3 2 2 5 2 2" xfId="1726" xr:uid="{4F5B5A0B-A90F-4B16-B2BA-302C13403A04}"/>
    <cellStyle name="Heading 3 2 2 5 2 2 2" xfId="3871" xr:uid="{D5EC88A2-CDCA-4F3D-997D-91816FD4F91D}"/>
    <cellStyle name="Heading 3 2 2 5 2 3" xfId="1151" xr:uid="{89ED26AA-0858-498D-8A5F-860B47D063F0}"/>
    <cellStyle name="Heading 3 2 2 5 2 3 2" xfId="3800" xr:uid="{F574C39A-8D0E-4A7F-92A5-B0F92F760622}"/>
    <cellStyle name="Heading 3 2 2 5 2 4" xfId="1983" xr:uid="{34549B1A-8EBA-4199-8440-D29E6604B2EE}"/>
    <cellStyle name="Heading 3 2 2 5 2 4 2" xfId="3928" xr:uid="{5F5E8D67-B5D2-466B-916E-EDE15FB2305D}"/>
    <cellStyle name="Heading 3 2 2 5 2 5" xfId="1347" xr:uid="{6ECBE741-361F-4A4F-B550-E7B1070E1E67}"/>
    <cellStyle name="Heading 3 2 2 5 2 5 2" xfId="3842" xr:uid="{F12643F7-7C9A-4365-BB95-3D3233517770}"/>
    <cellStyle name="Heading 3 2 2 5 2 6" xfId="3126" xr:uid="{956BF90A-CC76-450A-B83A-315C6743C233}"/>
    <cellStyle name="Heading 3 2 2 5 2 6 2" xfId="4037" xr:uid="{A9679488-E792-47F6-9E82-69173B89F969}"/>
    <cellStyle name="Heading 3 2 2 5 3" xfId="450" xr:uid="{4EB59CE4-C5E8-4D29-A202-379100A7264F}"/>
    <cellStyle name="Heading 3 2 2 5 3 2" xfId="1913" xr:uid="{70B3D464-B00C-4EB8-9FB1-4650ACB8F7E1}"/>
    <cellStyle name="Heading 3 2 2 5 3 2 2" xfId="3904" xr:uid="{D6A16249-B4E5-4CB7-BFAF-AAF8CE861414}"/>
    <cellStyle name="Heading 3 2 2 5 3 3" xfId="2247" xr:uid="{63513F69-DBFC-4C60-BB6A-5508B8EF7853}"/>
    <cellStyle name="Heading 3 2 2 5 3 3 2" xfId="3961" xr:uid="{381EBB47-3176-4AFC-9D33-3A5B4BF98752}"/>
    <cellStyle name="Heading 3 2 2 5 3 4" xfId="2335" xr:uid="{F3F6438F-4AAF-4279-962D-B1DE2A66AB53}"/>
    <cellStyle name="Heading 3 2 2 5 3 4 2" xfId="3989" xr:uid="{323D7E80-007C-4214-AE2F-CA7998C6871E}"/>
    <cellStyle name="Heading 3 2 2 5 3 5" xfId="2383" xr:uid="{F5EC5C1A-6201-4D7C-BF8A-216FFC333514}"/>
    <cellStyle name="Heading 3 2 2 5 3 5 2" xfId="3994" xr:uid="{6E0EEDD4-82C5-425F-8F6F-B58000209361}"/>
    <cellStyle name="Heading 3 2 2 5 3 6" xfId="1171" xr:uid="{B418F9E9-F2F2-4FCB-A733-E19FE49776A8}"/>
    <cellStyle name="Heading 3 2 2 5 3 6 2" xfId="3806" xr:uid="{A67A4D36-B199-41FD-A65A-1B9B691A5417}"/>
    <cellStyle name="Heading 3 2 2 5 4" xfId="1123" xr:uid="{AF59025F-1D3C-4312-9F58-DC66CE763B0B}"/>
    <cellStyle name="Heading 3 2 2 5 4 2" xfId="3798" xr:uid="{66937488-C5AD-4E54-9684-039FF57DDE88}"/>
    <cellStyle name="Heading 3 2 2 5 5" xfId="1242" xr:uid="{9AF001FF-8944-49B1-A899-CC763486F57A}"/>
    <cellStyle name="Heading 3 2 2 5 5 2" xfId="3827" xr:uid="{D847FC9D-5245-47DC-BD74-8BB5E090E880}"/>
    <cellStyle name="Heading 3 2 2 5 6" xfId="1849" xr:uid="{FE652FFA-6181-4FB4-993D-51246479AA74}"/>
    <cellStyle name="Heading 3 2 2 5 6 2" xfId="3888" xr:uid="{CF86EEF9-7F9D-4498-9B54-3C44319E6D14}"/>
    <cellStyle name="Heading 3 2 2 5 7" xfId="2556" xr:uid="{349C32DF-8CC0-4DF4-BF58-F5166493040E}"/>
    <cellStyle name="Heading 3 2 2 5 7 2" xfId="4010" xr:uid="{303AA39B-0620-4E0F-B999-10282455DB83}"/>
    <cellStyle name="Heading 3 2 2 5 8" xfId="3364" xr:uid="{D57736C3-4F88-4497-B330-42FD74BAC83B}"/>
    <cellStyle name="Heading 3 2 2 5 8 2" xfId="4043" xr:uid="{F5E51A38-859C-48F4-9BB8-BC91E22083C9}"/>
    <cellStyle name="Heading 3 2 2 6" xfId="730" xr:uid="{E4D4AF28-7EC2-4691-8912-8A9C44AC9CF7}"/>
    <cellStyle name="Heading 3 2 2 6 2" xfId="1804" xr:uid="{24B642F3-61C5-4C8F-950B-1F3F58E49EF5}"/>
    <cellStyle name="Heading 3 2 2 6 2 2" xfId="3883" xr:uid="{76FC6E9B-C00A-4330-A586-E8CA5AB11483}"/>
    <cellStyle name="Heading 3 2 2 6 3" xfId="1741" xr:uid="{8D3BB4BB-F87D-4A58-B858-5BA1ADC9FF2D}"/>
    <cellStyle name="Heading 3 2 2 6 3 2" xfId="3874" xr:uid="{1E2D9D44-112C-4B02-955C-59F394681FCA}"/>
    <cellStyle name="Heading 3 2 2 6 4" xfId="1965" xr:uid="{38330D2A-8B3F-41DF-8B0A-3BA4EA2C6A47}"/>
    <cellStyle name="Heading 3 2 2 6 4 2" xfId="3924" xr:uid="{C9E38CA1-E822-4A61-8468-CA39E2F31069}"/>
    <cellStyle name="Heading 3 2 2 6 5" xfId="1931" xr:uid="{6A1B2A05-8C36-48B3-9CE3-78F17D44F20E}"/>
    <cellStyle name="Heading 3 2 2 6 5 2" xfId="3916" xr:uid="{9F29D1B4-86C7-4700-A2E0-EBAD5DCF1AB9}"/>
    <cellStyle name="Heading 3 2 2 6 6" xfId="2882" xr:uid="{C84631A6-20B4-4CBD-AE34-C1FC26F3D2CC}"/>
    <cellStyle name="Heading 3 2 2 6 6 2" xfId="4028" xr:uid="{3A463446-E61D-4C8A-8199-57B6D6097BEC}"/>
    <cellStyle name="Heading 3 2 2 7" xfId="2049" xr:uid="{97E87A83-4E21-453C-8D06-74D92B73F3FB}"/>
    <cellStyle name="Heading 3 2 2 7 2" xfId="3942" xr:uid="{718A4438-3AB9-46C4-96AC-215B50CE64BD}"/>
    <cellStyle name="Heading 3 2 2 8" xfId="2418" xr:uid="{5EAB2BA7-83B6-47A4-A2F7-DEE65C942AF5}"/>
    <cellStyle name="Heading 3 2 2 8 2" xfId="4000" xr:uid="{98ED66B0-80C3-42B7-8D49-4C6AF05FE3E6}"/>
    <cellStyle name="Heading 3 2 2 9" xfId="2477" xr:uid="{97E18F55-8E9F-4BE5-AC89-BF6B338E01F2}"/>
    <cellStyle name="Heading 3 2 2 9 2" xfId="4007" xr:uid="{16526A30-89E1-4C54-B01D-7B8FAB04F6D7}"/>
    <cellStyle name="Heading 3 2 3" xfId="395" xr:uid="{7CCD6AE0-119D-4D1C-9C06-6FFB6F6BE0BC}"/>
    <cellStyle name="Heading 3 2 3 2" xfId="731" xr:uid="{98B32025-62F1-4FEC-B73E-41292AF268C1}"/>
    <cellStyle name="Heading 3 2 3 2 2" xfId="1162" xr:uid="{C82B8DAD-4C42-4B17-8972-FCD72CEAFDCD}"/>
    <cellStyle name="Heading 3 2 3 2 2 2" xfId="3804" xr:uid="{2FAF9B64-703C-4C82-8621-18949EEC53CB}"/>
    <cellStyle name="Heading 3 2 3 2 3" xfId="1869" xr:uid="{83372158-CDB8-4727-91FD-54AFB17FB99A}"/>
    <cellStyle name="Heading 3 2 3 2 3 2" xfId="3893" xr:uid="{CCFB3B0A-C383-49F4-A77D-FB391EE8E565}"/>
    <cellStyle name="Heading 3 2 3 2 4" xfId="2107" xr:uid="{C4076D05-B0D0-44C7-A721-2B1944FAC6FF}"/>
    <cellStyle name="Heading 3 2 3 2 4 2" xfId="3947" xr:uid="{6FD862BC-FD86-4037-96B8-74B66D51597C}"/>
    <cellStyle name="Heading 3 2 3 2 5" xfId="1327" xr:uid="{6A2403EA-7EE8-4844-B932-A5C92D3D5D66}"/>
    <cellStyle name="Heading 3 2 3 2 5 2" xfId="3837" xr:uid="{23B8BD5A-6110-4F8B-869A-9C2ADEABAEBF}"/>
    <cellStyle name="Heading 3 2 3 2 6" xfId="2789" xr:uid="{C5F053EA-135E-49AE-AC85-FE806F310D15}"/>
    <cellStyle name="Heading 3 2 3 2 6 2" xfId="4027" xr:uid="{4DF2FBCA-0F38-4387-A7DE-15A7AFA455A8}"/>
    <cellStyle name="Heading 3 2 4" xfId="451" xr:uid="{FF7AA8FE-7BBC-487E-A98C-F9CBE0E9C9AC}"/>
    <cellStyle name="Heading 3 2 4 10" xfId="3127" xr:uid="{737D4F82-4A87-4857-A44C-24CADF6F9203}"/>
    <cellStyle name="Heading 3 2 4 10 2" xfId="4038" xr:uid="{7AAF0C49-42B0-4E00-B55D-D1C3BEAFE9AA}"/>
    <cellStyle name="Heading 3 2 4 2" xfId="452" xr:uid="{237E6871-CF8B-4C89-B8C4-8D0613188123}"/>
    <cellStyle name="Heading 3 2 4 2 2" xfId="453" xr:uid="{18209231-9011-4617-9FDC-63D488CC43E2}"/>
    <cellStyle name="Heading 3 2 4 2 2 2" xfId="1915" xr:uid="{EFB172D2-90BD-4EFA-8738-E2F70FACB36E}"/>
    <cellStyle name="Heading 3 2 4 2 2 2 2" xfId="3906" xr:uid="{87FE532B-4B5F-4F95-867B-79C108563D17}"/>
    <cellStyle name="Heading 3 2 4 2 2 3" xfId="2248" xr:uid="{B86EBE7A-B67B-4532-AB84-E4D3DBCBE10F}"/>
    <cellStyle name="Heading 3 2 4 2 2 3 2" xfId="3962" xr:uid="{4DB87A74-62E4-4E37-8948-B72C3A73C568}"/>
    <cellStyle name="Heading 3 2 4 2 2 4" xfId="2334" xr:uid="{AE7753A8-3CDC-42C3-85A6-21E055617906}"/>
    <cellStyle name="Heading 3 2 4 2 2 4 2" xfId="3988" xr:uid="{CA35E805-FAA8-41AF-8453-B358C8D21AEA}"/>
    <cellStyle name="Heading 3 2 4 2 2 5" xfId="1058" xr:uid="{7D32570E-F698-4DDC-ADCA-1BD83ED0192B}"/>
    <cellStyle name="Heading 3 2 4 2 2 5 2" xfId="3784" xr:uid="{F3C5751C-C062-477C-A552-2001C5291A0D}"/>
    <cellStyle name="Heading 3 2 4 2 2 6" xfId="2757" xr:uid="{68F650C6-5495-438E-9D82-50FB3CDDB2D0}"/>
    <cellStyle name="Heading 3 2 4 2 2 6 2" xfId="4024" xr:uid="{D6ABF72C-0BEA-4075-A77D-2F0ED3A15028}"/>
    <cellStyle name="Heading 3 2 4 2 3" xfId="454" xr:uid="{B24BD990-8FD9-4CFF-AA94-199A2017B9F5}"/>
    <cellStyle name="Heading 3 2 4 2 3 2" xfId="1916" xr:uid="{EF7F6C35-F8F0-4469-A303-50CCC455C995}"/>
    <cellStyle name="Heading 3 2 4 2 3 2 2" xfId="3907" xr:uid="{C6B91B37-D812-4C38-93C0-AC503C0DF814}"/>
    <cellStyle name="Heading 3 2 4 2 3 3" xfId="1247" xr:uid="{D548A343-A101-4ED4-9CDF-D7F50AB77500}"/>
    <cellStyle name="Heading 3 2 4 2 3 3 2" xfId="3829" xr:uid="{D80387D3-6AE9-40A9-88BA-F5899AABD14D}"/>
    <cellStyle name="Heading 3 2 4 2 3 4" xfId="2029" xr:uid="{0901C8CE-4DE7-4F43-9A6E-2F1A665B613F}"/>
    <cellStyle name="Heading 3 2 4 2 3 4 2" xfId="3934" xr:uid="{2DD3D7F6-E95E-481A-983F-A1E2BDBBBDCE}"/>
    <cellStyle name="Heading 3 2 4 2 3 5" xfId="1207" xr:uid="{DAB152E5-0793-4F3D-A371-D169F261F638}"/>
    <cellStyle name="Heading 3 2 4 2 3 5 2" xfId="3814" xr:uid="{BE12FFED-D6C2-42F1-88D6-16FBABDFFC8C}"/>
    <cellStyle name="Heading 3 2 4 2 3 6" xfId="2708" xr:uid="{8AC32E09-B739-4A10-AFAE-A559D723E85C}"/>
    <cellStyle name="Heading 3 2 4 2 3 6 2" xfId="4019" xr:uid="{F24437C2-EE61-4D09-9954-24ACD959DEEA}"/>
    <cellStyle name="Heading 3 2 4 2 4" xfId="455" xr:uid="{062CC5A1-B9E6-4F78-BEB7-F826F287E4B5}"/>
    <cellStyle name="Heading 3 2 4 2 4 2" xfId="1917" xr:uid="{A5A82EA9-71B2-4D24-8D42-40403CC9F846}"/>
    <cellStyle name="Heading 3 2 4 2 4 2 2" xfId="3908" xr:uid="{837714BC-2D5F-417B-BF6E-CC09BFC55E70}"/>
    <cellStyle name="Heading 3 2 4 2 4 3" xfId="2249" xr:uid="{3D455EE2-739B-410E-9831-711BF454E5AD}"/>
    <cellStyle name="Heading 3 2 4 2 4 3 2" xfId="3963" xr:uid="{465EC6EE-2BA0-4B8C-ADCD-1CDEAE497E90}"/>
    <cellStyle name="Heading 3 2 4 2 4 4" xfId="1555" xr:uid="{4DB0646F-6164-48CE-8611-C9552A9E8619}"/>
    <cellStyle name="Heading 3 2 4 2 4 4 2" xfId="3856" xr:uid="{51A5EB39-5823-452F-85BA-E8B4865071A0}"/>
    <cellStyle name="Heading 3 2 4 2 4 5" xfId="2417" xr:uid="{230F9C8A-4E14-4DB4-9394-A1F64E84B4F8}"/>
    <cellStyle name="Heading 3 2 4 2 4 5 2" xfId="3999" xr:uid="{CCD0C26E-C749-46AB-BB7C-F1350D98BE0A}"/>
    <cellStyle name="Heading 3 2 4 2 4 6" xfId="2580" xr:uid="{E2A2B07E-3501-47B1-996F-E5B5A59CCDCD}"/>
    <cellStyle name="Heading 3 2 4 2 4 6 2" xfId="4016" xr:uid="{F5F6DA9A-FED6-446E-92FC-B62B24B2A9CF}"/>
    <cellStyle name="Heading 3 2 4 2 5" xfId="1914" xr:uid="{B98B103F-9722-4BD2-8436-6440E34FAFB1}"/>
    <cellStyle name="Heading 3 2 4 2 5 2" xfId="3905" xr:uid="{5F9F6A5F-96C3-4953-AC50-C781566080D2}"/>
    <cellStyle name="Heading 3 2 4 2 6" xfId="1717" xr:uid="{B61667C8-5167-4D1B-84BB-70FDDB698E47}"/>
    <cellStyle name="Heading 3 2 4 2 6 2" xfId="3869" xr:uid="{7E753D24-D857-4E05-A52F-475287B9011A}"/>
    <cellStyle name="Heading 3 2 4 2 7" xfId="1253" xr:uid="{1FCEC60C-3DFE-43DE-B5C8-D044B77F5241}"/>
    <cellStyle name="Heading 3 2 4 2 7 2" xfId="3831" xr:uid="{865506D7-9237-42AD-9794-55F14AD6AD15}"/>
    <cellStyle name="Heading 3 2 4 2 8" xfId="2578" xr:uid="{100B319A-03BF-4E7F-BF05-7E2F306B3D79}"/>
    <cellStyle name="Heading 3 2 4 2 8 2" xfId="4014" xr:uid="{13F320B5-650B-481B-A400-CD6141F2BC3E}"/>
    <cellStyle name="Heading 3 2 4 2 9" xfId="3128" xr:uid="{D2B62B1A-ACCB-4562-8251-513BAAB36577}"/>
    <cellStyle name="Heading 3 2 4 2 9 2" xfId="4039" xr:uid="{4C6A1B2C-3CD1-478B-8DC0-D9C1871D480F}"/>
    <cellStyle name="Heading 3 2 4 3" xfId="456" xr:uid="{492094FB-C947-4720-9808-86C2908ACB26}"/>
    <cellStyle name="Heading 3 2 4 3 2" xfId="1918" xr:uid="{AC66B867-9D72-4C87-B4FB-BC596D7F545D}"/>
    <cellStyle name="Heading 3 2 4 3 2 2" xfId="3909" xr:uid="{5BDB3258-8B05-41CF-8ED3-4C8C72FA685A}"/>
    <cellStyle name="Heading 3 2 4 3 3" xfId="2250" xr:uid="{0B419B7A-C439-4A29-9CC3-53B12461A4CB}"/>
    <cellStyle name="Heading 3 2 4 3 3 2" xfId="3964" xr:uid="{044B2EE3-846E-4D4E-8A51-624FF3A24D57}"/>
    <cellStyle name="Heading 3 2 4 3 4" xfId="2390" xr:uid="{3F4851D8-1B77-42B3-B504-7B2A9ECE1883}"/>
    <cellStyle name="Heading 3 2 4 3 4 2" xfId="3995" xr:uid="{8C4097C2-8986-4414-9BF1-15A8D739A486}"/>
    <cellStyle name="Heading 3 2 4 3 5" xfId="2557" xr:uid="{9D08B32B-23EF-46FF-B9FF-DA91A82CFBD1}"/>
    <cellStyle name="Heading 3 2 4 3 5 2" xfId="4011" xr:uid="{226B2328-13D0-48CE-8E05-8A653D45367B}"/>
    <cellStyle name="Heading 3 2 4 3 6" xfId="2579" xr:uid="{E09C4ACC-47F2-4E15-B23A-161CA56D5788}"/>
    <cellStyle name="Heading 3 2 4 3 6 2" xfId="4015" xr:uid="{66F0B161-55A2-4AE6-B14E-12DFFCCEB53F}"/>
    <cellStyle name="Heading 3 2 4 4" xfId="457" xr:uid="{09F762D7-D748-4142-B165-98ACE90FBA98}"/>
    <cellStyle name="Heading 3 2 4 4 2" xfId="1353" xr:uid="{D968843B-C995-43BD-95E1-D011753E5CB2}"/>
    <cellStyle name="Heading 3 2 4 4 2 2" xfId="3844" xr:uid="{69DFB5A5-CCF4-4E35-9D32-AF76704E83F2}"/>
    <cellStyle name="Heading 3 2 4 4 3" xfId="2251" xr:uid="{C2AC2519-2C60-49EF-99B6-2E5A92041B78}"/>
    <cellStyle name="Heading 3 2 4 4 3 2" xfId="3965" xr:uid="{AC5FFE27-A237-40A9-BBD0-3F3C1C339055}"/>
    <cellStyle name="Heading 3 2 4 4 4" xfId="2240" xr:uid="{2192F133-4AC1-4B8E-9B0D-B527816C8A33}"/>
    <cellStyle name="Heading 3 2 4 4 4 2" xfId="3958" xr:uid="{96949930-98BA-40BB-A6C6-21F035D23ACD}"/>
    <cellStyle name="Heading 3 2 4 4 5" xfId="2394" xr:uid="{888834DD-3CEB-4641-B3D6-C4F5EBB55630}"/>
    <cellStyle name="Heading 3 2 4 4 5 2" xfId="3996" xr:uid="{53029E18-2779-46C5-B21D-F2603A37E623}"/>
    <cellStyle name="Heading 3 2 4 4 6" xfId="1149" xr:uid="{1835C608-9A7A-4E82-921A-D25AB61BE94B}"/>
    <cellStyle name="Heading 3 2 4 4 6 2" xfId="3799" xr:uid="{124D511A-9308-447D-ADE7-CFDA83300327}"/>
    <cellStyle name="Heading 3 2 4 5" xfId="458" xr:uid="{73DF1F86-C13F-41EC-807F-A39C790666C8}"/>
    <cellStyle name="Heading 3 2 4 5 2" xfId="1027" xr:uid="{A294E573-7F3C-492E-A882-8C65391B40BE}"/>
    <cellStyle name="Heading 3 2 4 5 2 2" xfId="3780" xr:uid="{C8F2E884-9449-4F85-867E-54CF746842E2}"/>
    <cellStyle name="Heading 3 2 4 5 3" xfId="2228" xr:uid="{8EAF59AB-322E-4183-9723-3B12E7B2E384}"/>
    <cellStyle name="Heading 3 2 4 5 3 2" xfId="3956" xr:uid="{07D21A41-B814-4B73-A1FD-972157F78D53}"/>
    <cellStyle name="Heading 3 2 4 5 4" xfId="1866" xr:uid="{A7A32905-1525-4B57-96F0-18A72423D85D}"/>
    <cellStyle name="Heading 3 2 4 5 4 2" xfId="3892" xr:uid="{FF9A1AEB-B95A-407F-9F6B-8691D25B37A1}"/>
    <cellStyle name="Heading 3 2 4 5 5" xfId="1689" xr:uid="{72C933BC-AADF-444C-9576-2F894E5C2BDE}"/>
    <cellStyle name="Heading 3 2 4 5 5 2" xfId="3867" xr:uid="{9CEBDCDB-E126-4273-9B82-9AE3BABC2E29}"/>
    <cellStyle name="Heading 3 2 4 5 6" xfId="2495" xr:uid="{29A79761-F68E-443E-8715-9BC38B1A9FFB}"/>
    <cellStyle name="Heading 3 2 4 5 6 2" xfId="4009" xr:uid="{CC95AF86-F35C-42F7-A4D2-E1842AEBC782}"/>
    <cellStyle name="Heading 3 2 4 6" xfId="1122" xr:uid="{C220B748-1FD0-45D4-B65F-5BC58364C62B}"/>
    <cellStyle name="Heading 3 2 4 6 2" xfId="3797" xr:uid="{62A4E0FC-B7DF-427C-8C3B-0F983D2401C3}"/>
    <cellStyle name="Heading 3 2 4 7" xfId="1331" xr:uid="{EB85C032-17C7-4DA2-80F6-D3897A1DAE71}"/>
    <cellStyle name="Heading 3 2 4 7 2" xfId="3840" xr:uid="{E31CC8C2-F6C3-4BA2-87D9-BB2C0794215C}"/>
    <cellStyle name="Heading 3 2 4 8" xfId="1984" xr:uid="{4E705C5E-A397-4345-9FB8-22D4F6E96F5B}"/>
    <cellStyle name="Heading 3 2 4 8 2" xfId="3929" xr:uid="{EB3E85E8-22DF-4A73-8581-98F4B1E03DE9}"/>
    <cellStyle name="Heading 3 2 4 9" xfId="2294" xr:uid="{DEADC37C-9770-4AD3-9500-C8D41DB7F170}"/>
    <cellStyle name="Heading 3 2 4 9 2" xfId="3977" xr:uid="{76D44EA8-6F68-40BC-BB96-BE77341E0D7A}"/>
    <cellStyle name="Heading 3 2 5" xfId="459" xr:uid="{4EF73E84-1FA4-41EB-A22D-B956B9118629}"/>
    <cellStyle name="Heading 3 2 5 10" xfId="3089" xr:uid="{DD61831D-3C47-4EF5-8BE6-D5BCA23432F9}"/>
    <cellStyle name="Heading 3 2 5 10 2" xfId="4036" xr:uid="{AF861B6C-1DB7-4254-8DC8-F398356A6425}"/>
    <cellStyle name="Heading 3 2 5 2" xfId="460" xr:uid="{94E0CD7B-C44B-445E-A3CF-871F42E03163}"/>
    <cellStyle name="Heading 3 2 5 2 2" xfId="461" xr:uid="{609CDFD1-8B21-442C-A814-CE2AE16DB962}"/>
    <cellStyle name="Heading 3 2 5 2 2 2" xfId="1919" xr:uid="{11623245-EAC8-41AF-AE80-EBC552996178}"/>
    <cellStyle name="Heading 3 2 5 2 2 2 2" xfId="3910" xr:uid="{BB6A5591-2EA6-4A50-AFAB-2EF3E0AEEA9A}"/>
    <cellStyle name="Heading 3 2 5 2 2 3" xfId="1080" xr:uid="{BD739C20-4865-4232-91A4-65A88F5A2D73}"/>
    <cellStyle name="Heading 3 2 5 2 2 3 2" xfId="3789" xr:uid="{1787FBA5-DAC8-44B9-BB6B-51DFF095DB69}"/>
    <cellStyle name="Heading 3 2 5 2 2 4" xfId="1550" xr:uid="{13393466-A211-4A05-8CD9-4D6569AA68AA}"/>
    <cellStyle name="Heading 3 2 5 2 2 4 2" xfId="3855" xr:uid="{327859AB-C6CF-4FEB-A170-AD7549390835}"/>
    <cellStyle name="Heading 3 2 5 2 2 5" xfId="2435" xr:uid="{5C754B52-D5B0-4A48-A6C6-7841832A8A60}"/>
    <cellStyle name="Heading 3 2 5 2 2 5 2" xfId="4004" xr:uid="{A1695120-F8C2-43E5-A9B7-10CE77D69BB1}"/>
    <cellStyle name="Heading 3 2 5 2 2 6" xfId="3339" xr:uid="{271A9623-3B61-4B6C-A00E-A8FE2144408C}"/>
    <cellStyle name="Heading 3 2 5 2 2 6 2" xfId="4042" xr:uid="{159ED9B1-E9FA-48AD-B23E-C0460B95749A}"/>
    <cellStyle name="Heading 3 2 5 2 3" xfId="462" xr:uid="{F22B40E0-D2E9-4C8B-B973-7A7BD9B541C6}"/>
    <cellStyle name="Heading 3 2 5 2 3 2" xfId="1920" xr:uid="{9816E41C-D1FB-4789-A6BA-4CD0A37FA261}"/>
    <cellStyle name="Heading 3 2 5 2 3 2 2" xfId="3911" xr:uid="{D36E497E-6301-4765-A4CD-C880B632CD04}"/>
    <cellStyle name="Heading 3 2 5 2 3 3" xfId="1796" xr:uid="{71A5C59E-9E71-467A-8BFE-71241EE6B94B}"/>
    <cellStyle name="Heading 3 2 5 2 3 3 2" xfId="3881" xr:uid="{F69CBF9C-818D-4C88-81BB-43C9034EEEEB}"/>
    <cellStyle name="Heading 3 2 5 2 3 4" xfId="1751" xr:uid="{94FB0DFC-FC9D-4097-875D-07ED291A679E}"/>
    <cellStyle name="Heading 3 2 5 2 3 4 2" xfId="3875" xr:uid="{EC24C467-AFD9-49DC-852B-A3E4FFABA628}"/>
    <cellStyle name="Heading 3 2 5 2 3 5" xfId="1328" xr:uid="{85F4D7BE-00B7-4ECC-B5D0-C14AE44A2F52}"/>
    <cellStyle name="Heading 3 2 5 2 3 5 2" xfId="3838" xr:uid="{69AB5143-E748-4CEA-8119-BB09B4FB00F2}"/>
    <cellStyle name="Heading 3 2 5 2 3 6" xfId="3402" xr:uid="{49434310-AA50-4012-98B1-562B82D0A7BB}"/>
    <cellStyle name="Heading 3 2 5 2 3 6 2" xfId="4053" xr:uid="{7C645C71-BC0A-4E61-B691-8A05DB98FEC5}"/>
    <cellStyle name="Heading 3 2 5 2 4" xfId="463" xr:uid="{DF00671D-F461-49F6-B7F1-5C673196270C}"/>
    <cellStyle name="Heading 3 2 5 2 4 2" xfId="1921" xr:uid="{CADCBB39-01FB-4B44-9C91-A38FAF5498EA}"/>
    <cellStyle name="Heading 3 2 5 2 4 2 2" xfId="3912" xr:uid="{EB0D9AEC-D8BC-4673-91E7-769B3E42E346}"/>
    <cellStyle name="Heading 3 2 5 2 4 3" xfId="2252" xr:uid="{2124EAEB-C375-4BD1-9BCF-2F13A1DB802E}"/>
    <cellStyle name="Heading 3 2 5 2 4 3 2" xfId="3966" xr:uid="{03715EF6-2F40-4859-9848-8EAD8064916E}"/>
    <cellStyle name="Heading 3 2 5 2 4 4" xfId="1545" xr:uid="{60C74AF5-6A14-4B3B-90E1-030D97478807}"/>
    <cellStyle name="Heading 3 2 5 2 4 4 2" xfId="3854" xr:uid="{95F0A0F9-1CCE-42A0-8B0D-878A2EA9E0AE}"/>
    <cellStyle name="Heading 3 2 5 2 4 5" xfId="2037" xr:uid="{A7C29AB3-568E-4E78-9B51-5C2AD2E85C74}"/>
    <cellStyle name="Heading 3 2 5 2 4 5 2" xfId="3938" xr:uid="{7EF00AA9-A612-4DA8-A2DE-5D7C2E37FA72}"/>
    <cellStyle name="Heading 3 2 5 2 4 6" xfId="3401" xr:uid="{6D64E3D2-5746-40F9-B3E3-A35E77F60A0B}"/>
    <cellStyle name="Heading 3 2 5 2 4 6 2" xfId="4052" xr:uid="{331200B1-8A63-4E5F-BBC1-C9138155049F}"/>
    <cellStyle name="Heading 3 2 5 2 5" xfId="1352" xr:uid="{206509D5-EB6E-46FB-927E-3E6C47A07884}"/>
    <cellStyle name="Heading 3 2 5 2 5 2" xfId="3843" xr:uid="{AA6DC24E-D5EE-4F5E-8D34-852D49F56FBF}"/>
    <cellStyle name="Heading 3 2 5 2 6" xfId="1738" xr:uid="{F1DD717F-E345-4B80-9A6C-8BE680D3395F}"/>
    <cellStyle name="Heading 3 2 5 2 6 2" xfId="3873" xr:uid="{02C5D40A-3849-4D68-BC39-798831B8D35D}"/>
    <cellStyle name="Heading 3 2 5 2 7" xfId="1989" xr:uid="{3B1479AF-4416-450B-B79D-873976DDF18F}"/>
    <cellStyle name="Heading 3 2 5 2 7 2" xfId="3930" xr:uid="{73D9E0EB-D2FF-4AE3-B778-C97CC1248558}"/>
    <cellStyle name="Heading 3 2 5 2 8" xfId="2434" xr:uid="{9337666E-B39B-44CF-B6AE-D618F6D3DEB2}"/>
    <cellStyle name="Heading 3 2 5 2 8 2" xfId="4003" xr:uid="{31420EE3-8751-42D2-8E9F-4BF215FDB8E3}"/>
    <cellStyle name="Heading 3 2 5 2 9" xfId="3403" xr:uid="{640AD5A0-5F76-4243-96A8-2AD6590102F0}"/>
    <cellStyle name="Heading 3 2 5 2 9 2" xfId="4054" xr:uid="{CABC35D8-2727-43FB-B0D5-62FD9BAF490A}"/>
    <cellStyle name="Heading 3 2 5 3" xfId="464" xr:uid="{2A65F682-126A-4ED0-8ECC-B402AF67750F}"/>
    <cellStyle name="Heading 3 2 5 3 2" xfId="1922" xr:uid="{5E76826B-6DAD-4B82-B2C6-52ED45ED5C1F}"/>
    <cellStyle name="Heading 3 2 5 3 2 2" xfId="3913" xr:uid="{A6C4C669-2431-4D68-BBEE-5B6A6450DA9F}"/>
    <cellStyle name="Heading 3 2 5 3 3" xfId="2253" xr:uid="{E4DA7307-C426-4381-9B25-B26F986DA96A}"/>
    <cellStyle name="Heading 3 2 5 3 3 2" xfId="3967" xr:uid="{BF3CE382-BDE2-4A61-8FD4-E42A30126E82}"/>
    <cellStyle name="Heading 3 2 5 3 4" xfId="2047" xr:uid="{4AE189C5-C1C3-4495-970D-13F41B13AA00}"/>
    <cellStyle name="Heading 3 2 5 3 4 2" xfId="3941" xr:uid="{274A7765-E66F-44AB-A342-46F918487B38}"/>
    <cellStyle name="Heading 3 2 5 3 5" xfId="1959" xr:uid="{2476D8A4-04D8-4093-BF72-62E3B2E519CD}"/>
    <cellStyle name="Heading 3 2 5 3 5 2" xfId="3923" xr:uid="{13405CC5-E5B3-4448-8A8F-720CCCA9A30E}"/>
    <cellStyle name="Heading 3 2 5 3 6" xfId="3400" xr:uid="{CC388C58-521C-4258-850C-2FCE86D295AE}"/>
    <cellStyle name="Heading 3 2 5 3 6 2" xfId="4051" xr:uid="{C3401CDC-3DDB-4755-AF12-6AA11436D95D}"/>
    <cellStyle name="Heading 3 2 5 4" xfId="465" xr:uid="{50978529-32D7-4FEB-A632-A4622756EAF6}"/>
    <cellStyle name="Heading 3 2 5 4 2" xfId="1865" xr:uid="{4AC2E3DA-28F2-46C7-83C4-4DA12D9ECD45}"/>
    <cellStyle name="Heading 3 2 5 4 2 2" xfId="3891" xr:uid="{38504278-1F30-4AF4-8989-A492794B7F1C}"/>
    <cellStyle name="Heading 3 2 5 4 3" xfId="2254" xr:uid="{EF0D0EEA-7C2A-452E-8C71-7575503D17B8}"/>
    <cellStyle name="Heading 3 2 5 4 3 2" xfId="3968" xr:uid="{0B85E843-FFEF-4421-A037-6A28C594D2AE}"/>
    <cellStyle name="Heading 3 2 5 4 4" xfId="2001" xr:uid="{49214EFF-9488-4B82-9768-F55874E578E5}"/>
    <cellStyle name="Heading 3 2 5 4 4 2" xfId="3932" xr:uid="{C2A01D9D-7BF4-44B8-99C2-9298FBF63D7E}"/>
    <cellStyle name="Heading 3 2 5 4 5" xfId="2395" xr:uid="{B7F0BCC8-B049-4CAD-B997-2BB24866CEE6}"/>
    <cellStyle name="Heading 3 2 5 4 5 2" xfId="3997" xr:uid="{825CCB98-4F0A-444B-A898-66C61A2A89A4}"/>
    <cellStyle name="Heading 3 2 5 4 6" xfId="3399" xr:uid="{064F44C0-8101-431C-9591-C346DD03E7A1}"/>
    <cellStyle name="Heading 3 2 5 4 6 2" xfId="4050" xr:uid="{A71246B9-E4E8-4548-8CF3-1D045679B13B}"/>
    <cellStyle name="Heading 3 2 5 5" xfId="466" xr:uid="{414143F7-F713-4875-B44A-1EA38EDF02E6}"/>
    <cellStyle name="Heading 3 2 5 5 2" xfId="1772" xr:uid="{06721D4B-94BB-422E-BD05-EB469FACCA93}"/>
    <cellStyle name="Heading 3 2 5 5 2 2" xfId="3878" xr:uid="{65C2EE18-BC1B-44A9-9C78-0195AD03C709}"/>
    <cellStyle name="Heading 3 2 5 5 3" xfId="2255" xr:uid="{A3A14B86-A24C-4067-B756-2FFC462A4850}"/>
    <cellStyle name="Heading 3 2 5 5 3 2" xfId="3969" xr:uid="{DD1AD2B5-9A7D-4374-A8C3-B41408C62434}"/>
    <cellStyle name="Heading 3 2 5 5 4" xfId="1624" xr:uid="{267CCCEA-F000-429F-BC51-78CDD4549176}"/>
    <cellStyle name="Heading 3 2 5 5 4 2" xfId="3866" xr:uid="{CFD6CA77-83AD-4C42-AB0E-420D148EF09C}"/>
    <cellStyle name="Heading 3 2 5 5 5" xfId="1239" xr:uid="{9B7F6438-D425-4DC7-BD2D-D9CBD0D88800}"/>
    <cellStyle name="Heading 3 2 5 5 5 2" xfId="3826" xr:uid="{4FB8BFDE-BC06-42E8-8E42-FDC653A2E5F9}"/>
    <cellStyle name="Heading 3 2 5 5 6" xfId="2763" xr:uid="{8A939CC9-4073-4D48-81F4-86249524858A}"/>
    <cellStyle name="Heading 3 2 5 5 6 2" xfId="4025" xr:uid="{A466219D-EDD5-4DBF-8A5C-B03D7C247400}"/>
    <cellStyle name="Heading 3 2 5 6" xfId="1713" xr:uid="{0327B7D5-777C-4B40-96E5-7D3EF4A9782F}"/>
    <cellStyle name="Heading 3 2 5 6 2" xfId="3868" xr:uid="{53E86E3D-81CC-4821-A2EA-DE89A082DE5B}"/>
    <cellStyle name="Heading 3 2 5 7" xfId="2229" xr:uid="{24EE56AB-D12F-497E-8A73-1CD0B0FDEC52}"/>
    <cellStyle name="Heading 3 2 5 7 2" xfId="3957" xr:uid="{9A26386C-3A67-4004-852D-AAED7B66B8FC}"/>
    <cellStyle name="Heading 3 2 5 8" xfId="1030" xr:uid="{2DC20AB5-B4B0-448D-806A-1D9627F9DC1E}"/>
    <cellStyle name="Heading 3 2 5 8 2" xfId="3781" xr:uid="{6E1E7D84-B68E-4029-BB0E-8FD3D5B4F370}"/>
    <cellStyle name="Heading 3 2 5 9" xfId="1166" xr:uid="{67795F58-9F5C-40EB-AB77-22BB1C39EED0}"/>
    <cellStyle name="Heading 3 2 5 9 2" xfId="3805" xr:uid="{37515D98-3643-4FD8-91D5-AB1041950BD9}"/>
    <cellStyle name="Heading 3 2 6" xfId="467" xr:uid="{DBD96BF7-8A79-4F1D-8350-7A409CEAB0A5}"/>
    <cellStyle name="Heading 3 2 6 2" xfId="468" xr:uid="{B6F3B4BE-AF16-4168-B099-4C4813240AF3}"/>
    <cellStyle name="Heading 3 2 6 2 2" xfId="1286" xr:uid="{81A7FAD7-9E84-4530-B121-9BC5FB7BF48D}"/>
    <cellStyle name="Heading 3 2 6 2 2 2" xfId="3834" xr:uid="{8405C32C-427B-462E-9CFF-D18CE4309881}"/>
    <cellStyle name="Heading 3 2 6 2 3" xfId="1943" xr:uid="{A55209AE-BA1A-452B-BCCF-32DD77C83FCC}"/>
    <cellStyle name="Heading 3 2 6 2 3 2" xfId="3919" xr:uid="{CD8F18D1-F3B6-4EBD-AFAA-B99FC5C3218A}"/>
    <cellStyle name="Heading 3 2 6 2 4" xfId="1325" xr:uid="{02C81810-1AC0-4955-8979-F7CEFF90D9B6}"/>
    <cellStyle name="Heading 3 2 6 2 4 2" xfId="3835" xr:uid="{F0961F9B-3C36-44AB-B789-4D6BB928605E}"/>
    <cellStyle name="Heading 3 2 6 2 5" xfId="2420" xr:uid="{434F6290-3FD4-4C16-996D-31599E5D21E4}"/>
    <cellStyle name="Heading 3 2 6 2 5 2" xfId="4002" xr:uid="{117E74B8-F04A-420E-88E2-E453585AD8E7}"/>
    <cellStyle name="Heading 3 2 6 2 6" xfId="3398" xr:uid="{63372D19-6574-4631-BBE7-2209170FED94}"/>
    <cellStyle name="Heading 3 2 6 2 6 2" xfId="4049" xr:uid="{72C0A3AB-F347-4104-8BF9-9EBD574F4371}"/>
    <cellStyle name="Heading 3 2 6 3" xfId="469" xr:uid="{BE10DB74-13A4-4333-A2E4-E38874E8D570}"/>
    <cellStyle name="Heading 3 2 6 3 2" xfId="1604" xr:uid="{F8A6D106-DB70-447C-B944-FF8B3007E031}"/>
    <cellStyle name="Heading 3 2 6 3 2 2" xfId="3864" xr:uid="{1F74770D-715D-4D20-96ED-C15E968F50FE}"/>
    <cellStyle name="Heading 3 2 6 3 3" xfId="1330" xr:uid="{99CAC49C-93DA-494D-BFD2-37998E283382}"/>
    <cellStyle name="Heading 3 2 6 3 3 2" xfId="3839" xr:uid="{5E17EFE6-6D30-4C2F-8A42-3BD50897A3A6}"/>
    <cellStyle name="Heading 3 2 6 3 4" xfId="1047" xr:uid="{82C2724D-ACE5-4F30-8684-1B06A252418F}"/>
    <cellStyle name="Heading 3 2 6 3 4 2" xfId="3783" xr:uid="{B149474B-54B2-4C43-9DAC-F0EE017EEC99}"/>
    <cellStyle name="Heading 3 2 6 3 5" xfId="1836" xr:uid="{AD86FCDB-B8BE-49E5-9DA9-3496221DC9BD}"/>
    <cellStyle name="Heading 3 2 6 3 5 2" xfId="3886" xr:uid="{31BC95F3-0283-4555-AA5F-4B3FFFDE418E}"/>
    <cellStyle name="Heading 3 2 6 3 6" xfId="3397" xr:uid="{9BA41DB7-F2CF-4DE0-892C-B8C0945C0E01}"/>
    <cellStyle name="Heading 3 2 6 3 6 2" xfId="4048" xr:uid="{A6B490A3-441F-4DB9-A246-6B17259B7EE5}"/>
    <cellStyle name="Heading 3 2 6 4" xfId="470" xr:uid="{E18828EB-AEC9-47BF-A4D9-8A66D4BA5EDE}"/>
    <cellStyle name="Heading 3 2 6 4 2" xfId="1924" xr:uid="{C660B086-5F28-45C1-9039-1AFF00B12E9B}"/>
    <cellStyle name="Heading 3 2 6 4 2 2" xfId="3915" xr:uid="{D391C57B-5F97-452C-8CA5-C2E5C4162C8C}"/>
    <cellStyle name="Heading 3 2 6 4 3" xfId="2257" xr:uid="{608DADD1-12C6-42F0-81E2-6F43F03B72BC}"/>
    <cellStyle name="Heading 3 2 6 4 3 2" xfId="3971" xr:uid="{B1BDB1E8-48E5-4734-89F1-FD28CDED62E6}"/>
    <cellStyle name="Heading 3 2 6 4 4" xfId="1946" xr:uid="{0EEE0BCE-4C7C-4905-96CB-C40BDD2F3359}"/>
    <cellStyle name="Heading 3 2 6 4 4 2" xfId="3920" xr:uid="{36F07C47-70EA-4E21-B47C-C3A1EA610D9C}"/>
    <cellStyle name="Heading 3 2 6 4 5" xfId="1223" xr:uid="{563AF563-D8A6-45CA-94AC-0F675684D1D6}"/>
    <cellStyle name="Heading 3 2 6 4 5 2" xfId="3817" xr:uid="{C3034EEF-6084-4792-8B8A-4CA710ECC483}"/>
    <cellStyle name="Heading 3 2 6 4 6" xfId="3396" xr:uid="{70FA411F-57AF-4166-97A4-E73A4919FC26}"/>
    <cellStyle name="Heading 3 2 6 4 6 2" xfId="4047" xr:uid="{1387F723-A981-4C9A-9025-C724751DC673}"/>
    <cellStyle name="Heading 3 2 6 5" xfId="1923" xr:uid="{16D25A4D-056F-47AB-B1EB-1CB4A8366595}"/>
    <cellStyle name="Heading 3 2 6 5 2" xfId="3914" xr:uid="{3EB06008-324E-4946-A046-1D6FD17F4BB6}"/>
    <cellStyle name="Heading 3 2 6 6" xfId="2256" xr:uid="{D432FF53-48F9-413A-8881-B4C11BD096FA}"/>
    <cellStyle name="Heading 3 2 6 6 2" xfId="3970" xr:uid="{04909696-1D69-4770-AA0A-4A09223B88D8}"/>
    <cellStyle name="Heading 3 2 6 7" xfId="2216" xr:uid="{A3306324-5DA0-4486-A194-9143C789ABCA}"/>
    <cellStyle name="Heading 3 2 6 7 2" xfId="3955" xr:uid="{5085A7DF-E254-4650-B430-F934D6129336}"/>
    <cellStyle name="Heading 3 2 6 8" xfId="1614" xr:uid="{C3584E8F-BC6F-4139-84D1-FFEC78CBCEBE}"/>
    <cellStyle name="Heading 3 2 6 8 2" xfId="3865" xr:uid="{B30FEF90-1917-4B46-885C-64E9611C7FA4}"/>
    <cellStyle name="Heading 3 2 6 9" xfId="3330" xr:uid="{21FE136B-6C4D-4102-952D-0141AB50EFA5}"/>
    <cellStyle name="Heading 3 2 6 9 2" xfId="4040" xr:uid="{540BC7FB-D3D9-4FAC-8EE8-E4DAAC3BB7E9}"/>
    <cellStyle name="Heading 3 2 7" xfId="471" xr:uid="{547DC687-7C77-4B1F-A628-8ED1DB9D4C12}"/>
    <cellStyle name="Heading 3 2 7 2" xfId="472" xr:uid="{B45D960D-B59C-4519-9A39-5F57EA94ABAF}"/>
    <cellStyle name="Heading 3 2 7 2 2" xfId="1603" xr:uid="{B8EDE771-299C-4150-BECF-4E3868AA50D0}"/>
    <cellStyle name="Heading 3 2 7 2 2 2" xfId="3863" xr:uid="{8B9C3011-24C8-4061-BBF0-4613A1F60EF0}"/>
    <cellStyle name="Heading 3 2 7 2 3" xfId="1812" xr:uid="{E1FC4592-048B-4CC6-B5F4-A6749529A83F}"/>
    <cellStyle name="Heading 3 2 7 2 3 2" xfId="3884" xr:uid="{1E0D0A04-C1D7-4C3F-A8BF-7C8FD5B12B7D}"/>
    <cellStyle name="Heading 3 2 7 2 4" xfId="2090" xr:uid="{AB457C19-AB40-4D49-A485-0B0049A9C4BE}"/>
    <cellStyle name="Heading 3 2 7 2 4 2" xfId="3946" xr:uid="{D3576603-AC8F-4E6A-A340-6CC5ACA6E471}"/>
    <cellStyle name="Heading 3 2 7 2 5" xfId="2213" xr:uid="{10946FC3-EBDF-4298-B6C0-49EA6663A4EF}"/>
    <cellStyle name="Heading 3 2 7 2 5 2" xfId="3954" xr:uid="{313290CA-990F-4EB4-9508-BFE8652A82E0}"/>
    <cellStyle name="Heading 3 2 7 2 6" xfId="3394" xr:uid="{26DC294C-A694-4DBD-89AE-3CE61C2F48F1}"/>
    <cellStyle name="Heading 3 2 7 2 6 2" xfId="4045" xr:uid="{3862EDEF-0D40-4C7D-AB19-79AAA550EC09}"/>
    <cellStyle name="Heading 3 2 7 3" xfId="473" xr:uid="{0428BDEB-5780-491E-BD19-8B28D1BF82F7}"/>
    <cellStyle name="Heading 3 2 7 3 2" xfId="2117" xr:uid="{0F04ED67-2494-4D0D-90FA-2E3DC2F4877F}"/>
    <cellStyle name="Heading 3 2 7 3 2 2" xfId="3948" xr:uid="{EDD1F61D-0E09-4274-9C76-0D4B77724476}"/>
    <cellStyle name="Heading 3 2 7 3 3" xfId="2258" xr:uid="{95BF973B-3B0D-4C71-8A49-C7D3FCFCCD7A}"/>
    <cellStyle name="Heading 3 2 7 3 3 2" xfId="3972" xr:uid="{402BFE45-A803-4468-BB6D-8FDDA832DD61}"/>
    <cellStyle name="Heading 3 2 7 3 4" xfId="1250" xr:uid="{2D103E72-B85A-49E9-B03F-4A3E0741E7A5}"/>
    <cellStyle name="Heading 3 2 7 3 4 2" xfId="3830" xr:uid="{D492048C-7B57-412E-9484-6A8E408A44B5}"/>
    <cellStyle name="Heading 3 2 7 3 5" xfId="1091" xr:uid="{32C9279F-F8C7-43DB-AD86-EF5632BC32CD}"/>
    <cellStyle name="Heading 3 2 7 3 5 2" xfId="3793" xr:uid="{5CB84704-8BAA-4EB8-9092-B7E1C3429150}"/>
    <cellStyle name="Heading 3 2 7 3 6" xfId="3393" xr:uid="{BE96D967-9467-4E37-A0DC-1EF45ACB8A86}"/>
    <cellStyle name="Heading 3 2 7 3 6 2" xfId="4044" xr:uid="{B5CD71D9-CAB7-4E17-B706-F01DD1EFF7F5}"/>
    <cellStyle name="Heading 3 2 7 4" xfId="1201" xr:uid="{2ECB3FD6-385F-455E-9926-085F6A5D9140}"/>
    <cellStyle name="Heading 3 2 7 4 2" xfId="3810" xr:uid="{E4F74A3F-EAB0-4F7E-9265-2FE519E7C579}"/>
    <cellStyle name="Heading 3 2 7 5" xfId="1982" xr:uid="{E27FC7E8-19DF-4E28-AC97-CA9E1931DA45}"/>
    <cellStyle name="Heading 3 2 7 5 2" xfId="3927" xr:uid="{6A684EFA-D3FA-4D57-A9B6-B6B22112D330}"/>
    <cellStyle name="Heading 3 2 7 6" xfId="2348" xr:uid="{9DAEA1D5-C403-49D3-9629-7EFE8EA5B5AC}"/>
    <cellStyle name="Heading 3 2 7 6 2" xfId="3991" xr:uid="{B65C0CC0-05B0-4078-9941-17F99C0B9517}"/>
    <cellStyle name="Heading 3 2 7 7" xfId="1827" xr:uid="{C3E8D9FB-990A-4BF9-A682-12C2CBC293F0}"/>
    <cellStyle name="Heading 3 2 7 7 2" xfId="3885" xr:uid="{BE2D27FD-E758-4F83-B621-31535C9F5BA5}"/>
    <cellStyle name="Heading 3 2 7 8" xfId="3395" xr:uid="{D3D27057-329F-4738-B20E-8D4C1B7959C9}"/>
    <cellStyle name="Heading 3 2 7 8 2" xfId="4046" xr:uid="{C0473694-6164-4619-8FC7-BC254B958B78}"/>
    <cellStyle name="Heading 3 2 8" xfId="732" xr:uid="{C9292463-8BD6-4E40-A11A-9B5AA17D674D}"/>
    <cellStyle name="Heading 3 2 8 2" xfId="1046" xr:uid="{BECD2BBC-FF49-4FF6-B877-3853539F4C33}"/>
    <cellStyle name="Heading 3 2 8 2 2" xfId="3782" xr:uid="{526E4EC0-9223-49D3-9C2C-1B5DA3E2AFFE}"/>
    <cellStyle name="Heading 3 2 8 3" xfId="1752" xr:uid="{B1BFC028-3EEE-46AB-B810-371BD188B3CD}"/>
    <cellStyle name="Heading 3 2 8 3 2" xfId="3876" xr:uid="{5F8B9F8D-19DB-4436-B1A2-10B506343AC8}"/>
    <cellStyle name="Heading 3 2 8 4" xfId="2406" xr:uid="{8A3170C8-336A-493A-8F08-4AFA6AE15AE9}"/>
    <cellStyle name="Heading 3 2 8 4 2" xfId="3998" xr:uid="{30D56D6D-DEBA-4E67-A57F-C58B7594E524}"/>
    <cellStyle name="Heading 3 2 8 5" xfId="1784" xr:uid="{9AAEF497-F5B1-4F3C-B6A7-4F837834F0F6}"/>
    <cellStyle name="Heading 3 2 8 5 2" xfId="3879" xr:uid="{B79F3B2D-1974-4DEA-A4C6-FBDCE8C57224}"/>
    <cellStyle name="Heading 3 2 8 6" xfId="2734" xr:uid="{789EBC3D-F406-4FA0-82E3-300E446C82C0}"/>
    <cellStyle name="Heading 3 2 8 6 2" xfId="4023" xr:uid="{A5D1FE31-D778-4155-9DAB-C858B580ED06}"/>
    <cellStyle name="Heading 3 2 9" xfId="1564" xr:uid="{08D34300-6DDE-4B78-AF81-6C90E018967D}"/>
    <cellStyle name="Heading 3 2 9 2" xfId="3859" xr:uid="{8400E99F-0590-4606-97E7-B41E2AD5D483}"/>
    <cellStyle name="Heading 3 3" xfId="122" xr:uid="{00000000-0005-0000-0000-00009C000000}"/>
    <cellStyle name="Heading 4 2" xfId="123" xr:uid="{00000000-0005-0000-0000-00009D000000}"/>
    <cellStyle name="Heading 4 2 2" xfId="124" xr:uid="{00000000-0005-0000-0000-00009E000000}"/>
    <cellStyle name="Heading 4 3" xfId="125" xr:uid="{00000000-0005-0000-0000-00009F000000}"/>
    <cellStyle name="Heading(4)" xfId="126" xr:uid="{00000000-0005-0000-0000-0000A0000000}"/>
    <cellStyle name="Hyperlink" xfId="2" builtinId="8"/>
    <cellStyle name="Hyperlink 2" xfId="127" xr:uid="{00000000-0005-0000-0000-0000A2000000}"/>
    <cellStyle name="Hyperlink 2 2" xfId="474" xr:uid="{76F6EC9D-F51D-40D2-8E91-D7245A307A74}"/>
    <cellStyle name="Hyperlink 2 3" xfId="475" xr:uid="{DF5B4F72-0F89-4256-B5A8-300E25AC549E}"/>
    <cellStyle name="Hyperlink 3" xfId="263" xr:uid="{00000000-0005-0000-0000-0000A3000000}"/>
    <cellStyle name="Hyperlink 3 2" xfId="733" xr:uid="{6F124C8E-A7E9-4B3C-B8BC-A174AE4937BB}"/>
    <cellStyle name="Hyperlink 3 3" xfId="476" xr:uid="{A4451846-B871-4701-9E08-7DA918078F5A}"/>
    <cellStyle name="Hyperlink 4" xfId="282" xr:uid="{00000000-0005-0000-0000-0000A4000000}"/>
    <cellStyle name="Hyperlink 4 2" xfId="477" xr:uid="{52C35B30-58AB-4B4E-ABC3-B38D1FA57723}"/>
    <cellStyle name="Hyperlink Arrow" xfId="128" xr:uid="{00000000-0005-0000-0000-0000A5000000}"/>
    <cellStyle name="Hyperlink Text" xfId="129" xr:uid="{00000000-0005-0000-0000-0000A6000000}"/>
    <cellStyle name="import" xfId="293" xr:uid="{00000000-0005-0000-0000-0000A7000000}"/>
    <cellStyle name="import%" xfId="294" xr:uid="{00000000-0005-0000-0000-0000A8000000}"/>
    <cellStyle name="import_ICRC Electricity model 1-1  (1 Feb 2003) " xfId="295" xr:uid="{00000000-0005-0000-0000-0000A9000000}"/>
    <cellStyle name="Input" xfId="1" builtinId="20"/>
    <cellStyle name="Input 2" xfId="130" xr:uid="{00000000-0005-0000-0000-0000AB000000}"/>
    <cellStyle name="Input 2 10" xfId="2266" xr:uid="{15DBDA8F-9C39-43C9-B73A-BDBB747EBD98}"/>
    <cellStyle name="Input 2 11" xfId="1255" xr:uid="{60AA458E-291B-4D00-B8AB-6738B05A4725}"/>
    <cellStyle name="Input 2 12" xfId="2726" xr:uid="{7AD4C84A-7F52-49E1-92EF-77FF901744DE}"/>
    <cellStyle name="Input 2 13" xfId="2503" xr:uid="{52F97AD8-3F7B-4A6B-8E91-C06C941B8593}"/>
    <cellStyle name="Input 2 14" xfId="1981" xr:uid="{66F52E83-CB85-485B-A62F-FCB0D2609C19}"/>
    <cellStyle name="Input 2 15" xfId="2663" xr:uid="{A26FDC47-B2B3-429E-AA9C-9FEA3A4443B9}"/>
    <cellStyle name="Input 2 16" xfId="3116" xr:uid="{ED39426F-3FEC-4ACD-B66F-AE35E9D3C2E4}"/>
    <cellStyle name="Input 2 2" xfId="276" xr:uid="{00000000-0005-0000-0000-0000AC000000}"/>
    <cellStyle name="Input 2 2 10" xfId="1068" xr:uid="{F69F3A1E-0F65-49CA-80F7-C21502932C42}"/>
    <cellStyle name="Input 2 2 11" xfId="2831" xr:uid="{0DC73715-6AAB-444E-9E55-667D8CF11D4C}"/>
    <cellStyle name="Input 2 2 12" xfId="2787" xr:uid="{60EF25D4-C93B-4DF5-967D-B7D308245F1F}"/>
    <cellStyle name="Input 2 2 13" xfId="3130" xr:uid="{4AB20EE2-B2E6-4BA8-BEEF-90EDFDA78139}"/>
    <cellStyle name="Input 2 2 14" xfId="3392" xr:uid="{F4DA6BDE-A843-4ADB-AB5A-CDFD8A43C851}"/>
    <cellStyle name="Input 2 2 2" xfId="734" xr:uid="{DBBBAEA9-C3DD-4597-91C3-498F80A04F98}"/>
    <cellStyle name="Input 2 2 2 10" xfId="3142" xr:uid="{EB76C394-B7A2-4088-A7B4-48D38A59743C}"/>
    <cellStyle name="Input 2 2 2 11" xfId="2813" xr:uid="{207195A2-EC01-43FC-BCCF-2B363089B908}"/>
    <cellStyle name="Input 2 2 2 2" xfId="735" xr:uid="{5BD6ABA3-27CD-4FC2-8CB4-C323B3AB5F92}"/>
    <cellStyle name="Input 2 2 2 2 10" xfId="3357" xr:uid="{2520688A-EC66-450B-BB53-8F636ECC88E6}"/>
    <cellStyle name="Input 2 2 2 2 2" xfId="1629" xr:uid="{0F4E4D41-11FE-4F24-97EB-12AF3C610C2F}"/>
    <cellStyle name="Input 2 2 2 2 3" xfId="2124" xr:uid="{3699F775-5D97-4AC7-AB47-B31060757508}"/>
    <cellStyle name="Input 2 2 2 2 4" xfId="2493" xr:uid="{D20EE6A6-74A7-4B02-B05D-8C76795B5DF9}"/>
    <cellStyle name="Input 2 2 2 2 5" xfId="2680" xr:uid="{80C9091E-A5EF-479A-9B36-29071C8A2D21}"/>
    <cellStyle name="Input 2 2 2 2 6" xfId="2713" xr:uid="{ADCF7B85-2ED0-43A0-81D2-3D75A318445D}"/>
    <cellStyle name="Input 2 2 2 2 7" xfId="3091" xr:uid="{9C0A588B-68EB-481A-AD79-C2FABA4AFA30}"/>
    <cellStyle name="Input 2 2 2 2 8" xfId="1224" xr:uid="{1398AAD5-F71F-4C62-869C-DA6782007307}"/>
    <cellStyle name="Input 2 2 2 2 9" xfId="3376" xr:uid="{EDC046C1-D8E0-4A2E-9178-6A535ADA4D70}"/>
    <cellStyle name="Input 2 2 2 3" xfId="1926" xr:uid="{E4FC5B40-F40A-4D51-8E1C-6EBFF023BF94}"/>
    <cellStyle name="Input 2 2 2 4" xfId="1790" xr:uid="{81FD0B52-53BF-4E1F-8961-2F19EEB0446A}"/>
    <cellStyle name="Input 2 2 2 5" xfId="2343" xr:uid="{E6FA3C89-1258-4A9C-8C00-03E1314F9899}"/>
    <cellStyle name="Input 2 2 2 6" xfId="2681" xr:uid="{9F8A72EB-1E84-42D5-A44A-0B726D4E0673}"/>
    <cellStyle name="Input 2 2 2 7" xfId="2423" xr:uid="{01B17E53-DCFA-461C-8FB1-8E46BF8B1425}"/>
    <cellStyle name="Input 2 2 2 8" xfId="3090" xr:uid="{A44E0A89-3F6D-4351-B106-27776833B462}"/>
    <cellStyle name="Input 2 2 2 9" xfId="3120" xr:uid="{3FA25C06-62EA-4E4C-99D4-410C606DE0E6}"/>
    <cellStyle name="Input 2 2 3" xfId="736" xr:uid="{A43DBB3C-4525-4AFD-85FB-6791D1193444}"/>
    <cellStyle name="Input 2 2 3 10" xfId="2902" xr:uid="{B1C6C938-A9E0-499B-BB73-1DB209743DC0}"/>
    <cellStyle name="Input 2 2 3 11" xfId="2768" xr:uid="{D0C61B22-74FF-4E34-A4A6-09663E960DCD}"/>
    <cellStyle name="Input 2 2 3 2" xfId="737" xr:uid="{774CE21A-5808-411F-B2C8-DE1F2D72200B}"/>
    <cellStyle name="Input 2 2 3 2 10" xfId="3356" xr:uid="{8E370A73-F9AF-40AC-BE3D-59B50F81A06E}"/>
    <cellStyle name="Input 2 2 3 2 2" xfId="1925" xr:uid="{A55F49DE-ABDD-4F47-AEDD-5116B4BCAFEB}"/>
    <cellStyle name="Input 2 2 3 2 3" xfId="1544" xr:uid="{712A25A1-0F5B-49D7-AEA0-0FBCA04BD9A1}"/>
    <cellStyle name="Input 2 2 3 2 4" xfId="2491" xr:uid="{66451E36-18F4-4A0C-A5B5-F92DB3F44C87}"/>
    <cellStyle name="Input 2 2 3 2 5" xfId="2679" xr:uid="{BCABF694-8547-40B2-97DE-E2B7AECBD41B}"/>
    <cellStyle name="Input 2 2 3 2 6" xfId="2844" xr:uid="{85CE16D9-393C-46BC-AEB3-DE7343F5AAC4}"/>
    <cellStyle name="Input 2 2 3 2 7" xfId="3093" xr:uid="{F46A4FED-6610-45CC-A1F0-8E37701333AA}"/>
    <cellStyle name="Input 2 2 3 2 8" xfId="2041" xr:uid="{5075D9AA-8856-4119-85DA-040A5249573E}"/>
    <cellStyle name="Input 2 2 3 2 9" xfId="3377" xr:uid="{8D3D0996-0512-4DE0-BEBE-09D8DF7C7EC6}"/>
    <cellStyle name="Input 2 2 3 3" xfId="1630" xr:uid="{91729084-0783-4A8A-848D-1BB83FF1DFA4}"/>
    <cellStyle name="Input 2 2 3 4" xfId="2297" xr:uid="{D39DCEF6-D72C-4E1E-A934-1FDC61D90166}"/>
    <cellStyle name="Input 2 2 3 5" xfId="2492" xr:uid="{504D5B14-A4D2-4593-BB5C-C1F268B72B57}"/>
    <cellStyle name="Input 2 2 3 6" xfId="2372" xr:uid="{AD1A3E8D-EF45-43AA-9CCD-C8D6747DF496}"/>
    <cellStyle name="Input 2 2 3 7" xfId="1044" xr:uid="{EA365CB4-A481-44AE-89B0-492CC58D0F3B}"/>
    <cellStyle name="Input 2 2 3 8" xfId="3092" xr:uid="{119182BB-DDE1-4A58-B08C-23509D6B04E0}"/>
    <cellStyle name="Input 2 2 3 9" xfId="2486" xr:uid="{CFFAF844-A9C6-4E70-8F37-0F3A51FBECC5}"/>
    <cellStyle name="Input 2 2 4" xfId="738" xr:uid="{D1145951-E644-4B13-AB87-2BA511183B16}"/>
    <cellStyle name="Input 2 2 4 10" xfId="3355" xr:uid="{BABB8AD2-21EB-4CEA-A2C7-1A018A8A2CC7}"/>
    <cellStyle name="Input 2 2 4 2" xfId="1600" xr:uid="{6EBE114C-27AB-4B70-B22F-21E7BB6898B4}"/>
    <cellStyle name="Input 2 2 4 3" xfId="1341" xr:uid="{957EB458-886E-4FB7-B7FE-4381A2924510}"/>
    <cellStyle name="Input 2 2 4 4" xfId="2490" xr:uid="{5CFA3DA1-AFAE-45C7-918F-657F3E880710}"/>
    <cellStyle name="Input 2 2 4 5" xfId="1715" xr:uid="{0347F125-91C3-4B59-AD66-A5739117BB13}"/>
    <cellStyle name="Input 2 2 4 6" xfId="2845" xr:uid="{3713DA46-1CFF-49BD-8B47-D73BFF234C1A}"/>
    <cellStyle name="Input 2 2 4 7" xfId="3094" xr:uid="{154AD3DA-9F4E-44A5-83DD-49FEB8D5458D}"/>
    <cellStyle name="Input 2 2 4 8" xfId="2262" xr:uid="{8EBA4046-C07A-4E66-92E4-5506250D7516}"/>
    <cellStyle name="Input 2 2 4 9" xfId="3378" xr:uid="{A9817219-002C-4E24-BDD1-B6ECBB41226E}"/>
    <cellStyle name="Input 2 2 5" xfId="739" xr:uid="{78FF6D7B-BB6C-4C6E-8D1A-EDDA30AC21D2}"/>
    <cellStyle name="Input 2 2 5 10" xfId="3354" xr:uid="{EC38ED05-F658-486C-81C2-A7B80DD90601}"/>
    <cellStyle name="Input 2 2 5 2" xfId="1631" xr:uid="{283D225A-B69D-4F9D-9E52-9A7AF7BBA046}"/>
    <cellStyle name="Input 2 2 5 3" xfId="1901" xr:uid="{0F6D1B93-43FF-486B-92A3-E8B9A406E619}"/>
    <cellStyle name="Input 2 2 5 4" xfId="2489" xr:uid="{CE2D9900-3B3A-4962-BB9F-D0233D2DB418}"/>
    <cellStyle name="Input 2 2 5 5" xfId="1728" xr:uid="{2A74A03E-8B0C-4401-9FCC-BFD5FA7AA976}"/>
    <cellStyle name="Input 2 2 5 6" xfId="2846" xr:uid="{F010A229-72A3-43F1-B9D1-1E3C9D4D7037}"/>
    <cellStyle name="Input 2 2 5 7" xfId="3095" xr:uid="{F7F9DDA4-E84B-4A47-83A0-2DBF4E01F111}"/>
    <cellStyle name="Input 2 2 5 8" xfId="2775" xr:uid="{B92540F0-1EA3-4A3F-9A47-E32087636224}"/>
    <cellStyle name="Input 2 2 5 9" xfId="2792" xr:uid="{5FC591F1-58D9-418C-8147-13CFF7871B19}"/>
    <cellStyle name="Input 2 2 6" xfId="1712" xr:uid="{B27F94D0-673D-4139-BAA3-AF22E1E6F00C}"/>
    <cellStyle name="Input 2 2 7" xfId="1344" xr:uid="{0028FD18-8A17-46DB-976C-0CA6E861D59E}"/>
    <cellStyle name="Input 2 2 8" xfId="1967" xr:uid="{C9DD273B-AB2B-4CEE-A177-06CFFB4F6AC1}"/>
    <cellStyle name="Input 2 2 9" xfId="2586" xr:uid="{34857B34-A96A-46FE-8662-E2317A9B60D7}"/>
    <cellStyle name="Input 2 3" xfId="478" xr:uid="{41C0F2F7-C698-46F3-BB44-15A07AD26C33}"/>
    <cellStyle name="Input 2 3 10" xfId="2485" xr:uid="{85DF1B3F-E4D6-410E-92AB-FD915F8D2D9F}"/>
    <cellStyle name="Input 2 3 11" xfId="2859" xr:uid="{D1C9F012-4667-4368-9D95-329EAF40A514}"/>
    <cellStyle name="Input 2 3 12" xfId="2786" xr:uid="{1E0908A5-0FF1-4CED-8E71-850C06A4A758}"/>
    <cellStyle name="Input 2 3 13" xfId="3129" xr:uid="{F3B4986C-70DC-498B-A887-EB5258AF0044}"/>
    <cellStyle name="Input 2 3 14" xfId="3391" xr:uid="{874B2892-6603-4892-B4E9-571DD938A31A}"/>
    <cellStyle name="Input 2 3 2" xfId="740" xr:uid="{15C27927-7397-460A-9BB3-A4EA7ADD5045}"/>
    <cellStyle name="Input 2 3 2 10" xfId="3379" xr:uid="{054BBE28-2EB5-4B52-BB48-0FC69084EAB9}"/>
    <cellStyle name="Input 2 3 2 11" xfId="3353" xr:uid="{906F392A-0615-4D50-8346-76C23D93A10B}"/>
    <cellStyle name="Input 2 3 2 2" xfId="741" xr:uid="{87A51CC7-E201-4B0B-9D3B-3BE5BFB86EC4}"/>
    <cellStyle name="Input 2 3 2 2 10" xfId="2767" xr:uid="{EAC49676-545F-4B02-A00E-03D1FFEAFA1A}"/>
    <cellStyle name="Input 2 3 2 2 2" xfId="1601" xr:uid="{7710B212-75CB-43F3-8843-E8341F18267B}"/>
    <cellStyle name="Input 2 3 2 2 3" xfId="2280" xr:uid="{FA87352F-3EBF-4C4C-879C-72B139CF909B}"/>
    <cellStyle name="Input 2 3 2 2 4" xfId="1056" xr:uid="{CC1D3C01-3A02-49E0-B2AC-59848A84E5BF}"/>
    <cellStyle name="Input 2 3 2 2 5" xfId="2549" xr:uid="{EFC7A921-0605-4298-B404-ADC132C7AD1B}"/>
    <cellStyle name="Input 2 3 2 2 6" xfId="2500" xr:uid="{D33C8F07-2012-401A-8492-0AB7021CB240}"/>
    <cellStyle name="Input 2 3 2 2 7" xfId="3097" xr:uid="{D5B44276-C51E-4415-BE02-1AF921910183}"/>
    <cellStyle name="Input 2 3 2 2 8" xfId="3121" xr:uid="{4EBB7AE3-5E8F-4383-89AA-761F76D27553}"/>
    <cellStyle name="Input 2 3 2 2 9" xfId="2752" xr:uid="{159BC521-36BB-461E-BA8A-3092F8A91F8A}"/>
    <cellStyle name="Input 2 3 2 3" xfId="2055" xr:uid="{A0BC1E05-23D1-4159-826F-89EB9C5A6762}"/>
    <cellStyle name="Input 2 3 2 4" xfId="1069" xr:uid="{8666C438-7DAD-4CAE-9CA9-CBF304053DE3}"/>
    <cellStyle name="Input 2 3 2 5" xfId="2488" xr:uid="{21D8549E-1DFC-4A4A-AFAE-74519267B0C0}"/>
    <cellStyle name="Input 2 3 2 6" xfId="2460" xr:uid="{C803D8D8-7C64-4D18-BF17-F586F4A2D86A}"/>
    <cellStyle name="Input 2 3 2 7" xfId="1588" xr:uid="{931CFEB1-E8B6-407E-8F47-A482116CF52F}"/>
    <cellStyle name="Input 2 3 2 8" xfId="3096" xr:uid="{0FA5D3A5-0C75-42AE-8194-596F4CDC1211}"/>
    <cellStyle name="Input 2 3 2 9" xfId="2774" xr:uid="{4F6C109F-9EC2-48BC-B0E1-0E6818DA54C8}"/>
    <cellStyle name="Input 2 3 3" xfId="742" xr:uid="{DAC9EEBB-BCD8-4C7A-AAEC-D10844DEC912}"/>
    <cellStyle name="Input 2 3 3 10" xfId="3380" xr:uid="{2E344123-264B-485D-8CEC-C80FBC3961E2}"/>
    <cellStyle name="Input 2 3 3 11" xfId="3352" xr:uid="{84573BA5-07B2-487F-A9E7-A3388632B3E0}"/>
    <cellStyle name="Input 2 3 3 2" xfId="743" xr:uid="{A7721067-F15E-44CB-B8F4-1B1607C24E16}"/>
    <cellStyle name="Input 2 3 3 2 10" xfId="3351" xr:uid="{195AA54C-DD3D-472B-BA0A-A8C93D39832E}"/>
    <cellStyle name="Input 2 3 3 2 2" xfId="1602" xr:uid="{6F727742-D69E-4075-BCE5-5E2D71FF2BB5}"/>
    <cellStyle name="Input 2 3 3 2 3" xfId="1280" xr:uid="{8F0A953F-1126-40F1-8915-7B3E46DD9F90}"/>
    <cellStyle name="Input 2 3 3 2 4" xfId="1038" xr:uid="{8E19DED9-53FC-430F-8FE4-DD04F3FC58F0}"/>
    <cellStyle name="Input 2 3 3 2 5" xfId="2464" xr:uid="{5B37C498-482E-4121-A5DA-57BF9ED99B5A}"/>
    <cellStyle name="Input 2 3 3 2 6" xfId="2042" xr:uid="{E7DE3E04-B6B4-4910-99ED-5096E488DA65}"/>
    <cellStyle name="Input 2 3 3 2 7" xfId="3099" xr:uid="{9C652F97-5CB5-4AFE-A0FE-57B0D44CE0F0}"/>
    <cellStyle name="Input 2 3 3 2 8" xfId="2706" xr:uid="{97090031-F246-4407-B31A-AA0440449498}"/>
    <cellStyle name="Input 2 3 3 2 9" xfId="3381" xr:uid="{00F2D2F2-17C2-44DD-BE81-09330D82FA87}"/>
    <cellStyle name="Input 2 3 3 3" xfId="1064" xr:uid="{89F08A10-22B5-4516-99F4-07296C94147A}"/>
    <cellStyle name="Input 2 3 3 4" xfId="2030" xr:uid="{86C0E6C2-E474-41BB-A902-6654A0956A8D}"/>
    <cellStyle name="Input 2 3 3 5" xfId="2086" xr:uid="{B2BDE466-A7CD-49DB-950C-8C64389E208F}"/>
    <cellStyle name="Input 2 3 3 6" xfId="1490" xr:uid="{8A76937B-8472-4C49-8E23-FB35C6354A1F}"/>
    <cellStyle name="Input 2 3 3 7" xfId="2847" xr:uid="{7BA332F2-231B-4CB8-AC4F-31D181E432C2}"/>
    <cellStyle name="Input 2 3 3 8" xfId="3098" xr:uid="{294024DB-26D8-4C7F-A879-093CD7B18578}"/>
    <cellStyle name="Input 2 3 3 9" xfId="2900" xr:uid="{7BE3A0F7-A19C-4B9D-B568-EBDD87786E66}"/>
    <cellStyle name="Input 2 3 4" xfId="744" xr:uid="{2D23CD76-7462-4317-A8BD-7AEE422FBBED}"/>
    <cellStyle name="Input 2 3 4 10" xfId="2764" xr:uid="{7D0E5358-55A9-4224-B754-A48D9DC5F615}"/>
    <cellStyle name="Input 2 3 4 2" xfId="1121" xr:uid="{D0E41FAC-C42D-4EDF-A2EA-0CBD501B915B}"/>
    <cellStyle name="Input 2 3 4 3" xfId="1725" xr:uid="{D80EC427-FEEB-4FD9-963A-28C2B0D90532}"/>
    <cellStyle name="Input 2 3 4 4" xfId="2455" xr:uid="{62A58C91-C9FC-448F-831A-0425FD866DDE}"/>
    <cellStyle name="Input 2 3 4 5" xfId="2548" xr:uid="{BB3F212B-BFAF-4CF3-8473-15E8D7C4631E}"/>
    <cellStyle name="Input 2 3 4 6" xfId="2848" xr:uid="{E478E38D-2654-49E5-B04E-FAF366EF6464}"/>
    <cellStyle name="Input 2 3 4 7" xfId="3100" xr:uid="{71A09949-9F86-41BD-9A55-8AE368DC4378}"/>
    <cellStyle name="Input 2 3 4 8" xfId="3122" xr:uid="{38274EB4-E6A5-4506-9B73-011FF1477B37}"/>
    <cellStyle name="Input 2 3 4 9" xfId="2736" xr:uid="{35C2C78B-3705-4961-8F48-D35149AA2373}"/>
    <cellStyle name="Input 2 3 5" xfId="745" xr:uid="{A13E4238-040E-41DD-8C5B-54607B60A7A6}"/>
    <cellStyle name="Input 2 3 5 10" xfId="3350" xr:uid="{DCA7BBED-32DC-4098-BBDC-B48D7144E1CD}"/>
    <cellStyle name="Input 2 3 5 2" xfId="1857" xr:uid="{8291B013-3A2B-4CAA-B86B-2A2E872F4FED}"/>
    <cellStyle name="Input 2 3 5 3" xfId="1540" xr:uid="{D58A5DBD-498F-4DC5-A62D-4AC0F706A811}"/>
    <cellStyle name="Input 2 3 5 4" xfId="2454" xr:uid="{148712BE-1582-4C49-BBF3-56F4862CF299}"/>
    <cellStyle name="Input 2 3 5 5" xfId="2547" xr:uid="{21A4B596-2476-4A5E-83B2-D2C0ED2A56E4}"/>
    <cellStyle name="Input 2 3 5 6" xfId="2849" xr:uid="{753F4976-CE3F-4DA8-B446-877F5F9AA023}"/>
    <cellStyle name="Input 2 3 5 7" xfId="3101" xr:uid="{72AF6EA4-7169-40F5-A989-D19F1B1A7909}"/>
    <cellStyle name="Input 2 3 5 8" xfId="3123" xr:uid="{8DB30F48-E155-460B-81CD-9A43690ACBDC}"/>
    <cellStyle name="Input 2 3 5 9" xfId="3382" xr:uid="{1D2AFF4C-842F-4766-B600-DD1E2CDF5072}"/>
    <cellStyle name="Input 2 3 6" xfId="1332" xr:uid="{FF03F441-1633-47A7-AFFC-03237585526C}"/>
    <cellStyle name="Input 2 3 7" xfId="1733" xr:uid="{FA0B8700-98AE-421B-9E6C-27FCC3B36FA6}"/>
    <cellStyle name="Input 2 3 8" xfId="1165" xr:uid="{9D8E5341-0AC4-4A00-9543-D40731071299}"/>
    <cellStyle name="Input 2 3 9" xfId="2585" xr:uid="{1CBE9849-E6FC-40A9-8FEE-DE453FB10D3A}"/>
    <cellStyle name="Input 2 4" xfId="746" xr:uid="{8F527B93-6DD0-432A-9681-6BB0027DC025}"/>
    <cellStyle name="Input 2 4 10" xfId="3102" xr:uid="{644FCC72-BD64-4CE8-96B6-7B9588C5DDD3}"/>
    <cellStyle name="Input 2 4 11" xfId="2444" xr:uid="{17A0E955-BB0F-45CE-AEF8-C0AE7076C98E}"/>
    <cellStyle name="Input 2 4 12" xfId="3383" xr:uid="{7F3379E9-7BA5-479B-ADED-CC6231CD024F}"/>
    <cellStyle name="Input 2 4 13" xfId="2441" xr:uid="{1ADFB0FB-DC2C-4AAB-B6B7-4829CEA7D6A5}"/>
    <cellStyle name="Input 2 4 2" xfId="747" xr:uid="{CC43369E-3F9E-495E-9BF5-E07C8EC89DA7}"/>
    <cellStyle name="Input 2 4 2 10" xfId="3384" xr:uid="{C6A3D126-A71E-42B6-BB1E-7085B3AC9F80}"/>
    <cellStyle name="Input 2 4 2 11" xfId="3349" xr:uid="{E0FC87AD-5E97-4436-8970-4B0A3B79CF1F}"/>
    <cellStyle name="Input 2 4 2 2" xfId="748" xr:uid="{71512E09-D2D6-40B6-B0E6-DBAF7BDF3E96}"/>
    <cellStyle name="Input 2 4 2 2 10" xfId="3348" xr:uid="{31A7D277-CB22-4E28-878C-9C168F6AFDCA}"/>
    <cellStyle name="Input 2 4 2 2 2" xfId="1563" xr:uid="{5A67CE06-7A4D-4179-85EB-44AB4F80A8F5}"/>
    <cellStyle name="Input 2 4 2 2 3" xfId="2453" xr:uid="{B0D8C0A6-475F-419A-9DC5-8E7BCB8E688D}"/>
    <cellStyle name="Input 2 4 2 2 4" xfId="2309" xr:uid="{3602EC32-4676-45B2-B617-6B84BA79E4B9}"/>
    <cellStyle name="Input 2 4 2 2 5" xfId="2353" xr:uid="{6FA62531-79D1-4B6A-8F2B-408A52C51317}"/>
    <cellStyle name="Input 2 4 2 2 6" xfId="2670" xr:uid="{4BD25317-02BF-4AD8-88DC-BBAD6C4A2274}"/>
    <cellStyle name="Input 2 4 2 2 7" xfId="3104" xr:uid="{00133E27-BFF4-40EE-B52E-6822FA6DB808}"/>
    <cellStyle name="Input 2 4 2 2 8" xfId="2758" xr:uid="{3C18B7A3-2756-43F1-A904-0821B472162A}"/>
    <cellStyle name="Input 2 4 2 2 9" xfId="3385" xr:uid="{13E584F6-ADE4-4B53-8E61-1952FCDCDC72}"/>
    <cellStyle name="Input 2 4 2 3" xfId="2145" xr:uid="{5D92F93A-2BF8-4099-8FC9-1EA983253EF7}"/>
    <cellStyle name="Input 2 4 2 4" xfId="2401" xr:uid="{338C5E84-9EEE-433C-88B3-0D90AA042A87}"/>
    <cellStyle name="Input 2 4 2 5" xfId="2307" xr:uid="{5A09F980-E1E2-40D6-94A8-D4D5E0F489FD}"/>
    <cellStyle name="Input 2 4 2 6" xfId="1823" xr:uid="{49189DE7-73A1-4B92-80A5-780F421908D0}"/>
    <cellStyle name="Input 2 4 2 7" xfId="2851" xr:uid="{4408323A-A680-4042-B0E3-02C17C3A42CC}"/>
    <cellStyle name="Input 2 4 2 8" xfId="3103" xr:uid="{5F94C376-2B9D-4B58-B710-7807C3E684CF}"/>
    <cellStyle name="Input 2 4 2 9" xfId="2543" xr:uid="{ADB839CB-9368-4339-997D-90E19F7467B4}"/>
    <cellStyle name="Input 2 4 3" xfId="749" xr:uid="{C70DD013-7915-4644-AB0B-A63E958B47A4}"/>
    <cellStyle name="Input 2 4 3 10" xfId="3338" xr:uid="{6486DDB6-8EF9-4582-B183-F75386059C05}"/>
    <cellStyle name="Input 2 4 3 11" xfId="2762" xr:uid="{DD8FED6B-D788-4A55-9263-2CEF5F2DD103}"/>
    <cellStyle name="Input 2 4 3 2" xfId="750" xr:uid="{DE84A6D2-7E36-4666-BEC0-57F2DCA5FC8A}"/>
    <cellStyle name="Input 2 4 3 2 10" xfId="1716" xr:uid="{85D800DB-BD89-43B5-B584-874FC2225391}"/>
    <cellStyle name="Input 2 4 3 2 2" xfId="2053" xr:uid="{8F731FB4-CFD2-429D-A49A-A0D6C167986B}"/>
    <cellStyle name="Input 2 4 3 2 3" xfId="2057" xr:uid="{6C388162-69C7-4758-999F-A3713CADFA10}"/>
    <cellStyle name="Input 2 4 3 2 4" xfId="1248" xr:uid="{557C198C-A294-4D95-91F1-D76736E8EE70}"/>
    <cellStyle name="Input 2 4 3 2 5" xfId="1890" xr:uid="{255ACC72-9FF6-4C8B-BAF4-399049FAE68B}"/>
    <cellStyle name="Input 2 4 3 2 6" xfId="2852" xr:uid="{F79F90C1-FB32-4032-9556-CBF14D76D7F5}"/>
    <cellStyle name="Input 2 4 3 2 7" xfId="3106" xr:uid="{5DF5D7D5-5A64-48CE-9423-F43845DFDD53}"/>
    <cellStyle name="Input 2 4 3 2 8" xfId="2858" xr:uid="{574813A8-33B1-42FF-923B-087C5CDA5EC9}"/>
    <cellStyle name="Input 2 4 3 2 9" xfId="2658" xr:uid="{0D934285-2935-4CF6-A5AF-56D4F131A9DC}"/>
    <cellStyle name="Input 2 4 3 3" xfId="2054" xr:uid="{5D0115F5-6393-4A01-9676-4FB121030BB1}"/>
    <cellStyle name="Input 2 4 3 4" xfId="1342" xr:uid="{AA4E4B09-9F91-4A1F-BA44-ABBB721C770A}"/>
    <cellStyle name="Input 2 4 3 5" xfId="2487" xr:uid="{5A1E114E-E9BE-4B1C-83AB-DDC56E8DE599}"/>
    <cellStyle name="Input 2 4 3 6" xfId="2384" xr:uid="{19A83297-0D8E-4475-8867-0A477A173CAB}"/>
    <cellStyle name="Input 2 4 3 7" xfId="1759" xr:uid="{9161890D-6B1F-482B-9436-536F1928D6A4}"/>
    <cellStyle name="Input 2 4 3 8" xfId="3105" xr:uid="{EE064AAE-1738-454F-944A-B6FA0090FE46}"/>
    <cellStyle name="Input 2 4 3 9" xfId="2773" xr:uid="{809CC580-DD23-4D7A-BF6B-24407B39FD54}"/>
    <cellStyle name="Input 2 4 4" xfId="751" xr:uid="{995E3A63-A56D-450E-B769-4877831E31AD}"/>
    <cellStyle name="Input 2 4 4 10" xfId="3347" xr:uid="{C8EC5DFC-79CE-42C3-A543-20CAA50588C0}"/>
    <cellStyle name="Input 2 4 4 2" xfId="2052" xr:uid="{D5528DA3-BF1F-41B5-9077-7BFCDE43AEFA}"/>
    <cellStyle name="Input 2 4 4 3" xfId="1856" xr:uid="{0A4356B8-448F-4371-AD21-BD47E72A3A78}"/>
    <cellStyle name="Input 2 4 4 4" xfId="1854" xr:uid="{49030176-1D68-46A0-8A95-26DA993C8887}"/>
    <cellStyle name="Input 2 4 4 5" xfId="2546" xr:uid="{B49D3CFC-75B3-40EF-97BD-01A1FBAE8AEB}"/>
    <cellStyle name="Input 2 4 4 6" xfId="2853" xr:uid="{0982DCFF-706E-476E-8C66-BAA7C5839349}"/>
    <cellStyle name="Input 2 4 4 7" xfId="3107" xr:uid="{2E983540-63CF-4963-B6B1-75C63004B739}"/>
    <cellStyle name="Input 2 4 4 8" xfId="3124" xr:uid="{278D1A4C-8976-4706-BDA9-C2028F1D335A}"/>
    <cellStyle name="Input 2 4 4 9" xfId="3386" xr:uid="{60ED73A2-0145-42DF-81C2-7AE13F3BB167}"/>
    <cellStyle name="Input 2 4 5" xfId="1562" xr:uid="{3ACC92E2-5A3D-4D9E-9BBF-F683F99F3374}"/>
    <cellStyle name="Input 2 4 6" xfId="1848" xr:uid="{0DD2896A-4A79-4375-B5E2-2F79EF9FD9AF}"/>
    <cellStyle name="Input 2 4 7" xfId="1542" xr:uid="{CA55CB68-979F-4EA2-B11A-01E76CCFFAD6}"/>
    <cellStyle name="Input 2 4 8" xfId="2087" xr:uid="{18874057-01BB-4D72-A885-166A60A64010}"/>
    <cellStyle name="Input 2 4 9" xfId="2850" xr:uid="{CBF850BA-2CCE-4297-ADCA-22A924723C9E}"/>
    <cellStyle name="Input 2 5" xfId="752" xr:uid="{718C11BB-24CD-4E64-917A-1683BD1BA83F}"/>
    <cellStyle name="Input 2 5 10" xfId="3108" xr:uid="{74774BF2-5AFF-441D-A385-A67A9F284A59}"/>
    <cellStyle name="Input 2 5 11" xfId="3125" xr:uid="{CB8AF9F2-B036-41F1-A002-C1FDC76E7F33}"/>
    <cellStyle name="Input 2 5 12" xfId="3387" xr:uid="{95DC3EDF-5D8A-4588-8780-B91E89C7287E}"/>
    <cellStyle name="Input 2 5 13" xfId="3346" xr:uid="{09EAF8BD-AFC4-46F4-8715-10EAE3627FF0}"/>
    <cellStyle name="Input 2 5 2" xfId="753" xr:uid="{CFCC573A-E6F8-4169-8E7E-94CCA22603E4}"/>
    <cellStyle name="Input 2 5 2 10" xfId="2790" xr:uid="{90EA2B60-3540-4AC8-B151-8D18D6392C8E}"/>
    <cellStyle name="Input 2 5 2 11" xfId="3408" xr:uid="{E43FE715-DB25-4EBC-A642-5F5398D9EBBB}"/>
    <cellStyle name="Input 2 5 2 2" xfId="754" xr:uid="{78769AEC-2B8D-47C7-A38E-067BE66989A1}"/>
    <cellStyle name="Input 2 5 2 2 10" xfId="3345" xr:uid="{F7C67485-A4BA-48BF-882F-1097E3D8A64B}"/>
    <cellStyle name="Input 2 5 2 2 2" xfId="2048" xr:uid="{431484F3-7ADB-4A65-A785-E3B9F9B8CBD6}"/>
    <cellStyle name="Input 2 5 2 2 3" xfId="2482" xr:uid="{9360E51D-9CD5-48A2-9C8F-FC372750286C}"/>
    <cellStyle name="Input 2 5 2 2 4" xfId="2727" xr:uid="{9EE7AD78-C8A7-462B-BE0C-B718D7DB03C7}"/>
    <cellStyle name="Input 2 5 2 2 5" xfId="1621" xr:uid="{10B38805-BBDF-451C-BAFA-653239E62859}"/>
    <cellStyle name="Input 2 5 2 2 6" xfId="2855" xr:uid="{3A0EE497-091C-4C80-B3D0-FEBE5F72D6FF}"/>
    <cellStyle name="Input 2 5 2 2 7" xfId="3110" xr:uid="{3CE78AC0-00F5-4203-8040-C6495F2895E6}"/>
    <cellStyle name="Input 2 5 2 2 8" xfId="3409" xr:uid="{FF592C3A-5AA1-43EC-9B1A-773E12549B66}"/>
    <cellStyle name="Input 2 5 2 2 9" xfId="1115" xr:uid="{EC8807D4-5AF9-4E37-A0C2-97EAD4D0674A}"/>
    <cellStyle name="Input 2 5 2 3" xfId="2050" xr:uid="{35317118-739B-4E43-8404-75596BF8824E}"/>
    <cellStyle name="Input 2 5 2 4" xfId="1756" xr:uid="{5768F108-AAFC-4B68-AF26-9DC3EFE75AF0}"/>
    <cellStyle name="Input 2 5 2 5" xfId="1340" xr:uid="{AA10948F-94ED-4A4E-8AE4-B24F7EED0CFA}"/>
    <cellStyle name="Input 2 5 2 6" xfId="2545" xr:uid="{E246177F-C361-4930-BA41-0B6E357B1892}"/>
    <cellStyle name="Input 2 5 2 7" xfId="2854" xr:uid="{3E9F20BE-ACBD-4886-9C12-724E4B674772}"/>
    <cellStyle name="Input 2 5 2 8" xfId="3109" xr:uid="{FDD7CFCF-108B-485E-9A7B-4848AB199E83}"/>
    <cellStyle name="Input 2 5 2 9" xfId="2542" xr:uid="{4F2E0782-1C38-4389-8A29-617384321A2B}"/>
    <cellStyle name="Input 2 5 3" xfId="755" xr:uid="{443797A3-3B23-47D0-A687-F7B72608E14F}"/>
    <cellStyle name="Input 2 5 3 10" xfId="3388" xr:uid="{8A67311A-F84F-481F-8FDA-B1B531E17C7A}"/>
    <cellStyle name="Input 2 5 3 11" xfId="3344" xr:uid="{343A7E6D-4741-46B9-98CC-39DFAB277E20}"/>
    <cellStyle name="Input 2 5 3 2" xfId="756" xr:uid="{EFE2AC6D-9DC2-4866-A325-6B3865A2978D}"/>
    <cellStyle name="Input 2 5 3 2 10" xfId="3343" xr:uid="{21BD7832-A5E2-49A5-87D2-D1263C7214EE}"/>
    <cellStyle name="Input 2 5 3 2 2" xfId="1632" xr:uid="{F3E9BE6B-AB5E-4A1B-93B5-2DDFEBF36F01}"/>
    <cellStyle name="Input 2 5 3 2 3" xfId="1868" xr:uid="{E9AA1F95-BBFF-4CDE-8A55-E82FCA700E36}"/>
    <cellStyle name="Input 2 5 3 2 4" xfId="2306" xr:uid="{9B1A3C12-4D1E-43EB-86D6-0017208EAC23}"/>
    <cellStyle name="Input 2 5 3 2 5" xfId="2544" xr:uid="{272107B8-6253-452F-AF03-C3DF449541FD}"/>
    <cellStyle name="Input 2 5 3 2 6" xfId="2856" xr:uid="{6F35065D-D2FB-4374-AD1C-BB0F53590563}"/>
    <cellStyle name="Input 2 5 3 2 7" xfId="3112" xr:uid="{CABA6F69-0BDB-43AC-9BDE-3B789A4D7BC0}"/>
    <cellStyle name="Input 2 5 3 2 8" xfId="3150" xr:uid="{0B4A21F3-A9DA-4EBD-80D5-0A110687D463}"/>
    <cellStyle name="Input 2 5 3 2 9" xfId="3389" xr:uid="{3E06CFCE-EE14-475F-99AB-2451B5CFD460}"/>
    <cellStyle name="Input 2 5 3 3" xfId="1186" xr:uid="{9DB2C3EF-2543-4389-AA4F-5C3264B327C6}"/>
    <cellStyle name="Input 2 5 3 4" xfId="1184" xr:uid="{43E40EB4-2731-4F92-94FA-F5C885DC75CC}"/>
    <cellStyle name="Input 2 5 3 5" xfId="2202" xr:uid="{A47E10B7-73B7-4E3B-9C7A-553EAC2B4862}"/>
    <cellStyle name="Input 2 5 3 6" xfId="1273" xr:uid="{2EE4D68E-9B35-42C4-A5B1-F60C36898FD2}"/>
    <cellStyle name="Input 2 5 3 7" xfId="2479" xr:uid="{79064975-2D6E-483D-B33A-AFA1631F197A}"/>
    <cellStyle name="Input 2 5 3 8" xfId="3111" xr:uid="{EE1AD50B-D9C9-4CA2-8F9A-FC27DBC82813}"/>
    <cellStyle name="Input 2 5 3 9" xfId="2871" xr:uid="{7AB8422B-5559-4962-87A4-4746116C6BB4}"/>
    <cellStyle name="Input 2 5 4" xfId="757" xr:uid="{98F82E9E-43D4-4BFD-A324-EB7C6CF03B8C}"/>
    <cellStyle name="Input 2 5 4 10" xfId="3342" xr:uid="{6C7E3730-D655-43A1-B4E0-4D3FD8E69078}"/>
    <cellStyle name="Input 2 5 4 2" xfId="1896" xr:uid="{873AC597-AEC2-4C2E-9C16-9FC72387831C}"/>
    <cellStyle name="Input 2 5 4 3" xfId="1721" xr:uid="{206B9A02-4AD0-44F9-A8FD-4D128599CF69}"/>
    <cellStyle name="Input 2 5 4 4" xfId="1942" xr:uid="{B355AA92-2D93-4643-9C1F-7C78A4439E1C}"/>
    <cellStyle name="Input 2 5 4 5" xfId="2091" xr:uid="{F76DAE88-7707-4271-B768-E54E2BF5B241}"/>
    <cellStyle name="Input 2 5 4 6" xfId="2778" xr:uid="{E3F7FF02-38A2-4EBD-8C4F-FB81CCF665ED}"/>
    <cellStyle name="Input 2 5 4 7" xfId="3113" xr:uid="{D62F7787-D30C-4508-B5AF-15070420E842}"/>
    <cellStyle name="Input 2 5 4 8" xfId="2899" xr:uid="{CF633529-8AB6-4C66-973B-8B2C3040C0B0}"/>
    <cellStyle name="Input 2 5 4 9" xfId="3390" xr:uid="{1A813931-21BE-4A34-8011-820636DD64E9}"/>
    <cellStyle name="Input 2 5 5" xfId="2051" xr:uid="{2D004B12-612D-4F90-82FC-AE84310E59B5}"/>
    <cellStyle name="Input 2 5 6" xfId="2223" xr:uid="{3F40D216-3026-4D02-9F20-A6555490E81A}"/>
    <cellStyle name="Input 2 5 7" xfId="1116" xr:uid="{1E45A8A8-FDB3-495E-A4E2-9683CB40FD5A}"/>
    <cellStyle name="Input 2 5 8" xfId="2876" xr:uid="{E6FAC8E2-7DE2-4CDC-A497-3BD380EB8B32}"/>
    <cellStyle name="Input 2 5 9" xfId="2608" xr:uid="{57C96606-9A89-4014-A1D6-431E74D80F92}"/>
    <cellStyle name="Input 2 6" xfId="758" xr:uid="{AB27ECFC-C6A1-46E3-B31C-FD4D36388D14}"/>
    <cellStyle name="Input 2 6 10" xfId="2108" xr:uid="{B2A7FB19-FF8B-400A-9F8A-812833D03E1D}"/>
    <cellStyle name="Input 2 6 2" xfId="1260" xr:uid="{440E4843-49CC-432C-B03F-171EC11989DC}"/>
    <cellStyle name="Input 2 6 3" xfId="1909" xr:uid="{365F2E68-6E0A-4AFC-BC72-FF38E54B63BE}"/>
    <cellStyle name="Input 2 6 4" xfId="1809" xr:uid="{0D6A149C-64FE-4A20-BB9A-283DCFC12CCD}"/>
    <cellStyle name="Input 2 6 5" xfId="1378" xr:uid="{E3CA29E7-42FE-4D91-B8AB-0F157AF7DD83}"/>
    <cellStyle name="Input 2 6 6" xfId="2278" xr:uid="{374DC435-200D-4E3C-A7DF-E081137772F0}"/>
    <cellStyle name="Input 2 6 7" xfId="3114" xr:uid="{37E78596-EFFE-4B40-B26F-F8AAE19891D4}"/>
    <cellStyle name="Input 2 6 8" xfId="2705" xr:uid="{862ABF48-F5E2-4C1F-86E6-CD5775AD1F90}"/>
    <cellStyle name="Input 2 6 9" xfId="2717" xr:uid="{2973C1CA-DD40-4F10-ADA5-EA1A661986B7}"/>
    <cellStyle name="Input 2 7" xfId="759" xr:uid="{90DA6823-743D-4BB8-A7BC-C7307753DCE2}"/>
    <cellStyle name="Input 2 7 10" xfId="2881" xr:uid="{A1C7FDB2-EF6D-4666-9182-8011DB7BD17B}"/>
    <cellStyle name="Input 2 7 2" xfId="1817" xr:uid="{F5011A74-86E6-4875-805E-17C9BFA40190}"/>
    <cellStyle name="Input 2 7 3" xfId="2376" xr:uid="{3E4B9171-5214-48DD-82EA-D752D1C74208}"/>
    <cellStyle name="Input 2 7 4" xfId="1050" xr:uid="{6F63772C-4A16-49CE-AF74-EB0CABA7A71C}"/>
    <cellStyle name="Input 2 7 5" xfId="1200" xr:uid="{9E2FE7C0-0F23-4C17-A5ED-E77D3AE4089E}"/>
    <cellStyle name="Input 2 7 6" xfId="2857" xr:uid="{A47C56CA-65E4-47C0-B005-C88703236BA6}"/>
    <cellStyle name="Input 2 7 7" xfId="3115" xr:uid="{7E4FB9BD-99AC-4A4D-92D9-F8D3351A7A1F}"/>
    <cellStyle name="Input 2 7 8" xfId="2865" xr:uid="{B18DA1A7-343A-4773-94B5-4FB34690B87F}"/>
    <cellStyle name="Input 2 7 9" xfId="2890" xr:uid="{FEE125EB-C055-4EF2-9912-B9BC98268FF1}"/>
    <cellStyle name="Input 2 8" xfId="1320" xr:uid="{CEC144A5-489D-41E0-A539-3D9E64480D05}"/>
    <cellStyle name="Input 2 9" xfId="1081" xr:uid="{1F9BF99F-E1BA-42C1-91E0-4E43668AFBF8}"/>
    <cellStyle name="Input|Date" xfId="131" xr:uid="{00000000-0005-0000-0000-0000AD000000}"/>
    <cellStyle name="Input1" xfId="132" xr:uid="{00000000-0005-0000-0000-0000AE000000}"/>
    <cellStyle name="Input1 2" xfId="133" xr:uid="{00000000-0005-0000-0000-0000AF000000}"/>
    <cellStyle name="Input1 2 2" xfId="329" xr:uid="{00000000-0005-0000-0000-0000B0000000}"/>
    <cellStyle name="Input1 2 2 2" xfId="1356" xr:uid="{B9170436-4F8E-4ED5-A09D-42ED17E57A4C}"/>
    <cellStyle name="Input1 2 2 3" xfId="479" xr:uid="{D5A4CD04-481A-4279-AF74-859B3A9FB46D}"/>
    <cellStyle name="Input1 2 3" xfId="760" xr:uid="{2DFD680A-E13C-4116-B567-7E7DDD26FBA9}"/>
    <cellStyle name="Input1 2 3 2" xfId="1638" xr:uid="{51A55905-81CA-497A-86BE-EF163B3F7214}"/>
    <cellStyle name="Input1 2 4" xfId="1175" xr:uid="{F77CA9C8-C4B7-42CD-A114-5B57D7149AE0}"/>
    <cellStyle name="Input1 2 5" xfId="396" xr:uid="{E1026257-EB6F-46BE-A110-F5C9851C48BB}"/>
    <cellStyle name="Input1 3" xfId="296" xr:uid="{00000000-0005-0000-0000-0000B1000000}"/>
    <cellStyle name="Input1 3 2" xfId="336" xr:uid="{00000000-0005-0000-0000-0000B2000000}"/>
    <cellStyle name="Input1 3 2 2" xfId="1358" xr:uid="{D327B915-3272-413A-A74F-043205255720}"/>
    <cellStyle name="Input1 3 2 3" xfId="481" xr:uid="{5C02E8D2-EF16-4D80-BDEC-17D7F51563AC}"/>
    <cellStyle name="Input1 3 3" xfId="761" xr:uid="{79873813-1438-4C9C-AD57-FCD40619B804}"/>
    <cellStyle name="Input1 3 3 2" xfId="1639" xr:uid="{48DB7846-B412-4E8D-A5DF-3A112485AA93}"/>
    <cellStyle name="Input1 3 4" xfId="1357" xr:uid="{3928CB4C-B49C-4AE6-A12E-F181C7903649}"/>
    <cellStyle name="Input1 3 5" xfId="480" xr:uid="{E2D4CA4B-A3CA-4E77-BEEA-755514C3854A}"/>
    <cellStyle name="Input1 4" xfId="328" xr:uid="{00000000-0005-0000-0000-0000B3000000}"/>
    <cellStyle name="Input1 4 2" xfId="762" xr:uid="{DAA3C899-F8AA-4EB5-8B6D-A86BD2C6F77B}"/>
    <cellStyle name="Input1 4 2 2" xfId="1640" xr:uid="{903AF43B-70C1-446D-8083-43BD1E811A78}"/>
    <cellStyle name="Input1 4 3" xfId="1359" xr:uid="{EA1D166D-AE0C-47D9-B172-11800F1E1540}"/>
    <cellStyle name="Input1 4 4" xfId="482" xr:uid="{6EF93EF7-914B-4278-8111-510E0FAFD073}"/>
    <cellStyle name="Input1 5" xfId="483" xr:uid="{352A024F-AC14-45D1-9D2A-825C1F2FA884}"/>
    <cellStyle name="Input1 5 2" xfId="1360" xr:uid="{5BCD5241-37DD-4EC0-AF7E-7FF74CA54F88}"/>
    <cellStyle name="Input1 6" xfId="763" xr:uid="{39CD29F5-ACB0-447B-95A5-E0EB3D4CF124}"/>
    <cellStyle name="Input1 6 2" xfId="1641" xr:uid="{0505A485-AE79-4F83-912E-D5E3261E46D9}"/>
    <cellStyle name="Input1 7" xfId="1036" xr:uid="{7E898982-6214-4887-A2F2-C7FFA12B6130}"/>
    <cellStyle name="Input1 8" xfId="347" xr:uid="{E9610E6E-FFB7-420D-B695-DCA737120E49}"/>
    <cellStyle name="Input1%" xfId="297" xr:uid="{00000000-0005-0000-0000-0000B4000000}"/>
    <cellStyle name="Input1_ICRC Electricity model 1-1  (1 Feb 2003) " xfId="298" xr:uid="{00000000-0005-0000-0000-0000B5000000}"/>
    <cellStyle name="Input1default" xfId="299" xr:uid="{00000000-0005-0000-0000-0000B6000000}"/>
    <cellStyle name="Input1default%" xfId="300" xr:uid="{00000000-0005-0000-0000-0000B7000000}"/>
    <cellStyle name="Input2" xfId="134" xr:uid="{00000000-0005-0000-0000-0000B8000000}"/>
    <cellStyle name="Input2 2" xfId="135" xr:uid="{00000000-0005-0000-0000-0000B9000000}"/>
    <cellStyle name="Input2 3" xfId="484" xr:uid="{52D4BFA8-1888-4BC8-940B-1BDDB1CA2F83}"/>
    <cellStyle name="Input3" xfId="136" xr:uid="{00000000-0005-0000-0000-0000BA000000}"/>
    <cellStyle name="Input3 2" xfId="137" xr:uid="{00000000-0005-0000-0000-0000BB000000}"/>
    <cellStyle name="Input3 2 2" xfId="331" xr:uid="{00000000-0005-0000-0000-0000BC000000}"/>
    <cellStyle name="Input3 2 2 2" xfId="1642" xr:uid="{1DFD76DA-D84D-4A66-8102-38FE59AB1C2B}"/>
    <cellStyle name="Input3 2 2 3" xfId="764" xr:uid="{621AA1FC-A9BE-43BE-BD3C-EC6A086767CD}"/>
    <cellStyle name="Input3 2 3" xfId="1178" xr:uid="{B3025CA9-58BD-4C23-A999-840EDD267E03}"/>
    <cellStyle name="Input3 2 4" xfId="397" xr:uid="{E3671D29-E0C1-4D5D-B064-F646BE7D8C28}"/>
    <cellStyle name="Input3 3" xfId="330" xr:uid="{00000000-0005-0000-0000-0000BD000000}"/>
    <cellStyle name="Input3 3 2" xfId="765" xr:uid="{88AB44DD-BB50-44FC-81E9-F9477D6EAC42}"/>
    <cellStyle name="Input3 3 2 2" xfId="1643" xr:uid="{11FD174D-C2C1-4A6F-8153-381BA33236DA}"/>
    <cellStyle name="Input3 3 3" xfId="1365" xr:uid="{4A423830-906E-423B-83AB-FB8EB5FBB99F}"/>
    <cellStyle name="Input3 3 4" xfId="485" xr:uid="{A36485AF-D7BF-453D-96EB-8CFEA83B3938}"/>
    <cellStyle name="Input3 4" xfId="766" xr:uid="{DE4FAB2A-28BF-4B7F-A893-64C82239368F}"/>
    <cellStyle name="Input3 4 2" xfId="1644" xr:uid="{45274E54-07C9-47F3-B618-6B72CBA0C986}"/>
    <cellStyle name="Input3 5" xfId="767" xr:uid="{E78FDA92-8330-4326-A86E-A4D70BDDA884}"/>
    <cellStyle name="Input3 5 2" xfId="1645" xr:uid="{3E6B7D33-6130-4949-BAB3-1E9032C060A4}"/>
    <cellStyle name="Input3 6" xfId="1037" xr:uid="{5C20F558-FB8E-4201-9F49-4E74B0DC84C4}"/>
    <cellStyle name="Input3 7" xfId="348" xr:uid="{E67A53AF-2351-46D6-97D6-F0AF2F460904}"/>
    <cellStyle name="InputCell" xfId="486" xr:uid="{21879CFC-CD46-4D4D-8B89-AED94ED78A3E}"/>
    <cellStyle name="InputCell 2" xfId="487" xr:uid="{4B6522F5-AE72-42F2-A67B-FEB2ACA28329}"/>
    <cellStyle name="InputCell 2 2" xfId="1367" xr:uid="{E950ACC3-5DD0-440D-8D3A-196B086C1F31}"/>
    <cellStyle name="InputCell 3" xfId="488" xr:uid="{BDD10422-E33D-4938-9175-3E4A8A12AF55}"/>
    <cellStyle name="InputCell 3 2" xfId="1368" xr:uid="{2A511A21-E80C-4A6A-AF91-32D182C3D48E}"/>
    <cellStyle name="InputCell 4" xfId="1366" xr:uid="{DFC6DAD8-2970-4A4A-91E5-57B3390D8844}"/>
    <cellStyle name="InputCellText" xfId="489" xr:uid="{69ED337A-C004-4A22-B922-4A03C3608DA8}"/>
    <cellStyle name="InputCellText 2" xfId="490" xr:uid="{B7B32952-5E59-468C-8184-808981C185A3}"/>
    <cellStyle name="InputCellText 2 2" xfId="1370" xr:uid="{C3DF6DF7-4D1A-41EB-AAE0-9F3F577D3BCB}"/>
    <cellStyle name="InputCellText 3" xfId="491" xr:uid="{28D36203-B9D3-4C2B-BB12-82B1F84B5445}"/>
    <cellStyle name="InputCellText 3 2" xfId="1371" xr:uid="{E34F433F-7F8B-425B-9D20-3790B02B86BA}"/>
    <cellStyle name="InputCellText 4" xfId="1369" xr:uid="{205260F3-9CC3-4A9F-B0BE-21ECE4AF6025}"/>
    <cellStyle name="Inputs_Divider" xfId="138" xr:uid="{00000000-0005-0000-0000-0000BE000000}"/>
    <cellStyle name="InSheet" xfId="139" xr:uid="{00000000-0005-0000-0000-0000BF000000}"/>
    <cellStyle name="key result" xfId="301" xr:uid="{00000000-0005-0000-0000-0000C0000000}"/>
    <cellStyle name="Lines" xfId="140" xr:uid="{00000000-0005-0000-0000-0000C1000000}"/>
    <cellStyle name="Linked Cell 2" xfId="141" xr:uid="{00000000-0005-0000-0000-0000C2000000}"/>
    <cellStyle name="Local import" xfId="302" xr:uid="{00000000-0005-0000-0000-0000C3000000}"/>
    <cellStyle name="Local import %" xfId="303" xr:uid="{00000000-0005-0000-0000-0000C4000000}"/>
    <cellStyle name="Mine" xfId="142" xr:uid="{00000000-0005-0000-0000-0000C5000000}"/>
    <cellStyle name="Model Name" xfId="143" xr:uid="{00000000-0005-0000-0000-0000C6000000}"/>
    <cellStyle name="Neutral 2" xfId="144" xr:uid="{00000000-0005-0000-0000-0000C7000000}"/>
    <cellStyle name="NonInputCell" xfId="492" xr:uid="{E0E6DAA7-08C4-4AD9-A2F1-9821FF659200}"/>
    <cellStyle name="NonInputCell 2" xfId="493" xr:uid="{458D0117-C2BE-4D27-A5C8-E76B75191716}"/>
    <cellStyle name="NonInputCell 2 2" xfId="1376" xr:uid="{64D8B3EB-2391-46FC-ACC5-BD12A7F54C49}"/>
    <cellStyle name="NonInputCell 3" xfId="494" xr:uid="{06BA7E2D-C962-45D4-B30A-DEB0B71C61C9}"/>
    <cellStyle name="NonInputCell 3 2" xfId="1377" xr:uid="{2CEBF9C5-201A-4AE4-951B-5ECC2B33068C}"/>
    <cellStyle name="NonInputCell 4" xfId="1375" xr:uid="{2DD71BDB-8588-47C7-9797-393DD371009C}"/>
    <cellStyle name="Normal" xfId="0" builtinId="0"/>
    <cellStyle name="Normal - Style1" xfId="145" xr:uid="{00000000-0005-0000-0000-0000C9000000}"/>
    <cellStyle name="Normal 10" xfId="146" xr:uid="{00000000-0005-0000-0000-0000CA000000}"/>
    <cellStyle name="Normal 10 2" xfId="285" xr:uid="{00000000-0005-0000-0000-0000CB000000}"/>
    <cellStyle name="Normal 10 2 2" xfId="495" xr:uid="{F8215E32-7AA9-45B6-91AD-4580DBC8507C}"/>
    <cellStyle name="Normal 10 2 2 2" xfId="667" xr:uid="{61CA71CA-347D-4B85-8897-B6D62D6F6259}"/>
    <cellStyle name="Normal 10 3" xfId="352" xr:uid="{E3CE9DFB-6E96-4B8E-8770-CD77EAD9703E}"/>
    <cellStyle name="Normal 11" xfId="265" xr:uid="{00000000-0005-0000-0000-0000CC000000}"/>
    <cellStyle name="Normal 11 2" xfId="496" xr:uid="{1CCA7A39-2811-456C-B2F8-FFE3F36D95D3}"/>
    <cellStyle name="Normal 11 3" xfId="497" xr:uid="{DEA90D7C-F936-41E1-8CA2-5581EDAC6CAB}"/>
    <cellStyle name="Normal 11 4" xfId="498" xr:uid="{9E58A22C-1854-4E61-B8AB-CFDB5C4C18D1}"/>
    <cellStyle name="Normal 11 4 2" xfId="1381" xr:uid="{CAE59C0D-D8E7-43AF-AE1E-08B51C03308D}"/>
    <cellStyle name="Normal 11 5" xfId="1276" xr:uid="{B38C4D45-FB60-4544-A0B3-8DAC6C3126A8}"/>
    <cellStyle name="Normal 11 6" xfId="400" xr:uid="{F17FC580-6A0A-46E0-A615-52BC60625128}"/>
    <cellStyle name="Normal 114" xfId="349" xr:uid="{CA259CC6-2DEB-4518-8D79-BFD880154BE6}"/>
    <cellStyle name="Normal 114 2" xfId="353" xr:uid="{E2CF089E-FD17-41EC-AC23-6586A193061A}"/>
    <cellStyle name="Normal 12" xfId="281" xr:uid="{00000000-0005-0000-0000-0000CD000000}"/>
    <cellStyle name="Normal 12 2" xfId="500" xr:uid="{D029CA9F-36DF-4EBA-9CCB-E6D411F96F83}"/>
    <cellStyle name="Normal 12 3" xfId="499" xr:uid="{9842F275-9DCF-40E6-A46B-7A167E1E77DD}"/>
    <cellStyle name="Normal 13" xfId="147" xr:uid="{00000000-0005-0000-0000-0000CE000000}"/>
    <cellStyle name="Normal 13 2" xfId="148" xr:uid="{00000000-0005-0000-0000-0000CF000000}"/>
    <cellStyle name="Normal 13_29(d) - Gas extensions -tariffs" xfId="149" xr:uid="{00000000-0005-0000-0000-0000D0000000}"/>
    <cellStyle name="Normal 14" xfId="271" xr:uid="{00000000-0005-0000-0000-0000D1000000}"/>
    <cellStyle name="Normal 14 2" xfId="501" xr:uid="{DD8AEF9D-B46E-4F00-A8F2-F92752432BA2}"/>
    <cellStyle name="Normal 14 2 2" xfId="768" xr:uid="{9F10F7FD-AEE1-470A-91BA-4E9C5056AB03}"/>
    <cellStyle name="Normal 14 2 2 2" xfId="1646" xr:uid="{6613F016-B7AE-4160-B85D-72C5F76EBBF1}"/>
    <cellStyle name="Normal 14 3" xfId="502" xr:uid="{08435F4A-B780-4E04-ACEC-A106F22AA26B}"/>
    <cellStyle name="Normal 14 3 2" xfId="503" xr:uid="{48D442BA-8AED-49AE-AE67-F722E4644214}"/>
    <cellStyle name="Normal 14 3 2 2" xfId="1386" xr:uid="{5714C745-8E36-446C-BBDE-58231761BE80}"/>
    <cellStyle name="Normal 14 3 3" xfId="504" xr:uid="{6166DB96-C541-4797-B113-9F1C76F31F18}"/>
    <cellStyle name="Normal 14 3 3 2" xfId="1387" xr:uid="{E85C65AE-7720-4463-AAE5-5C15EAC5D8AA}"/>
    <cellStyle name="Normal 14 3 4" xfId="1385" xr:uid="{F6FA5EE3-839A-4C3F-9586-CBC716D09678}"/>
    <cellStyle name="Normal 14 4" xfId="505" xr:uid="{FB65E8CE-21C5-4717-A36D-071CF7782C37}"/>
    <cellStyle name="Normal 14 4 2" xfId="1388" xr:uid="{250F0642-FD21-46D6-86B8-5EEC676CD637}"/>
    <cellStyle name="Normal 14 5" xfId="506" xr:uid="{08FB45FB-90D6-4B6E-B001-0CFB6C8295DB}"/>
    <cellStyle name="Normal 14 6" xfId="669" xr:uid="{8CB3C2A7-F3FD-4B90-AC11-18B92F0A581A}"/>
    <cellStyle name="Normal 14 6 2" xfId="1552" xr:uid="{BD647F24-120E-4519-A711-FFB02588F195}"/>
    <cellStyle name="Normal 14 7" xfId="1279" xr:uid="{2D7A3AD1-B258-4028-B601-04C1BA1DEAE8}"/>
    <cellStyle name="Normal 14 8" xfId="403" xr:uid="{690A71F0-9D6A-4FC2-8194-816985C6D6F2}"/>
    <cellStyle name="Normal 143" xfId="769" xr:uid="{D6D639FE-1950-41F7-AB8C-C58C9CEB2335}"/>
    <cellStyle name="Normal 143 2" xfId="1647" xr:uid="{C924AAC7-F81A-4BBB-8401-242E683397D4}"/>
    <cellStyle name="Normal 144" xfId="770" xr:uid="{B69FD136-F830-4138-878F-DF9A59526FF4}"/>
    <cellStyle name="Normal 144 2" xfId="1648" xr:uid="{345C9418-6EEE-4993-8666-AFDB0C12DE89}"/>
    <cellStyle name="Normal 147" xfId="771" xr:uid="{C8ABE8E2-6818-43C4-BDB0-A101167D344B}"/>
    <cellStyle name="Normal 147 2" xfId="1649" xr:uid="{06B0AC87-29AF-4F48-B2C3-50816833A24F}"/>
    <cellStyle name="Normal 148" xfId="772" xr:uid="{EC082FC9-CC3D-44E3-A204-BD56B400EF5F}"/>
    <cellStyle name="Normal 148 2" xfId="1650" xr:uid="{AC1A65A5-0818-4C27-B04E-9333D6D7C556}"/>
    <cellStyle name="Normal 149" xfId="773" xr:uid="{D80505AC-FA26-473E-831F-ACD35C36D90A}"/>
    <cellStyle name="Normal 149 2" xfId="1651" xr:uid="{5EB3F9BA-D1D2-4B6D-B389-28CBA9207ED8}"/>
    <cellStyle name="Normal 15" xfId="150" xr:uid="{00000000-0005-0000-0000-0000D2000000}"/>
    <cellStyle name="Normal 15 2" xfId="507" xr:uid="{D1B26617-5E84-46D5-8EFF-6BE3D9D97765}"/>
    <cellStyle name="Normal 15 3" xfId="774" xr:uid="{863FE034-981C-4082-9AE2-CE51A42F2D94}"/>
    <cellStyle name="Normal 15 3 2" xfId="1652" xr:uid="{BE6567CC-7813-4633-A8C7-8C0490F86F0B}"/>
    <cellStyle name="Normal 150" xfId="775" xr:uid="{38E8D507-CCBF-4656-AD24-FF5FE9ED98F5}"/>
    <cellStyle name="Normal 150 2" xfId="1653" xr:uid="{68278040-C56A-42A6-94E7-3E46EBD31DDE}"/>
    <cellStyle name="Normal 151" xfId="776" xr:uid="{618DA133-E67D-4661-B732-C2B078DE2472}"/>
    <cellStyle name="Normal 151 2" xfId="1654" xr:uid="{A1B0ED64-54A6-4D54-BB8E-36DDCFB3FB94}"/>
    <cellStyle name="Normal 152" xfId="777" xr:uid="{5A295382-08E0-4F9F-A242-5377D8587006}"/>
    <cellStyle name="Normal 152 2" xfId="1655" xr:uid="{8476551F-3CA4-4BAE-BE87-E6B29F21CD21}"/>
    <cellStyle name="Normal 153" xfId="778" xr:uid="{E080AF58-12F7-47BE-8BA7-D70CB367181D}"/>
    <cellStyle name="Normal 153 2" xfId="1656" xr:uid="{7369BAD8-8CB6-4608-AF32-16D1F8D0094A}"/>
    <cellStyle name="Normal 154" xfId="779" xr:uid="{3FFCEBEE-D20F-41F2-B8B6-D7F3A482FF5C}"/>
    <cellStyle name="Normal 154 2" xfId="1657" xr:uid="{3C775510-3828-4510-BE6A-00B92219D98B}"/>
    <cellStyle name="Normal 155" xfId="780" xr:uid="{418227F3-80F7-4784-97EA-681CB6BBD473}"/>
    <cellStyle name="Normal 155 2" xfId="1658" xr:uid="{318170CA-C92F-440F-AF13-3A2BD9D37C9E}"/>
    <cellStyle name="Normal 156" xfId="781" xr:uid="{1B9CF96D-19BD-454D-AC72-C4654E436EFE}"/>
    <cellStyle name="Normal 156 2" xfId="1659" xr:uid="{96CCA480-01A1-40F0-B6B2-EB812E0E290B}"/>
    <cellStyle name="Normal 16" xfId="151" xr:uid="{00000000-0005-0000-0000-0000D3000000}"/>
    <cellStyle name="Normal 16 2" xfId="508" xr:uid="{BCC7B100-ECF8-40C4-8FEB-1C7512E15BDD}"/>
    <cellStyle name="Normal 16 3" xfId="782" xr:uid="{487F748F-A6A4-4B10-B589-B44F9B45C3AD}"/>
    <cellStyle name="Normal 161" xfId="783" xr:uid="{02DDA12F-7903-491B-AFB1-B65400DD4E4A}"/>
    <cellStyle name="Normal 161 2" xfId="1661" xr:uid="{856C8BE5-2FB6-4185-99CE-5BF46FE04E21}"/>
    <cellStyle name="Normal 162" xfId="784" xr:uid="{DF06A2C4-03B5-43DE-9699-4E99F5B0679C}"/>
    <cellStyle name="Normal 162 2" xfId="1662" xr:uid="{7698A33E-335E-4784-BC0B-1E2FBD28D2A0}"/>
    <cellStyle name="Normal 163" xfId="785" xr:uid="{949E0FDD-7761-449F-83EA-C4F58DC9C335}"/>
    <cellStyle name="Normal 163 2" xfId="1663" xr:uid="{5D25FB9F-4CB7-4EBF-AD0D-E4BDAFE95C2A}"/>
    <cellStyle name="Normal 164" xfId="786" xr:uid="{DC63002D-1428-44AA-A308-41E44720593E}"/>
    <cellStyle name="Normal 164 2" xfId="1664" xr:uid="{EA33A986-79A5-4B0A-9ADA-D079E771BDB9}"/>
    <cellStyle name="Normal 169" xfId="787" xr:uid="{F92102BB-77D3-4AC3-8DC5-BFC4B0C376BE}"/>
    <cellStyle name="Normal 169 2" xfId="1665" xr:uid="{A786AE54-E3B4-4890-83D2-8C6C41120733}"/>
    <cellStyle name="Normal 17" xfId="509" xr:uid="{EF4556F3-6E21-49D2-BCDE-A02E4F26C352}"/>
    <cellStyle name="Normal 17 2" xfId="510" xr:uid="{8E4FF310-15B4-45F6-B7DC-93A6CE04928B}"/>
    <cellStyle name="Normal 17 2 2" xfId="511" xr:uid="{FE72BCA5-2B90-4DC9-8727-19A2EDFD89B2}"/>
    <cellStyle name="Normal 17 2 2 2" xfId="512" xr:uid="{D559486C-C2BC-45B0-92F8-43F5D9A35C38}"/>
    <cellStyle name="Normal 17 2 2 2 2" xfId="1395" xr:uid="{560DF9E5-4D5F-43F7-A02C-9292F988CA31}"/>
    <cellStyle name="Normal 17 2 2 3" xfId="513" xr:uid="{A071B1BE-190E-4CB9-AA8A-2E27AA47469F}"/>
    <cellStyle name="Normal 17 2 2 3 2" xfId="1396" xr:uid="{75E04F19-875A-452F-83C1-D889773E123E}"/>
    <cellStyle name="Normal 17 2 2 4" xfId="1394" xr:uid="{C862B358-ACB1-4394-9EBD-5FC4CA5FC8D9}"/>
    <cellStyle name="Normal 17 2 3" xfId="514" xr:uid="{DD92528D-83A4-41D7-93ED-C227287B79BD}"/>
    <cellStyle name="Normal 17 2 3 2" xfId="1397" xr:uid="{A9E9AC51-0A57-4635-AB3D-401221325DFD}"/>
    <cellStyle name="Normal 17 2 4" xfId="515" xr:uid="{889B8062-F072-4AD7-A04D-572CE01694F5}"/>
    <cellStyle name="Normal 17 2 4 2" xfId="1398" xr:uid="{F84CC4C4-1BF5-4EFC-BB01-477491CE6035}"/>
    <cellStyle name="Normal 17 2 5" xfId="1393" xr:uid="{215B2F98-A1A3-4600-AACB-448B850638FE}"/>
    <cellStyle name="Normal 17 3" xfId="516" xr:uid="{FA073048-7A83-4868-9D0C-A9B10C876118}"/>
    <cellStyle name="Normal 17 3 2" xfId="517" xr:uid="{08053D3A-BF2A-4898-B639-CD334116BD32}"/>
    <cellStyle name="Normal 17 3 2 2" xfId="518" xr:uid="{C304008C-39A5-4146-8999-8633F4907DF2}"/>
    <cellStyle name="Normal 17 3 2 2 2" xfId="1401" xr:uid="{C9C8D5E2-F62E-4A50-9570-483AEA7352D5}"/>
    <cellStyle name="Normal 17 3 2 3" xfId="519" xr:uid="{582B3C00-B6C3-4FB5-9689-7DB88E887631}"/>
    <cellStyle name="Normal 17 3 2 3 2" xfId="1402" xr:uid="{564DC803-BCE2-4768-868E-4F8DC8E61357}"/>
    <cellStyle name="Normal 17 3 2 4" xfId="1400" xr:uid="{2C0BC697-3738-412D-9128-0AFAC61148AB}"/>
    <cellStyle name="Normal 17 3 3" xfId="520" xr:uid="{09EF91A7-5698-4695-B1D0-32A468002601}"/>
    <cellStyle name="Normal 17 3 3 2" xfId="1403" xr:uid="{250205FB-B224-4BCD-BCCD-5846D34DFEBA}"/>
    <cellStyle name="Normal 17 3 4" xfId="521" xr:uid="{52BFBBC6-AC59-4BFC-A07D-668C5DF0B5D5}"/>
    <cellStyle name="Normal 17 3 4 2" xfId="1404" xr:uid="{ED2D439B-FB80-4318-9E33-E7E730B91D7A}"/>
    <cellStyle name="Normal 17 3 5" xfId="1399" xr:uid="{822A14F7-841A-493E-9648-9F2B4FEB3E1E}"/>
    <cellStyle name="Normal 17 4" xfId="522" xr:uid="{B535E687-2A52-43EC-B89D-835D3710FFA6}"/>
    <cellStyle name="Normal 17 4 2" xfId="523" xr:uid="{2CC94238-BA47-400F-B1DF-528B02F22E21}"/>
    <cellStyle name="Normal 17 4 2 2" xfId="1406" xr:uid="{C53F4B72-7AFA-44D2-817C-A8D40CCA7395}"/>
    <cellStyle name="Normal 17 4 3" xfId="524" xr:uid="{12B09602-F3DD-42F0-89BA-0E27743025AD}"/>
    <cellStyle name="Normal 17 4 3 2" xfId="1407" xr:uid="{8902D574-2343-40EF-AA6C-9D458C6426C0}"/>
    <cellStyle name="Normal 17 4 4" xfId="1405" xr:uid="{0ABAF8DC-1BEA-4EC4-B7CD-EFE5583A3145}"/>
    <cellStyle name="Normal 17 5" xfId="525" xr:uid="{993CDDCB-6F33-4EC1-8FC7-682B3EA41870}"/>
    <cellStyle name="Normal 17 5 2" xfId="1408" xr:uid="{47B7E6FE-A01F-47B9-ACDE-A403A844628E}"/>
    <cellStyle name="Normal 17 6" xfId="526" xr:uid="{44B173F7-4F11-40B6-86BD-18644D6E0740}"/>
    <cellStyle name="Normal 17 6 2" xfId="1409" xr:uid="{E89A343B-BD67-43ED-8183-D6917122CA75}"/>
    <cellStyle name="Normal 17 7" xfId="1392" xr:uid="{96F5A59E-7A2B-435B-916E-05D4F498FAA2}"/>
    <cellStyle name="Normal 170" xfId="788" xr:uid="{D25D2DFF-7169-4C51-A288-DE7680E51874}"/>
    <cellStyle name="Normal 170 2" xfId="1666" xr:uid="{760ABEF1-0D17-4524-8F37-03C42DFA0B1A}"/>
    <cellStyle name="Normal 171" xfId="789" xr:uid="{37EEF28E-165B-4FD2-A848-7FFE9D1FEDAA}"/>
    <cellStyle name="Normal 171 2" xfId="1667" xr:uid="{6D559B89-F2AD-4795-8CB6-A32C62C66600}"/>
    <cellStyle name="Normal 172" xfId="790" xr:uid="{43A833FB-75B1-4F9F-9EBA-FD26C1B9C24A}"/>
    <cellStyle name="Normal 172 2" xfId="1668" xr:uid="{4EA62B67-F3E9-4968-96AB-548614FE7755}"/>
    <cellStyle name="Normal 177" xfId="791" xr:uid="{13A1FFB6-A530-4CA5-817F-185D0743CFB0}"/>
    <cellStyle name="Normal 177 2" xfId="1669" xr:uid="{03D8F2C4-D1D2-4642-98C2-EC2FFD7215F4}"/>
    <cellStyle name="Normal 178" xfId="792" xr:uid="{2D0F68E6-DA6D-4AFB-8484-8D38D6496AC7}"/>
    <cellStyle name="Normal 178 2" xfId="1670" xr:uid="{CD9914F3-DE01-4A7D-A707-8B2103978B2C}"/>
    <cellStyle name="Normal 179" xfId="793" xr:uid="{E714CC3F-E7FB-4AFD-A76D-FE7BA8D0CF98}"/>
    <cellStyle name="Normal 179 2" xfId="1671" xr:uid="{DD11F3BB-B688-4B97-953B-D859B7C733C5}"/>
    <cellStyle name="Normal 18" xfId="527" xr:uid="{9E298AAA-8245-4B14-AA20-BBDFE7E182D4}"/>
    <cellStyle name="Normal 18 2" xfId="528" xr:uid="{983CF817-CFD1-426E-B261-214AF6E9EDA0}"/>
    <cellStyle name="Normal 180" xfId="794" xr:uid="{41B6C19B-F633-46C9-A995-F42B0F364EE7}"/>
    <cellStyle name="Normal 180 2" xfId="1672" xr:uid="{A6F6B75D-9A12-4A5B-8BAA-4B9C43361557}"/>
    <cellStyle name="Normal 181" xfId="795" xr:uid="{94DA84FE-A169-4EC4-98A0-023A8B641121}"/>
    <cellStyle name="Normal 181 2" xfId="1673" xr:uid="{43ED1C0B-DBBA-45CB-8DCF-8643DFE408B3}"/>
    <cellStyle name="Normal 182" xfId="796" xr:uid="{440A95E0-9BBA-4CE1-8352-1A33E54822F8}"/>
    <cellStyle name="Normal 182 2" xfId="1674" xr:uid="{43102DD1-8BCF-408F-9A1F-3D7CC09DBDF3}"/>
    <cellStyle name="Normal 183" xfId="797" xr:uid="{3664492D-CE7B-4323-BEAA-3103774E081A}"/>
    <cellStyle name="Normal 183 2" xfId="1675" xr:uid="{629E165E-1E40-4BC4-A67C-4FABF5DD035B}"/>
    <cellStyle name="Normal 184" xfId="798" xr:uid="{403A9AF8-93B5-4951-8707-5C0C516AD5BA}"/>
    <cellStyle name="Normal 184 2" xfId="1676" xr:uid="{5B9D94A3-9273-4905-9444-815F71F8D015}"/>
    <cellStyle name="Normal 185" xfId="799" xr:uid="{9A66DA42-9DFA-45DF-A265-540DF192CD17}"/>
    <cellStyle name="Normal 185 2" xfId="1677" xr:uid="{E3D0C4BA-C1F8-4FFA-AEF2-01A3A628E221}"/>
    <cellStyle name="Normal 186" xfId="800" xr:uid="{85CA0888-49B2-47F0-9015-EB0D8A71BCB8}"/>
    <cellStyle name="Normal 186 2" xfId="1678" xr:uid="{C4D8B631-B226-4D16-B585-162AA021AA93}"/>
    <cellStyle name="Normal 187" xfId="801" xr:uid="{2F720AFE-32A4-40A8-9CBB-8CD2F9D35D59}"/>
    <cellStyle name="Normal 187 2" xfId="1679" xr:uid="{550882EE-77F5-4E92-89BA-1AA08BAEF21B}"/>
    <cellStyle name="Normal 188" xfId="802" xr:uid="{BA31BF49-EF5E-4A63-BF8F-E83C1584E63A}"/>
    <cellStyle name="Normal 188 2" xfId="1680" xr:uid="{49AC564F-5BD6-45EA-A416-508E00FE94B5}"/>
    <cellStyle name="Normal 189" xfId="803" xr:uid="{75196194-DA13-4F48-9F18-AD3E479D6147}"/>
    <cellStyle name="Normal 189 2" xfId="1681" xr:uid="{22C56EA4-79ED-411E-B94A-D927EDE9246F}"/>
    <cellStyle name="Normal 19" xfId="529" xr:uid="{DC53E6B0-73E8-4C22-ADD7-3AD2A4771EAC}"/>
    <cellStyle name="Normal 190" xfId="804" xr:uid="{58998D32-1420-4604-8422-9656B52B38D4}"/>
    <cellStyle name="Normal 190 2" xfId="1682" xr:uid="{56374371-849D-4E95-8FCF-4399A7DC3D49}"/>
    <cellStyle name="Normal 192" xfId="805" xr:uid="{188CF7D7-C8F1-48C3-9C7E-E7886566869E}"/>
    <cellStyle name="Normal 192 2" xfId="1683" xr:uid="{A43A0A58-0FE9-49F4-ABA4-25BFB612A52F}"/>
    <cellStyle name="Normal 193" xfId="806" xr:uid="{724A667C-C691-4EE2-B1B1-A8A03C14B2EB}"/>
    <cellStyle name="Normal 193 2" xfId="1684" xr:uid="{2015EEF5-068F-48CE-9C00-04A6CBDECF9F}"/>
    <cellStyle name="Normal 196" xfId="807" xr:uid="{FDC54FAC-E946-426D-A740-E0CD918FDE5E}"/>
    <cellStyle name="Normal 196 2" xfId="1685" xr:uid="{4373712E-A791-4320-977E-ABA46C801913}"/>
    <cellStyle name="Normal 197" xfId="808" xr:uid="{1894AD62-5D05-404F-A1EB-2B84708372B0}"/>
    <cellStyle name="Normal 197 2" xfId="1686" xr:uid="{8C3DA4FD-BC30-4D05-A29F-8A932F8B4C60}"/>
    <cellStyle name="Normal 198" xfId="809" xr:uid="{CE8AF3D3-D18A-45EC-BE30-3ACE72F91190}"/>
    <cellStyle name="Normal 198 2" xfId="1687" xr:uid="{31A4B266-A1AA-4556-957C-EBF8BB018A6E}"/>
    <cellStyle name="Normal 199" xfId="810" xr:uid="{56455E5D-9FF0-4F79-8954-485F6E8C0AFD}"/>
    <cellStyle name="Normal 199 2" xfId="1688" xr:uid="{89A852B8-1CE4-4469-AB50-5F98AB80091F}"/>
    <cellStyle name="Normal 2" xfId="3" xr:uid="{00000000-0005-0000-0000-0000D4000000}"/>
    <cellStyle name="Normal 2 2" xfId="152" xr:uid="{00000000-0005-0000-0000-0000D5000000}"/>
    <cellStyle name="Normal 2 2 2" xfId="153" xr:uid="{00000000-0005-0000-0000-0000D6000000}"/>
    <cellStyle name="Normal 2 2 3" xfId="530" xr:uid="{DDEBA81C-8647-490C-A5C8-D59C17E4E128}"/>
    <cellStyle name="Normal 2 2 4" xfId="531" xr:uid="{A54EC062-876E-4563-8B0D-B94D4218E80F}"/>
    <cellStyle name="Normal 2 2 5" xfId="532" xr:uid="{B727BF12-23E8-4145-85DF-D0B9A1792F52}"/>
    <cellStyle name="Normal 2 3" xfId="154" xr:uid="{00000000-0005-0000-0000-0000D7000000}"/>
    <cellStyle name="Normal 2 3 2" xfId="155" xr:uid="{00000000-0005-0000-0000-0000D8000000}"/>
    <cellStyle name="Normal 2 3_29(d) - Gas extensions -tariffs" xfId="156" xr:uid="{00000000-0005-0000-0000-0000D9000000}"/>
    <cellStyle name="Normal 2 4" xfId="157" xr:uid="{00000000-0005-0000-0000-0000DA000000}"/>
    <cellStyle name="Normal 2 4 2" xfId="533" xr:uid="{EED6FEBA-8098-4869-AD0D-6B8E13A6CF90}"/>
    <cellStyle name="Normal 2 4 3" xfId="534" xr:uid="{81368654-62CA-4928-8CC9-D01D6376AB4A}"/>
    <cellStyle name="Normal 2 5" xfId="158" xr:uid="{00000000-0005-0000-0000-0000DB000000}"/>
    <cellStyle name="Normal 2 6" xfId="283" xr:uid="{00000000-0005-0000-0000-0000DC000000}"/>
    <cellStyle name="Normal 2_29(d) - Gas extensions -tariffs" xfId="159" xr:uid="{00000000-0005-0000-0000-0000DD000000}"/>
    <cellStyle name="Normal 20" xfId="535" xr:uid="{426B507D-AA77-4BE9-813C-3940176F6E3A}"/>
    <cellStyle name="Normal 20 2" xfId="536" xr:uid="{E58FFF60-E717-42C5-98ED-3360E4660165}"/>
    <cellStyle name="Normal 20 2 2" xfId="537" xr:uid="{BEEF747A-5625-4396-8F10-C7AE4A5C2B36}"/>
    <cellStyle name="Normal 20 2 2 2" xfId="1420" xr:uid="{4F7668E2-4144-4882-A413-54E8D2920134}"/>
    <cellStyle name="Normal 20 2 3" xfId="1419" xr:uid="{3975984E-639F-4DE3-AB37-06E41FFFD543}"/>
    <cellStyle name="Normal 20 3" xfId="538" xr:uid="{C8BE8358-E28A-40FD-9164-64980872CD35}"/>
    <cellStyle name="Normal 20 3 2" xfId="1421" xr:uid="{D2FF5779-94EA-477E-9CDB-5024D4EDBCBC}"/>
    <cellStyle name="Normal 20 4" xfId="539" xr:uid="{10123626-3BE4-4505-9AD3-BD601979EA7E}"/>
    <cellStyle name="Normal 20 4 2" xfId="1422" xr:uid="{856EEFF6-B008-4684-88B0-AE2278B4A360}"/>
    <cellStyle name="Normal 20 5" xfId="811" xr:uid="{53C28A62-6465-4860-B7F8-E6B4802C26EC}"/>
    <cellStyle name="Normal 20 6" xfId="1418" xr:uid="{227660D0-47ED-4B9D-B7D2-9686E05247E5}"/>
    <cellStyle name="Normal 200" xfId="812" xr:uid="{6D976FF3-349B-4A7B-948D-6A6A32EDA071}"/>
    <cellStyle name="Normal 200 2" xfId="1690" xr:uid="{056779B4-E277-4E33-9AEC-AB9D67C2B934}"/>
    <cellStyle name="Normal 201" xfId="813" xr:uid="{2506AD99-0C66-4B61-820D-2C02D9DF683B}"/>
    <cellStyle name="Normal 201 2" xfId="1691" xr:uid="{FC87D6E6-9750-4199-A3BA-F6482D5B5D07}"/>
    <cellStyle name="Normal 202" xfId="814" xr:uid="{21C02E35-AFD0-48D8-AA1E-7CD765D86F65}"/>
    <cellStyle name="Normal 202 2" xfId="1692" xr:uid="{8548CC9F-8F50-43CA-886C-0BD4AACB236E}"/>
    <cellStyle name="Normal 203" xfId="815" xr:uid="{78BBE557-CAE7-45ED-BDEF-7F1A1B97B365}"/>
    <cellStyle name="Normal 203 2" xfId="1693" xr:uid="{5D5A5682-1418-4E78-A0B1-6EB838098D65}"/>
    <cellStyle name="Normal 204" xfId="816" xr:uid="{9F1351E0-E95B-4FE1-8F5E-0B8583A1E04C}"/>
    <cellStyle name="Normal 204 2" xfId="1694" xr:uid="{8BB32187-6ED0-4C5C-9CF8-FBE721E422E8}"/>
    <cellStyle name="Normal 205" xfId="817" xr:uid="{8EB3BD1C-2689-4483-A85B-0936FB801DEC}"/>
    <cellStyle name="Normal 205 2" xfId="1695" xr:uid="{3D4D7B19-7284-4322-82DB-95B3CF0D150E}"/>
    <cellStyle name="Normal 207" xfId="818" xr:uid="{9304FE21-AC2E-40B3-A86E-78C7D5734CD0}"/>
    <cellStyle name="Normal 207 2" xfId="1696" xr:uid="{88AA357E-60E5-4D47-93AC-52457C5BEAE1}"/>
    <cellStyle name="Normal 208" xfId="819" xr:uid="{22C57195-A699-410B-AE93-348E96D18D0D}"/>
    <cellStyle name="Normal 208 2" xfId="1697" xr:uid="{DAAD3A05-EEE5-42AB-8651-427B2BC00C59}"/>
    <cellStyle name="Normal 209" xfId="820" xr:uid="{8AE9B829-03FF-4330-A5B5-3B435D6F9043}"/>
    <cellStyle name="Normal 209 2" xfId="1698" xr:uid="{BF8D7507-6571-4255-B65B-96F8686443F2}"/>
    <cellStyle name="Normal 21" xfId="540" xr:uid="{7A9F4EB5-444C-4CC1-8A24-7CD330FF9F91}"/>
    <cellStyle name="Normal 21 2" xfId="541" xr:uid="{BA539202-6E0E-445B-9A1C-605945B373F8}"/>
    <cellStyle name="Normal 21 2 2" xfId="1424" xr:uid="{8B616BE8-1000-4E91-AEFB-5363F9773727}"/>
    <cellStyle name="Normal 21 3" xfId="542" xr:uid="{9BF79AF2-C2A1-4D19-A69F-590107E74271}"/>
    <cellStyle name="Normal 21 3 2" xfId="1425" xr:uid="{14DBCF79-9452-4171-B6E0-C9F09C4AFA68}"/>
    <cellStyle name="Normal 21 4" xfId="1423" xr:uid="{2887E1F4-A668-4D03-B2A5-9A25E1869A8D}"/>
    <cellStyle name="Normal 210" xfId="821" xr:uid="{11A445E6-2741-47C2-9AA3-84A297B3D9BF}"/>
    <cellStyle name="Normal 210 2" xfId="1699" xr:uid="{E96AFB50-5142-400B-B306-416EE102B2FE}"/>
    <cellStyle name="Normal 211" xfId="822" xr:uid="{473FC40A-43DF-410B-B20F-E09EC0E570DE}"/>
    <cellStyle name="Normal 211 2" xfId="1700" xr:uid="{02E2A339-C728-433D-BA3D-C66823D31B52}"/>
    <cellStyle name="Normal 212" xfId="823" xr:uid="{06029B32-D799-4177-97B4-DF8E46045DCA}"/>
    <cellStyle name="Normal 212 2" xfId="1701" xr:uid="{1F14BFCC-5A57-4EBA-B381-1EDB9C10E918}"/>
    <cellStyle name="Normal 213" xfId="824" xr:uid="{AFF2E1FC-F47C-4DD6-8571-42017708EB74}"/>
    <cellStyle name="Normal 213 2" xfId="1702" xr:uid="{76B10ED8-47F6-4E7E-8E5C-051F8C5EF085}"/>
    <cellStyle name="Normal 214" xfId="825" xr:uid="{4CC415BF-C301-4374-9E10-42F4C4E29A3A}"/>
    <cellStyle name="Normal 214 2" xfId="1703" xr:uid="{5E2142DA-BD99-4EB8-A1D4-0D49D6265AB6}"/>
    <cellStyle name="Normal 215" xfId="826" xr:uid="{B93F15FE-F973-41AF-9908-7AF5ECC7CB7C}"/>
    <cellStyle name="Normal 215 2" xfId="1704" xr:uid="{AAADA9B9-A15D-473E-A8CB-6CBAE12D1474}"/>
    <cellStyle name="Normal 216" xfId="827" xr:uid="{D2318277-35F8-4D28-AEA6-B037516E80B0}"/>
    <cellStyle name="Normal 216 2" xfId="1705" xr:uid="{A1236E2D-3EB6-4BF9-B332-EE81422E700C}"/>
    <cellStyle name="Normal 22" xfId="543" xr:uid="{34550FB9-4C57-4B7F-868F-9BF136156912}"/>
    <cellStyle name="Normal 23" xfId="544" xr:uid="{3D5D78F6-6290-459A-B02A-4CC5B03C0B94}"/>
    <cellStyle name="Normal 23 2" xfId="545" xr:uid="{674611E0-1901-4E42-99ED-07A7C989F1CF}"/>
    <cellStyle name="Normal 23 2 2" xfId="546" xr:uid="{7A1D9298-09B8-495B-A4FA-B4A281E94EE7}"/>
    <cellStyle name="Normal 23 2 2 2" xfId="1429" xr:uid="{A663636C-9F0D-4442-8F1D-DE5109F8D42C}"/>
    <cellStyle name="Normal 23 2 3" xfId="1428" xr:uid="{F1CADE61-909A-48DF-986C-075178F466EB}"/>
    <cellStyle name="Normal 23 3" xfId="547" xr:uid="{4ED85016-B1F0-4FA1-B9A8-CA20C76395AC}"/>
    <cellStyle name="Normal 23 3 2" xfId="1430" xr:uid="{778E662C-B24F-4F50-987A-590ED11CC6CD}"/>
    <cellStyle name="Normal 23 4" xfId="548" xr:uid="{8B3AE59A-48E6-466A-9FBB-672DA4A6E2B2}"/>
    <cellStyle name="Normal 23 4 2" xfId="1431" xr:uid="{50DDBDA2-C031-46E4-B203-AFBF649D8B75}"/>
    <cellStyle name="Normal 23 5" xfId="1427" xr:uid="{30A782B5-D5CF-451B-9836-034885A764CC}"/>
    <cellStyle name="Normal 24" xfId="549" xr:uid="{E7F83AD1-7EB6-4D49-8B5D-580C6187E1B9}"/>
    <cellStyle name="Normal 24 2" xfId="550" xr:uid="{0A72DB3E-A08B-463F-A180-07DBFF4F0461}"/>
    <cellStyle name="Normal 24 2 2" xfId="551" xr:uid="{10AAD544-1B27-452E-8263-3AD04A06608B}"/>
    <cellStyle name="Normal 24 2 2 2" xfId="1434" xr:uid="{83A19171-9C8F-4EEC-81B6-CA8563CF5CEE}"/>
    <cellStyle name="Normal 24 2 3" xfId="1433" xr:uid="{3120EE79-71AE-43C8-8214-88B6C805E7BE}"/>
    <cellStyle name="Normal 24 3" xfId="552" xr:uid="{377E60A7-B98E-4C8F-A19E-2531495237DD}"/>
    <cellStyle name="Normal 24 3 2" xfId="1435" xr:uid="{E34CED2B-E756-4EDA-B78F-E7D40B69B9C4}"/>
    <cellStyle name="Normal 24 4" xfId="553" xr:uid="{523AB4A5-DE71-4379-8F03-AE1666987F52}"/>
    <cellStyle name="Normal 24 4 2" xfId="1436" xr:uid="{B3D7DBAA-3759-4FCA-83AD-36B49AD25A8A}"/>
    <cellStyle name="Normal 24 5" xfId="1432" xr:uid="{32A2F76D-DF1F-446D-883C-4E59CF226142}"/>
    <cellStyle name="Normal 25" xfId="554" xr:uid="{6B571A18-5011-46CC-9D4B-C2A466AC5856}"/>
    <cellStyle name="Normal 25 2" xfId="555" xr:uid="{1A66F7F5-C4E3-475D-8093-BC459BFC7916}"/>
    <cellStyle name="Normal 25 2 2" xfId="556" xr:uid="{993100A8-DBC4-4264-B1D5-0540BBA91C83}"/>
    <cellStyle name="Normal 25 2 2 2" xfId="1439" xr:uid="{CDFFD670-8C39-400F-8A68-BFF8839877BD}"/>
    <cellStyle name="Normal 25 2 3" xfId="1438" xr:uid="{6C9F601B-C7C3-48E8-9A9A-DFFA119533FF}"/>
    <cellStyle name="Normal 25 3" xfId="557" xr:uid="{7EA48AC1-7B40-4F23-A415-929596E3A214}"/>
    <cellStyle name="Normal 25 3 2" xfId="1440" xr:uid="{CAD798B4-3F3A-47C2-B44D-360FE1AD40D0}"/>
    <cellStyle name="Normal 25 4" xfId="558" xr:uid="{3B071A79-1EF7-4CCC-ADA9-C6533586D0CA}"/>
    <cellStyle name="Normal 25 4 2" xfId="1441" xr:uid="{1862D073-890B-447E-AB24-FC9FC0A93FA3}"/>
    <cellStyle name="Normal 25 5" xfId="1437" xr:uid="{99A3356E-B2F2-4FAA-ACC1-AE0F96F88839}"/>
    <cellStyle name="Normal 26" xfId="559" xr:uid="{C9E17579-D9D9-4EA5-95C5-AF807742072B}"/>
    <cellStyle name="Normal 26 2" xfId="560" xr:uid="{A8A77A27-9564-42D8-8018-E99497A47D4A}"/>
    <cellStyle name="Normal 26 2 2" xfId="561" xr:uid="{0C9B6B4A-9712-4E0A-9F8E-E012B99C7B3C}"/>
    <cellStyle name="Normal 26 2 2 2" xfId="1444" xr:uid="{48CB287A-E984-42A2-9AE3-6D4DD87BF7A0}"/>
    <cellStyle name="Normal 26 2 3" xfId="1443" xr:uid="{F9505E78-F560-42BC-B54B-2677C33D99CD}"/>
    <cellStyle name="Normal 26 3" xfId="562" xr:uid="{3B95EA66-A086-4398-9E36-218D763156AB}"/>
    <cellStyle name="Normal 26 3 2" xfId="1445" xr:uid="{81F8F3B9-6C70-4974-BB94-BEA434F6E3AB}"/>
    <cellStyle name="Normal 26 4" xfId="563" xr:uid="{E5C1BBB8-BBCC-4C90-9B26-408F772807CD}"/>
    <cellStyle name="Normal 26 4 2" xfId="1446" xr:uid="{3A3A0882-B755-4801-81C7-DB1F147BE6F5}"/>
    <cellStyle name="Normal 26 5" xfId="1442" xr:uid="{DF573EA2-3C34-4DE8-92D6-EF7F33EE68AA}"/>
    <cellStyle name="Normal 27" xfId="564" xr:uid="{A00CC683-AF6C-4A7A-A2BB-C5AFD34003E3}"/>
    <cellStyle name="Normal 28" xfId="402" xr:uid="{53317880-D495-47FE-A4FE-7971815BA2F0}"/>
    <cellStyle name="Normal 28 2" xfId="668" xr:uid="{F1046686-EC68-4195-9AFB-1C5B6AE4F15A}"/>
    <cellStyle name="Normal 28 2 2" xfId="1551" xr:uid="{7ED3EE1C-2F94-4241-A727-5A9E5C4DF5A3}"/>
    <cellStyle name="Normal 28 3" xfId="1278" xr:uid="{9844BC43-6999-45B1-AA72-2236E2EE74A2}"/>
    <cellStyle name="Normal 29" xfId="565" xr:uid="{3D5D8A55-1A45-4C02-A3E8-10E12FB45D37}"/>
    <cellStyle name="Normal 3" xfId="160" xr:uid="{00000000-0005-0000-0000-0000DE000000}"/>
    <cellStyle name="Normal 3 2" xfId="161" xr:uid="{00000000-0005-0000-0000-0000DF000000}"/>
    <cellStyle name="Normal 3 3" xfId="290" xr:uid="{00000000-0005-0000-0000-0000E0000000}"/>
    <cellStyle name="Normal 3 3 2" xfId="567" xr:uid="{D4C3C6D1-119B-43C6-98C9-D494338F2DB6}"/>
    <cellStyle name="Normal 3 3 3" xfId="568" xr:uid="{1CDE1EED-7C8D-4249-81D1-EF1453BFF979}"/>
    <cellStyle name="Normal 3 3 4" xfId="566" xr:uid="{6FBA3901-F058-4217-B547-484978EA6B64}"/>
    <cellStyle name="Normal 3 4" xfId="569" xr:uid="{64A65C30-63C5-430F-B712-3BB3605971D2}"/>
    <cellStyle name="Normal 3 5" xfId="570" xr:uid="{54E5949A-F4D6-4C1B-A5CF-21365759F347}"/>
    <cellStyle name="Normal 3 5 2" xfId="571" xr:uid="{32D26B83-7D48-40CC-B003-95BB2141412E}"/>
    <cellStyle name="Normal 3 5 2 2" xfId="1453" xr:uid="{E1C95337-82F6-47F6-8791-0FE5A73B734F}"/>
    <cellStyle name="Normal 3 5 3" xfId="572" xr:uid="{5582BD53-CBD9-434F-9FF1-6FE32B229643}"/>
    <cellStyle name="Normal 3 5 3 2" xfId="1454" xr:uid="{6F31CA11-9924-4C6A-94C6-E8916CD0E60F}"/>
    <cellStyle name="Normal 3 5 4" xfId="1452" xr:uid="{350B5CBF-9AC4-49AD-B13F-F5A54AD6AD00}"/>
    <cellStyle name="Normal 3_29(d) - Gas extensions -tariffs" xfId="162" xr:uid="{00000000-0005-0000-0000-0000E1000000}"/>
    <cellStyle name="Normal 30" xfId="573" xr:uid="{81110D49-D52D-4FAE-9284-FD7DAB07B909}"/>
    <cellStyle name="Normal 31" xfId="574" xr:uid="{3041A427-AA24-429B-B43C-9C42CDF1F747}"/>
    <cellStyle name="Normal 32" xfId="401" xr:uid="{F5C13E95-E298-4A96-B89D-3D3B620B1B1F}"/>
    <cellStyle name="Normal 32 2" xfId="666" xr:uid="{A394A2B3-D315-4805-B5F2-1072B3CF6189}"/>
    <cellStyle name="Normal 32 2 2" xfId="1549" xr:uid="{A021229E-24DE-4C28-ACBE-7774DB41F72D}"/>
    <cellStyle name="Normal 32 3" xfId="1277" xr:uid="{1FA28BCA-3AD7-4ADD-B232-BB1AD72184C4}"/>
    <cellStyle name="Normal 33" xfId="575" xr:uid="{E2372B68-0527-4C9F-951F-3E420CC6F60E}"/>
    <cellStyle name="Normal 33 2" xfId="1456" xr:uid="{72A7FCD1-4831-4371-8010-619B5AA0EB02}"/>
    <cellStyle name="Normal 34" xfId="270" xr:uid="{00000000-0005-0000-0000-0000E2000000}"/>
    <cellStyle name="Normal 34 2" xfId="828" xr:uid="{4095159F-964B-4D42-91B6-F33CA1237822}"/>
    <cellStyle name="Normal 34 3" xfId="1548" xr:uid="{A52C93E9-1EA7-4506-A536-C197A3ACDB5F}"/>
    <cellStyle name="Normal 34 4" xfId="665" xr:uid="{957997D7-8AB9-44DF-B625-96615D63A7EC}"/>
    <cellStyle name="Normal 35" xfId="829" xr:uid="{06DD099D-94C4-4EC9-80D5-94D559D66868}"/>
    <cellStyle name="Normal 36" xfId="830" xr:uid="{902BC76F-FD53-476E-B768-8AF707ED2A89}"/>
    <cellStyle name="Normal 37" xfId="831" xr:uid="{11756177-9599-44A6-B2B2-B69A34DA66C2}"/>
    <cellStyle name="Normal 37 2" xfId="832" xr:uid="{FFA23187-1C1B-4277-890E-B603E18BA68A}"/>
    <cellStyle name="Normal 37 2 2" xfId="1710" xr:uid="{915B5538-D394-4B03-B10A-354E1FE8929C}"/>
    <cellStyle name="Normal 38" xfId="163" xr:uid="{00000000-0005-0000-0000-0000E3000000}"/>
    <cellStyle name="Normal 38 2" xfId="164" xr:uid="{00000000-0005-0000-0000-0000E4000000}"/>
    <cellStyle name="Normal 38_29(d) - Gas extensions -tariffs" xfId="165" xr:uid="{00000000-0005-0000-0000-0000E5000000}"/>
    <cellStyle name="Normal 39" xfId="833" xr:uid="{DA457D13-C60E-401C-86A8-03564257CC73}"/>
    <cellStyle name="Normal 39 2" xfId="1711" xr:uid="{CBD37FA4-0218-42AD-ADEA-D43F08D8BD9F}"/>
    <cellStyle name="Normal 4" xfId="166" xr:uid="{00000000-0005-0000-0000-0000E6000000}"/>
    <cellStyle name="Normal 4 2" xfId="167" xr:uid="{00000000-0005-0000-0000-0000E7000000}"/>
    <cellStyle name="Normal 4 2 2" xfId="576" xr:uid="{0480067D-394A-4579-8D27-18AF05CA38EB}"/>
    <cellStyle name="Normal 4 2 2 2" xfId="577" xr:uid="{265C9CA1-EF07-41D4-B733-DB36C859CCF0}"/>
    <cellStyle name="Normal 4 2 2 2 2" xfId="578" xr:uid="{28D14640-3886-4C84-9001-C067DF2DB96D}"/>
    <cellStyle name="Normal 4 2 2 2 2 2" xfId="1459" xr:uid="{B7D7380E-FF90-4606-85C0-1ECCFE4CFE5D}"/>
    <cellStyle name="Normal 4 2 2 2 3" xfId="579" xr:uid="{B0CFC009-1802-419A-9162-B87879C5B0F1}"/>
    <cellStyle name="Normal 4 2 2 2 3 2" xfId="1460" xr:uid="{DB0B20A0-1142-47DC-AEA8-A45A7E795C42}"/>
    <cellStyle name="Normal 4 2 2 2 4" xfId="1458" xr:uid="{62547C4E-7984-4B1F-ACB9-206A5283BB9F}"/>
    <cellStyle name="Normal 4 2 2 3" xfId="580" xr:uid="{3092E3C1-FD95-4509-8314-E22114C78595}"/>
    <cellStyle name="Normal 4 2 2 3 2" xfId="1461" xr:uid="{B5FA154E-DD08-4A01-8C40-D21ED07AD1D9}"/>
    <cellStyle name="Normal 4 2 2 4" xfId="581" xr:uid="{06E5B476-2CAB-4A28-886E-403AD482AF43}"/>
    <cellStyle name="Normal 4 2 2 4 2" xfId="1462" xr:uid="{68DF2030-4447-470E-A14E-E02C1E2A24FF}"/>
    <cellStyle name="Normal 4 2 2 5" xfId="1457" xr:uid="{0815780B-F879-49BF-BF33-763F5607265B}"/>
    <cellStyle name="Normal 4 2 3" xfId="582" xr:uid="{0F130EF8-9A0B-439C-B3A9-BD332A49A03A}"/>
    <cellStyle name="Normal 4 2 3 2" xfId="583" xr:uid="{D254CF2F-100E-4217-8B12-930857EFF00D}"/>
    <cellStyle name="Normal 4 2 3 2 2" xfId="584" xr:uid="{4C0C53F5-B584-435F-8324-6AA7E70F8144}"/>
    <cellStyle name="Normal 4 2 3 2 2 2" xfId="1465" xr:uid="{0201D270-D7CC-4F56-A18F-839656B943C0}"/>
    <cellStyle name="Normal 4 2 3 2 3" xfId="585" xr:uid="{1E9490F5-EA38-4CC1-A93D-2233B856079C}"/>
    <cellStyle name="Normal 4 2 3 2 3 2" xfId="1466" xr:uid="{F693587C-CE2A-495B-A763-41897F55C4AC}"/>
    <cellStyle name="Normal 4 2 3 2 4" xfId="1464" xr:uid="{B9008D6D-4467-40A6-A4E2-8938015C175C}"/>
    <cellStyle name="Normal 4 2 3 3" xfId="586" xr:uid="{790D8110-56D1-4547-85EA-90A8580A0914}"/>
    <cellStyle name="Normal 4 2 3 3 2" xfId="1467" xr:uid="{39E2396C-A905-4F43-8118-7EA9E1957629}"/>
    <cellStyle name="Normal 4 2 3 4" xfId="587" xr:uid="{0D576869-7493-4DEA-B6D2-F6BB185F8C07}"/>
    <cellStyle name="Normal 4 2 3 4 2" xfId="1468" xr:uid="{5A0663C8-DF7D-40AF-A4EE-DC2339FBF0D2}"/>
    <cellStyle name="Normal 4 2 3 5" xfId="1463" xr:uid="{3DD1750E-0F36-425D-AEEF-535508BE0B32}"/>
    <cellStyle name="Normal 4 2 4" xfId="1031" xr:uid="{29571186-3094-4008-B2A7-76F3F7B9A77F}"/>
    <cellStyle name="Normal 4 2 5" xfId="343" xr:uid="{3B44DC10-4BC0-4A1E-B2B7-1CAEF1F7E071}"/>
    <cellStyle name="Normal 4 3" xfId="168" xr:uid="{00000000-0005-0000-0000-0000E8000000}"/>
    <cellStyle name="Normal 4 3 2" xfId="286" xr:uid="{00000000-0005-0000-0000-0000E9000000}"/>
    <cellStyle name="Normal 4 3 2 2" xfId="588" xr:uid="{96E8AF0A-878C-4B38-BC96-724B7D447C3C}"/>
    <cellStyle name="Normal 4 3 2 2 2" xfId="1470" xr:uid="{EC9AC832-67EE-4F24-B6DF-D36A7520EA40}"/>
    <cellStyle name="Normal 4 3 2 3" xfId="589" xr:uid="{45FC13A9-74C3-46BD-AAD0-DB30EE28B445}"/>
    <cellStyle name="Normal 4 3 2 3 2" xfId="1471" xr:uid="{151FB552-69ED-4437-9DDA-C0453EDC56D7}"/>
    <cellStyle name="Normal 4 3 2 4" xfId="1469" xr:uid="{69E51831-91FB-4BF9-A29B-43AA75589D98}"/>
    <cellStyle name="Normal 4 3 3" xfId="590" xr:uid="{02A11F37-557D-42AF-A2AC-880A2D0BBEBC}"/>
    <cellStyle name="Normal 4 3 3 2" xfId="591" xr:uid="{04E55B22-2AF1-410F-961C-B746ED1AA966}"/>
    <cellStyle name="Normal 4 3 3 2 2" xfId="1473" xr:uid="{FF5B95F6-6676-48EC-B532-76640142DAC9}"/>
    <cellStyle name="Normal 4 3 3 3" xfId="1472" xr:uid="{FA62B37D-AC54-4865-BAFB-F0F068A1E034}"/>
    <cellStyle name="Normal 4 3 4" xfId="592" xr:uid="{687EFA24-CAE8-45EB-9B97-35251A2FE4E5}"/>
    <cellStyle name="Normal 4 3 4 2" xfId="1474" xr:uid="{A2951ED3-A0E3-4BE4-A703-1737E49D4BB0}"/>
    <cellStyle name="Normal 4 3 5" xfId="834" xr:uid="{B37DC997-975A-4EC3-A50B-0F45B2EE9093}"/>
    <cellStyle name="Normal 4 3 6" xfId="1196" xr:uid="{8F0ABFFD-DF0C-4F8F-8EC8-3DA858BF3900}"/>
    <cellStyle name="Normal 4 4" xfId="593" xr:uid="{2201EA38-FD92-4E0D-B11A-AE6702F7E1D5}"/>
    <cellStyle name="Normal 4 5" xfId="594" xr:uid="{BE8D8DB4-C081-4949-990E-F2137B81FF39}"/>
    <cellStyle name="Normal 4 6" xfId="595" xr:uid="{4DBA2711-EDC3-47B2-9DEA-C510383392ED}"/>
    <cellStyle name="Normal 4 6 2" xfId="1477" xr:uid="{BB1585F0-DB0D-4730-B11D-CF137FB17DD5}"/>
    <cellStyle name="Normal 4 7" xfId="3762" xr:uid="{B40FBA41-643F-4073-8ECC-A615DAC29156}"/>
    <cellStyle name="Normal 4_29(d) - Gas extensions -tariffs" xfId="169" xr:uid="{00000000-0005-0000-0000-0000EA000000}"/>
    <cellStyle name="Normal 40" xfId="170" xr:uid="{00000000-0005-0000-0000-0000EB000000}"/>
    <cellStyle name="Normal 40 2" xfId="171" xr:uid="{00000000-0005-0000-0000-0000EC000000}"/>
    <cellStyle name="Normal 40_29(d) - Gas extensions -tariffs" xfId="172" xr:uid="{00000000-0005-0000-0000-0000ED000000}"/>
    <cellStyle name="Normal 41" xfId="1025" xr:uid="{B786A541-B41D-4CE8-99F9-A64A93BB475E}"/>
    <cellStyle name="Normal 41 2" xfId="1879" xr:uid="{349DBE70-E083-445C-8D09-AEECD94D4B14}"/>
    <cellStyle name="Normal 42" xfId="1026" xr:uid="{92FCFEAC-5FAD-4EB8-91AF-702682681E72}"/>
    <cellStyle name="Normal 43" xfId="1878" xr:uid="{D09A432B-35C8-4D81-B6D7-9BE10C2704A4}"/>
    <cellStyle name="Normal 44" xfId="2134" xr:uid="{FD16C4C2-C2BE-4AE4-A833-69E868124B8C}"/>
    <cellStyle name="Normal 45" xfId="1999" xr:uid="{59960C1C-6BD0-4CA8-8D15-98E4487A7D7B}"/>
    <cellStyle name="Normal 46" xfId="1874" xr:uid="{7E792B10-E12D-4574-A085-77AAC2DCD1D0}"/>
    <cellStyle name="Normal 47" xfId="2200" xr:uid="{5B65A0A6-5173-48B5-9013-08D9AE3E64E6}"/>
    <cellStyle name="Normal 48" xfId="1226" xr:uid="{41BD42F5-0D40-483D-9CA2-972364E5D433}"/>
    <cellStyle name="Normal 49" xfId="2285" xr:uid="{E130D141-8C91-4A63-9971-E29CB40D3921}"/>
    <cellStyle name="Normal 5" xfId="173" xr:uid="{00000000-0005-0000-0000-0000EE000000}"/>
    <cellStyle name="Normal 5 2" xfId="174" xr:uid="{00000000-0005-0000-0000-0000EF000000}"/>
    <cellStyle name="Normal 5 2 2" xfId="835" xr:uid="{3191E365-B57E-41B3-9D3E-FA5AD96BED36}"/>
    <cellStyle name="Normal 5 25" xfId="3768" xr:uid="{C0EFB3D2-30AA-4928-80DB-1AD4699E7154}"/>
    <cellStyle name="Normal 5 3" xfId="596" xr:uid="{E2B20850-6DE6-4470-A179-0203BFD31040}"/>
    <cellStyle name="Normal 5 4" xfId="3763" xr:uid="{BDED592D-38F3-44E7-A2C5-A97D32CD0B75}"/>
    <cellStyle name="Normal 50" xfId="1573" xr:uid="{4ADA46CF-89C9-4DF5-BEC5-9C5F6530974B}"/>
    <cellStyle name="Normal 51" xfId="2414" xr:uid="{9AD280C2-5C70-4A59-A4AE-9ACA20A6ADA1}"/>
    <cellStyle name="Normal 52" xfId="1884" xr:uid="{EEAA05A4-305C-4AEE-B028-BE73D0C2F529}"/>
    <cellStyle name="Normal 53" xfId="1897" xr:uid="{A036D043-49E6-441E-87E6-8FD0B3165FE1}"/>
    <cellStyle name="Normal 54" xfId="2214" xr:uid="{21D97679-D649-49B4-9BB6-41D2CC297EC9}"/>
    <cellStyle name="Normal 55" xfId="2370" xr:uid="{6D80EDD5-F6F5-4D8B-8300-CA7A8B9707F1}"/>
    <cellStyle name="Normal 56" xfId="2472" xr:uid="{8BF78DB7-D997-4B81-B1E2-8D1396E5FD0E}"/>
    <cellStyle name="Normal 57" xfId="2385" xr:uid="{272A494C-640D-4C13-8DE4-1D3BE7502111}"/>
    <cellStyle name="Normal 58" xfId="1055" xr:uid="{71DDC2EB-CA4A-47FF-BDA8-EC17BB60BC38}"/>
    <cellStyle name="Normal 59" xfId="2609" xr:uid="{9AB76DA1-30DB-419E-AEDB-B86D84D5BB4C}"/>
    <cellStyle name="Normal 6" xfId="175" xr:uid="{00000000-0005-0000-0000-0000F0000000}"/>
    <cellStyle name="Normal 6 2" xfId="176" xr:uid="{00000000-0005-0000-0000-0000F1000000}"/>
    <cellStyle name="Normal 6 2 2" xfId="597" xr:uid="{992E41F0-CFF1-4453-843C-A9BAA26BCA57}"/>
    <cellStyle name="Normal 6 3" xfId="3765" xr:uid="{4BC6CC0E-D015-4EEF-9979-B03845F567CB}"/>
    <cellStyle name="Normal 60" xfId="2872" xr:uid="{C5CFE6C0-CA76-4624-B596-E610B7ABD41F}"/>
    <cellStyle name="Normal 61" xfId="1626" xr:uid="{1CDEC9DE-F75F-4DDF-87D4-538704F364C0}"/>
    <cellStyle name="Normal 62" xfId="3087" xr:uid="{8EF3C0A3-0BB1-4967-8B51-58C9F0A44825}"/>
    <cellStyle name="Normal 63" xfId="2583" xr:uid="{B30A8AF6-8EC3-420E-902B-ABAFF228212C}"/>
    <cellStyle name="Normal 64" xfId="2300" xr:uid="{6AD09AE3-AA2E-487C-BE60-DA5636F7CEDA}"/>
    <cellStyle name="Normal 65" xfId="3340" xr:uid="{809DE669-1EDD-4AE7-AF98-55977C22036E}"/>
    <cellStyle name="Normal 66" xfId="3328" xr:uid="{4A2B99E3-B517-4D16-8CD8-BC628C33FFBF}"/>
    <cellStyle name="Normal 67" xfId="3407" xr:uid="{F2D7A79D-748E-4044-BB12-373FA656468F}"/>
    <cellStyle name="Normal 68" xfId="3333" xr:uid="{DF5AEDB3-F46C-4853-98E4-5966056FD901}"/>
    <cellStyle name="Normal 69" xfId="3760" xr:uid="{24DC16E2-E5DF-49EB-B347-299F81F74924}"/>
    <cellStyle name="Normal 7" xfId="177" xr:uid="{00000000-0005-0000-0000-0000F2000000}"/>
    <cellStyle name="Normal 7 2" xfId="178" xr:uid="{00000000-0005-0000-0000-0000F3000000}"/>
    <cellStyle name="Normal 7 2 2" xfId="287" xr:uid="{00000000-0005-0000-0000-0000F4000000}"/>
    <cellStyle name="Normal 7 2 2 2" xfId="598" xr:uid="{481A22E1-CBF4-4171-96CB-A540C117827D}"/>
    <cellStyle name="Normal 7 2 2 2 2" xfId="1481" xr:uid="{CE56251E-ED92-4214-9783-9696AFB06B87}"/>
    <cellStyle name="Normal 7 2 2 3" xfId="599" xr:uid="{BBECFFFF-BDBB-402E-A246-1DD87523568D}"/>
    <cellStyle name="Normal 7 2 2 3 2" xfId="1482" xr:uid="{914532C2-F1F1-4AEB-93D4-F5CE27A73527}"/>
    <cellStyle name="Normal 7 2 2 4" xfId="1480" xr:uid="{65CDCC71-A9BA-42E7-B34B-66BEC1EF858F}"/>
    <cellStyle name="Normal 7 2 3" xfId="600" xr:uid="{560CDD08-5589-4658-BD94-5715D69AA762}"/>
    <cellStyle name="Normal 7 2 3 2" xfId="1483" xr:uid="{F43846C1-C75F-42CE-9D18-B7D99BC11F54}"/>
    <cellStyle name="Normal 7 2 4" xfId="601" xr:uid="{0386E8AA-568C-41F9-A382-FA13E0D5D5C5}"/>
    <cellStyle name="Normal 7 2 4 2" xfId="1484" xr:uid="{DA52695F-CB47-427B-8120-32A134FB02AD}"/>
    <cellStyle name="Normal 7 2 5" xfId="1205" xr:uid="{5439E279-680C-431E-B603-B7D997C5D97B}"/>
    <cellStyle name="Normal 7 3" xfId="836" xr:uid="{F3FBC4D8-7810-41B6-B8C1-0D4E0F98B54F}"/>
    <cellStyle name="Normal 7 4" xfId="3767" xr:uid="{D968E96B-39E7-4C07-B5F6-14571BCDC9C5}"/>
    <cellStyle name="Normal 70" xfId="3421" xr:uid="{EA967D6B-82BD-4623-8403-F465A995EC2C}"/>
    <cellStyle name="Normal 71" xfId="3761" xr:uid="{476E2279-846C-4883-BD7E-C4C3FB769ABF}"/>
    <cellStyle name="Normal 72" xfId="339" xr:uid="{7EBEC089-05BA-4A87-9B89-821E1858E449}"/>
    <cellStyle name="Normal 73" xfId="399" xr:uid="{5A568E43-627E-4316-9989-4AE95209D984}"/>
    <cellStyle name="Normal 8" xfId="179" xr:uid="{00000000-0005-0000-0000-0000F5000000}"/>
    <cellStyle name="Normal 8 2" xfId="602" xr:uid="{92BD79D1-FA00-4771-9BA7-EC1A26D421E4}"/>
    <cellStyle name="Normal 8 2 2" xfId="603" xr:uid="{131C9192-5464-4A18-B991-0A80A0AE4E85}"/>
    <cellStyle name="Normal 8 2 3" xfId="604" xr:uid="{F76AAF4B-74E3-466E-A262-B8B26381C813}"/>
    <cellStyle name="Normal 8 2 3 2" xfId="605" xr:uid="{F9CDA487-DA17-49E5-B5B8-9883CEC9D0CD}"/>
    <cellStyle name="Normal 8 2 3 2 2" xfId="1487" xr:uid="{66B69A6B-C50D-43D8-9F55-3063721ABE82}"/>
    <cellStyle name="Normal 8 2 3 3" xfId="606" xr:uid="{0923119A-52C7-4DA0-8A3C-E6462FD7B502}"/>
    <cellStyle name="Normal 8 2 3 3 2" xfId="1488" xr:uid="{983D18D6-444D-46F0-B8B3-D1B69BB1B725}"/>
    <cellStyle name="Normal 8 2 3 4" xfId="1486" xr:uid="{A1E1438D-23A3-480D-A48E-0962A40ABF0C}"/>
    <cellStyle name="Normal 8 2 4" xfId="607" xr:uid="{A2CC0C0E-5B08-4EFC-BDE7-C8D884E5CD9D}"/>
    <cellStyle name="Normal 8 2 4 2" xfId="1489" xr:uid="{2D129E8A-B16C-489D-B359-331A14AE01E5}"/>
    <cellStyle name="Normal 8 2 5" xfId="1485" xr:uid="{81B24C38-9FF7-42F7-8DD6-64ADC7FB54AC}"/>
    <cellStyle name="Normal 8 3" xfId="3770" xr:uid="{068F7C83-FF4A-455C-A098-F3D053A528E8}"/>
    <cellStyle name="Normal 9" xfId="180" xr:uid="{00000000-0005-0000-0000-0000F6000000}"/>
    <cellStyle name="Normal 9 2" xfId="608" xr:uid="{924A2699-39E5-4490-9B9F-B05C3DBAA9FC}"/>
    <cellStyle name="Note 2" xfId="181" xr:uid="{00000000-0005-0000-0000-0000F7000000}"/>
    <cellStyle name="Note 2 10" xfId="2056" xr:uid="{D04C711D-14E8-4396-99A9-4F7BE81BDD52}"/>
    <cellStyle name="Note 2 11" xfId="2331" xr:uid="{E3728BA1-61A5-470B-95FF-64D72E80DFC6}"/>
    <cellStyle name="Note 2 12" xfId="2465" xr:uid="{D30A0557-A0A4-4090-AD2D-009D95B6077C}"/>
    <cellStyle name="Note 2 13" xfId="1079" xr:uid="{B84A06F9-9651-47D1-94CB-043078619622}"/>
    <cellStyle name="Note 2 14" xfId="2596" xr:uid="{60673060-B399-4488-BFE4-A221A19C8964}"/>
    <cellStyle name="Note 2 15" xfId="2898" xr:uid="{752EA1F5-F16D-40AE-ADE1-AC017D115CE9}"/>
    <cellStyle name="Note 2 16" xfId="2201" xr:uid="{1937E38F-3EA7-4BED-95FC-AE8EBC63677D}"/>
    <cellStyle name="Note 2 17" xfId="2593" xr:uid="{3593A314-55F5-41A0-B862-4AB638391785}"/>
    <cellStyle name="Note 2 18" xfId="3422" xr:uid="{23703FBB-3CA5-44A7-987B-9F4E985E4C80}"/>
    <cellStyle name="Note 2 2" xfId="277" xr:uid="{00000000-0005-0000-0000-0000F8000000}"/>
    <cellStyle name="Note 2 2 10" xfId="2599" xr:uid="{FB19A1C6-443C-4A06-A14A-25E3526F0BA5}"/>
    <cellStyle name="Note 2 2 11" xfId="2704" xr:uid="{97060CF0-BBF4-4912-8CCD-EA802F883677}"/>
    <cellStyle name="Note 2 2 12" xfId="3019" xr:uid="{E240C1CC-0B6E-431A-8FE0-AE184A00C6DE}"/>
    <cellStyle name="Note 2 2 13" xfId="2864" xr:uid="{4DAF6963-9A1D-4B5F-844C-25BD05D38FF1}"/>
    <cellStyle name="Note 2 2 14" xfId="2398" xr:uid="{06E65BE6-49D9-4B23-9CE3-4172199512D9}"/>
    <cellStyle name="Note 2 2 2" xfId="837" xr:uid="{5626A2D0-FF3C-4265-8E97-D5E00CA8DAB2}"/>
    <cellStyle name="Note 2 2 2 10" xfId="3131" xr:uid="{53E368F4-0FD0-45A1-811C-6442CC41945B}"/>
    <cellStyle name="Note 2 2 2 11" xfId="3423" xr:uid="{DF6F008A-3414-4F7A-A9AF-2F2043C34227}"/>
    <cellStyle name="Note 2 2 2 12" xfId="3588" xr:uid="{32765E38-7E90-4420-9FA1-279A36238CC1}"/>
    <cellStyle name="Note 2 2 2 2" xfId="838" xr:uid="{B8D3DF9A-783C-4A56-8965-FE2FF40BB808}"/>
    <cellStyle name="Note 2 2 2 2 10" xfId="3589" xr:uid="{9EC4C679-B3D2-4455-99D2-C2FF51568701}"/>
    <cellStyle name="Note 2 2 2 2 2" xfId="1219" xr:uid="{E91EEED2-3AA4-4851-A5F5-785C60BF7CEA}"/>
    <cellStyle name="Note 2 2 2 2 3" xfId="1797" xr:uid="{6B697A0C-2935-483D-A557-658985D8BC8E}"/>
    <cellStyle name="Note 2 2 2 2 4" xfId="2084" xr:uid="{7E24080F-52B4-4118-BFA0-479844C85357}"/>
    <cellStyle name="Note 2 2 2 2 5" xfId="1455" xr:uid="{B219EFAC-C35E-40C2-8550-464FD79F597B}"/>
    <cellStyle name="Note 2 2 2 2 6" xfId="2905" xr:uid="{4ACF4E9B-3A17-4B02-93E5-1F5BF9535418}"/>
    <cellStyle name="Note 2 2 2 2 7" xfId="3152" xr:uid="{5023542D-C453-4096-8989-0751DF24A268}"/>
    <cellStyle name="Note 2 2 2 2 8" xfId="3132" xr:uid="{64C5550E-F09D-48FA-8619-729035EB2A19}"/>
    <cellStyle name="Note 2 2 2 2 9" xfId="3424" xr:uid="{F5DAB151-34C7-413E-A20B-1FFC11F68288}"/>
    <cellStyle name="Note 2 2 2 3" xfId="839" xr:uid="{7E5A9CE4-074D-46C3-A01F-067852185B1B}"/>
    <cellStyle name="Note 2 2 2 3 10" xfId="3590" xr:uid="{F9F9B2F4-63F9-49F6-AA8F-8BF9ADF2B456}"/>
    <cellStyle name="Note 2 2 2 3 2" xfId="1220" xr:uid="{789EE9F9-B4A4-4018-BF8A-038196ECB2B7}"/>
    <cellStyle name="Note 2 2 2 3 3" xfId="1609" xr:uid="{89C244DD-D6F8-47B9-957C-1023E6F76EE8}"/>
    <cellStyle name="Note 2 2 2 3 4" xfId="1996" xr:uid="{18274C8A-34EE-422F-87E7-EB09F28D9F30}"/>
    <cellStyle name="Note 2 2 2 3 5" xfId="2326" xr:uid="{FF2AC8A1-032E-4F70-B57F-25AF9197D86B}"/>
    <cellStyle name="Note 2 2 2 3 6" xfId="2906" xr:uid="{ED16D2C5-DD1F-4A62-91F1-3AF0D5812362}"/>
    <cellStyle name="Note 2 2 2 3 7" xfId="3153" xr:uid="{73343B06-C889-483E-B0E4-CD6B087001EB}"/>
    <cellStyle name="Note 2 2 2 3 8" xfId="1112" xr:uid="{7875B17D-C4E4-4760-AD4A-5E2E447FA6A4}"/>
    <cellStyle name="Note 2 2 2 3 9" xfId="3425" xr:uid="{6814FD93-EF66-48E5-9815-3B18F0CD929F}"/>
    <cellStyle name="Note 2 2 2 4" xfId="1218" xr:uid="{61C5C9A3-3DE3-498D-BC5B-DCBC03DF0E28}"/>
    <cellStyle name="Note 2 2 2 5" xfId="2102" xr:uid="{90A9B46A-F23F-4084-A057-6ED93E1268AA}"/>
    <cellStyle name="Note 2 2 2 6" xfId="2033" xr:uid="{02D08D7A-CE37-497D-B5DC-57176248E3B4}"/>
    <cellStyle name="Note 2 2 2 7" xfId="2271" xr:uid="{3F594EBA-0F79-4967-B287-56FA6682AC9E}"/>
    <cellStyle name="Note 2 2 2 8" xfId="2904" xr:uid="{DDA5EF24-E189-4914-925B-67F72F1E1B1D}"/>
    <cellStyle name="Note 2 2 2 9" xfId="3151" xr:uid="{8470D064-5435-47B5-A43D-3271D78EB615}"/>
    <cellStyle name="Note 2 2 3" xfId="840" xr:uid="{1FC00A05-E954-439D-8FD8-4D026EFB418B}"/>
    <cellStyle name="Note 2 2 3 10" xfId="3591" xr:uid="{1BE13854-CD6E-4C17-8484-1A1C0D8140B7}"/>
    <cellStyle name="Note 2 2 3 2" xfId="1221" xr:uid="{A5D00926-9500-4491-A1AF-940F0F8FAFC1}"/>
    <cellStyle name="Note 2 2 3 3" xfId="1229" xr:uid="{ECDB5787-2431-47E1-B54F-785367EF26EE}"/>
    <cellStyle name="Note 2 2 3 4" xfId="1073" xr:uid="{89B5FC45-8D5F-42B0-A10B-03ECCE01CE0A}"/>
    <cellStyle name="Note 2 2 3 5" xfId="1987" xr:uid="{AE06707A-6549-4D95-A44A-262943556021}"/>
    <cellStyle name="Note 2 2 3 6" xfId="2907" xr:uid="{22F8843A-7B81-4442-B3E4-C7F1B14DB535}"/>
    <cellStyle name="Note 2 2 3 7" xfId="3154" xr:uid="{1DA4B9C7-77A4-4284-BE7A-7B4368A96981}"/>
    <cellStyle name="Note 2 2 3 8" xfId="2772" xr:uid="{DC9BDB48-3A95-4C8D-97EF-8BE388849005}"/>
    <cellStyle name="Note 2 2 3 9" xfId="3426" xr:uid="{041D616B-26BF-4F00-9E69-237395937BF2}"/>
    <cellStyle name="Note 2 2 4" xfId="841" xr:uid="{C39F4D4C-DA93-4F02-8B3C-65B1D780E1C3}"/>
    <cellStyle name="Note 2 2 4 10" xfId="3592" xr:uid="{B7ABD8CF-2D13-4FC1-BE22-B590A5BF9DC7}"/>
    <cellStyle name="Note 2 2 4 2" xfId="1222" xr:uid="{33ABF77E-8F7B-448C-8839-1D717CBC8D6C}"/>
    <cellStyle name="Note 2 2 4 3" xfId="1324" xr:uid="{B35F644E-9EFF-4419-86CB-68267757761D}"/>
    <cellStyle name="Note 2 2 4 4" xfId="2222" xr:uid="{32D198B4-5BA4-4A63-9D6F-FDFDD1166FD4}"/>
    <cellStyle name="Note 2 2 4 5" xfId="1206" xr:uid="{EFB45FA6-4AC1-444C-885D-DE5178DBFA23}"/>
    <cellStyle name="Note 2 2 4 6" xfId="2908" xr:uid="{ECDD194A-AF9D-4082-8808-399259A5B643}"/>
    <cellStyle name="Note 2 2 4 7" xfId="3155" xr:uid="{6B9B33D7-EB82-439E-9C56-411443031962}"/>
    <cellStyle name="Note 2 2 4 8" xfId="3133" xr:uid="{389BB212-7005-4914-AF7F-79373FEF83C3}"/>
    <cellStyle name="Note 2 2 4 9" xfId="3427" xr:uid="{293D8701-D32F-4668-9C94-F2E1D74B5B22}"/>
    <cellStyle name="Note 2 2 5" xfId="842" xr:uid="{F58F50A5-E179-40EA-983F-2F8FCE87B115}"/>
    <cellStyle name="Note 2 2 5 10" xfId="3593" xr:uid="{E4649D3C-F154-4531-A8FE-3FD4935F9AAA}"/>
    <cellStyle name="Note 2 2 5 2" xfId="1066" xr:uid="{AC608E8E-806F-4B7F-8464-B38D07C442EB}"/>
    <cellStyle name="Note 2 2 5 3" xfId="2329" xr:uid="{F4F2B74D-C641-4228-B44C-C474F613DE57}"/>
    <cellStyle name="Note 2 2 5 4" xfId="2100" xr:uid="{05720310-67E9-4024-8A56-8A86918D72B1}"/>
    <cellStyle name="Note 2 2 5 5" xfId="1189" xr:uid="{9369124C-8D1D-4D56-9694-1D9280A5DBBB}"/>
    <cellStyle name="Note 2 2 5 6" xfId="2909" xr:uid="{FB1722CD-A992-40CE-BA55-A429F633D908}"/>
    <cellStyle name="Note 2 2 5 7" xfId="3156" xr:uid="{7A25DE79-8670-4046-B5DB-49273E5FD459}"/>
    <cellStyle name="Note 2 2 5 8" xfId="2661" xr:uid="{6F5BFFD6-6D43-47C4-BA87-81E40B327028}"/>
    <cellStyle name="Note 2 2 5 9" xfId="3428" xr:uid="{FB091B26-303C-411C-8FAE-286228D85CF7}"/>
    <cellStyle name="Note 2 2 6" xfId="1859" xr:uid="{70FE4FA0-C915-4633-BE9D-60E916E95EA9}"/>
    <cellStyle name="Note 2 2 7" xfId="1561" xr:uid="{2F9B9EEA-9487-4177-A052-FA9C096A2291}"/>
    <cellStyle name="Note 2 2 8" xfId="2541" xr:uid="{4F69E798-6E23-42D9-B46D-6FB460244AEF}"/>
    <cellStyle name="Note 2 2 9" xfId="1272" xr:uid="{582E32B5-08EC-4ED2-AFE5-DF49F03760E3}"/>
    <cellStyle name="Note 2 3" xfId="609" xr:uid="{936FC099-DD5B-4C2A-A498-3D531F5871B7}"/>
    <cellStyle name="Note 2 3 10" xfId="2834" xr:uid="{0D2E6086-CCEA-40E2-96C0-130B90AE971E}"/>
    <cellStyle name="Note 2 3 11" xfId="1905" xr:uid="{CD242165-1FA0-4653-B9A8-4302E48F1FC8}"/>
    <cellStyle name="Note 2 3 12" xfId="3018" xr:uid="{B8CA3D83-52EF-4DD4-8A75-B43107A22E62}"/>
    <cellStyle name="Note 2 3 13" xfId="3365" xr:uid="{22475514-20D2-4DB3-B3A4-B41379125EB1}"/>
    <cellStyle name="Note 2 3 14" xfId="2887" xr:uid="{8296AC97-1502-43BD-96E8-4690477A9513}"/>
    <cellStyle name="Note 2 3 2" xfId="843" xr:uid="{FE0B2A77-2786-458C-B634-AB01C4448256}"/>
    <cellStyle name="Note 2 3 2 10" xfId="2700" xr:uid="{654ADEAD-E96B-4B16-A621-E950B4B5CCBD}"/>
    <cellStyle name="Note 2 3 2 11" xfId="3429" xr:uid="{A282C099-250A-4730-BF41-7B9074D2C74A}"/>
    <cellStyle name="Note 2 3 2 12" xfId="3594" xr:uid="{EDAB89DE-65F0-4F68-BB1E-4FE28AC13764}"/>
    <cellStyle name="Note 2 3 2 2" xfId="844" xr:uid="{655A7587-1EC6-4F0D-BE7B-8D0DE2D70846}"/>
    <cellStyle name="Note 2 3 2 2 10" xfId="3595" xr:uid="{4B663B1A-35D3-406D-86B9-56FCA800C351}"/>
    <cellStyle name="Note 2 3 2 2 2" xfId="2127" xr:uid="{B22E0AB0-C3A8-4C90-BD04-0A9287B69C15}"/>
    <cellStyle name="Note 2 3 2 2 3" xfId="1225" xr:uid="{33C18968-004A-493E-A9C9-D5DD15D795C7}"/>
    <cellStyle name="Note 2 3 2 2 4" xfId="1384" xr:uid="{33CBDF37-8B46-4DB4-8A4F-6E717F8BC662}"/>
    <cellStyle name="Note 2 3 2 2 5" xfId="1193" xr:uid="{5C610FFA-D157-42C3-BCFF-C7CE1B8820C6}"/>
    <cellStyle name="Note 2 3 2 2 6" xfId="2911" xr:uid="{5ED259CC-0682-4F50-8BDD-140291038E5D}"/>
    <cellStyle name="Note 2 3 2 2 7" xfId="3158" xr:uid="{077B4C47-5D4F-4F2C-BB46-1534CBC933EE}"/>
    <cellStyle name="Note 2 3 2 2 8" xfId="1194" xr:uid="{07430E49-0078-421F-876A-FD3FA5A0968D}"/>
    <cellStyle name="Note 2 3 2 2 9" xfId="3430" xr:uid="{CD93A42B-C3DC-4B4F-9DE2-85555369C991}"/>
    <cellStyle name="Note 2 3 2 3" xfId="845" xr:uid="{E93BB9C3-A73F-4ADE-A6B2-61B72A13377A}"/>
    <cellStyle name="Note 2 3 2 3 10" xfId="3596" xr:uid="{0AB80979-76A5-4259-9A48-5BEB14FC34D7}"/>
    <cellStyle name="Note 2 3 2 3 2" xfId="1580" xr:uid="{B71865FB-D243-4413-953D-27B6E3464972}"/>
    <cellStyle name="Note 2 3 2 3 3" xfId="2261" xr:uid="{4025D3E4-E085-4CD0-89AE-19D25A6C94C5}"/>
    <cellStyle name="Note 2 3 2 3 4" xfId="2242" xr:uid="{304AF653-148D-4821-9FA0-4D13BF068921}"/>
    <cellStyle name="Note 2 3 2 3 5" xfId="2614" xr:uid="{86FFC7C8-146B-418A-B66A-17A9C123AA8A}"/>
    <cellStyle name="Note 2 3 2 3 6" xfId="2912" xr:uid="{75420442-6268-4B4F-8512-5E13DDDBC468}"/>
    <cellStyle name="Note 2 3 2 3 7" xfId="3159" xr:uid="{A63CDBE3-9836-4B56-A0F0-7415CDCDCA0B}"/>
    <cellStyle name="Note 2 3 2 3 8" xfId="1596" xr:uid="{0A314CB8-0876-41C7-9386-57E41E95CF6D}"/>
    <cellStyle name="Note 2 3 2 3 9" xfId="3431" xr:uid="{CF835877-574B-4A4E-A750-1A5188C8ABDF}"/>
    <cellStyle name="Note 2 3 2 4" xfId="1391" xr:uid="{235544C4-C1A0-435C-A8D1-BAF0DDFEAE8A}"/>
    <cellStyle name="Note 2 3 2 5" xfId="1349" xr:uid="{153E5E0E-40D0-4021-AED8-9E715B31DBD7}"/>
    <cellStyle name="Note 2 3 2 6" xfId="1975" xr:uid="{FA21C322-FC74-44B1-8B92-073924986CBC}"/>
    <cellStyle name="Note 2 3 2 7" xfId="2539" xr:uid="{B96A6D50-52BC-459E-BDFD-AC1671353114}"/>
    <cellStyle name="Note 2 3 2 8" xfId="2910" xr:uid="{1E1CC179-4DFC-4608-9687-5E14E523573C}"/>
    <cellStyle name="Note 2 3 2 9" xfId="3157" xr:uid="{A844EDAC-6396-4735-81BD-6BCE67DE626F}"/>
    <cellStyle name="Note 2 3 3" xfId="846" xr:uid="{4BEE88A2-15AF-4EEE-BD32-CBA19F787521}"/>
    <cellStyle name="Note 2 3 3 10" xfId="3597" xr:uid="{A3C32B66-151C-47B1-869D-92BA4D1972C5}"/>
    <cellStyle name="Note 2 3 3 2" xfId="1163" xr:uid="{BBC6A308-71F4-4C74-BF60-08E2815838F7}"/>
    <cellStyle name="Note 2 3 3 3" xfId="2448" xr:uid="{B1C64617-E0B2-441F-A0D7-906EA2E85EAD}"/>
    <cellStyle name="Note 2 3 3 4" xfId="1177" xr:uid="{71727AD7-AC15-4DA6-9D48-D3A5BF78A81B}"/>
    <cellStyle name="Note 2 3 3 5" xfId="2538" xr:uid="{6D906205-F094-48AA-B6D9-50DF2D38829C}"/>
    <cellStyle name="Note 2 3 3 6" xfId="2913" xr:uid="{6B63A02F-6EC9-4310-A692-83EC5F070614}"/>
    <cellStyle name="Note 2 3 3 7" xfId="3160" xr:uid="{600BAC08-6FF9-4411-8B84-27B5E655944D}"/>
    <cellStyle name="Note 2 3 3 8" xfId="2499" xr:uid="{7A05293F-7035-407F-A53E-DA60FFC9C958}"/>
    <cellStyle name="Note 2 3 3 9" xfId="3432" xr:uid="{8FBAEFC2-8A36-4CD6-9DE7-512C2638C66B}"/>
    <cellStyle name="Note 2 3 4" xfId="847" xr:uid="{0B5ED414-E04C-4F63-81C3-2E29293C3614}"/>
    <cellStyle name="Note 2 3 4 10" xfId="3598" xr:uid="{8D2E73B0-1E7C-4F80-A2D5-F1EA64ABB45D}"/>
    <cellStyle name="Note 2 3 4 2" xfId="1660" xr:uid="{20DF14A8-269C-4C58-B367-167C16AB6F2D}"/>
    <cellStyle name="Note 2 3 4 3" xfId="2449" xr:uid="{8B5440C5-26DD-4CC4-A72A-023D113CF2CB}"/>
    <cellStyle name="Note 2 3 4 4" xfId="2080" xr:uid="{BB9954C3-D8A4-4A1E-87C3-2AA8E7679824}"/>
    <cellStyle name="Note 2 3 4 5" xfId="2537" xr:uid="{4D4E25DB-6560-4241-B3B7-9C7DBFEEDF89}"/>
    <cellStyle name="Note 2 3 4 6" xfId="2914" xr:uid="{CAE98F72-0E43-4E1A-9A2D-0FEC38F732B3}"/>
    <cellStyle name="Note 2 3 4 7" xfId="3161" xr:uid="{C91BEC38-7397-46E4-9BDD-D1AEE9C4F3AA}"/>
    <cellStyle name="Note 2 3 4 8" xfId="2867" xr:uid="{70A30341-4680-4F76-AD7C-B73B603AD9E1}"/>
    <cellStyle name="Note 2 3 4 9" xfId="3433" xr:uid="{6D20C91A-CE66-4FCC-9B60-9B91E36C6FF4}"/>
    <cellStyle name="Note 2 3 5" xfId="848" xr:uid="{9A9FDDAC-4531-422E-B172-AFEBC4116A3C}"/>
    <cellStyle name="Note 2 3 5 10" xfId="3599" xr:uid="{29FA3A57-257A-4EDC-B6B3-6221E44ABE9A}"/>
    <cellStyle name="Note 2 3 5 2" xfId="1957" xr:uid="{565F4F07-CC92-4B74-88ED-C86A1107B3DD}"/>
    <cellStyle name="Note 2 3 5 3" xfId="1757" xr:uid="{DDD3A1B7-DF39-4013-BE43-276D96099233}"/>
    <cellStyle name="Note 2 3 5 4" xfId="1893" xr:uid="{D73812C9-5B87-451D-8477-6C33256D536D}"/>
    <cellStyle name="Note 2 3 5 5" xfId="2536" xr:uid="{80C27AFB-C54C-4C32-B2CB-C2C86E6D3EAF}"/>
    <cellStyle name="Note 2 3 5 6" xfId="2915" xr:uid="{455CDE2F-F628-4880-BB04-71A7EBBAE5D2}"/>
    <cellStyle name="Note 2 3 5 7" xfId="3162" xr:uid="{356A8906-8DA7-4E66-BEE1-E575EB27CFCB}"/>
    <cellStyle name="Note 2 3 5 8" xfId="2695" xr:uid="{0C105DD9-7F95-4DCA-B141-A6F0A1366CAF}"/>
    <cellStyle name="Note 2 3 5 9" xfId="3434" xr:uid="{169A452A-EFFA-43F3-8B3D-E7A53701008B}"/>
    <cellStyle name="Note 2 3 6" xfId="1936" xr:uid="{97744B40-B503-436D-B1E7-639ACD11C475}"/>
    <cellStyle name="Note 2 3 7" xfId="2276" xr:uid="{C12CD0F6-F594-4FD2-B859-121ADDB9250D}"/>
    <cellStyle name="Note 2 3 8" xfId="2540" xr:uid="{9CA44E0D-A00E-46E4-BEB0-DE3C5C4406C7}"/>
    <cellStyle name="Note 2 3 9" xfId="1500" xr:uid="{8959BFA5-642D-4420-B272-3233BCD50164}"/>
    <cellStyle name="Note 2 4" xfId="849" xr:uid="{A50099F1-326D-4EE7-A7F1-0A68E01BB9CD}"/>
    <cellStyle name="Note 2 4 10" xfId="3163" xr:uid="{469D7A83-8AAB-4BA9-83A8-4C918A6449CE}"/>
    <cellStyle name="Note 2 4 11" xfId="2604" xr:uid="{25BEABAE-BD02-42AE-AE41-82CF909C9FF1}"/>
    <cellStyle name="Note 2 4 12" xfId="3435" xr:uid="{28C3BBA5-5385-42F1-AA7D-49481B23E9F6}"/>
    <cellStyle name="Note 2 4 13" xfId="3600" xr:uid="{39FFD8A7-6D9C-4DB7-B45F-2478AF1F1CCF}"/>
    <cellStyle name="Note 2 4 2" xfId="850" xr:uid="{6FB0BE0E-3513-4F0E-9F53-93C2384AA086}"/>
    <cellStyle name="Note 2 4 2 10" xfId="2610" xr:uid="{19023469-786E-4BC7-9E34-E0E2EA7F6929}"/>
    <cellStyle name="Note 2 4 2 11" xfId="3436" xr:uid="{23659AA8-B19E-444E-BD85-7B21793B6B83}"/>
    <cellStyle name="Note 2 4 2 12" xfId="3601" xr:uid="{1FD0A2DE-E1E8-475F-98D0-5EB3186CC760}"/>
    <cellStyle name="Note 2 4 2 2" xfId="851" xr:uid="{664709E7-AB4B-4C03-AD86-BC67A1E620AD}"/>
    <cellStyle name="Note 2 4 2 2 10" xfId="3602" xr:uid="{D471B475-3EA6-47BF-8AF8-96F9770F30F8}"/>
    <cellStyle name="Note 2 4 2 2 2" xfId="1304" xr:uid="{4730EC1C-1BA0-4ECC-87D2-4661D3BFF073}"/>
    <cellStyle name="Note 2 4 2 2 3" xfId="2452" xr:uid="{12AF133A-1EFF-4CAD-8E97-4E7B34B8A838}"/>
    <cellStyle name="Note 2 4 2 2 4" xfId="1867" xr:uid="{9AE867CC-E3F8-4DB7-8BF0-20928C0DA8F6}"/>
    <cellStyle name="Note 2 4 2 2 5" xfId="1249" xr:uid="{B67E8D6B-F95C-4ECC-A25E-3831E0BC558B}"/>
    <cellStyle name="Note 2 4 2 2 6" xfId="2918" xr:uid="{AA778661-0A38-4DEF-A735-841FD79EEA45}"/>
    <cellStyle name="Note 2 4 2 2 7" xfId="3165" xr:uid="{11FAFB84-3B41-490F-98C3-7B04A3210A3C}"/>
    <cellStyle name="Note 2 4 2 2 8" xfId="3326" xr:uid="{D8F02667-9B8A-48FE-BF36-A0A558EA9E40}"/>
    <cellStyle name="Note 2 4 2 2 9" xfId="3437" xr:uid="{D7CD1210-4A18-49C4-B990-403C1CA01DF4}"/>
    <cellStyle name="Note 2 4 2 3" xfId="852" xr:uid="{6088D61E-DEEA-41B3-9EE8-BCE4BC4F809B}"/>
    <cellStyle name="Note 2 4 2 3 10" xfId="3603" xr:uid="{D93ACB8D-9FAC-43BC-947D-9B8214986392}"/>
    <cellStyle name="Note 2 4 2 3 2" xfId="1411" xr:uid="{7649171C-45B2-4A30-ADEC-5233B20BB93D}"/>
    <cellStyle name="Note 2 4 2 3 3" xfId="1333" xr:uid="{64B96807-7A7A-4C4B-B689-D43E4F39165C}"/>
    <cellStyle name="Note 2 4 2 3 4" xfId="1969" xr:uid="{14B6665A-93B8-41E2-8720-B6A0D5F81048}"/>
    <cellStyle name="Note 2 4 2 3 5" xfId="1592" xr:uid="{7348E960-87E9-4BBA-975A-261E9DE631FF}"/>
    <cellStyle name="Note 2 4 2 3 6" xfId="2919" xr:uid="{44E2680C-84D5-4431-A0E4-29F797A8013A}"/>
    <cellStyle name="Note 2 4 2 3 7" xfId="3166" xr:uid="{1E021FD5-0397-406D-B125-8303321E1221}"/>
    <cellStyle name="Note 2 4 2 3 8" xfId="2660" xr:uid="{53E125C4-5E91-432C-BBCE-FFBDE8F916C1}"/>
    <cellStyle name="Note 2 4 2 3 9" xfId="3438" xr:uid="{77D4F3B7-00C8-40FB-90AF-8DA575FDF0B8}"/>
    <cellStyle name="Note 2 4 2 4" xfId="1410" xr:uid="{D6096300-1DFC-4E31-8DC0-2D5CF804442E}"/>
    <cellStyle name="Note 2 4 2 5" xfId="1076" xr:uid="{06F93519-9DE2-45C1-894E-253F5F8A19E3}"/>
    <cellStyle name="Note 2 4 2 6" xfId="1892" xr:uid="{0B92460A-F83A-48A3-A90B-4F979869F1BC}"/>
    <cellStyle name="Note 2 4 2 7" xfId="2535" xr:uid="{F14D9257-827A-461E-895C-C90DA6BD2EF8}"/>
    <cellStyle name="Note 2 4 2 8" xfId="2917" xr:uid="{6922C6C8-63B3-47AB-B99B-5150DC67A716}"/>
    <cellStyle name="Note 2 4 2 9" xfId="3164" xr:uid="{42DE7FC9-E31D-4F30-AB16-F3468431F108}"/>
    <cellStyle name="Note 2 4 3" xfId="853" xr:uid="{BAC1A4FE-799A-46C5-99F3-74E7BF8C9F4B}"/>
    <cellStyle name="Note 2 4 3 10" xfId="3604" xr:uid="{837B1DE7-2C5C-49A2-B133-D1528272D6AF}"/>
    <cellStyle name="Note 2 4 3 2" xfId="1245" xr:uid="{E8B9B7EE-4E02-4400-B63F-A1C2DEDACAAF}"/>
    <cellStyle name="Note 2 4 3 3" xfId="1547" xr:uid="{0D267F4D-8F63-4A0B-A8B1-5D2CAE6C5CBC}"/>
    <cellStyle name="Note 2 4 3 4" xfId="2470" xr:uid="{95DD6386-D537-493F-B4D0-DD5FAA518FA3}"/>
    <cellStyle name="Note 2 4 3 5" xfId="1336" xr:uid="{F7D70D49-BFE5-4372-B79C-DE356BD191C1}"/>
    <cellStyle name="Note 2 4 3 6" xfId="2920" xr:uid="{1EF34727-C230-405D-816A-E3CFA88C4F53}"/>
    <cellStyle name="Note 2 4 3 7" xfId="3167" xr:uid="{4E52B30C-6826-4617-AE2F-9F893BA18AA0}"/>
    <cellStyle name="Note 2 4 3 8" xfId="3134" xr:uid="{3FBDB1FC-0B36-4B74-A98E-048B3D42D363}"/>
    <cellStyle name="Note 2 4 3 9" xfId="3439" xr:uid="{699B6FF6-323F-4236-AE4F-BCEA513C2623}"/>
    <cellStyle name="Note 2 4 4" xfId="854" xr:uid="{4C40F9E5-F68B-41D5-B748-5E934DCEA85C}"/>
    <cellStyle name="Note 2 4 4 10" xfId="3605" xr:uid="{209D150D-0418-4F8D-B8B6-6FA5BC8CC40F}"/>
    <cellStyle name="Note 2 4 4 2" xfId="1305" xr:uid="{AC416C2A-C27C-43C6-89E6-C9E38064F195}"/>
    <cellStyle name="Note 2 4 4 3" xfId="1718" xr:uid="{238CAB5B-0E4F-4CF3-A0DA-C2274886B495}"/>
    <cellStyle name="Note 2 4 4 4" xfId="2471" xr:uid="{0C0D578D-BB98-44D5-9E24-EFAEA8C61062}"/>
    <cellStyle name="Note 2 4 4 5" xfId="2534" xr:uid="{C29730E0-2C65-462D-8918-052102E8DF2E}"/>
    <cellStyle name="Note 2 4 4 6" xfId="2921" xr:uid="{92B13950-0130-4434-B616-58515E9C75D1}"/>
    <cellStyle name="Note 2 4 4 7" xfId="3168" xr:uid="{FB243769-F2EA-43DA-B708-E929983F453E}"/>
    <cellStyle name="Note 2 4 4 8" xfId="3135" xr:uid="{4970731D-C093-4DA0-8B31-2C11A248A7E5}"/>
    <cellStyle name="Note 2 4 4 9" xfId="3440" xr:uid="{A463E55B-0F58-4CA8-A44F-FEBECFC50AA9}"/>
    <cellStyle name="Note 2 4 5" xfId="1164" xr:uid="{F518F909-D7D7-4AAA-97C0-3BB7CF474706}"/>
    <cellStyle name="Note 2 4 6" xfId="1575" xr:uid="{D333CD50-471C-434B-854E-FCBA6B47455C}"/>
    <cellStyle name="Note 2 4 7" xfId="2109" xr:uid="{5DF0E140-95D8-42FB-AB9F-9F10662103DD}"/>
    <cellStyle name="Note 2 4 8" xfId="1355" xr:uid="{F757AF05-889F-4872-A959-DA9C6F083B62}"/>
    <cellStyle name="Note 2 4 9" xfId="2916" xr:uid="{427C0221-E52C-4C33-9C3C-F4CB2FE7C40F}"/>
    <cellStyle name="Note 2 5" xfId="855" xr:uid="{4837B17A-14E5-496A-824E-B0E347260CCC}"/>
    <cellStyle name="Note 2 5 10" xfId="3169" xr:uid="{48CED15F-D9DF-44BE-BE6F-A087BD335704}"/>
    <cellStyle name="Note 2 5 11" xfId="3136" xr:uid="{77FAF71D-CD35-402F-9609-F0D091A5E4CF}"/>
    <cellStyle name="Note 2 5 12" xfId="3441" xr:uid="{A19EA997-B473-4E28-A3D1-8A3CFE3ADB12}"/>
    <cellStyle name="Note 2 5 13" xfId="3606" xr:uid="{D50DA525-A058-4BBA-91B9-4C75FBD7B1BA}"/>
    <cellStyle name="Note 2 5 2" xfId="856" xr:uid="{4476FEE8-FB26-4C63-B91D-D2900DA60957}"/>
    <cellStyle name="Note 2 5 2 10" xfId="1191" xr:uid="{195F2763-0C0F-40D4-A17C-968115520EB6}"/>
    <cellStyle name="Note 2 5 2 11" xfId="3442" xr:uid="{A8B3CE50-197A-42F5-93AC-E3AA763659CB}"/>
    <cellStyle name="Note 2 5 2 12" xfId="3607" xr:uid="{419316E5-ED34-4009-9377-0346C783AEDE}"/>
    <cellStyle name="Note 2 5 2 2" xfId="857" xr:uid="{D445049D-930C-40FD-942E-39A031A320A6}"/>
    <cellStyle name="Note 2 5 2 2 10" xfId="3608" xr:uid="{29BEB2ED-5F94-4220-8A3F-7202578B3BC4}"/>
    <cellStyle name="Note 2 5 2 2 2" xfId="1581" xr:uid="{0E43022B-B4ED-46FE-BA40-42AF951D07DE}"/>
    <cellStyle name="Note 2 5 2 2 3" xfId="1334" xr:uid="{6D6ACF86-5F58-48C1-B67A-80693C7CCF37}"/>
    <cellStyle name="Note 2 5 2 2 4" xfId="1082" xr:uid="{412714FD-7AA9-4144-83F1-653F50F206E1}"/>
    <cellStyle name="Note 2 5 2 2 5" xfId="2402" xr:uid="{BCBD6A1D-9531-42DF-8E0C-C05707ED471B}"/>
    <cellStyle name="Note 2 5 2 2 6" xfId="2924" xr:uid="{ED11AC10-75BC-40A2-AE06-6991BCA44D26}"/>
    <cellStyle name="Note 2 5 2 2 7" xfId="3171" xr:uid="{8EB864B8-7545-4F25-8F14-C286EACF94F8}"/>
    <cellStyle name="Note 2 5 2 2 8" xfId="1985" xr:uid="{42B569DF-263C-44C0-BE2D-F9C862D589B9}"/>
    <cellStyle name="Note 2 5 2 2 9" xfId="3443" xr:uid="{891C229E-4CA7-4DC2-BFB4-6BEC7F7C0AF1}"/>
    <cellStyle name="Note 2 5 2 3" xfId="858" xr:uid="{74968DAF-3E60-4491-B7A2-58E7B1187F90}"/>
    <cellStyle name="Note 2 5 2 3 10" xfId="3609" xr:uid="{62FA6CDD-EAF1-4B37-8105-6488C9061C78}"/>
    <cellStyle name="Note 2 5 2 3 2" xfId="1307" xr:uid="{CCF1A503-1598-4F4E-AD47-EB637D8437B0}"/>
    <cellStyle name="Note 2 5 2 3 3" xfId="2327" xr:uid="{E8822288-2FB3-4067-902C-EAB5D9285BA1}"/>
    <cellStyle name="Note 2 5 2 3 4" xfId="1190" xr:uid="{8D751C39-EBAF-4B7E-8DEF-EC6229CF656A}"/>
    <cellStyle name="Note 2 5 2 3 5" xfId="2533" xr:uid="{19F404F7-2039-4187-B8DF-916FC3D586FD}"/>
    <cellStyle name="Note 2 5 2 3 6" xfId="2925" xr:uid="{E53CFE05-2407-4F96-AEE7-477214E83E4F}"/>
    <cellStyle name="Note 2 5 2 3 7" xfId="3172" xr:uid="{7DF76D58-60C8-4E5B-B309-05C45A1DE2AE}"/>
    <cellStyle name="Note 2 5 2 3 8" xfId="1714" xr:uid="{EFCFE33D-A53E-4F30-B08D-5F779B3C2325}"/>
    <cellStyle name="Note 2 5 2 3 9" xfId="3444" xr:uid="{05EDCF72-87F0-4DB6-ACD6-15C296E75DE6}"/>
    <cellStyle name="Note 2 5 2 4" xfId="1306" xr:uid="{0E37CCE0-EDAE-4A64-9B87-0FC19A65493A}"/>
    <cellStyle name="Note 2 5 2 5" xfId="2260" xr:uid="{5A712363-5F2F-423C-B240-B47510F2645F}"/>
    <cellStyle name="Note 2 5 2 6" xfId="2340" xr:uid="{9093197D-3280-4CA4-A216-4DA4A9D18B47}"/>
    <cellStyle name="Note 2 5 2 7" xfId="1558" xr:uid="{CF4F984F-B481-496C-A594-4D6EF4055167}"/>
    <cellStyle name="Note 2 5 2 8" xfId="2923" xr:uid="{55B00520-AF68-412C-9188-1981B06C97B2}"/>
    <cellStyle name="Note 2 5 2 9" xfId="3170" xr:uid="{193DE130-1CB7-46F7-8447-3F2F5929C515}"/>
    <cellStyle name="Note 2 5 3" xfId="859" xr:uid="{55E6FD38-1694-4D76-A2AF-4DA8FE8961D0}"/>
    <cellStyle name="Note 2 5 3 10" xfId="3610" xr:uid="{D00CB093-94FB-4ACC-8A1F-2ABB83D1B10B}"/>
    <cellStyle name="Note 2 5 3 2" xfId="1308" xr:uid="{28CE5A59-3B66-49AE-9B4A-B6BA3FE959D6}"/>
    <cellStyle name="Note 2 5 3 3" xfId="2224" xr:uid="{2D451D09-BEF5-44E2-B52D-A5860050C448}"/>
    <cellStyle name="Note 2 5 3 4" xfId="2364" xr:uid="{80CD7EF2-C7E2-469C-8706-F3FD27E3715F}"/>
    <cellStyle name="Note 2 5 3 5" xfId="2083" xr:uid="{1509FBE8-D76B-4077-8931-567EBF1BB8ED}"/>
    <cellStyle name="Note 2 5 3 6" xfId="2926" xr:uid="{0F2A31B2-DDE6-4049-A9A5-90ACEB2E423A}"/>
    <cellStyle name="Note 2 5 3 7" xfId="3173" xr:uid="{AB1B1507-6CB4-4098-8205-69B0CA327B16}"/>
    <cellStyle name="Note 2 5 3 8" xfId="2555" xr:uid="{E4A0F673-868A-43FA-8E62-E68ED9EE33F1}"/>
    <cellStyle name="Note 2 5 3 9" xfId="3445" xr:uid="{9E527A44-AB8A-4A91-8EF1-15DABD2B4EBA}"/>
    <cellStyle name="Note 2 5 4" xfId="860" xr:uid="{7AFD7AAD-68B7-404C-B3CF-0B40BE6AA4F7}"/>
    <cellStyle name="Note 2 5 4 10" xfId="3611" xr:uid="{B06C9EB0-8124-4FC4-851A-D06AAF856EFA}"/>
    <cellStyle name="Note 2 5 4 2" xfId="1615" xr:uid="{F6951660-C947-4E8F-A3EE-D5BB3630D38C}"/>
    <cellStyle name="Note 2 5 4 3" xfId="2038" xr:uid="{E2E176BC-1223-4D60-A36E-5A4FADDD16AA}"/>
    <cellStyle name="Note 2 5 4 4" xfId="2068" xr:uid="{E796570E-A45B-4CCB-AD3F-971F0EE5E397}"/>
    <cellStyle name="Note 2 5 4 5" xfId="2532" xr:uid="{80D44019-7FE3-482E-84AD-A0B7FDA8C057}"/>
    <cellStyle name="Note 2 5 4 6" xfId="2927" xr:uid="{7F0DF8EE-9408-46D2-9BB8-2E5E3B982557}"/>
    <cellStyle name="Note 2 5 4 7" xfId="3174" xr:uid="{23103842-9E52-4E30-807B-C846D9A37B3F}"/>
    <cellStyle name="Note 2 5 4 8" xfId="2551" xr:uid="{A9DDED2D-320C-4A96-B620-DBB4F4C80DBF}"/>
    <cellStyle name="Note 2 5 4 9" xfId="3446" xr:uid="{3C6319D6-0C08-47DE-9D6A-365DB9212C74}"/>
    <cellStyle name="Note 2 5 5" xfId="1412" xr:uid="{5B37DC83-2665-40E7-908D-EBE1F4551160}"/>
    <cellStyle name="Note 2 5 6" xfId="2236" xr:uid="{89E59D98-829E-4554-AD7C-2AC5FE50E9E6}"/>
    <cellStyle name="Note 2 5 7" xfId="2221" xr:uid="{75B594C6-3CE6-45D7-A7FB-D364DA924202}"/>
    <cellStyle name="Note 2 5 8" xfId="1845" xr:uid="{4E3C655D-0AB9-4E64-874A-9555DF8BA9E1}"/>
    <cellStyle name="Note 2 5 9" xfId="2922" xr:uid="{6249BB89-A35E-44AA-A93B-091A810D701C}"/>
    <cellStyle name="Note 2 6" xfId="861" xr:uid="{C5E98AE3-3E73-43C7-BBA7-9C66C42EA6BD}"/>
    <cellStyle name="Note 2 6 10" xfId="3175" xr:uid="{0F8FF1D3-8FAE-4144-8BB6-52E8D9A380B1}"/>
    <cellStyle name="Note 2 6 11" xfId="3137" xr:uid="{AA612555-7BE6-4A9D-88C3-83274F9943C8}"/>
    <cellStyle name="Note 2 6 12" xfId="3447" xr:uid="{26096DBF-8D3C-4433-8EE3-0750CCB4D1D9}"/>
    <cellStyle name="Note 2 6 13" xfId="3612" xr:uid="{63D75D72-AC16-4FEF-ABCD-DD6625CE988F}"/>
    <cellStyle name="Note 2 6 2" xfId="862" xr:uid="{77C6AF08-3237-43E7-947A-1034B6708061}"/>
    <cellStyle name="Note 2 6 2 10" xfId="2616" xr:uid="{53F701CA-DC0E-4362-B2BB-0D86E828733E}"/>
    <cellStyle name="Note 2 6 2 11" xfId="3448" xr:uid="{58C6AAEF-DAA9-4AF4-BE6D-C0A06A40FC44}"/>
    <cellStyle name="Note 2 6 2 12" xfId="3613" xr:uid="{E498685D-E519-4BD3-9845-8CEA8E65FAD4}"/>
    <cellStyle name="Note 2 6 2 2" xfId="863" xr:uid="{5F5116D6-DC3B-4EF0-AD07-F4A96A349CE0}"/>
    <cellStyle name="Note 2 6 2 2 10" xfId="3614" xr:uid="{A5CD8F9B-D95B-4F3E-A4AD-C8918AECF1F9}"/>
    <cellStyle name="Note 2 6 2 2 2" xfId="2059" xr:uid="{EFC77BAB-41A0-4A30-940E-05728D07D62E}"/>
    <cellStyle name="Note 2 6 2 2 3" xfId="1210" xr:uid="{A0034087-A707-42B2-8526-FF31ACC96C44}"/>
    <cellStyle name="Note 2 6 2 2 4" xfId="1977" xr:uid="{5AADFE7A-3932-49E8-A705-C185713372C1}"/>
    <cellStyle name="Note 2 6 2 2 5" xfId="2723" xr:uid="{2ABB32EE-EFFC-4E9A-BF1B-402AB58DC447}"/>
    <cellStyle name="Note 2 6 2 2 6" xfId="2930" xr:uid="{559D9187-4670-4698-9377-F89953E5ED5A}"/>
    <cellStyle name="Note 2 6 2 2 7" xfId="3177" xr:uid="{49635579-2DCC-486A-852C-8A78F005EB69}"/>
    <cellStyle name="Note 2 6 2 2 8" xfId="3138" xr:uid="{763446E9-D299-481D-948A-AB55E6A1E80D}"/>
    <cellStyle name="Note 2 6 2 2 9" xfId="3449" xr:uid="{A800D1D6-9987-49E7-8A73-82B040231A95}"/>
    <cellStyle name="Note 2 6 2 3" xfId="864" xr:uid="{4A82F2E2-66B8-4CF3-B618-6C39EDA2E7D5}"/>
    <cellStyle name="Note 2 6 2 3 10" xfId="3615" xr:uid="{829D0BA5-416D-481A-B0F0-F3B76396634B}"/>
    <cellStyle name="Note 2 6 2 3 2" xfId="1616" xr:uid="{1A271CBA-16DE-44B9-802D-37EA413DA8FF}"/>
    <cellStyle name="Note 2 6 2 3 3" xfId="2218" xr:uid="{730109C3-6669-428D-9241-E732B5968403}"/>
    <cellStyle name="Note 2 6 2 3 4" xfId="2099" xr:uid="{6115F7E0-A411-4951-9125-2EF3D515DA1E}"/>
    <cellStyle name="Note 2 6 2 3 5" xfId="2718" xr:uid="{719AB675-4F5F-41B6-AB71-15239DE873F4}"/>
    <cellStyle name="Note 2 6 2 3 6" xfId="2931" xr:uid="{1768001D-E0EF-4FD5-954E-EC3A0C48E170}"/>
    <cellStyle name="Note 2 6 2 3 7" xfId="3178" xr:uid="{4803312B-9FA8-411D-A4FB-50A473E37EBB}"/>
    <cellStyle name="Note 2 6 2 3 8" xfId="3139" xr:uid="{918A69C8-6895-4F54-BCD4-C9C7B13ADB9A}"/>
    <cellStyle name="Note 2 6 2 3 9" xfId="3450" xr:uid="{0CDB9D32-2C21-4D39-B4AB-7D6D8A3BD43A}"/>
    <cellStyle name="Note 2 6 2 4" xfId="2025" xr:uid="{4AF09462-C563-4CE8-984B-1CE7B6E02507}"/>
    <cellStyle name="Note 2 6 2 5" xfId="2230" xr:uid="{4AA5DDAF-0D70-4C20-9E32-5EF6D0637F79}"/>
    <cellStyle name="Note 2 6 2 6" xfId="1708" xr:uid="{04F0B79D-CC1D-4F49-B1DC-53AC4AAA7877}"/>
    <cellStyle name="Note 2 6 2 7" xfId="2328" xr:uid="{4FA4E898-F68C-4A5A-8BD6-54CB03A317E5}"/>
    <cellStyle name="Note 2 6 2 8" xfId="2929" xr:uid="{D62A2CD1-96D6-4E2A-9FB9-B202002983B0}"/>
    <cellStyle name="Note 2 6 2 9" xfId="3176" xr:uid="{F95298E7-66CE-4E9B-90A5-000E48C310F3}"/>
    <cellStyle name="Note 2 6 3" xfId="865" xr:uid="{78473116-FE8A-4EB7-9199-ABB30095CF8A}"/>
    <cellStyle name="Note 2 6 3 10" xfId="3616" xr:uid="{4EBD3DB1-39DD-4EC4-89D6-D9C9043FDB0E}"/>
    <cellStyle name="Note 2 6 3 2" xfId="1769" xr:uid="{C3D06B23-8717-4D9E-87DB-870577F88E02}"/>
    <cellStyle name="Note 2 6 3 3" xfId="2349" xr:uid="{EFD3C9B6-F358-46B3-BDE0-C4DB5042A871}"/>
    <cellStyle name="Note 2 6 3 4" xfId="1907" xr:uid="{9F501C2C-AB03-4B04-9E54-87271A70DE92}"/>
    <cellStyle name="Note 2 6 3 5" xfId="2531" xr:uid="{B2A6AC82-8F9C-4B2A-A710-57E06357DA0C}"/>
    <cellStyle name="Note 2 6 3 6" xfId="2932" xr:uid="{D752BFDC-2264-473C-85FE-FCD357DD8E47}"/>
    <cellStyle name="Note 2 6 3 7" xfId="3179" xr:uid="{8524078E-ACD9-4870-8C86-7A492AED644B}"/>
    <cellStyle name="Note 2 6 3 8" xfId="1048" xr:uid="{273A4F5C-7404-4A82-B89C-9060C0FE6AB2}"/>
    <cellStyle name="Note 2 6 3 9" xfId="3451" xr:uid="{B675A498-9A82-479E-940A-E106FC717A91}"/>
    <cellStyle name="Note 2 6 4" xfId="866" xr:uid="{25AFD515-B978-4CF9-86AF-B5FEDEEFB544}"/>
    <cellStyle name="Note 2 6 4 10" xfId="3617" xr:uid="{B473AA54-669D-40B2-AE09-2A0F4ADCB685}"/>
    <cellStyle name="Note 2 6 4 2" xfId="2024" xr:uid="{FD79032C-CC68-4807-9E1D-A9FB0ACDF7AE}"/>
    <cellStyle name="Note 2 6 4 3" xfId="1598" xr:uid="{3F41B1F0-0F5D-4F1F-B049-C3D6BA571F83}"/>
    <cellStyle name="Note 2 6 4 4" xfId="2474" xr:uid="{EFD5B74F-2A55-4B18-BC28-266C3C94034F}"/>
    <cellStyle name="Note 2 6 4 5" xfId="1932" xr:uid="{7276CCFC-E1DF-4477-A3B6-037CD491AD01}"/>
    <cellStyle name="Note 2 6 4 6" xfId="2933" xr:uid="{C3C752D5-C7F6-4B6D-990A-178C13012BE5}"/>
    <cellStyle name="Note 2 6 4 7" xfId="3180" xr:uid="{6F304073-C6A3-4283-9BEE-970BFDBDB743}"/>
    <cellStyle name="Note 2 6 4 8" xfId="3021" xr:uid="{C9C548C0-8B93-4303-B1E3-27AC589F8E3D}"/>
    <cellStyle name="Note 2 6 4 9" xfId="3452" xr:uid="{42F129D0-AF80-4BE7-BD70-2E3B22D452A5}"/>
    <cellStyle name="Note 2 6 5" xfId="1636" xr:uid="{E533C493-1688-4B76-8B89-D373B261835D}"/>
    <cellStyle name="Note 2 6 6" xfId="1799" xr:uid="{5789DBD4-3BBE-4455-99F6-409FF6695282}"/>
    <cellStyle name="Note 2 6 7" xfId="1855" xr:uid="{A809C370-A804-491D-AC95-D24713EC3EE2}"/>
    <cellStyle name="Note 2 6 8" xfId="2389" xr:uid="{AD3BF657-15AD-4339-9A80-CBF9BE215D58}"/>
    <cellStyle name="Note 2 6 9" xfId="2928" xr:uid="{4B95D225-3136-4963-B4CD-12639563B09E}"/>
    <cellStyle name="Note 2 7" xfId="867" xr:uid="{21B0EB72-7F6F-4341-BD23-F370F001C95C}"/>
    <cellStyle name="Note 2 7 10" xfId="3618" xr:uid="{23B4137B-CAB2-4C37-B106-B6829A68A069}"/>
    <cellStyle name="Note 2 7 2" xfId="2023" xr:uid="{7AE915B1-D3C1-482B-9E88-69422BFE798E}"/>
    <cellStyle name="Note 2 7 3" xfId="1343" xr:uid="{B0CF96AC-CFEE-49BD-B941-361EEA209205}"/>
    <cellStyle name="Note 2 7 4" xfId="1147" xr:uid="{DE9E5F1E-7BDD-4B8F-8C0D-640EF6E345F9}"/>
    <cellStyle name="Note 2 7 5" xfId="2530" xr:uid="{1DFBC213-DED3-462E-83D6-2230A1DA79F4}"/>
    <cellStyle name="Note 2 7 6" xfId="2934" xr:uid="{96F7C1F2-1E41-4508-8A39-EF440851F46D}"/>
    <cellStyle name="Note 2 7 7" xfId="3181" xr:uid="{D8C80B62-330F-4FA0-BCE8-3C65CCEFC24F}"/>
    <cellStyle name="Note 2 7 8" xfId="1824" xr:uid="{9E0F753D-FB5E-4ADA-B56C-2FCEBC3208BE}"/>
    <cellStyle name="Note 2 7 9" xfId="3453" xr:uid="{28C19F27-389D-491E-BA2B-BF6083EC538B}"/>
    <cellStyle name="Note 2 8" xfId="868" xr:uid="{355B9100-208C-45EE-A315-7D644CDB5765}"/>
    <cellStyle name="Note 2 8 10" xfId="3619" xr:uid="{E6FE8A3E-112D-4201-AFE0-F9CF70F6EDE3}"/>
    <cellStyle name="Note 2 8 2" xfId="2022" xr:uid="{A0AF805E-05F6-4CD8-A4AC-E023946282F6}"/>
    <cellStyle name="Note 2 8 3" xfId="1364" xr:uid="{41FBCA4B-612A-4217-8DDD-FC94C6DC89D6}"/>
    <cellStyle name="Note 2 8 4" xfId="2220" xr:uid="{3CEF63FD-8730-4C1C-8F80-48D9FE754BE4}"/>
    <cellStyle name="Note 2 8 5" xfId="2529" xr:uid="{6EDF83AB-9961-4889-AB36-B5071C6D80FD}"/>
    <cellStyle name="Note 2 8 6" xfId="2935" xr:uid="{135F1EEC-FA22-4CE6-82C8-B817097CDCC2}"/>
    <cellStyle name="Note 2 8 7" xfId="3182" xr:uid="{08CF9B75-4A4E-453A-B03D-21D080EBBF25}"/>
    <cellStyle name="Note 2 8 8" xfId="2612" xr:uid="{D36A3CBD-AF27-46B5-B6B4-6BB236376C3D}"/>
    <cellStyle name="Note 2 8 9" xfId="3454" xr:uid="{A568E17D-A7CD-4065-A2CB-CF33AB616EE8}"/>
    <cellStyle name="Note 2 9" xfId="869" xr:uid="{EF2C8555-6A92-44D2-8315-75D79FAF2F08}"/>
    <cellStyle name="Note 2 9 10" xfId="3620" xr:uid="{B6863DAE-405B-402D-8A30-6C4F2BDB281F}"/>
    <cellStyle name="Note 2 9 2" xfId="2021" xr:uid="{1C98FE62-8202-44B3-8E32-6C11763D59CC}"/>
    <cellStyle name="Note 2 9 3" xfId="2259" xr:uid="{FF1DBCA4-121E-4478-AD76-0CC9FC335663}"/>
    <cellStyle name="Note 2 9 4" xfId="2212" xr:uid="{42F5EDCD-213C-4CF3-93EC-20ECE2CF668E}"/>
    <cellStyle name="Note 2 9 5" xfId="2111" xr:uid="{4D9F69E4-1AA5-4F16-9E3A-580103DE1AC5}"/>
    <cellStyle name="Note 2 9 6" xfId="2936" xr:uid="{42D92A24-D518-4389-86FF-7A4084BBC2FF}"/>
    <cellStyle name="Note 2 9 7" xfId="3183" xr:uid="{CCBAA40D-5830-4E26-A9B1-A0FDF27D95D6}"/>
    <cellStyle name="Note 2 9 8" xfId="1986" xr:uid="{86DF333D-A8F2-4E19-9BD5-65E1FA361C1E}"/>
    <cellStyle name="Note 2 9 9" xfId="3455" xr:uid="{3C535776-4622-4BE4-88CD-A4104605757A}"/>
    <cellStyle name="Note 3" xfId="610" xr:uid="{DB5D3CFE-F4BA-40EE-AD16-5A3FAA92DA19}"/>
    <cellStyle name="Note 3 10" xfId="2552" xr:uid="{1CDF4321-8A11-4A34-9CFB-8B7FAC328D11}"/>
    <cellStyle name="Note 3 11" xfId="2411" xr:uid="{D56562C1-830A-463F-8FBE-675099053D77}"/>
    <cellStyle name="Note 3 12" xfId="2766" xr:uid="{09A8483C-C90C-4AA0-A381-63C0FD703CD3}"/>
    <cellStyle name="Note 3 13" xfId="3329" xr:uid="{F1E170A9-5447-4EFC-BF21-AF7AC5F8C9D8}"/>
    <cellStyle name="Note 3 2" xfId="611" xr:uid="{E0D5F138-7F6F-4246-950B-3C49A68A2FAF}"/>
    <cellStyle name="Note 3 2 10" xfId="2879" xr:uid="{083247E2-B768-4549-BC28-7BDA904E2656}"/>
    <cellStyle name="Note 3 2 11" xfId="3140" xr:uid="{AD6F34EA-A07E-4A0A-941B-CBF641A8CD0C}"/>
    <cellStyle name="Note 3 2 2" xfId="870" xr:uid="{6A897B4D-D149-4F64-810C-E573A51FC73C}"/>
    <cellStyle name="Note 3 2 2 10" xfId="3621" xr:uid="{ED092555-AAAB-4E7C-964B-F5B78CC5F554}"/>
    <cellStyle name="Note 3 2 2 2" xfId="2020" xr:uid="{EA08D075-7D52-4EAD-BD72-C0EDEF87175E}"/>
    <cellStyle name="Note 3 2 2 3" xfId="1762" xr:uid="{507F217A-547E-43EF-87CF-6A3650058EA4}"/>
    <cellStyle name="Note 3 2 2 4" xfId="2342" xr:uid="{A4CD0EBE-A73E-442B-94DD-A4B4F92FC9D9}"/>
    <cellStyle name="Note 3 2 2 5" xfId="1559" xr:uid="{864D75BC-A5CE-4D06-AD90-C81A3D9F79CA}"/>
    <cellStyle name="Note 3 2 2 6" xfId="2937" xr:uid="{EA597A5E-1A79-41FC-94AB-7DC457FC9F03}"/>
    <cellStyle name="Note 3 2 2 7" xfId="3184" xr:uid="{D0EBC6EA-AEF9-46D0-B1B3-FFBE6BCB9FED}"/>
    <cellStyle name="Note 3 2 2 8" xfId="2830" xr:uid="{1FA485E2-BFE0-4389-BF70-8A330005DCB8}"/>
    <cellStyle name="Note 3 2 2 9" xfId="3456" xr:uid="{FC6DFC76-D795-4689-B468-DC8D9A467ABA}"/>
    <cellStyle name="Note 3 2 3" xfId="1594" xr:uid="{CF0EAB3C-48C7-4D6F-AC06-13898985B7FB}"/>
    <cellStyle name="Note 3 2 4" xfId="2066" xr:uid="{D3D69B3E-BEB1-4B68-B476-02E5DAA224C6}"/>
    <cellStyle name="Note 3 2 5" xfId="1217" xr:uid="{7F94F6F3-5137-473F-8E45-1BA40F38C4D2}"/>
    <cellStyle name="Note 3 2 6" xfId="1426" xr:uid="{05EC1171-AF89-482C-A88B-5378E835CB17}"/>
    <cellStyle name="Note 3 2 7" xfId="2289" xr:uid="{528F1878-5454-4076-B7C9-37B4B1A0320F}"/>
    <cellStyle name="Note 3 2 8" xfId="2387" xr:uid="{2E67B5F7-7344-4A94-BA1A-60487117F9BA}"/>
    <cellStyle name="Note 3 2 9" xfId="2791" xr:uid="{E4BC9046-6F1D-4EA3-A822-6F2E03AB9CFF}"/>
    <cellStyle name="Note 3 3" xfId="612" xr:uid="{B32F7049-DC62-42B9-98C4-EA43ACC0F45F}"/>
    <cellStyle name="Note 3 3 10" xfId="2880" xr:uid="{E5502396-4234-4612-86B8-A756249C5CDF}"/>
    <cellStyle name="Note 3 3 11" xfId="3141" xr:uid="{66BB4EAA-52C8-4EB8-99F7-A73EB1C731AC}"/>
    <cellStyle name="Note 3 3 2" xfId="871" xr:uid="{2748EE8D-7C6B-434E-B408-6B5C8C7408C5}"/>
    <cellStyle name="Note 3 3 2 10" xfId="3622" xr:uid="{1F47B134-B3C1-4C8E-A5DE-0CA2A72D22F6}"/>
    <cellStyle name="Note 3 3 2 2" xfId="2019" xr:uid="{66444622-DC69-4F17-9856-F911833A27FE}"/>
    <cellStyle name="Note 3 3 2 3" xfId="2299" xr:uid="{9CE65340-9552-4EA5-8345-36BD223BF730}"/>
    <cellStyle name="Note 3 3 2 4" xfId="2310" xr:uid="{CED70838-219D-4A2F-BB91-1654991617AF}"/>
    <cellStyle name="Note 3 3 2 5" xfId="2528" xr:uid="{CA762FBF-C032-462E-AF79-6A02B9BD55B2}"/>
    <cellStyle name="Note 3 3 2 6" xfId="2938" xr:uid="{BE9E4F6B-5682-4C9A-AC9A-943484E22D62}"/>
    <cellStyle name="Note 3 3 2 7" xfId="3185" xr:uid="{B91B6871-365A-48FE-BB66-23010446981A}"/>
    <cellStyle name="Note 3 3 2 8" xfId="2735" xr:uid="{39B681F0-CF58-46C6-9B0A-ACCAFFC2B7A8}"/>
    <cellStyle name="Note 3 3 2 9" xfId="3457" xr:uid="{CC6C5454-F643-4E51-B568-BEF680AFC077}"/>
    <cellStyle name="Note 3 3 3" xfId="1167" xr:uid="{B7A01AD0-9CBE-4109-8511-778839600C1A}"/>
    <cellStyle name="Note 3 3 4" xfId="1179" xr:uid="{B78B5ED4-A7BC-46F1-B64E-15F4062C9EDC}"/>
    <cellStyle name="Note 3 3 5" xfId="1750" xr:uid="{4B114ACB-9AE5-4CBB-8DE9-FE0C028108D9}"/>
    <cellStyle name="Note 3 3 6" xfId="1997" xr:uid="{A6EF7C79-E22B-4817-AA55-D3E4A66FDA27}"/>
    <cellStyle name="Note 3 3 7" xfId="2600" xr:uid="{CC7199CF-0B40-4CD0-8554-D785F81C6949}"/>
    <cellStyle name="Note 3 3 8" xfId="2494" xr:uid="{AC71A35B-C983-4FBA-A815-BAF69D27BBF7}"/>
    <cellStyle name="Note 3 3 9" xfId="1622" xr:uid="{7B55D607-D30C-48F6-96C5-980007D6CB3B}"/>
    <cellStyle name="Note 3 4" xfId="872" xr:uid="{0C137184-9DDD-46FB-9F7D-01662323D018}"/>
    <cellStyle name="Note 3 4 10" xfId="3623" xr:uid="{BECC8757-DA72-4E23-8C50-01E0B9B2C78B}"/>
    <cellStyle name="Note 3 4 2" xfId="1786" xr:uid="{56B3BB7D-2898-4331-ABF7-04A2F8B837AD}"/>
    <cellStyle name="Note 3 4 3" xfId="2476" xr:uid="{F544FC41-EAAD-4979-9E2B-C78153AB655E}"/>
    <cellStyle name="Note 3 4 4" xfId="2388" xr:uid="{7CAB72E1-004F-444A-9578-F54DC8B59A1E}"/>
    <cellStyle name="Note 3 4 5" xfId="2527" xr:uid="{FA4B34E8-357B-4519-A33A-DBB7A7945393}"/>
    <cellStyle name="Note 3 4 6" xfId="2939" xr:uid="{6CEE450E-4D30-4AD1-8872-966ECE97B172}"/>
    <cellStyle name="Note 3 4 7" xfId="3186" xr:uid="{42D18438-0509-4A25-9F35-0A0869EAF9BE}"/>
    <cellStyle name="Note 3 4 8" xfId="3010" xr:uid="{6A9E0359-59CE-4294-B4C3-116A23A88FE9}"/>
    <cellStyle name="Note 3 4 9" xfId="3458" xr:uid="{C39E415C-4F16-4BBA-895D-AF55D45BF0B5}"/>
    <cellStyle name="Note 3 5" xfId="2123" xr:uid="{72288D03-5612-4917-BA4D-37F62CFA452B}"/>
    <cellStyle name="Note 3 6" xfId="1898" xr:uid="{463057BC-D4D2-472C-9A45-64094868CCFC}"/>
    <cellStyle name="Note 3 7" xfId="2101" xr:uid="{E387192E-F2DC-409E-B585-B96340C2AA17}"/>
    <cellStyle name="Note 3 8" xfId="2473" xr:uid="{69D56F27-F2D3-4A3D-A396-34DAE353B339}"/>
    <cellStyle name="Note 3 9" xfId="2835" xr:uid="{781C7192-F195-4E4E-BF73-B722BC27889F}"/>
    <cellStyle name="Note 4" xfId="613" xr:uid="{B72775C4-D28F-4437-87C1-B4346FDC33FE}"/>
    <cellStyle name="Note 4 10" xfId="2703" xr:uid="{04588118-965D-42E8-B5C8-09DCFC77BFA7}"/>
    <cellStyle name="Note 4 11" xfId="1209" xr:uid="{01AF458E-8FF2-4D03-AB36-E27B7B6F99AA}"/>
    <cellStyle name="Note 4 12" xfId="3366" xr:uid="{5B877AC1-00B9-4329-A8AC-A393BEB93077}"/>
    <cellStyle name="Note 4 13" xfId="2782" xr:uid="{8E186A0D-B6B5-4BC5-8C3A-45CAC817D5C7}"/>
    <cellStyle name="Note 4 2" xfId="614" xr:uid="{B6A3AB83-7144-4C33-81BA-F9EED543075A}"/>
    <cellStyle name="Note 4 2 10" xfId="3367" xr:uid="{2EF1A9E0-6313-4DAD-A4F8-1E56C094E31C}"/>
    <cellStyle name="Note 4 2 11" xfId="2781" xr:uid="{8339D53A-03AF-4822-9B9D-F240FC3916C5}"/>
    <cellStyle name="Note 4 2 2" xfId="873" xr:uid="{7A5211DD-660A-4D54-BBB6-B4C339AFD080}"/>
    <cellStyle name="Note 4 2 2 10" xfId="3624" xr:uid="{100EE028-8158-40FC-A7C9-303F7D1EE060}"/>
    <cellStyle name="Note 4 2 2 2" xfId="2126" xr:uid="{40797877-89FD-42D3-B7B6-41411539E739}"/>
    <cellStyle name="Note 4 2 2 3" xfId="1972" xr:uid="{6A62F6B6-66A8-41E0-A2DB-F81F007FFB3E}"/>
    <cellStyle name="Note 4 2 2 4" xfId="1801" xr:uid="{86C35824-EAAB-457A-9120-6DDF9FC2DCDD}"/>
    <cellStyle name="Note 4 2 2 5" xfId="2526" xr:uid="{5C8A3902-BC2D-448C-964D-F83DEAA31749}"/>
    <cellStyle name="Note 4 2 2 6" xfId="2940" xr:uid="{B39F653A-12D2-4DF6-80A6-FDCC25D736E4}"/>
    <cellStyle name="Note 4 2 2 7" xfId="3187" xr:uid="{82BCCD7F-6829-4659-943D-22612D21BCA6}"/>
    <cellStyle name="Note 4 2 2 8" xfId="2282" xr:uid="{4ACCE5D8-0345-4D7E-86FA-13A3182C225E}"/>
    <cellStyle name="Note 4 2 2 9" xfId="3459" xr:uid="{3E3F7393-5092-4D4D-B395-8BF0590D4D22}"/>
    <cellStyle name="Note 4 2 3" xfId="1169" xr:uid="{BA63A3BF-8D17-4743-B867-F8E5DCF0D3F2}"/>
    <cellStyle name="Note 4 2 4" xfId="1065" xr:uid="{D56820AB-280D-4039-926E-CFB37655BB7D}"/>
    <cellStyle name="Note 4 2 5" xfId="1251" xr:uid="{64D94981-83E0-4DCA-AE90-1DC2CB49482D}"/>
    <cellStyle name="Note 4 2 6" xfId="2665" xr:uid="{36D9DE92-BB6D-43BC-A28A-B11C174AD9A2}"/>
    <cellStyle name="Note 4 2 7" xfId="2836" xr:uid="{E7C2B87B-DCE1-49C7-9FED-BAE9C51883CA}"/>
    <cellStyle name="Note 4 2 8" xfId="2785" xr:uid="{3E7B9A53-F64C-490E-9C02-9887602A1850}"/>
    <cellStyle name="Note 4 2 9" xfId="2788" xr:uid="{F3DC3ACB-D1FB-4D62-B383-41F50318CBD2}"/>
    <cellStyle name="Note 4 3" xfId="615" xr:uid="{EAC8E0FD-7B35-42B9-801D-46DFD7129D65}"/>
    <cellStyle name="Note 4 3 10" xfId="3368" xr:uid="{82EAC74F-1C14-4482-9111-723308AC570A}"/>
    <cellStyle name="Note 4 3 11" xfId="2682" xr:uid="{948A158F-AA01-4496-B071-5B73C2FAC267}"/>
    <cellStyle name="Note 4 3 2" xfId="874" xr:uid="{40C84865-019B-476E-BF19-A1ADFF02EB76}"/>
    <cellStyle name="Note 4 3 2 10" xfId="3625" xr:uid="{5A482332-02E7-4F56-9774-51C45E4108BC}"/>
    <cellStyle name="Note 4 3 2 2" xfId="1582" xr:uid="{1CA2BF15-F325-4952-AD69-B0C175A09D94}"/>
    <cellStyle name="Note 4 3 2 3" xfId="1731" xr:uid="{7330ADE6-CC18-4E2D-AAFD-188DFC59E50D}"/>
    <cellStyle name="Note 4 3 2 4" xfId="2096" xr:uid="{981A047E-E417-4C8B-B882-7D17E605B350}"/>
    <cellStyle name="Note 4 3 2 5" xfId="2275" xr:uid="{458324E4-CB64-417D-9225-310CCD064BC1}"/>
    <cellStyle name="Note 4 3 2 6" xfId="2941" xr:uid="{866A1453-8223-49C1-A583-B8B20B4A0979}"/>
    <cellStyle name="Note 4 3 2 7" xfId="3188" xr:uid="{C87DF263-5FF1-4C11-A918-7147E6AEDC84}"/>
    <cellStyle name="Note 4 3 2 8" xfId="2062" xr:uid="{7EB03A9B-C816-4207-9FB3-3B995D0F0278}"/>
    <cellStyle name="Note 4 3 2 9" xfId="3460" xr:uid="{64AA33F6-3F48-4506-B9E7-06F294F1E43D}"/>
    <cellStyle name="Note 4 3 3" xfId="1170" xr:uid="{39E603FA-7E86-4D82-B6D5-7F26EF8FD098}"/>
    <cellStyle name="Note 4 3 4" xfId="2314" xr:uid="{8291F100-ACB9-47DA-BB15-378B4A06EA79}"/>
    <cellStyle name="Note 4 3 5" xfId="1105" xr:uid="{B130FE79-FB21-470A-8FE6-C582E94DFE9A}"/>
    <cellStyle name="Note 4 3 6" xfId="1568" xr:uid="{0B3346D2-5BA2-4402-9768-CD0B1B0F632A}"/>
    <cellStyle name="Note 4 3 7" xfId="2837" xr:uid="{A53F4365-C13B-4806-822E-B834220D1C3D}"/>
    <cellStyle name="Note 4 3 8" xfId="2416" xr:uid="{55F123D2-8DDD-4A66-9DCF-26AF273EC2C6}"/>
    <cellStyle name="Note 4 3 9" xfId="3022" xr:uid="{F4C910DC-BBBB-4B21-A94F-274B017F2B46}"/>
    <cellStyle name="Note 4 4" xfId="875" xr:uid="{72CCBB9F-D9D9-452E-9C4D-88DE2F02B6CA}"/>
    <cellStyle name="Note 4 4 10" xfId="3626" xr:uid="{FEE2EC23-4596-4CF7-8F9C-026A19D86C45}"/>
    <cellStyle name="Note 4 4 2" xfId="2018" xr:uid="{33F212BC-A126-4AA1-8073-3A6CF6A693E9}"/>
    <cellStyle name="Note 4 4 3" xfId="1960" xr:uid="{6CAE5A51-6AAB-438B-B7CE-3AAF19B7F7A3}"/>
    <cellStyle name="Note 4 4 4" xfId="1363" xr:uid="{94276290-6027-4125-ADA8-B54DEBF59385}"/>
    <cellStyle name="Note 4 4 5" xfId="2095" xr:uid="{2A83B9B7-76DC-4319-8798-4399D624394B}"/>
    <cellStyle name="Note 4 4 6" xfId="2942" xr:uid="{CFB67130-894F-4C8F-9548-D6364383D713}"/>
    <cellStyle name="Note 4 4 7" xfId="3189" xr:uid="{3C111CAF-7729-4445-ACFB-129EB2BC5CA6}"/>
    <cellStyle name="Note 4 4 8" xfId="1825" xr:uid="{06684F4D-1B38-43D6-9402-ACAE4F4D9686}"/>
    <cellStyle name="Note 4 4 9" xfId="3461" xr:uid="{9591E9CC-89B2-4D54-B3A5-41D164B6725C}"/>
    <cellStyle name="Note 4 5" xfId="1168" xr:uid="{8CD46849-C408-4CCE-9A63-64E1D12D40C4}"/>
    <cellStyle name="Note 4 6" xfId="1494" xr:uid="{7BB64CD2-118E-4725-91BF-0CC0DA67BDC6}"/>
    <cellStyle name="Note 4 7" xfId="2071" xr:uid="{A404C5C4-4FF4-4394-9C95-13D5F7656D1C}"/>
    <cellStyle name="Note 4 8" xfId="2720" xr:uid="{6AF7E1F8-480E-4728-8826-653A7E790766}"/>
    <cellStyle name="Note 4 9" xfId="2601" xr:uid="{CC5C99E6-BE6D-4FFC-9673-9401B80A9ED3}"/>
    <cellStyle name="OffSheet" xfId="182" xr:uid="{00000000-0005-0000-0000-0000F9000000}"/>
    <cellStyle name="Output 2" xfId="183" xr:uid="{00000000-0005-0000-0000-0000FA000000}"/>
    <cellStyle name="Output 2 10" xfId="876" xr:uid="{76C5BA90-6872-4547-87E6-BFE30FECFDA8}"/>
    <cellStyle name="Output 2 10 10" xfId="3627" xr:uid="{08A6EB0D-D782-4153-BDA6-03629750CD19}"/>
    <cellStyle name="Output 2 10 2" xfId="2017" xr:uid="{6CC07089-8426-4084-83D0-B7235FA9B05E}"/>
    <cellStyle name="Output 2 10 3" xfId="2459" xr:uid="{1104F962-85CC-4F30-9342-632B49DBBBDE}"/>
    <cellStyle name="Output 2 10 4" xfId="2067" xr:uid="{262AA2CA-063D-47F9-80B0-94BAF79B6717}"/>
    <cellStyle name="Output 2 10 5" xfId="1840" xr:uid="{F6592FE4-0327-40C6-B48A-0CC025EE0578}"/>
    <cellStyle name="Output 2 10 6" xfId="2943" xr:uid="{16B48CD4-76E5-4529-A533-BDA1D3EC23F9}"/>
    <cellStyle name="Output 2 10 7" xfId="3190" xr:uid="{A173C773-E466-4FF9-B702-59AA6D6FE98B}"/>
    <cellStyle name="Output 2 10 8" xfId="2122" xr:uid="{B21B9FAB-8FF4-4BF8-9CF4-EFBED61BA19F}"/>
    <cellStyle name="Output 2 10 9" xfId="3462" xr:uid="{D22CD804-8C01-467F-AA2A-EB71892277C3}"/>
    <cellStyle name="Output 2 11" xfId="877" xr:uid="{7328E79E-26A0-4F92-9559-50E15623455F}"/>
    <cellStyle name="Output 2 11 10" xfId="3628" xr:uid="{105E0DC8-A2D7-4707-8F82-6CE6E4646E89}"/>
    <cellStyle name="Output 2 11 2" xfId="2016" xr:uid="{90E4177D-AC2C-432C-AD9D-90296DEDCBD2}"/>
    <cellStyle name="Output 2 11 3" xfId="2235" xr:uid="{A189DE06-D15C-416E-A14F-B074C0D739A0}"/>
    <cellStyle name="Output 2 11 4" xfId="1389" xr:uid="{28FAA5CC-0D0E-4F8B-8220-3803F09C0FBE}"/>
    <cellStyle name="Output 2 11 5" xfId="1612" xr:uid="{750D0808-2AF5-48AC-B3A7-28BC05A4EA7E}"/>
    <cellStyle name="Output 2 11 6" xfId="2944" xr:uid="{17E0AAF2-A4E9-4426-B2EB-6FD4025983CA}"/>
    <cellStyle name="Output 2 11 7" xfId="3191" xr:uid="{6D5FA956-A8CB-4F13-9859-EBA6B5DAF3B1}"/>
    <cellStyle name="Output 2 11 8" xfId="2671" xr:uid="{9668671D-5712-4250-8AAC-BD342B5A0CEB}"/>
    <cellStyle name="Output 2 11 9" xfId="3463" xr:uid="{1D73802A-506C-4E7E-8B37-830CAE068F6C}"/>
    <cellStyle name="Output 2 12" xfId="878" xr:uid="{B00C1C02-A5F4-4DFE-BA96-08EB6F20ADBC}"/>
    <cellStyle name="Output 2 12 10" xfId="3629" xr:uid="{AA7053B5-325F-40EF-A09B-CC5D88420AF0}"/>
    <cellStyle name="Output 2 12 2" xfId="1261" xr:uid="{34B08CB6-3CA8-4987-A18D-0A59DEFB43E3}"/>
    <cellStyle name="Output 2 12 3" xfId="2355" xr:uid="{CAF19A95-5BF4-4716-9CA3-89867675F5F4}"/>
    <cellStyle name="Output 2 12 4" xfId="1111" xr:uid="{E83613D7-F1CE-4EC2-9602-BC10436D6B6C}"/>
    <cellStyle name="Output 2 12 5" xfId="2613" xr:uid="{D5882397-4FA1-4112-A2AF-4D34354791F5}"/>
    <cellStyle name="Output 2 12 6" xfId="2945" xr:uid="{AC6AF335-14FF-4603-833F-8D4D9A8A7E9A}"/>
    <cellStyle name="Output 2 12 7" xfId="3192" xr:uid="{22F34DB8-4DDE-42E3-A48B-F47B9FC697BD}"/>
    <cellStyle name="Output 2 12 8" xfId="2618" xr:uid="{50DAAD9C-EFED-4BC8-8738-E51526E7072A}"/>
    <cellStyle name="Output 2 12 9" xfId="3464" xr:uid="{EB491341-21F9-4409-948D-4084D6F79E79}"/>
    <cellStyle name="Output 2 13" xfId="1815" xr:uid="{6C98F8E9-34D5-4DB5-B124-EC5609873966}"/>
    <cellStyle name="Output 2 14" xfId="1910" xr:uid="{2EF3506E-526F-4608-8C83-7239924BECE3}"/>
    <cellStyle name="Output 2 15" xfId="2379" xr:uid="{EA4D1A12-405B-4CE8-9E27-0E7AA4058D32}"/>
    <cellStyle name="Output 2 16" xfId="2039" xr:uid="{8A5A3A00-F96C-4D5F-A097-25BB6234FBD0}"/>
    <cellStyle name="Output 2 17" xfId="2597" xr:uid="{1B1F785D-E676-4355-BD6D-5A63E8B1B383}"/>
    <cellStyle name="Output 2 18" xfId="2619" xr:uid="{50322692-FDE5-4D21-A4DC-C511F6CF7811}"/>
    <cellStyle name="Output 2 19" xfId="2598" xr:uid="{BD77EDB3-3DA4-4B51-A3CF-F60966558CAB}"/>
    <cellStyle name="Output 2 2" xfId="278" xr:uid="{00000000-0005-0000-0000-0000FB000000}"/>
    <cellStyle name="Output 2 2 10" xfId="2409" xr:uid="{C40D88EF-8DE0-4D81-8699-AE58030A38CC}"/>
    <cellStyle name="Output 2 2 11" xfId="2838" xr:uid="{65B14389-5993-486A-B2BB-83808E20915C}"/>
    <cellStyle name="Output 2 2 12" xfId="2666" xr:uid="{9A7C2A2C-E997-4C04-ADA9-53F56574F6D1}"/>
    <cellStyle name="Output 2 2 13" xfId="2617" xr:uid="{7BBE2FED-922D-404D-A483-F7F81BE038EE}"/>
    <cellStyle name="Output 2 2 14" xfId="2296" xr:uid="{042FA040-89DB-46A4-A8DF-CFF22A9112F6}"/>
    <cellStyle name="Output 2 2 15" xfId="2875" xr:uid="{F8BB677F-4824-42ED-8457-3C5FB846F4C0}"/>
    <cellStyle name="Output 2 2 2" xfId="879" xr:uid="{5888CC30-3427-4731-A2C7-13E9FB3384E5}"/>
    <cellStyle name="Output 2 2 2 10" xfId="1908" xr:uid="{6676F304-3D24-4BC3-8239-319E6F1060B2}"/>
    <cellStyle name="Output 2 2 2 11" xfId="3465" xr:uid="{A6BBDB50-DD79-431D-9D29-ED55B751D91E}"/>
    <cellStyle name="Output 2 2 2 12" xfId="3630" xr:uid="{2CF48DFE-E062-4366-863F-D39FEBC76DA1}"/>
    <cellStyle name="Output 2 2 2 2" xfId="880" xr:uid="{C8BCD35F-1811-4400-8837-2601615A2FDD}"/>
    <cellStyle name="Output 2 2 2 2 10" xfId="3631" xr:uid="{DDFBC3FB-A05C-4519-A878-979BE9E7B491}"/>
    <cellStyle name="Output 2 2 2 2 2" xfId="1309" xr:uid="{E9385EA3-46BC-4EDD-9D67-544174AEA027}"/>
    <cellStyle name="Output 2 2 2 2 3" xfId="2450" xr:uid="{964AE2A5-E292-46FD-A7B4-DE2D75458698}"/>
    <cellStyle name="Output 2 2 2 2 4" xfId="1939" xr:uid="{A6296A8A-0AA9-4522-933E-D9BB29463FD0}"/>
    <cellStyle name="Output 2 2 2 2 5" xfId="2709" xr:uid="{C9B6EB49-D20A-4336-B9CE-B841ED52B745}"/>
    <cellStyle name="Output 2 2 2 2 6" xfId="2947" xr:uid="{89D351A6-6DD8-43A0-9976-2CC9C1CA6FE4}"/>
    <cellStyle name="Output 2 2 2 2 7" xfId="3194" xr:uid="{1641F004-8713-414F-B28A-878E01139F9A}"/>
    <cellStyle name="Output 2 2 2 2 8" xfId="1589" xr:uid="{61F11B91-C09E-4908-87EF-CEF13850FD51}"/>
    <cellStyle name="Output 2 2 2 2 9" xfId="3466" xr:uid="{852D03FB-3802-4A98-914C-EA7F49D0C20F}"/>
    <cellStyle name="Output 2 2 2 3" xfId="881" xr:uid="{B885FDBF-BACF-4EEA-9351-36BB39604FAD}"/>
    <cellStyle name="Output 2 2 2 3 10" xfId="3632" xr:uid="{7E3ABB57-6062-4F27-8663-1F1B870556B0}"/>
    <cellStyle name="Output 2 2 2 3 2" xfId="1039" xr:uid="{0BADECC8-2E5E-4499-8FE7-D1C5427827D9}"/>
    <cellStyle name="Output 2 2 2 3 3" xfId="2287" xr:uid="{88990B99-C2CE-4F75-9088-CB8E42681D85}"/>
    <cellStyle name="Output 2 2 2 3 4" xfId="2098" xr:uid="{E2027F66-3705-4428-9C36-50527AD531ED}"/>
    <cellStyle name="Output 2 2 2 3 5" xfId="2525" xr:uid="{F38B7622-3658-462E-ADC7-A077F7EC8CD8}"/>
    <cellStyle name="Output 2 2 2 3 6" xfId="2948" xr:uid="{664C7085-FCC7-4E8B-8048-D98C899604F5}"/>
    <cellStyle name="Output 2 2 2 3 7" xfId="3195" xr:uid="{6879E91A-A418-488F-ADCD-9F3F3CAC3344}"/>
    <cellStyle name="Output 2 2 2 3 8" xfId="2554" xr:uid="{06090FCF-2968-4C65-8DB8-C2869B4B25DE}"/>
    <cellStyle name="Output 2 2 2 3 9" xfId="3467" xr:uid="{81E74C57-3854-4460-BB56-93582509F23B}"/>
    <cellStyle name="Output 2 2 2 4" xfId="1032" xr:uid="{B2BF6496-B641-462D-B4EB-27B0462953E2}"/>
    <cellStyle name="Output 2 2 2 5" xfId="1346" xr:uid="{8D55B62E-FD5D-41A4-B73C-0B27AC70FF53}"/>
    <cellStyle name="Output 2 2 2 6" xfId="2367" xr:uid="{6C1E86DD-19C8-40CD-81F9-82E622D37F85}"/>
    <cellStyle name="Output 2 2 2 7" xfId="2678" xr:uid="{76CDD7B2-9A94-4224-838B-BEBF1B2AEEB7}"/>
    <cellStyle name="Output 2 2 2 8" xfId="2946" xr:uid="{133CFB14-5D22-478C-8698-F8D403B7A42B}"/>
    <cellStyle name="Output 2 2 2 9" xfId="3193" xr:uid="{E454E58C-9EDC-44BD-B7BA-9E9C5FA73D34}"/>
    <cellStyle name="Output 2 2 3" xfId="882" xr:uid="{825FBF49-CBD2-45F9-AC9B-279A8AB91917}"/>
    <cellStyle name="Output 2 2 3 10" xfId="3020" xr:uid="{C226BED0-DCF2-4846-8EAB-2B25B34A5AFF}"/>
    <cellStyle name="Output 2 2 3 11" xfId="3468" xr:uid="{A90015A7-F78D-4D65-90B0-5816FBD32AF6}"/>
    <cellStyle name="Output 2 2 3 12" xfId="3633" xr:uid="{40FC3A3B-0B32-44A0-8C77-DBE405394C06}"/>
    <cellStyle name="Output 2 2 3 2" xfId="883" xr:uid="{C6151161-D825-4353-A0B7-397771A22AD5}"/>
    <cellStyle name="Output 2 2 3 2 10" xfId="3634" xr:uid="{736FA976-230D-4520-996E-3D7D84D140C9}"/>
    <cellStyle name="Output 2 2 3 2 2" xfId="1263" xr:uid="{F17DB2E9-00BD-4CA4-8723-E0CBB6A8C4BD}"/>
    <cellStyle name="Output 2 2 3 2 3" xfId="1993" xr:uid="{8E7F01E7-73CB-484B-AAC7-8EA1514C33E7}"/>
    <cellStyle name="Output 2 2 3 2 4" xfId="2116" xr:uid="{DFF2AA32-5A29-45D7-9482-18E2BBF61646}"/>
    <cellStyle name="Output 2 2 3 2 5" xfId="1303" xr:uid="{32964CF1-1968-4858-845D-22E593CFB5C4}"/>
    <cellStyle name="Output 2 2 3 2 6" xfId="2950" xr:uid="{F9A0E315-D760-42D7-A719-31F613F1462A}"/>
    <cellStyle name="Output 2 2 3 2 7" xfId="3197" xr:uid="{A376A45B-16C8-4895-8EE1-FD50235FCC7C}"/>
    <cellStyle name="Output 2 2 3 2 8" xfId="2829" xr:uid="{78366AA4-8CB4-4C9E-8B6B-342E5340BD05}"/>
    <cellStyle name="Output 2 2 3 2 9" xfId="3469" xr:uid="{E73EF47A-9CE1-43FA-8930-7A0E9541EF1F}"/>
    <cellStyle name="Output 2 2 3 3" xfId="884" xr:uid="{E22417F5-7BDD-4206-8609-7C717DF75120}"/>
    <cellStyle name="Output 2 2 3 3 10" xfId="3635" xr:uid="{F92A662C-9D8C-4DAA-92DA-995C1279178B}"/>
    <cellStyle name="Output 2 2 3 3 2" xfId="1264" xr:uid="{F177F04D-46F6-4EA3-A59A-3D98E0D5A596}"/>
    <cellStyle name="Output 2 2 3 3 3" xfId="2131" xr:uid="{39909877-177F-431A-9779-6DA8EF3F7DD7}"/>
    <cellStyle name="Output 2 2 3 3 4" xfId="1146" xr:uid="{FC9EFB76-EA1D-408D-BE0F-14945BABB6F3}"/>
    <cellStyle name="Output 2 2 3 3 5" xfId="1807" xr:uid="{9C0734B8-EC3E-4B7E-977A-4A2870D89ADF}"/>
    <cellStyle name="Output 2 2 3 3 6" xfId="2951" xr:uid="{507F9332-33B3-47C9-B4C5-BDA0E2A936CF}"/>
    <cellStyle name="Output 2 2 3 3 7" xfId="3198" xr:uid="{AB3CD1E8-9CC3-49DC-AFB7-1040A356E939}"/>
    <cellStyle name="Output 2 2 3 3 8" xfId="2592" xr:uid="{43973CF0-F1A5-432C-8B19-03142C517C67}"/>
    <cellStyle name="Output 2 2 3 3 9" xfId="3470" xr:uid="{18190F0B-A171-4260-91CF-AECA9AB49811}"/>
    <cellStyle name="Output 2 2 3 4" xfId="1262" xr:uid="{A382E591-D1BB-45FB-9F30-9C0F3F5A5850}"/>
    <cellStyle name="Output 2 2 3 5" xfId="2239" xr:uid="{EA99EA25-6ED9-4457-9EF4-3AC213C4E06F}"/>
    <cellStyle name="Output 2 2 3 6" xfId="1944" xr:uid="{BE22DD9A-1848-4E93-B9ED-3B9BDF527B67}"/>
    <cellStyle name="Output 2 2 3 7" xfId="2662" xr:uid="{E21998BD-3495-4EE5-A402-D65CC97B7DEF}"/>
    <cellStyle name="Output 2 2 3 8" xfId="2949" xr:uid="{81B80A59-2AF7-4E51-9AD3-C2510FF5ECD7}"/>
    <cellStyle name="Output 2 2 3 9" xfId="3196" xr:uid="{8B39AADE-5A05-43D9-9D13-6D4B10C152B5}"/>
    <cellStyle name="Output 2 2 4" xfId="885" xr:uid="{B1D9F143-3A7E-4644-9BD3-9DC42AAD3E11}"/>
    <cellStyle name="Output 2 2 4 10" xfId="3636" xr:uid="{385EBDEC-75A8-42DB-80A4-C3E35CA4B743}"/>
    <cellStyle name="Output 2 2 4 2" xfId="2015" xr:uid="{B23EA73B-7B2E-40C6-9AE0-532BDA3EC1D8}"/>
    <cellStyle name="Output 2 2 4 3" xfId="2457" xr:uid="{0EBC1B59-BFC4-4BC6-A11C-2A8BF7A3F2AD}"/>
    <cellStyle name="Output 2 2 4 4" xfId="1417" xr:uid="{B1F6D45B-EE81-4E11-8DEE-B0624F2B2A8B}"/>
    <cellStyle name="Output 2 2 4 5" xfId="2112" xr:uid="{87C5A3E8-869B-4818-B10A-DD3B467C8064}"/>
    <cellStyle name="Output 2 2 4 6" xfId="2952" xr:uid="{FCC10001-D884-4814-9D54-384D86DCB228}"/>
    <cellStyle name="Output 2 2 4 7" xfId="3199" xr:uid="{08416133-8E98-4CDB-9653-D574A64D9D50}"/>
    <cellStyle name="Output 2 2 4 8" xfId="2595" xr:uid="{DFA4F638-67E4-4C3F-AF0B-CDF38EFBD2C4}"/>
    <cellStyle name="Output 2 2 4 9" xfId="3471" xr:uid="{70073533-0120-4146-B3EF-62E8B41E10C7}"/>
    <cellStyle name="Output 2 2 5" xfId="886" xr:uid="{BD86B45A-9AED-4081-95EF-5E07457E41EA}"/>
    <cellStyle name="Output 2 2 5 10" xfId="3637" xr:uid="{D458A8A0-6507-4688-B0A6-4759B6D16D57}"/>
    <cellStyle name="Output 2 2 5 2" xfId="1188" xr:uid="{7DEE9B87-D75E-4B78-A6D0-D671F0E58F22}"/>
    <cellStyle name="Output 2 2 5 3" xfId="1214" xr:uid="{DB3D2094-C928-4CF2-BBD1-226163803762}"/>
    <cellStyle name="Output 2 2 5 4" xfId="1793" xr:uid="{151CB3D8-4E06-48F3-9B4F-E913615DF57D}"/>
    <cellStyle name="Output 2 2 5 5" xfId="2076" xr:uid="{1DF9DB13-9458-4614-808E-4BDE55F1F641}"/>
    <cellStyle name="Output 2 2 5 6" xfId="2953" xr:uid="{8C0BD349-380F-4B16-9097-E7363D9C496E}"/>
    <cellStyle name="Output 2 2 5 7" xfId="3200" xr:uid="{5BF5C869-2307-4E05-A921-2887C8E3CBD8}"/>
    <cellStyle name="Output 2 2 5 8" xfId="3253" xr:uid="{7236A0B2-AF31-439D-8747-B6AFF138CEE1}"/>
    <cellStyle name="Output 2 2 5 9" xfId="3472" xr:uid="{84F846AD-61D2-41D8-9F8B-1C4D9C4F5D6A}"/>
    <cellStyle name="Output 2 2 6" xfId="887" xr:uid="{C8096019-0022-4595-87ED-E00FE4A8AB42}"/>
    <cellStyle name="Output 2 2 6 10" xfId="3638" xr:uid="{FCF17A34-BB3C-4D4A-A77C-3EC4C45845C5}"/>
    <cellStyle name="Output 2 2 6 2" xfId="1413" xr:uid="{38128304-3549-43C9-91FB-CAF81C12D745}"/>
    <cellStyle name="Output 2 2 6 3" xfId="1451" xr:uid="{2CCFE676-6014-454E-9D00-44EE68D96FB3}"/>
    <cellStyle name="Output 2 2 6 4" xfId="2432" xr:uid="{CA534243-A785-4A3E-A4FB-A4ED84852ECA}"/>
    <cellStyle name="Output 2 2 6 5" xfId="1941" xr:uid="{DF848390-1B8B-490B-9A17-C221DDA3E2DD}"/>
    <cellStyle name="Output 2 2 6 6" xfId="2954" xr:uid="{80F64B73-B4B6-40CC-9F98-73E1191B555B}"/>
    <cellStyle name="Output 2 2 6 7" xfId="3201" xr:uid="{D743041F-9CC9-4E65-AB61-C5D0278512DD}"/>
    <cellStyle name="Output 2 2 6 8" xfId="3327" xr:uid="{DC2D0361-B63C-4C6D-9874-4A4FE0806C49}"/>
    <cellStyle name="Output 2 2 6 9" xfId="3473" xr:uid="{6C3453EE-1454-4958-8587-4A752EEC79F2}"/>
    <cellStyle name="Output 2 2 7" xfId="1348" xr:uid="{48A5272D-9FCB-491D-B75A-7F0BCB0C8C2B}"/>
    <cellStyle name="Output 2 2 8" xfId="1839" xr:uid="{6C902D6A-DF30-4F63-BCB9-ED6DAE743B4C}"/>
    <cellStyle name="Output 2 2 9" xfId="1810" xr:uid="{B5F83C2F-402F-4763-A31D-370F6E08C8E9}"/>
    <cellStyle name="Output 2 20" xfId="2878" xr:uid="{EBA5026A-FC75-45E9-8FF0-944066CFCEBE}"/>
    <cellStyle name="Output 2 21" xfId="2584" xr:uid="{292A9E43-FF26-490E-A840-F1BE09F5F3C4}"/>
    <cellStyle name="Output 2 3" xfId="616" xr:uid="{C906AC7B-6B84-4414-BBDD-4A503ACE9450}"/>
    <cellStyle name="Output 2 3 10" xfId="2207" xr:uid="{409ABFB5-DDD5-4195-8E97-4CFEB4E7EE05}"/>
    <cellStyle name="Output 2 3 11" xfId="1844" xr:uid="{889E563F-61C6-487C-81F1-F2AB3B0239FA}"/>
    <cellStyle name="Output 2 3 12" xfId="2702" xr:uid="{77FC0FF1-6BDB-4171-A23B-060713F0E71D}"/>
    <cellStyle name="Output 2 3 13" xfId="3117" xr:uid="{21AD84AA-42B8-443A-889F-9FA20E5DAB51}"/>
    <cellStyle name="Output 2 3 14" xfId="3369" xr:uid="{3B55C0AB-198C-40C2-BD68-887CD00DE765}"/>
    <cellStyle name="Output 2 3 15" xfId="2769" xr:uid="{BD8F9B5F-A8C5-4767-96D1-77305C5C567F}"/>
    <cellStyle name="Output 2 3 2" xfId="888" xr:uid="{05E8790D-4816-4847-89BC-7977894F233F}"/>
    <cellStyle name="Output 2 3 2 10" xfId="2756" xr:uid="{0E43AF74-215E-4D12-83E4-02455947BFFC}"/>
    <cellStyle name="Output 2 3 2 11" xfId="3474" xr:uid="{44D42C68-540B-4AB4-A293-B3645ED685CF}"/>
    <cellStyle name="Output 2 3 2 12" xfId="3639" xr:uid="{BB9320C5-0766-44ED-A69B-895591A92FE4}"/>
    <cellStyle name="Output 2 3 2 2" xfId="889" xr:uid="{0CD3B19F-2967-479A-BA41-FF6807265F6C}"/>
    <cellStyle name="Output 2 3 2 2 10" xfId="3640" xr:uid="{D464AEDB-AAFC-47A2-9D40-349AEE3E6935}"/>
    <cellStyle name="Output 2 3 2 2 2" xfId="2014" xr:uid="{D8D7A291-2ABD-4667-BF64-8AAD0C9B41EB}"/>
    <cellStyle name="Output 2 3 2 2 3" xfId="2365" xr:uid="{69DFB698-5F58-44FC-A004-DAFC796C8C5E}"/>
    <cellStyle name="Output 2 3 2 2 4" xfId="1197" xr:uid="{31C87E9E-32BC-434E-A04D-A29471283E87}"/>
    <cellStyle name="Output 2 3 2 2 5" xfId="2524" xr:uid="{6E7E2DF7-15CC-4D7C-BDD5-499838BCEDA8}"/>
    <cellStyle name="Output 2 3 2 2 6" xfId="2956" xr:uid="{608AB5DD-F6FF-4B32-BD4A-4B5F2644F89F}"/>
    <cellStyle name="Output 2 3 2 2 7" xfId="3203" xr:uid="{DE4DE389-4651-4953-A663-0C6654823FB5}"/>
    <cellStyle name="Output 2 3 2 2 8" xfId="2823" xr:uid="{72ADF02F-B763-429C-827B-5894059D476F}"/>
    <cellStyle name="Output 2 3 2 2 9" xfId="3475" xr:uid="{F3A62376-ACD8-4C8A-B450-A1A358016DDD}"/>
    <cellStyle name="Output 2 3 2 3" xfId="890" xr:uid="{BA7EE4AF-A9C1-49B2-A74F-BF592D527194}"/>
    <cellStyle name="Output 2 3 2 3 10" xfId="3641" xr:uid="{39A298A2-0CCC-42FC-8A4E-A234F050A629}"/>
    <cellStyle name="Output 2 3 2 3 2" xfId="2013" xr:uid="{3B26CF83-FFE3-4076-AB9D-00088D32B266}"/>
    <cellStyle name="Output 2 3 2 3 3" xfId="1063" xr:uid="{ADA7D4C8-6C7A-470B-A65A-DAC2F91AF348}"/>
    <cellStyle name="Output 2 3 2 3 4" xfId="2458" xr:uid="{36954AEC-3521-4CEA-9915-1F6D37F288AE}"/>
    <cellStyle name="Output 2 3 2 3 5" xfId="1745" xr:uid="{28599655-9DEA-4F0F-B482-E24299D640D9}"/>
    <cellStyle name="Output 2 3 2 3 6" xfId="2957" xr:uid="{CAEFE825-29BD-457A-990E-7AB48C138658}"/>
    <cellStyle name="Output 2 3 2 3 7" xfId="3204" xr:uid="{A78E5D5B-017B-4DE8-8B44-18083EF61B30}"/>
    <cellStyle name="Output 2 3 2 3 8" xfId="2822" xr:uid="{73D33318-EDC9-4E0F-8DB2-786293605480}"/>
    <cellStyle name="Output 2 3 2 3 9" xfId="3476" xr:uid="{30E9709A-FE6E-4C77-B149-6E971D467E56}"/>
    <cellStyle name="Output 2 3 2 4" xfId="1310" xr:uid="{9E5AB58A-5230-4936-BE63-FB3408987D23}"/>
    <cellStyle name="Output 2 3 2 5" xfId="1321" xr:uid="{BCB8C4C7-BAD1-4A22-9DE4-E9A80DED2A1D}"/>
    <cellStyle name="Output 2 3 2 6" xfId="2219" xr:uid="{EF025B06-568B-4181-9872-7B60A1EA5644}"/>
    <cellStyle name="Output 2 3 2 7" xfId="2133" xr:uid="{1B313AC2-762D-4288-A61B-A76EDC7034DE}"/>
    <cellStyle name="Output 2 3 2 8" xfId="2955" xr:uid="{0878788B-CE72-446C-B46C-A11E71C780F6}"/>
    <cellStyle name="Output 2 3 2 9" xfId="3202" xr:uid="{68944CFA-A9E4-4478-99B8-9789F2D185D5}"/>
    <cellStyle name="Output 2 3 3" xfId="891" xr:uid="{F8874F20-4A87-43EC-805B-6E59DC902C40}"/>
    <cellStyle name="Output 2 3 3 10" xfId="2828" xr:uid="{6CF1EDE6-F55C-448F-85DD-444855E05042}"/>
    <cellStyle name="Output 2 3 3 11" xfId="3477" xr:uid="{1703D2DE-B515-4118-994C-D4C644ACCDD3}"/>
    <cellStyle name="Output 2 3 3 12" xfId="3642" xr:uid="{F2C82383-F394-48EF-8DB0-33418C220C66}"/>
    <cellStyle name="Output 2 3 3 2" xfId="892" xr:uid="{8403EC95-6E1B-4211-BAB5-FD5A5CEFB4E8}"/>
    <cellStyle name="Output 2 3 3 2 10" xfId="3643" xr:uid="{048179AF-B52B-4430-AFBE-ACA5FA52FFA0}"/>
    <cellStyle name="Output 2 3 3 2 2" xfId="2119" xr:uid="{F56C9AC0-D23B-481A-B554-876B7FE01C19}"/>
    <cellStyle name="Output 2 3 3 2 3" xfId="2421" xr:uid="{8C968674-FCCF-4B16-A1F9-C71714697A19}"/>
    <cellStyle name="Output 2 3 3 2 4" xfId="1124" xr:uid="{D225D69E-968F-4C91-84F6-A3DD86F3F2F4}"/>
    <cellStyle name="Output 2 3 3 2 5" xfId="2677" xr:uid="{AE2ED038-1F8E-43F5-821D-C924524F84DB}"/>
    <cellStyle name="Output 2 3 3 2 6" xfId="2959" xr:uid="{74131082-CFB6-4D4D-8C43-E22A4C8DBC66}"/>
    <cellStyle name="Output 2 3 3 2 7" xfId="3206" xr:uid="{33F65BED-0D67-425C-AA59-1FEFDFCE70C1}"/>
    <cellStyle name="Output 2 3 3 2 8" xfId="2602" xr:uid="{CE8F6003-001E-4E00-97F6-6830EE90F7BF}"/>
    <cellStyle name="Output 2 3 3 2 9" xfId="3478" xr:uid="{278FC604-B3BB-4756-871B-66D99CDFD576}"/>
    <cellStyle name="Output 2 3 3 3" xfId="893" xr:uid="{A83C26AA-7C30-4566-94BF-A19B29820011}"/>
    <cellStyle name="Output 2 3 3 3 10" xfId="3644" xr:uid="{F8B432E4-7636-4FA5-A277-3F5C92578729}"/>
    <cellStyle name="Output 2 3 3 3 2" xfId="1311" xr:uid="{5E04D105-ABC2-478F-BF7C-3F1EA1B271F8}"/>
    <cellStyle name="Output 2 3 3 3 3" xfId="2128" xr:uid="{1240C94E-9D37-4380-A264-23CB32C76B8C}"/>
    <cellStyle name="Output 2 3 3 3 4" xfId="2232" xr:uid="{2E392B11-15DD-4E85-A4F8-550254C1493E}"/>
    <cellStyle name="Output 2 3 3 3 5" xfId="1497" xr:uid="{CA2DB540-B05C-4BA4-9E52-CE6F7E98BFD7}"/>
    <cellStyle name="Output 2 3 3 3 6" xfId="2960" xr:uid="{060FAD74-C0BC-447A-8B8B-6A6FCBE833BA}"/>
    <cellStyle name="Output 2 3 3 3 7" xfId="3207" xr:uid="{F062FA4B-A25A-4BD5-B67F-4E01609A731E}"/>
    <cellStyle name="Output 2 3 3 3 8" xfId="2498" xr:uid="{D3AA64BA-EBF3-49A0-BD60-CE358BA38093}"/>
    <cellStyle name="Output 2 3 3 3 9" xfId="3479" xr:uid="{08033C09-FD90-4659-9237-8F03BA309BA2}"/>
    <cellStyle name="Output 2 3 3 4" xfId="1102" xr:uid="{1AE07FDC-CCBB-41C7-8762-BDFA2DA03138}"/>
    <cellStyle name="Output 2 3 3 5" xfId="1362" xr:uid="{DE7328CB-B95B-40E1-9F7D-7D4A1175729F}"/>
    <cellStyle name="Output 2 3 3 6" xfId="1595" xr:uid="{519C7003-013A-4DFB-8F6B-11D85020A4C4}"/>
    <cellStyle name="Output 2 3 3 7" xfId="1800" xr:uid="{2577A197-77FF-4E22-91B2-2DD737404063}"/>
    <cellStyle name="Output 2 3 3 8" xfId="2958" xr:uid="{E3056EF7-6819-4D29-A75F-C7F6A6FD582C}"/>
    <cellStyle name="Output 2 3 3 9" xfId="3205" xr:uid="{D069C079-AA4A-4911-8CDE-45CB599FAE9D}"/>
    <cellStyle name="Output 2 3 4" xfId="894" xr:uid="{5B7451FE-E3D0-47B2-89BE-2D4A07F7F77D}"/>
    <cellStyle name="Output 2 3 4 10" xfId="3645" xr:uid="{9F9CF36A-5722-43D7-9CE7-AC96DD726F99}"/>
    <cellStyle name="Output 2 3 4 2" xfId="1610" xr:uid="{B325529A-3F43-43C1-8893-B00D5726F349}"/>
    <cellStyle name="Output 2 3 4 3" xfId="2480" xr:uid="{9536F2A9-BD7C-4BFF-AE59-81A6A6055DA1}"/>
    <cellStyle name="Output 2 3 4 4" xfId="2085" xr:uid="{754D8DCC-8484-4B5C-8615-A96901B73754}"/>
    <cellStyle name="Output 2 3 4 5" xfId="1851" xr:uid="{9C9274D7-CEC4-43F8-8038-9CE1A03CB60D}"/>
    <cellStyle name="Output 2 3 4 6" xfId="2961" xr:uid="{D48C033D-9146-47B7-9A44-4BC8504FB1CA}"/>
    <cellStyle name="Output 2 3 4 7" xfId="3208" xr:uid="{9DCBB52A-18B3-45DE-B460-1D615C0B9038}"/>
    <cellStyle name="Output 2 3 4 8" xfId="1074" xr:uid="{E0ECEEA5-157B-4CAD-A965-165E89EB0EC6}"/>
    <cellStyle name="Output 2 3 4 9" xfId="3480" xr:uid="{0EAF6061-601D-444E-93FF-5227B48B9043}"/>
    <cellStyle name="Output 2 3 5" xfId="895" xr:uid="{9A2AA8C6-6FB1-4B1C-956B-113A3525928A}"/>
    <cellStyle name="Output 2 3 5 10" xfId="3646" xr:uid="{ADF17310-B00C-4FDD-9BDA-750BEFCAA559}"/>
    <cellStyle name="Output 2 3 5 2" xfId="1312" xr:uid="{BA379E6F-78EE-45A4-8905-3A7C73A13197}"/>
    <cellStyle name="Output 2 3 5 3" xfId="1546" xr:uid="{7480DD72-B2E5-4D41-BA5F-D782C70CF80C}"/>
    <cellStyle name="Output 2 3 5 4" xfId="1587" xr:uid="{E7B2AE69-3B43-4039-9E5F-521FBD2DE345}"/>
    <cellStyle name="Output 2 3 5 5" xfId="1275" xr:uid="{CD6AD7B7-6214-4AC0-9976-F6100DE2D671}"/>
    <cellStyle name="Output 2 3 5 6" xfId="2962" xr:uid="{DD73BE99-B800-415F-87C8-9CAAF56DE069}"/>
    <cellStyle name="Output 2 3 5 7" xfId="3209" xr:uid="{A6AB247A-8C35-4C92-872E-5D61E278F053}"/>
    <cellStyle name="Output 2 3 5 8" xfId="2274" xr:uid="{FE24B73D-19C3-4DCD-BD80-3E8B8E7AEB93}"/>
    <cellStyle name="Output 2 3 5 9" xfId="3481" xr:uid="{164FB33E-CD35-472B-9F95-2CE675ABCBBE}"/>
    <cellStyle name="Output 2 3 6" xfId="896" xr:uid="{BC04B498-B67E-4768-80E3-FE021664057A}"/>
    <cellStyle name="Output 2 3 6 10" xfId="3647" xr:uid="{6FD64040-8A6C-4660-9526-138DB3E1FA44}"/>
    <cellStyle name="Output 2 3 6 2" xfId="2118" xr:uid="{BC456865-7808-418F-9DBC-A3767D880779}"/>
    <cellStyle name="Output 2 3 6 3" xfId="1158" xr:uid="{05BB3911-C87D-4A6E-8E14-A0E25E608ACD}"/>
    <cellStyle name="Output 2 3 6 4" xfId="1820" xr:uid="{C0114B4B-FB91-4EBA-B933-5DEDB9BB03A0}"/>
    <cellStyle name="Output 2 3 6 5" xfId="1828" xr:uid="{0EA49301-7078-4968-ABEB-E6A83113802F}"/>
    <cellStyle name="Output 2 3 6 6" xfId="2963" xr:uid="{DBDD9E71-CF08-4492-BFA3-1A3290E52D08}"/>
    <cellStyle name="Output 2 3 6 7" xfId="3210" xr:uid="{59764246-B17C-4CA3-AE0F-AE30E21E1A9B}"/>
    <cellStyle name="Output 2 3 6 8" xfId="2780" xr:uid="{FD994C56-2170-41AA-AB0B-EA2E153CD900}"/>
    <cellStyle name="Output 2 3 6 9" xfId="3482" xr:uid="{6DC4D84C-E330-4D73-8E1F-1AAC4FFB4CB6}"/>
    <cellStyle name="Output 2 3 7" xfId="1792" xr:uid="{56F7B384-A9F5-4CF1-94BE-8FCE4D194394}"/>
    <cellStyle name="Output 2 3 8" xfId="1240" xr:uid="{E49E0A16-489C-49C5-BD6C-D858180D72C2}"/>
    <cellStyle name="Output 2 3 9" xfId="2301" xr:uid="{77C432E9-9B7A-41F6-AEA5-B5642F763482}"/>
    <cellStyle name="Output 2 4" xfId="897" xr:uid="{4CC505E7-5E14-43FD-B025-49074A866C35}"/>
    <cellStyle name="Output 2 4 10" xfId="2964" xr:uid="{D99CB142-45D2-42A9-9532-3BD7A3915C1B}"/>
    <cellStyle name="Output 2 4 11" xfId="3211" xr:uid="{B1CB90A0-42DD-46D4-98B0-1797FABD8CAB}"/>
    <cellStyle name="Output 2 4 12" xfId="2821" xr:uid="{57071B55-E753-4392-8330-5FA05E3B5C83}"/>
    <cellStyle name="Output 2 4 13" xfId="3483" xr:uid="{A9705954-9B48-43E1-9FFE-FEB765313D0D}"/>
    <cellStyle name="Output 2 4 14" xfId="3648" xr:uid="{E0B491E1-66B6-4A82-9FE2-190F4A818353}"/>
    <cellStyle name="Output 2 4 2" xfId="898" xr:uid="{E46EE248-37F4-49F5-ACF4-DCF20F214B33}"/>
    <cellStyle name="Output 2 4 2 10" xfId="2820" xr:uid="{146D549D-B779-455E-9C1F-7C02158B0B99}"/>
    <cellStyle name="Output 2 4 2 11" xfId="3484" xr:uid="{ED643CBE-8B80-4EEE-A93D-2F64DEA55241}"/>
    <cellStyle name="Output 2 4 2 12" xfId="3649" xr:uid="{6AFD3457-ED75-4D87-B5F8-9543A4B7E984}"/>
    <cellStyle name="Output 2 4 2 2" xfId="899" xr:uid="{016A6E04-3719-4CDC-8C51-0524C7138959}"/>
    <cellStyle name="Output 2 4 2 2 10" xfId="3650" xr:uid="{54FBF4E8-052C-4852-8A08-8B20A68FDBDD}"/>
    <cellStyle name="Output 2 4 2 2 2" xfId="2010" xr:uid="{DACF8B63-ECAF-497A-9585-F7738C014258}"/>
    <cellStyle name="Output 2 4 2 2 3" xfId="1837" xr:uid="{80FF929F-C938-4957-A167-06BA36B30DD8}"/>
    <cellStyle name="Output 2 4 2 2 4" xfId="2308" xr:uid="{8AA0D1A1-421F-42A6-A87D-24AD16D41641}"/>
    <cellStyle name="Output 2 4 2 2 5" xfId="1902" xr:uid="{E4605FFF-A8F1-49F0-85CA-C4C8BCBC5620}"/>
    <cellStyle name="Output 2 4 2 2 6" xfId="2966" xr:uid="{BA2E967F-8420-4715-8282-477B54701CB7}"/>
    <cellStyle name="Output 2 4 2 2 7" xfId="3213" xr:uid="{13856B28-DACA-45B2-A7BF-F363AAB37617}"/>
    <cellStyle name="Output 2 4 2 2 8" xfId="1761" xr:uid="{FD23481C-76A8-45BE-8C8F-D17834B2B05C}"/>
    <cellStyle name="Output 2 4 2 2 9" xfId="3485" xr:uid="{51EA8DA3-D5CD-4BFA-95F4-E47D7BF1D694}"/>
    <cellStyle name="Output 2 4 2 3" xfId="900" xr:uid="{6712A37E-4798-4483-8B79-5C2536B243DA}"/>
    <cellStyle name="Output 2 4 2 3 10" xfId="3651" xr:uid="{BF297076-AC59-46D0-81D8-FEAB7CD665AF}"/>
    <cellStyle name="Output 2 4 2 3 2" xfId="1313" xr:uid="{35B94ED4-8B07-4D75-8DB5-1E5C5616A26D}"/>
    <cellStyle name="Output 2 4 2 3 3" xfId="1322" xr:uid="{EA083FC9-6817-4B9B-8FB3-77E82B6D2F37}"/>
    <cellStyle name="Output 2 4 2 3 4" xfId="1754" xr:uid="{A84A7C81-40DF-4A5C-831E-85EB60A34A7F}"/>
    <cellStyle name="Output 2 4 2 3 5" xfId="2114" xr:uid="{11F6BF7F-2378-4990-A7F4-0F3A7DD97002}"/>
    <cellStyle name="Output 2 4 2 3 6" xfId="2967" xr:uid="{40D7C850-DACF-43BE-B13E-EB6FA1114FF7}"/>
    <cellStyle name="Output 2 4 2 3 7" xfId="3214" xr:uid="{A6A602D5-B359-48B5-B6EF-6405897E3237}"/>
    <cellStyle name="Output 2 4 2 3 8" xfId="2344" xr:uid="{B551F438-0837-49D0-ADE7-30AAB4F88738}"/>
    <cellStyle name="Output 2 4 2 3 9" xfId="3486" xr:uid="{6BA1FC07-66A3-45A1-BD56-29A64F60A4E5}"/>
    <cellStyle name="Output 2 4 2 4" xfId="2011" xr:uid="{F3A501B4-9512-4396-9B25-BCB556B2048F}"/>
    <cellStyle name="Output 2 4 2 5" xfId="1777" xr:uid="{EDB3B1D8-88AB-4C9C-81E4-032A146AF0D6}"/>
    <cellStyle name="Output 2 4 2 6" xfId="1570" xr:uid="{8B5A4DA0-5C31-4AE7-B924-388DC485BA1F}"/>
    <cellStyle name="Output 2 4 2 7" xfId="2079" xr:uid="{A7656598-0C29-47A2-B4BC-687B987C76B5}"/>
    <cellStyle name="Output 2 4 2 8" xfId="2965" xr:uid="{7009F0C3-7639-4073-B07A-72B9DD5014F9}"/>
    <cellStyle name="Output 2 4 2 9" xfId="3212" xr:uid="{8C0D018A-DEAC-4C45-93AC-24CE538AB167}"/>
    <cellStyle name="Output 2 4 3" xfId="901" xr:uid="{0BB68653-28F3-438F-A02B-708139842C2A}"/>
    <cellStyle name="Output 2 4 3 10" xfId="3009" xr:uid="{7C99AE4D-C411-44EF-8564-4570909D8DE2}"/>
    <cellStyle name="Output 2 4 3 11" xfId="3487" xr:uid="{39857867-5A5D-420C-BEC1-31120EDBAA05}"/>
    <cellStyle name="Output 2 4 3 12" xfId="3652" xr:uid="{B1E0D5AA-51D5-4C4E-8EDA-1E7F3FC288F8}"/>
    <cellStyle name="Output 2 4 3 2" xfId="902" xr:uid="{8D28EC36-975D-4647-A599-C7A4F90CC619}"/>
    <cellStyle name="Output 2 4 3 2 10" xfId="3653" xr:uid="{07F52965-340F-4C74-990E-5A80A340F900}"/>
    <cellStyle name="Output 2 4 3 2 2" xfId="1315" xr:uid="{07787CB6-B5C4-4741-83C0-6C4359D01683}"/>
    <cellStyle name="Output 2 4 3 2 3" xfId="2313" xr:uid="{C789BBED-1422-4A35-88E9-B5EF73207EDF}"/>
    <cellStyle name="Output 2 4 3 2 4" xfId="1811" xr:uid="{1D72A974-CBB0-43F1-91F6-F917B95F5BB0}"/>
    <cellStyle name="Output 2 4 3 2 5" xfId="1876" xr:uid="{E4A30640-BE75-45B8-8B64-72C0A69004A9}"/>
    <cellStyle name="Output 2 4 3 2 6" xfId="2969" xr:uid="{CFA8D6E1-1A19-4077-A7F1-A9FD48622F76}"/>
    <cellStyle name="Output 2 4 3 2 7" xfId="3216" xr:uid="{01A09302-15FC-4F07-8763-E4A070BE9CC2}"/>
    <cellStyle name="Output 2 4 3 2 8" xfId="3008" xr:uid="{C9967FA9-84D0-41D7-A97E-7F931FFA4836}"/>
    <cellStyle name="Output 2 4 3 2 9" xfId="3488" xr:uid="{EA2E1BF5-2EBA-4469-A6D8-94B29FB0A140}"/>
    <cellStyle name="Output 2 4 3 3" xfId="903" xr:uid="{467E273D-5188-4661-B0E9-A81FA2445472}"/>
    <cellStyle name="Output 2 4 3 3 10" xfId="3654" xr:uid="{308A35BD-B1F7-4559-8E87-BF48A70048C8}"/>
    <cellStyle name="Output 2 4 3 3 2" xfId="2009" xr:uid="{5442DB6F-28AE-468C-A086-9B7D94FDAB4A}"/>
    <cellStyle name="Output 2 4 3 3 3" xfId="1380" xr:uid="{4186C5AD-47D2-4A6A-A833-B139FF4B7D82}"/>
    <cellStyle name="Output 2 4 3 3 4" xfId="2231" xr:uid="{6122E699-61E3-4388-B38B-3A6712065DDA}"/>
    <cellStyle name="Output 2 4 3 3 5" xfId="2209" xr:uid="{9D355FC7-F647-4E8C-BB58-2E2DCF73A102}"/>
    <cellStyle name="Output 2 4 3 3 6" xfId="2970" xr:uid="{45E542C7-8AA1-4DDE-BC01-D4E8632534CD}"/>
    <cellStyle name="Output 2 4 3 3 7" xfId="3217" xr:uid="{3CFFCF2B-BB4E-473A-A3D6-47BDF2860C1F}"/>
    <cellStyle name="Output 2 4 3 3 8" xfId="2553" xr:uid="{B0ED78F3-DC59-408E-B6D4-8B59A394E533}"/>
    <cellStyle name="Output 2 4 3 3 9" xfId="3489" xr:uid="{4DAFF7B7-D186-4562-AF3F-E4E878A6DFBF}"/>
    <cellStyle name="Output 2 4 3 4" xfId="1314" xr:uid="{3BB2D602-C9AC-4614-875F-2E02ADC4F5A5}"/>
    <cellStyle name="Output 2 4 3 5" xfId="1338" xr:uid="{8845E7D0-7E8F-4ACF-AF0F-6DE4FEB7406D}"/>
    <cellStyle name="Output 2 4 3 6" xfId="2044" xr:uid="{F0DF41F2-1726-4D30-A8B7-F0AFF4970698}"/>
    <cellStyle name="Output 2 4 3 7" xfId="1618" xr:uid="{CEF0DEBB-5FA9-4C37-84B8-47AAD8897250}"/>
    <cellStyle name="Output 2 4 3 8" xfId="2968" xr:uid="{4E9FEC48-606F-4EE7-A5EB-CB62E75B164C}"/>
    <cellStyle name="Output 2 4 3 9" xfId="3215" xr:uid="{7F0A421E-25E3-445E-A168-C97525A81CCD}"/>
    <cellStyle name="Output 2 4 4" xfId="904" xr:uid="{E4C52159-0699-47D6-9173-9F35BFB21C62}"/>
    <cellStyle name="Output 2 4 4 10" xfId="3655" xr:uid="{B73CEC19-7535-404B-BCF8-2E6B05985BC6}"/>
    <cellStyle name="Output 2 4 4 2" xfId="1565" xr:uid="{DB179FEB-118C-4A49-B703-B447F3390457}"/>
    <cellStyle name="Output 2 4 4 3" xfId="1323" xr:uid="{3B6C795F-59B8-4DDE-AF9F-EB3D8F5614E5}"/>
    <cellStyle name="Output 2 4 4 4" xfId="1572" xr:uid="{572845DD-85AA-48DA-BF8B-7CD07D98F7AE}"/>
    <cellStyle name="Output 2 4 4 5" xfId="2113" xr:uid="{E7FDF8A2-775C-44A7-9D7C-F6C2EBFA753C}"/>
    <cellStyle name="Output 2 4 4 6" xfId="2971" xr:uid="{018326D1-A17B-42F9-A889-7B1645C1962F}"/>
    <cellStyle name="Output 2 4 4 7" xfId="3218" xr:uid="{5B7C65EF-7770-4A39-8BAE-FD349A1F8EC2}"/>
    <cellStyle name="Output 2 4 4 8" xfId="2819" xr:uid="{6BD32B43-237B-45B2-9FC7-ABBFFA3C9560}"/>
    <cellStyle name="Output 2 4 4 9" xfId="3490" xr:uid="{A7C4AC86-E80F-42CC-91B1-8523E55AE9D3}"/>
    <cellStyle name="Output 2 4 5" xfId="905" xr:uid="{C7DBD5F0-3DB9-4EDB-92E4-8C5D690A56B2}"/>
    <cellStyle name="Output 2 4 5 10" xfId="3656" xr:uid="{34B9421A-FF46-4AE2-83C1-DB15544F8885}"/>
    <cellStyle name="Output 2 4 5 2" xfId="2008" xr:uid="{1BA339EA-CE76-41D4-A1FC-589F084CC68D}"/>
    <cellStyle name="Output 2 4 5 3" xfId="1493" xr:uid="{1546685C-1524-498C-9103-DD83A76BC669}"/>
    <cellStyle name="Output 2 4 5 4" xfId="1215" xr:uid="{DECF53DC-4C1F-463E-B752-9B178F6CDC84}"/>
    <cellStyle name="Output 2 4 5 5" xfId="2676" xr:uid="{ED6FF5BE-28F4-4546-961F-1514E7F9F2A0}"/>
    <cellStyle name="Output 2 4 5 6" xfId="2972" xr:uid="{7AAEBD22-33DE-4F14-8336-9678C7014DA1}"/>
    <cellStyle name="Output 2 4 5 7" xfId="3219" xr:uid="{C2BBCBDF-6C75-4C34-A709-F5634554C1FD}"/>
    <cellStyle name="Output 2 4 5 8" xfId="2818" xr:uid="{883A3F39-AF3E-44B9-9326-FE5D39F8EDD0}"/>
    <cellStyle name="Output 2 4 5 9" xfId="3491" xr:uid="{EDD7EC7F-30BD-4606-A835-C22DF43DF9D2}"/>
    <cellStyle name="Output 2 4 6" xfId="2012" xr:uid="{41588291-8135-4D2B-AEA2-79F4BEFEF05C}"/>
    <cellStyle name="Output 2 4 7" xfId="1159" xr:uid="{66A743D2-4706-4354-9B90-CD8175BC7F50}"/>
    <cellStyle name="Output 2 4 8" xfId="1760" xr:uid="{F1A887E7-7FE1-4BFD-ABFB-B8FB37312A3A}"/>
    <cellStyle name="Output 2 4 9" xfId="1195" xr:uid="{FA1BC1C0-DD0F-431C-A61D-E8FEC657C56B}"/>
    <cellStyle name="Output 2 5" xfId="906" xr:uid="{FDDE3B3C-7ADF-4CB7-99D2-63134603C0FF}"/>
    <cellStyle name="Output 2 5 10" xfId="2973" xr:uid="{8C660FF6-E8A9-4C00-A839-C080AB2AFD71}"/>
    <cellStyle name="Output 2 5 11" xfId="3220" xr:uid="{7542D64B-AD6D-459B-9650-C3D8BFE8AB4C}"/>
    <cellStyle name="Output 2 5 12" xfId="2404" xr:uid="{55B3EF82-FF2C-48BD-A907-C9600A635CFD}"/>
    <cellStyle name="Output 2 5 13" xfId="3492" xr:uid="{98300B96-B87F-407E-88D1-6B165711315D}"/>
    <cellStyle name="Output 2 5 14" xfId="3657" xr:uid="{ED66B96D-F4F3-4C66-9181-4207963E2DCF}"/>
    <cellStyle name="Output 2 5 2" xfId="907" xr:uid="{8A3CDB84-DC1B-411A-B966-093AC4C0D1C6}"/>
    <cellStyle name="Output 2 5 2 10" xfId="2567" xr:uid="{16CB5599-8A40-4DD6-AB89-8B61480C77FC}"/>
    <cellStyle name="Output 2 5 2 11" xfId="3493" xr:uid="{AD90371E-55E6-433E-B354-74DE92C44FF2}"/>
    <cellStyle name="Output 2 5 2 12" xfId="3658" xr:uid="{FFDFCCFC-B7F7-4CAF-8601-D81129519624}"/>
    <cellStyle name="Output 2 5 2 2" xfId="908" xr:uid="{EBFD3EA3-A456-422A-B576-2288D5A43C56}"/>
    <cellStyle name="Output 2 5 2 2 10" xfId="3659" xr:uid="{EB2F4211-7940-4462-93F0-19CA9EA27FEE}"/>
    <cellStyle name="Output 2 5 2 2 2" xfId="1285" xr:uid="{27E40AB5-19A5-424C-827A-9EB640662B94}"/>
    <cellStyle name="Output 2 5 2 2 3" xfId="1182" xr:uid="{B1BCE0F5-544A-41BE-B979-DF6E68B1524D}"/>
    <cellStyle name="Output 2 5 2 2 4" xfId="1739" xr:uid="{D715CD08-F557-41CA-B42B-9A2CF1A3E4CE}"/>
    <cellStyle name="Output 2 5 2 2 5" xfId="2366" xr:uid="{0B8870B7-C2BE-48FA-AD29-1551BB74D39F}"/>
    <cellStyle name="Output 2 5 2 2 6" xfId="2975" xr:uid="{AC2AB520-E404-426E-80F4-5C2674BF7B37}"/>
    <cellStyle name="Output 2 5 2 2 7" xfId="3222" xr:uid="{2BF9F631-BC1C-4E16-84BE-B6E590599936}"/>
    <cellStyle name="Output 2 5 2 2 8" xfId="2683" xr:uid="{9F79499F-81B1-4B3B-B837-8D04A75ED8A0}"/>
    <cellStyle name="Output 2 5 2 2 9" xfId="3494" xr:uid="{11B99322-FD46-44E1-8266-684415F20BE6}"/>
    <cellStyle name="Output 2 5 2 3" xfId="909" xr:uid="{6BA55256-B893-4F8F-A438-5733051B142D}"/>
    <cellStyle name="Output 2 5 2 3 10" xfId="3660" xr:uid="{2F4C9898-5FF7-4F2B-9E53-5ADB7D6DA077}"/>
    <cellStyle name="Output 2 5 2 3 2" xfId="1316" xr:uid="{598D51F5-62E8-4BCF-8D96-1075F54B3451}"/>
    <cellStyle name="Output 2 5 2 3 3" xfId="1627" xr:uid="{7E4D7967-B834-4E3D-A317-B07DC2F1C292}"/>
    <cellStyle name="Output 2 5 2 3 4" xfId="1891" xr:uid="{C5F94322-60C6-4F55-9EE5-99DC9F464762}"/>
    <cellStyle name="Output 2 5 2 3 5" xfId="2443" xr:uid="{4CCEA8E7-6673-46DC-95E3-A54ABE6B36C8}"/>
    <cellStyle name="Output 2 5 2 3 6" xfId="2976" xr:uid="{EDCA4726-B103-42B1-89ED-40CDD6D50168}"/>
    <cellStyle name="Output 2 5 2 3 7" xfId="3223" xr:uid="{79207C76-EE15-4766-9035-F68F53429FD5}"/>
    <cellStyle name="Output 2 5 2 3 8" xfId="2566" xr:uid="{27202919-9BCF-4184-A5F3-5FF5BDEA9D51}"/>
    <cellStyle name="Output 2 5 2 3 9" xfId="3495" xr:uid="{3B5BF940-D0E9-4BDB-A99B-77BC46B65C6F}"/>
    <cellStyle name="Output 2 5 2 4" xfId="1583" xr:uid="{C0BF9841-54B9-429E-AEA1-EEC2FE72C8BB}"/>
    <cellStyle name="Output 2 5 2 5" xfId="2304" xr:uid="{860A6B9F-135B-4DD6-A9B5-CA9B60D484B2}"/>
    <cellStyle name="Output 2 5 2 6" xfId="2225" xr:uid="{1D3B1DBC-12F0-430C-9E9B-C826D93CF942}"/>
    <cellStyle name="Output 2 5 2 7" xfId="2281" xr:uid="{E195BD95-1C77-4147-AF42-8C7D31DAEE9F}"/>
    <cellStyle name="Output 2 5 2 8" xfId="2974" xr:uid="{2CF59D57-1121-4766-95C7-F5526E8DCF35}"/>
    <cellStyle name="Output 2 5 2 9" xfId="3221" xr:uid="{C75EF676-2654-4838-94B6-23B3EF66F622}"/>
    <cellStyle name="Output 2 5 3" xfId="910" xr:uid="{6A40D1B6-38A1-4082-95FC-7C20ED068FF6}"/>
    <cellStyle name="Output 2 5 3 10" xfId="2565" xr:uid="{37B2A121-5D91-48D3-BA68-8789BD8BFECE}"/>
    <cellStyle name="Output 2 5 3 11" xfId="3496" xr:uid="{D2517217-6ECE-4570-9C58-FA6053EDA84A}"/>
    <cellStyle name="Output 2 5 3 12" xfId="3661" xr:uid="{9B4A40A6-3C75-4D25-983E-AC3BAFCCE6AF}"/>
    <cellStyle name="Output 2 5 3 2" xfId="911" xr:uid="{4980841D-48E1-49AC-9B22-92BE35BBAA1C}"/>
    <cellStyle name="Output 2 5 3 2 10" xfId="3662" xr:uid="{32571AFE-C803-468A-9111-7ABA92B0791B}"/>
    <cellStyle name="Output 2 5 3 2 2" xfId="2007" xr:uid="{4031F74B-A66A-4CC2-BD93-6DB7BF248415}"/>
    <cellStyle name="Output 2 5 3 2 3" xfId="2312" xr:uid="{EDB6A033-DEA4-41A8-9EFD-79CAC323B159}"/>
    <cellStyle name="Output 2 5 3 2 4" xfId="2369" xr:uid="{E8DBFF04-BE54-4877-93CB-32B203F3CF07}"/>
    <cellStyle name="Output 2 5 3 2 5" xfId="2519" xr:uid="{57162D3D-D8F8-4E7E-871B-20C95BEAB0BB}"/>
    <cellStyle name="Output 2 5 3 2 6" xfId="2978" xr:uid="{987C6EC6-473C-42CD-8A1C-BFD3347DA526}"/>
    <cellStyle name="Output 2 5 3 2 7" xfId="3225" xr:uid="{3D2C4556-A026-44C0-8CAD-8CC7755CEFDD}"/>
    <cellStyle name="Output 2 5 3 2 8" xfId="2817" xr:uid="{71891CDD-41AE-4369-8864-2B3C7BBB3D1A}"/>
    <cellStyle name="Output 2 5 3 2 9" xfId="3497" xr:uid="{B46542FD-01E1-467E-A469-6A3ECAFB832E}"/>
    <cellStyle name="Output 2 5 3 3" xfId="912" xr:uid="{494F17F5-5608-4160-B6DA-97EEF7AE74E9}"/>
    <cellStyle name="Output 2 5 3 3 10" xfId="3663" xr:uid="{866519B3-A394-496F-B046-1E64FD7681B4}"/>
    <cellStyle name="Output 2 5 3 3 2" xfId="2006" xr:uid="{840BF9A3-3303-4FBB-8FAC-BA8143A37C92}"/>
    <cellStyle name="Output 2 5 3 3 3" xfId="2097" xr:uid="{04FDBE90-FF18-4B02-A179-E79810E5CABB}"/>
    <cellStyle name="Output 2 5 3 3 4" xfId="2358" xr:uid="{9C5EFCD8-81E3-4EAC-8A56-B0F8CB650095}"/>
    <cellStyle name="Output 2 5 3 3 5" xfId="2518" xr:uid="{1B57601D-D7C9-441B-9BCF-8DB6F929D502}"/>
    <cellStyle name="Output 2 5 3 3 6" xfId="2979" xr:uid="{91B10AEB-531C-4938-B3B1-1CD4D6EC1185}"/>
    <cellStyle name="Output 2 5 3 3 7" xfId="3226" xr:uid="{ABF96729-6E28-4929-AC99-6EFF6DB1C455}"/>
    <cellStyle name="Output 2 5 3 3 8" xfId="2755" xr:uid="{FE0B0277-8466-4974-840E-F604D4E18E95}"/>
    <cellStyle name="Output 2 5 3 3 9" xfId="3498" xr:uid="{F012A7FC-1982-424E-A148-7F8DE433497B}"/>
    <cellStyle name="Output 2 5 3 4" xfId="1131" xr:uid="{C1AF0576-8202-4285-9ED1-A43C9FC20F2A}"/>
    <cellStyle name="Output 2 5 3 5" xfId="1183" xr:uid="{3F1576F7-A58A-4619-A15E-DC5A2BB59AEF}"/>
    <cellStyle name="Output 2 5 3 6" xfId="1238" xr:uid="{73F84320-B10D-478F-922A-5585971DBB76}"/>
    <cellStyle name="Output 2 5 3 7" xfId="1727" xr:uid="{7607A346-6086-4AE9-B713-52CDAF68585E}"/>
    <cellStyle name="Output 2 5 3 8" xfId="2977" xr:uid="{0349ACC5-5EB1-4400-8F15-2F52FE3F646C}"/>
    <cellStyle name="Output 2 5 3 9" xfId="3224" xr:uid="{8A16689C-7D5E-4584-B1B8-4479BE817DA3}"/>
    <cellStyle name="Output 2 5 4" xfId="913" xr:uid="{DBD8C606-071B-4BAE-BC72-1E36DAE80A66}"/>
    <cellStyle name="Output 2 5 4 10" xfId="3664" xr:uid="{750A6809-10CB-4823-855D-9174948F57C3}"/>
    <cellStyle name="Output 2 5 4 2" xfId="2005" xr:uid="{0556E9CF-BD6B-479A-AF8C-5E59A6626930}"/>
    <cellStyle name="Output 2 5 4 3" xfId="1256" xr:uid="{A33EBA72-2CC0-42B1-B903-8B335D7DEA4E}"/>
    <cellStyle name="Output 2 5 4 4" xfId="1187" xr:uid="{A0931C2E-4ED9-460D-87CF-D3E9A697686B}"/>
    <cellStyle name="Output 2 5 4 5" xfId="2675" xr:uid="{3732D3E1-FFB3-485B-BD27-CAD21E468D62}"/>
    <cellStyle name="Output 2 5 4 6" xfId="2980" xr:uid="{CD68D703-FF4C-4ECA-90A0-0776FEBA0B51}"/>
    <cellStyle name="Output 2 5 4 7" xfId="3227" xr:uid="{A25610FC-AA00-4BF3-8C8B-0663F2AD2461}"/>
    <cellStyle name="Output 2 5 4 8" xfId="2129" xr:uid="{DCBD725D-8AF8-4D04-AF31-4E41A9D5B4F3}"/>
    <cellStyle name="Output 2 5 4 9" xfId="3499" xr:uid="{4C36750B-760F-45E5-BE08-A71F46622B76}"/>
    <cellStyle name="Output 2 5 5" xfId="914" xr:uid="{DBCA346B-0A28-4C31-B236-CAF3E1EFD521}"/>
    <cellStyle name="Output 2 5 5 10" xfId="3665" xr:uid="{65343CC2-A45F-4C09-A913-C9CFFA1E942B}"/>
    <cellStyle name="Output 2 5 5 2" xfId="2004" xr:uid="{9413E212-7163-4262-BCF2-61828D8D8EE7}"/>
    <cellStyle name="Output 2 5 5 3" xfId="2227" xr:uid="{20719058-BE55-488A-A183-C2AB21D9CF2B}"/>
    <cellStyle name="Output 2 5 5 4" xfId="1883" xr:uid="{3BBE1F88-691D-4DED-AE05-BC69B7950C13}"/>
    <cellStyle name="Output 2 5 5 5" xfId="2674" xr:uid="{9DCCF145-ADA5-488A-AF73-7BFC02D7F918}"/>
    <cellStyle name="Output 2 5 5 6" xfId="2981" xr:uid="{1119AB81-30C9-4297-9E72-59FA02264688}"/>
    <cellStyle name="Output 2 5 5 7" xfId="3228" xr:uid="{D5F9F00A-1A18-4AA6-A030-88D8B35AAE99}"/>
    <cellStyle name="Output 2 5 5 8" xfId="2776" xr:uid="{330DE1DB-FFC4-4C67-8A30-92A0FC515693}"/>
    <cellStyle name="Output 2 5 5 9" xfId="3500" xr:uid="{78BB9D17-754B-46CF-8ECC-4ED8CB2D2246}"/>
    <cellStyle name="Output 2 5 6" xfId="1566" xr:uid="{1A1C9212-E2B1-46E8-86C6-BEF0A154A5E8}"/>
    <cellStyle name="Output 2 5 7" xfId="1584" xr:uid="{457D9332-7307-4E37-A812-2222D5661596}"/>
    <cellStyle name="Output 2 5 8" xfId="1213" xr:uid="{836348D0-DCAB-40D1-A0A4-F2880B589E79}"/>
    <cellStyle name="Output 2 5 9" xfId="2205" xr:uid="{45890F16-E1FF-4C70-9DBA-3B9C392BF1ED}"/>
    <cellStyle name="Output 2 6" xfId="915" xr:uid="{4A48E197-6C9F-412C-878E-1C2FC778411C}"/>
    <cellStyle name="Output 2 6 10" xfId="2982" xr:uid="{1F532C49-DADD-43DF-8A7F-8CF6E77D2414}"/>
    <cellStyle name="Output 2 6 11" xfId="3229" xr:uid="{8C297312-8DBF-499B-85CA-3B8CBD70158A}"/>
    <cellStyle name="Output 2 6 12" xfId="3007" xr:uid="{95EBAAEE-FEB7-4BE1-B66C-916BF74BC485}"/>
    <cellStyle name="Output 2 6 13" xfId="3501" xr:uid="{422A660B-96FE-4809-B737-C8B4DA1E827E}"/>
    <cellStyle name="Output 2 6 14" xfId="3666" xr:uid="{103FA07A-9CCA-4E6D-AC70-B7D7BDD6EFFF}"/>
    <cellStyle name="Output 2 6 2" xfId="916" xr:uid="{3FD02E15-3D23-4F32-8910-EF740F748826}"/>
    <cellStyle name="Output 2 6 2 10" xfId="1120" xr:uid="{707502C6-FF28-4542-BE77-96D109975A0A}"/>
    <cellStyle name="Output 2 6 2 11" xfId="3502" xr:uid="{AD91D64B-219B-4056-857D-8BF32F418054}"/>
    <cellStyle name="Output 2 6 2 12" xfId="3667" xr:uid="{7B9F7A86-73C6-41B4-B006-F50BB4A96054}"/>
    <cellStyle name="Output 2 6 2 2" xfId="917" xr:uid="{D5448615-CB57-4C9B-B604-F2D843F2BA3B}"/>
    <cellStyle name="Output 2 6 2 2 10" xfId="3668" xr:uid="{C6BBDD53-66D6-4EEB-8B15-480AEA7ACF6D}"/>
    <cellStyle name="Output 2 6 2 2 2" xfId="2002" xr:uid="{FC86CE39-E88F-4A44-B629-15822A6CD9FB}"/>
    <cellStyle name="Output 2 6 2 2 3" xfId="1634" xr:uid="{04781A8B-DDE3-408C-A61E-454CAB8009D7}"/>
    <cellStyle name="Output 2 6 2 2 4" xfId="1829" xr:uid="{3D1F7B66-3C9B-468D-80B2-D8F2CF3C0CB2}"/>
    <cellStyle name="Output 2 6 2 2 5" xfId="2273" xr:uid="{98A54597-0AD8-457D-970A-59F44D1515F2}"/>
    <cellStyle name="Output 2 6 2 2 6" xfId="2984" xr:uid="{E69438CB-F033-4B5F-BA88-78CE9939081A}"/>
    <cellStyle name="Output 2 6 2 2 7" xfId="3231" xr:uid="{70479CB1-E57D-4435-9E4E-FF5BDF2F233D}"/>
    <cellStyle name="Output 2 6 2 2 8" xfId="2564" xr:uid="{816FA160-9FC2-4DB9-BCAF-3637E1182049}"/>
    <cellStyle name="Output 2 6 2 2 9" xfId="3503" xr:uid="{99B5B7CC-ACA3-472D-8A65-70B54244C75E}"/>
    <cellStyle name="Output 2 6 2 3" xfId="918" xr:uid="{FC51ED88-A9BD-47F5-9C3C-33AD92000FD9}"/>
    <cellStyle name="Output 2 6 2 3 10" xfId="3669" xr:uid="{971F2617-DA4F-4DCA-BA48-B246FAA57738}"/>
    <cellStyle name="Output 2 6 2 3 2" xfId="1818" xr:uid="{597696EB-CAAE-4EB9-BAFD-0F1A564D1819}"/>
    <cellStyle name="Output 2 6 2 3 3" xfId="2279" xr:uid="{E8CEFE43-5868-49C3-B3A4-4E98982983EA}"/>
    <cellStyle name="Output 2 6 2 3 4" xfId="2265" xr:uid="{0E9630C6-7B2F-4A60-85BC-F272086F48C7}"/>
    <cellStyle name="Output 2 6 2 3 5" xfId="2523" xr:uid="{E83C4907-17C7-430C-85CA-D1BA351263C5}"/>
    <cellStyle name="Output 2 6 2 3 6" xfId="2985" xr:uid="{E2F0775A-3AC1-48E8-A254-01A4235EF3D0}"/>
    <cellStyle name="Output 2 6 2 3 7" xfId="3232" xr:uid="{58EFDDA9-49BC-4A78-9E96-2B859BA14BEA}"/>
    <cellStyle name="Output 2 6 2 3 8" xfId="2771" xr:uid="{81BD9E20-3D9D-4DDF-BD99-BCA35C42201D}"/>
    <cellStyle name="Output 2 6 2 3 9" xfId="3504" xr:uid="{7831EFFE-171D-4B67-A43C-D9DB642A8BC3}"/>
    <cellStyle name="Output 2 6 2 4" xfId="2003" xr:uid="{936C60BD-B673-42C3-976E-8C14824080DA}"/>
    <cellStyle name="Output 2 6 2 5" xfId="2245" xr:uid="{9E75A1B4-E8BE-4E20-9C23-C6B832415A6C}"/>
    <cellStyle name="Output 2 6 2 6" xfId="1814" xr:uid="{B1E4C756-90FF-4C57-8358-923D87ADF05C}"/>
    <cellStyle name="Output 2 6 2 7" xfId="2672" xr:uid="{56593D81-D89A-4C81-B2DC-148FD9BFF109}"/>
    <cellStyle name="Output 2 6 2 8" xfId="2983" xr:uid="{6CB1EC19-0F17-4871-85DD-92CCE2FAAFE5}"/>
    <cellStyle name="Output 2 6 2 9" xfId="3230" xr:uid="{1530EEF8-9F23-4359-8B35-EE343E639B50}"/>
    <cellStyle name="Output 2 6 3" xfId="919" xr:uid="{322B3118-25B6-467A-93E6-92780323CE34}"/>
    <cellStyle name="Output 2 6 3 10" xfId="2497" xr:uid="{CA6F0B49-C9B0-48D4-B089-CD232C9F905A}"/>
    <cellStyle name="Output 2 6 3 11" xfId="3505" xr:uid="{CF456CC8-C9FC-4494-A16F-583A50BA5C36}"/>
    <cellStyle name="Output 2 6 3 12" xfId="3670" xr:uid="{915464A7-1D43-4CF4-83EF-C7749BE8AE03}"/>
    <cellStyle name="Output 2 6 3 2" xfId="920" xr:uid="{F0DD0AB3-1F8C-4452-9D15-7F27D534FC74}"/>
    <cellStyle name="Output 2 6 3 2 10" xfId="3671" xr:uid="{0D7A673D-A952-4D34-9AE3-C3BC99BBE337}"/>
    <cellStyle name="Output 2 6 3 2 2" xfId="2058" xr:uid="{C972DD28-A353-4B2F-9F2C-87E8FCF2C48D}"/>
    <cellStyle name="Output 2 6 3 2 3" xfId="1491" xr:uid="{3FA4DEC2-04A1-418B-970F-AF8659CCD8D0}"/>
    <cellStyle name="Output 2 6 3 2 4" xfId="1998" xr:uid="{D0BD2DC9-E941-4CE0-A723-4F94F29D1333}"/>
    <cellStyle name="Output 2 6 3 2 5" xfId="2517" xr:uid="{98E13645-4950-48E7-B663-16E11241880E}"/>
    <cellStyle name="Output 2 6 3 2 6" xfId="2987" xr:uid="{2AABE033-A512-48B9-A05D-1AC11D4FE53B}"/>
    <cellStyle name="Output 2 6 3 2 7" xfId="3234" xr:uid="{0BB05DBC-1833-44F9-9CC7-0021543BFD27}"/>
    <cellStyle name="Output 2 6 3 2 8" xfId="2827" xr:uid="{B7169AA9-F149-4004-9485-83F973E25E08}"/>
    <cellStyle name="Output 2 6 3 2 9" xfId="3506" xr:uid="{D03F9E06-3E9D-4DE7-9005-9E8163D62EEF}"/>
    <cellStyle name="Output 2 6 3 3" xfId="921" xr:uid="{DFFDAF90-BB15-4FA1-BFF0-5445FE27D4F3}"/>
    <cellStyle name="Output 2 6 3 3 10" xfId="3672" xr:uid="{2117F558-1B48-49B4-90F2-68FC54866ABF}"/>
    <cellStyle name="Output 2 6 3 3 2" xfId="1819" xr:uid="{EB600D31-4BD3-48F4-82E8-D0CDF195F8C3}"/>
    <cellStyle name="Output 2 6 3 3 3" xfId="1798" xr:uid="{8ECEB362-23FF-400D-8514-D69832B7AEA8}"/>
    <cellStyle name="Output 2 6 3 3 4" xfId="2368" xr:uid="{19EC3FDC-DA9B-4399-9C1F-DD2987076BDC}"/>
    <cellStyle name="Output 2 6 3 3 5" xfId="2461" xr:uid="{0E78B097-F922-4905-8C9F-BB1BA1F2427F}"/>
    <cellStyle name="Output 2 6 3 3 6" xfId="2988" xr:uid="{CEADA351-40C0-4907-B132-8A5A0E033D0A}"/>
    <cellStyle name="Output 2 6 3 3 7" xfId="3235" xr:uid="{ED3D35B1-D7BC-4B32-AD15-9F9B558A0B74}"/>
    <cellStyle name="Output 2 6 3 3 8" xfId="2826" xr:uid="{431D12CD-5216-45DE-A907-BCAD744B427A}"/>
    <cellStyle name="Output 2 6 3 3 9" xfId="3507" xr:uid="{8B688954-C137-42C4-8280-6F8F5A432425}"/>
    <cellStyle name="Output 2 6 3 4" xfId="1265" xr:uid="{BFC7CC0A-DC1C-45E6-822E-7723429F7410}"/>
    <cellStyle name="Output 2 6 3 5" xfId="2333" xr:uid="{6DDC768A-681A-4153-8603-4D26392F0C27}"/>
    <cellStyle name="Output 2 6 3 6" xfId="2104" xr:uid="{7C3E0269-0523-4FB2-A6CD-2BB36B666242}"/>
    <cellStyle name="Output 2 6 3 7" xfId="2522" xr:uid="{B503D50A-1476-4678-8907-0D825739ABCF}"/>
    <cellStyle name="Output 2 6 3 8" xfId="2986" xr:uid="{0CA5D0E0-FC66-4234-BA58-388C87CA3154}"/>
    <cellStyle name="Output 2 6 3 9" xfId="3233" xr:uid="{07B51E88-A96D-4D24-9A63-794A083087E6}"/>
    <cellStyle name="Output 2 6 4" xfId="922" xr:uid="{283BB2DD-4845-410D-8703-1F0DD30364BE}"/>
    <cellStyle name="Output 2 6 4 10" xfId="3673" xr:uid="{7562C667-E63A-4AD3-AF33-7751C3892EE4}"/>
    <cellStyle name="Output 2 6 4 2" xfId="1637" xr:uid="{0F6AD961-F5FB-44A3-A0EB-616E6FFC9F89}"/>
    <cellStyle name="Output 2 6 4 3" xfId="2359" xr:uid="{D1333942-D21F-4EF3-9A37-2AF6344B41EB}"/>
    <cellStyle name="Output 2 6 4 4" xfId="2077" xr:uid="{E46DCEB4-F71F-4CA4-80BF-755877AC1231}"/>
    <cellStyle name="Output 2 6 4 5" xfId="2290" xr:uid="{1641E358-95E0-4DDB-A225-59F579B4A1D8}"/>
    <cellStyle name="Output 2 6 4 6" xfId="2989" xr:uid="{89F2D789-1B48-4E7A-8577-09B6EB09C941}"/>
    <cellStyle name="Output 2 6 4 7" xfId="3236" xr:uid="{7937AEB6-69CA-46FB-AF47-C07664A465AB}"/>
    <cellStyle name="Output 2 6 4 8" xfId="2816" xr:uid="{6726EC0C-97D5-4586-9AC4-5000EF7D368A}"/>
    <cellStyle name="Output 2 6 4 9" xfId="3508" xr:uid="{F4743A52-082E-4000-89D7-561A13B6C8A1}"/>
    <cellStyle name="Output 2 6 5" xfId="923" xr:uid="{33DF7AB8-516D-4B19-A847-E70557BBB3E3}"/>
    <cellStyle name="Output 2 6 5 10" xfId="3674" xr:uid="{4E430142-5C75-4D54-B0B5-E5F5D5F98533}"/>
    <cellStyle name="Output 2 6 5 2" xfId="1770" xr:uid="{C89CB1BE-5151-4707-AAF7-1B2147497362}"/>
    <cellStyle name="Output 2 6 5 3" xfId="2217" xr:uid="{BB2D85E5-C00A-46EC-893A-2BFF460A3776}"/>
    <cellStyle name="Output 2 6 5 4" xfId="2269" xr:uid="{FCEF98E2-7C69-4FAF-A1A3-72F3E2E2EC6C}"/>
    <cellStyle name="Output 2 6 5 5" xfId="1864" xr:uid="{465EA3A9-690A-44ED-8CED-7ADB68375745}"/>
    <cellStyle name="Output 2 6 5 6" xfId="2990" xr:uid="{DAA4D7E2-247F-4165-ADDE-9E3C7C396DB4}"/>
    <cellStyle name="Output 2 6 5 7" xfId="3237" xr:uid="{36A20721-83D6-47F4-B2AD-317123CBE035}"/>
    <cellStyle name="Output 2 6 5 8" xfId="2484" xr:uid="{BBB8F855-E803-480B-BBFD-19F719B56C5B}"/>
    <cellStyle name="Output 2 6 5 9" xfId="3509" xr:uid="{6FC8E4D9-047E-4622-9A33-01D46E54C65E}"/>
    <cellStyle name="Output 2 6 6" xfId="1317" xr:uid="{03C7F7FC-B3D7-46A1-9C0B-2C6BF8964314}"/>
    <cellStyle name="Output 2 6 7" xfId="2283" xr:uid="{6BA31EE9-1626-4727-848A-8A09CD5DD328}"/>
    <cellStyle name="Output 2 6 8" xfId="2438" xr:uid="{C6572159-5F02-4A91-B8E4-B8281E112A65}"/>
    <cellStyle name="Output 2 6 9" xfId="2673" xr:uid="{F0E145B6-73A7-4C55-A554-842BECEEA186}"/>
    <cellStyle name="Output 2 7" xfId="924" xr:uid="{D6A48F97-AF74-4475-BEAD-FCA73A1E52E4}"/>
    <cellStyle name="Output 2 7 10" xfId="2991" xr:uid="{8909EF18-4C86-4934-98A3-4AEB0051C3E8}"/>
    <cellStyle name="Output 2 7 11" xfId="3238" xr:uid="{F1C6A896-9F07-41FE-883B-F5DE5966C4CA}"/>
    <cellStyle name="Output 2 7 12" xfId="2815" xr:uid="{F12F94A4-038D-46D9-9D0C-06E32648773F}"/>
    <cellStyle name="Output 2 7 13" xfId="3510" xr:uid="{FA4EBFAD-070B-42BC-9440-20219042B49C}"/>
    <cellStyle name="Output 2 7 14" xfId="3675" xr:uid="{05513023-BFAD-444C-91FC-3F36B7E7EFDA}"/>
    <cellStyle name="Output 2 7 2" xfId="925" xr:uid="{8316A8CA-F2D6-4B34-8358-E0C374870185}"/>
    <cellStyle name="Output 2 7 2 10" xfId="2591" xr:uid="{84AF4E79-BDA7-440C-BA68-7256B2FED921}"/>
    <cellStyle name="Output 2 7 2 11" xfId="3511" xr:uid="{37C7467F-D212-4E36-BD5E-40A45556CD34}"/>
    <cellStyle name="Output 2 7 2 12" xfId="3676" xr:uid="{66E9DF49-D524-4D54-B0A1-72F2D237AD74}"/>
    <cellStyle name="Output 2 7 2 2" xfId="926" xr:uid="{9E826A41-B73D-4A75-A566-8A5841985710}"/>
    <cellStyle name="Output 2 7 2 2 10" xfId="3677" xr:uid="{09912CCD-99AA-446C-8EC8-C5281609A773}"/>
    <cellStyle name="Output 2 7 2 2 2" xfId="1103" xr:uid="{7F904EA6-51F5-4BF2-B727-42B4967745BB}"/>
    <cellStyle name="Output 2 7 2 2 3" xfId="1821" xr:uid="{B7846670-4321-4C7E-A212-E7A92D3F7B3F}"/>
    <cellStyle name="Output 2 7 2 2 4" xfId="2026" xr:uid="{74362CC2-40BD-4847-835F-2FF8737DB3EA}"/>
    <cellStyle name="Output 2 7 2 2 5" xfId="1350" xr:uid="{86527818-CF78-42F9-B963-DDFA5BD0EB44}"/>
    <cellStyle name="Output 2 7 2 2 6" xfId="2993" xr:uid="{880E1972-17D2-4526-9547-6AB412EB0CF2}"/>
    <cellStyle name="Output 2 7 2 2 7" xfId="3240" xr:uid="{18A527A0-A36D-4A9B-9773-3C080DEABBDA}"/>
    <cellStyle name="Output 2 7 2 2 8" xfId="3254" xr:uid="{3D01AEC0-93C2-4FBC-A27F-DB8F2D36127D}"/>
    <cellStyle name="Output 2 7 2 2 9" xfId="3512" xr:uid="{2C076EFD-949E-41F1-8E28-D3C78B520DCE}"/>
    <cellStyle name="Output 2 7 2 3" xfId="927" xr:uid="{E2515F24-B378-4525-9A72-079B5F39C759}"/>
    <cellStyle name="Output 2 7 2 3 10" xfId="3678" xr:uid="{F414B049-2ED1-4794-B421-787713BADAF1}"/>
    <cellStyle name="Output 2 7 2 3 2" xfId="1104" xr:uid="{88564095-80C8-4095-A935-FD0A0BAA03B6}"/>
    <cellStyle name="Output 2 7 2 3 3" xfId="2422" xr:uid="{DF57C89A-8CB4-40C8-BEBA-828DB68C8332}"/>
    <cellStyle name="Output 2 7 2 3 4" xfId="2136" xr:uid="{A94F7DB7-E8C1-405B-84A1-A69D92841A34}"/>
    <cellStyle name="Output 2 7 2 3 5" xfId="1938" xr:uid="{E8BB4808-EA20-486A-86D0-BE4B3ABB8CF6}"/>
    <cellStyle name="Output 2 7 2 3 6" xfId="2994" xr:uid="{34B46586-F095-4842-ABC4-13844FA208BC}"/>
    <cellStyle name="Output 2 7 2 3 7" xfId="3241" xr:uid="{68257FAD-8ACB-4CCC-AA15-C57CFADDC00B}"/>
    <cellStyle name="Output 2 7 2 3 8" xfId="2483" xr:uid="{54ECAE7E-A819-4723-9092-E4EC1AB95408}"/>
    <cellStyle name="Output 2 7 2 3 9" xfId="3513" xr:uid="{FBAC10B3-87DB-4175-BEF3-5A18ADD9B0E1}"/>
    <cellStyle name="Output 2 7 2 4" xfId="1567" xr:uid="{FA9783F2-921A-409B-92D9-13A7D25CA8F5}"/>
    <cellStyle name="Output 2 7 2 5" xfId="2069" xr:uid="{31ED773C-3D31-40F6-8BFD-116F9BB098BD}"/>
    <cellStyle name="Output 2 7 2 6" xfId="2330" xr:uid="{0434296D-D722-47A0-8EC7-7D17F0422BCD}"/>
    <cellStyle name="Output 2 7 2 7" xfId="2521" xr:uid="{8EEA5DB0-E464-4336-9BAA-DB6C1CC18AEA}"/>
    <cellStyle name="Output 2 7 2 8" xfId="2992" xr:uid="{09F2870A-AEB8-4235-B302-E47763C89CCD}"/>
    <cellStyle name="Output 2 7 2 9" xfId="3239" xr:uid="{0D8868FF-EADC-4883-84EB-BA4AF1F7E616}"/>
    <cellStyle name="Output 2 7 3" xfId="928" xr:uid="{6409FCA5-47D8-4F96-BCED-560DCAA934E9}"/>
    <cellStyle name="Output 2 7 3 10" xfId="2572" xr:uid="{55588B2D-A1CF-4253-8687-8476F3513C89}"/>
    <cellStyle name="Output 2 7 3 11" xfId="3514" xr:uid="{29EF38C0-F63E-4DA3-A611-2AB386F59485}"/>
    <cellStyle name="Output 2 7 3 12" xfId="3679" xr:uid="{11761ADB-9DD9-4552-B506-A1562A0D184F}"/>
    <cellStyle name="Output 2 7 3 2" xfId="929" xr:uid="{C485AE59-4E77-411D-8FC4-B0BBF42F6DA7}"/>
    <cellStyle name="Output 2 7 3 2 10" xfId="3680" xr:uid="{B3B336A4-39A6-44E2-8941-7ACF845D8272}"/>
    <cellStyle name="Output 2 7 3 2 2" xfId="1771" xr:uid="{B8049674-CD4B-4F96-ADF7-BAB26FBB79BC}"/>
    <cellStyle name="Output 2 7 3 2 3" xfId="1899" xr:uid="{6B7AED51-C09F-4FC4-A211-7EE10EC323C7}"/>
    <cellStyle name="Output 2 7 3 2 4" xfId="1889" xr:uid="{95818FC7-BC3B-4C45-B60D-CFCA1DA9B66E}"/>
    <cellStyle name="Output 2 7 3 2 5" xfId="2516" xr:uid="{3526C4E8-DF7A-4E53-B5F5-E9CDA1CBD0C9}"/>
    <cellStyle name="Output 2 7 3 2 6" xfId="2996" xr:uid="{1A6FC1D2-666A-4FFB-BD40-5BE492784597}"/>
    <cellStyle name="Output 2 7 3 2 7" xfId="3243" xr:uid="{8B900423-DBE3-4EFD-B8CB-375776B4688E}"/>
    <cellStyle name="Output 2 7 3 2 8" xfId="2436" xr:uid="{3CD1B7CE-082E-48AA-98EC-9CA1A86CF4D1}"/>
    <cellStyle name="Output 2 7 3 2 9" xfId="3515" xr:uid="{886E3C9C-51A8-49AC-B244-240B813F5926}"/>
    <cellStyle name="Output 2 7 3 3" xfId="930" xr:uid="{82D01229-5CFE-4B0F-9225-E74049E005DC}"/>
    <cellStyle name="Output 2 7 3 3 10" xfId="3681" xr:uid="{02D38A5B-D0EE-4579-8DE4-72C59E77A044}"/>
    <cellStyle name="Output 2 7 3 3 2" xfId="1267" xr:uid="{99BCAE32-14FA-4254-8283-D3D21BC81FE5}"/>
    <cellStyle name="Output 2 7 3 3 3" xfId="1335" xr:uid="{B8E60A31-F574-489A-9019-F230B8B98140}"/>
    <cellStyle name="Output 2 7 3 3 4" xfId="1734" xr:uid="{41889E52-992B-4F8C-9F5D-866C1E30A158}"/>
    <cellStyle name="Output 2 7 3 3 5" xfId="1075" xr:uid="{ED10B19E-4E1F-4EAC-B7E0-728BBBF570FE}"/>
    <cellStyle name="Output 2 7 3 3 6" xfId="2997" xr:uid="{01535DA2-3B53-4314-94AC-F870A102FA89}"/>
    <cellStyle name="Output 2 7 3 3 7" xfId="3244" xr:uid="{2C677F03-39A1-437D-83A6-8BFE6EFE0C95}"/>
    <cellStyle name="Output 2 7 3 3 8" xfId="2825" xr:uid="{BECA973C-0D72-4EBD-86A2-1AC6C594C801}"/>
    <cellStyle name="Output 2 7 3 3 9" xfId="3516" xr:uid="{48060501-F829-46BD-BE19-9686F33FF91C}"/>
    <cellStyle name="Output 2 7 3 4" xfId="1042" xr:uid="{7103A714-C495-4C73-9ED7-4F3F2EB75ABA}"/>
    <cellStyle name="Output 2 7 3 5" xfId="1554" xr:uid="{B5EFD2D4-0EA0-4C9A-82A8-D321C0AB0D9E}"/>
    <cellStyle name="Output 2 7 3 6" xfId="2238" xr:uid="{B5BEC2A7-E8B6-4532-8679-235C748C1E2A}"/>
    <cellStyle name="Output 2 7 3 7" xfId="1571" xr:uid="{90F0625B-A369-4CA1-9608-77C7E3AC5B97}"/>
    <cellStyle name="Output 2 7 3 8" xfId="2995" xr:uid="{81350662-E381-4EF3-B3D2-63AF8FF1C524}"/>
    <cellStyle name="Output 2 7 3 9" xfId="3242" xr:uid="{577E21BF-D802-4C98-AA6B-99539C7A0A15}"/>
    <cellStyle name="Output 2 7 4" xfId="931" xr:uid="{65F13301-E636-4B98-A6E5-0C7A77B57A87}"/>
    <cellStyle name="Output 2 7 4 10" xfId="3682" xr:uid="{367FD383-44DA-4757-9B53-8893424EA296}"/>
    <cellStyle name="Output 2 7 4 2" xfId="1268" xr:uid="{0C51859C-4059-45BC-9900-DEACDD5272FC}"/>
    <cellStyle name="Output 2 7 4 3" xfId="1990" xr:uid="{34947266-CE79-49C2-AA03-64682E48EDE7}"/>
    <cellStyle name="Output 2 7 4 4" xfId="2088" xr:uid="{1D9C42B9-2073-4AAF-929E-7B1489910728}"/>
    <cellStyle name="Output 2 7 4 5" xfId="1740" xr:uid="{7C2975B4-10E7-4F7F-A874-E12C00A803CA}"/>
    <cellStyle name="Output 2 7 4 6" xfId="2998" xr:uid="{7CC46681-0D11-4533-B96E-0BC13C381FE6}"/>
    <cellStyle name="Output 2 7 4 7" xfId="3245" xr:uid="{1C38D878-FADF-4D64-9AD4-8C21C5C7572D}"/>
    <cellStyle name="Output 2 7 4 8" xfId="2684" xr:uid="{70A2E499-5C53-4966-B96C-34306200E1AD}"/>
    <cellStyle name="Output 2 7 4 9" xfId="3517" xr:uid="{B60F319F-F77D-4EF3-8F6B-BF2A89DFB568}"/>
    <cellStyle name="Output 2 7 5" xfId="932" xr:uid="{F330A020-8B09-4856-BE41-E8BA342E32E8}"/>
    <cellStyle name="Output 2 7 5 10" xfId="3683" xr:uid="{3DEF48C6-A60C-4A40-891B-483DD7875910}"/>
    <cellStyle name="Output 2 7 5 2" xfId="1318" xr:uid="{D4D34592-A177-46FA-9BD8-E3061D1694D1}"/>
    <cellStyle name="Output 2 7 5 3" xfId="2311" xr:uid="{21BEEB48-CCC9-497F-A916-143B9E64D168}"/>
    <cellStyle name="Output 2 7 5 4" xfId="1822" xr:uid="{09EC0DF7-6E49-415F-BF80-275673D8F4C0}"/>
    <cellStyle name="Output 2 7 5 5" xfId="1613" xr:uid="{31FD84BC-6B86-4CE7-892B-D4A47CB7D154}"/>
    <cellStyle name="Output 2 7 5 6" xfId="2999" xr:uid="{9A1CCA9F-3A8B-4EF9-99FF-42A066B73F7A}"/>
    <cellStyle name="Output 2 7 5 7" xfId="3246" xr:uid="{53EDF2E4-FC42-465C-8AFA-384476C66FB4}"/>
    <cellStyle name="Output 2 7 5 8" xfId="2770" xr:uid="{0AC0AE92-59EE-4E33-8BF0-C434C456132E}"/>
    <cellStyle name="Output 2 7 5 9" xfId="3518" xr:uid="{A7E1A0EE-E80B-4705-A02D-545C76B61C4B}"/>
    <cellStyle name="Output 2 7 6" xfId="1266" xr:uid="{3EC369EC-7483-4E84-9098-A4DD5386CDAA}"/>
    <cellStyle name="Output 2 7 7" xfId="1964" xr:uid="{7293E593-8DBA-4979-8A38-90258E0C56D2}"/>
    <cellStyle name="Output 2 7 8" xfId="2303" xr:uid="{134E4813-CF61-4B3D-B36D-3C06B32609C0}"/>
    <cellStyle name="Output 2 7 9" xfId="2332" xr:uid="{BEA146EF-0FA5-4ACB-958E-35235238E274}"/>
    <cellStyle name="Output 2 8" xfId="933" xr:uid="{8B2AED6E-E490-4624-8DD2-0EF681A698FD}"/>
    <cellStyle name="Output 2 8 10" xfId="3006" xr:uid="{A8198318-0360-474E-9B55-CD302FE94338}"/>
    <cellStyle name="Output 2 8 11" xfId="3519" xr:uid="{8151D945-26DF-4E9F-870D-74202DA8AEA0}"/>
    <cellStyle name="Output 2 8 12" xfId="3684" xr:uid="{371DF937-D74F-4D26-B41D-1BFBA89B456C}"/>
    <cellStyle name="Output 2 8 2" xfId="934" xr:uid="{2396877D-6DD9-4B29-B146-C2B612DB1F5D}"/>
    <cellStyle name="Output 2 8 2 10" xfId="3685" xr:uid="{791F9820-63AB-49CD-8372-C1A7EE178743}"/>
    <cellStyle name="Output 2 8 2 2" xfId="1270" xr:uid="{BCDAADE8-3CA6-488F-9FD1-8631F8EDF7F7}"/>
    <cellStyle name="Output 2 8 2 3" xfId="1954" xr:uid="{3F051202-0191-433B-A1CB-44DEFBB18B34}"/>
    <cellStyle name="Output 2 8 2 4" xfId="1199" xr:uid="{002C3C0E-50AE-41A4-A874-92EFAE88AF04}"/>
    <cellStyle name="Output 2 8 2 5" xfId="1841" xr:uid="{81383491-57A6-46D7-B291-EF4872A91AC1}"/>
    <cellStyle name="Output 2 8 2 6" xfId="3001" xr:uid="{AD0ECAD2-8362-4A6A-8556-86396C4FEE2A}"/>
    <cellStyle name="Output 2 8 2 7" xfId="3248" xr:uid="{350C42FB-3AAD-4904-A60B-2694BBFD2DAA}"/>
    <cellStyle name="Output 2 8 2 8" xfId="2345" xr:uid="{3B9541E2-2EEF-4547-A5BC-B79AF8E8985A}"/>
    <cellStyle name="Output 2 8 2 9" xfId="3520" xr:uid="{4645CDF8-6AB5-46C3-AB52-8EC800172D70}"/>
    <cellStyle name="Output 2 8 3" xfId="935" xr:uid="{B82BFED8-6DCC-4BC4-ADB6-D1FDA575AEDF}"/>
    <cellStyle name="Output 2 8 3 10" xfId="3686" xr:uid="{CE16DA79-4BE5-4202-A90E-D5722FA0DB22}"/>
    <cellStyle name="Output 2 8 3 2" xfId="1271" xr:uid="{43E1A33A-556E-4EE9-A855-5003C1EFA0D2}"/>
    <cellStyle name="Output 2 8 3 3" xfId="1748" xr:uid="{3CA142C9-5B1F-48F2-A297-78CB542108C3}"/>
    <cellStyle name="Output 2 8 3 4" xfId="1415" xr:uid="{D4F3F7BC-047F-40F1-9EE6-470C5194AEE0}"/>
    <cellStyle name="Output 2 8 3 5" xfId="2115" xr:uid="{A8051E14-9773-428E-A6F3-77B95B0B163A}"/>
    <cellStyle name="Output 2 8 3 6" xfId="3002" xr:uid="{54F4A06E-DE7B-4471-AF4C-682BA9FABE4D}"/>
    <cellStyle name="Output 2 8 3 7" xfId="3249" xr:uid="{45E55850-4FDF-40DB-A852-C46A750C7997}"/>
    <cellStyle name="Output 2 8 3 8" xfId="3255" xr:uid="{C9AD420F-F233-4B9A-A53E-269BC6DE05B1}"/>
    <cellStyle name="Output 2 8 3 9" xfId="3521" xr:uid="{68DC0CE3-BAD3-4ED0-BC51-14E1EAD71EF4}"/>
    <cellStyle name="Output 2 8 4" xfId="1269" xr:uid="{D6F5B7B8-44E0-42B5-A6DF-74068F674CBE}"/>
    <cellStyle name="Output 2 8 5" xfId="1097" xr:uid="{2994F627-1653-4EBC-9E10-F182402FCA53}"/>
    <cellStyle name="Output 2 8 6" xfId="2036" xr:uid="{8BEF4326-F3F6-4194-9FF5-220D94AC729D}"/>
    <cellStyle name="Output 2 8 7" xfId="1888" xr:uid="{10E35ACB-53DA-4978-B734-161C2A6C3499}"/>
    <cellStyle name="Output 2 8 8" xfId="3000" xr:uid="{2412AF06-9740-4EE4-A7B2-73685079BFA1}"/>
    <cellStyle name="Output 2 8 9" xfId="3247" xr:uid="{3AA64BFB-C677-4FF0-B2AB-62AB593C3AA6}"/>
    <cellStyle name="Output 2 9" xfId="936" xr:uid="{D839D9EE-9600-4D9A-AD6A-E7170330BA3A}"/>
    <cellStyle name="Output 2 9 10" xfId="3256" xr:uid="{7F89E081-9E9A-47AF-B0BC-95569238628C}"/>
    <cellStyle name="Output 2 9 11" xfId="3522" xr:uid="{672F91FB-AB17-44BE-A44D-08868A6D8EBD}"/>
    <cellStyle name="Output 2 9 12" xfId="3687" xr:uid="{719C2ABC-FAEB-40DA-9206-E13D874320ED}"/>
    <cellStyle name="Output 2 9 2" xfId="937" xr:uid="{749CABA9-233F-4760-A8FE-C0E8BA781C52}"/>
    <cellStyle name="Output 2 9 2 10" xfId="3688" xr:uid="{E8446BAE-330B-4629-8E1D-640B11FD2D4E}"/>
    <cellStyle name="Output 2 9 2 2" xfId="1617" xr:uid="{C5A55E71-1329-4513-A0FD-C6297FEBB1FB}"/>
    <cellStyle name="Output 2 9 2 3" xfId="2399" xr:uid="{2C7B0410-10D4-4505-9BE9-8977809C68F4}"/>
    <cellStyle name="Output 2 9 2 4" xfId="1774" xr:uid="{327A131F-B034-4A9E-AEFE-E001A64354CC}"/>
    <cellStyle name="Output 2 9 2 5" xfId="1961" xr:uid="{8DE9CC21-07AD-4085-A78F-420F4693500E}"/>
    <cellStyle name="Output 2 9 2 6" xfId="3004" xr:uid="{F3028400-AC9D-4F85-AB1A-D2D09AC546D5}"/>
    <cellStyle name="Output 2 9 2 7" xfId="3251" xr:uid="{B6EF8D8E-0637-42EB-99F5-C65E19296B4B}"/>
    <cellStyle name="Output 2 9 2 8" xfId="2754" xr:uid="{8CD470F4-1F45-4375-811A-4970E12D042C}"/>
    <cellStyle name="Output 2 9 2 9" xfId="3523" xr:uid="{51D91F58-3406-4EBB-AF18-6CB94BAD99DA}"/>
    <cellStyle name="Output 2 9 3" xfId="938" xr:uid="{B9DF2BC2-0CB2-47F4-84B3-46114D0561C5}"/>
    <cellStyle name="Output 2 9 3 10" xfId="3689" xr:uid="{5EF2E15F-5290-483C-B447-6A38322290B6}"/>
    <cellStyle name="Output 2 9 3 2" xfId="1319" xr:uid="{74355A85-12BE-4852-AB19-68F2159D36F3}"/>
    <cellStyle name="Output 2 9 3 3" xfId="1955" xr:uid="{78ECC1BC-184F-48F4-BD12-E34C72ACB3C7}"/>
    <cellStyle name="Output 2 9 3 4" xfId="2267" xr:uid="{07824550-E10A-4B42-AC23-4146F08E5F72}"/>
    <cellStyle name="Output 2 9 3 5" xfId="2295" xr:uid="{B5F7D6DE-6602-47DB-A444-82AA724D3C25}"/>
    <cellStyle name="Output 2 9 3 6" xfId="3005" xr:uid="{389C3716-43FE-4568-A778-4532C03F3136}"/>
    <cellStyle name="Output 2 9 3 7" xfId="3252" xr:uid="{A36E8286-48ED-48B1-804C-221468C12F2D}"/>
    <cellStyle name="Output 2 9 3 8" xfId="2874" xr:uid="{FFCB414D-AAF9-41C4-A691-B2D180284D85}"/>
    <cellStyle name="Output 2 9 3 9" xfId="3524" xr:uid="{279D206F-9ABD-49FC-AB83-69932091A0A7}"/>
    <cellStyle name="Output 2 9 4" xfId="1361" xr:uid="{C8A06341-0F76-44D2-8D79-378B92F68B38}"/>
    <cellStyle name="Output 2 9 5" xfId="1778" xr:uid="{21C301B5-269E-43D3-B7D6-113240190C57}"/>
    <cellStyle name="Output 2 9 6" xfId="2237" xr:uid="{ED4A7625-C142-4C73-AFD5-DBDC6C4D736C}"/>
    <cellStyle name="Output 2 9 7" xfId="1951" xr:uid="{9A2FCD48-946C-4094-A871-0E9B0776F865}"/>
    <cellStyle name="Output 2 9 8" xfId="3003" xr:uid="{4975B136-6276-4E96-A5E8-B033B59008BF}"/>
    <cellStyle name="Output 2 9 9" xfId="3250" xr:uid="{21BDDDC1-1359-4D11-9A47-B27403EC2638}"/>
    <cellStyle name="Percent" xfId="268" builtinId="5"/>
    <cellStyle name="Percent [2]" xfId="184" xr:uid="{00000000-0005-0000-0000-0000FD000000}"/>
    <cellStyle name="Percent [2] 2" xfId="185" xr:uid="{00000000-0005-0000-0000-0000FE000000}"/>
    <cellStyle name="Percent [2]_29(d) - Gas extensions -tariffs" xfId="186" xr:uid="{00000000-0005-0000-0000-0000FF000000}"/>
    <cellStyle name="Percent 10" xfId="272" xr:uid="{00000000-0005-0000-0000-000000010000}"/>
    <cellStyle name="Percent 10 2" xfId="939" xr:uid="{1FEC26E7-2066-4065-96F8-811B907273A0}"/>
    <cellStyle name="Percent 11" xfId="940" xr:uid="{F173C83F-D54C-49E2-9FBB-C5442773C815}"/>
    <cellStyle name="Percent 12" xfId="617" xr:uid="{9D4AC0DA-DD2B-4830-AC53-2088AF77D52A}"/>
    <cellStyle name="Percent 12 2" xfId="618" xr:uid="{052B3BB4-3451-4DEE-941A-6F008A1816CA}"/>
    <cellStyle name="Percent 12 2 2" xfId="619" xr:uid="{18619045-421F-43E7-912B-EEC9B792ADCF}"/>
    <cellStyle name="Percent 12 2 2 2" xfId="1503" xr:uid="{8AFB10B0-9982-4328-B0C4-447F53CAA270}"/>
    <cellStyle name="Percent 12 2 3" xfId="1502" xr:uid="{49CC1EEF-CBF0-4A16-A7AA-5CDFBFC12CD0}"/>
    <cellStyle name="Percent 12 3" xfId="620" xr:uid="{9224B395-D6E1-4B77-8879-0778CEF6757F}"/>
    <cellStyle name="Percent 12 3 2" xfId="1504" xr:uid="{374CF699-5F0F-4E62-B37D-EF9698253620}"/>
    <cellStyle name="Percent 12 4" xfId="621" xr:uid="{F3FA0544-D1F7-47DE-9E07-BA73B67914A5}"/>
    <cellStyle name="Percent 12 4 2" xfId="1505" xr:uid="{476F0C47-889F-41EB-8A0E-CB64FBFCD77C}"/>
    <cellStyle name="Percent 12 5" xfId="1501" xr:uid="{FB2C5E60-813B-426B-B12A-09CA1F5B420A}"/>
    <cellStyle name="Percent 13" xfId="342" xr:uid="{D3C174F1-466A-4D74-A17C-4490D1C47691}"/>
    <cellStyle name="Percent 14" xfId="663" xr:uid="{382B4E2A-756D-4672-9F5E-FA01A1D3F9C8}"/>
    <cellStyle name="Percent 2" xfId="187" xr:uid="{00000000-0005-0000-0000-000001010000}"/>
    <cellStyle name="Percent 2 2" xfId="188" xr:uid="{00000000-0005-0000-0000-000002010000}"/>
    <cellStyle name="Percent 2 2 2" xfId="622" xr:uid="{9919CCA3-E4AC-4292-B080-A97CF29C4DD4}"/>
    <cellStyle name="Percent 2 2 2 2" xfId="623" xr:uid="{6566F146-34C0-4FD3-BA38-F3B94E920C1A}"/>
    <cellStyle name="Percent 2 2 2 2 2" xfId="624" xr:uid="{18294B61-94A1-4D44-AAD7-CE2E910D7509}"/>
    <cellStyle name="Percent 2 2 2 2 2 2" xfId="1508" xr:uid="{5A49FAEF-0121-4950-B3E4-36466DA320EE}"/>
    <cellStyle name="Percent 2 2 2 2 3" xfId="625" xr:uid="{FC20F42E-1C60-4BF8-964F-531FE97A14BA}"/>
    <cellStyle name="Percent 2 2 2 2 3 2" xfId="1509" xr:uid="{74E2B94F-8B54-41C9-8EDA-AB3F095D2957}"/>
    <cellStyle name="Percent 2 2 2 2 4" xfId="1507" xr:uid="{6C8E0D3D-2353-4B77-9F3D-90375FC27695}"/>
    <cellStyle name="Percent 2 2 2 3" xfId="626" xr:uid="{407BD9B5-728C-4251-B77C-0FD6AD7AEEB0}"/>
    <cellStyle name="Percent 2 2 2 3 2" xfId="1510" xr:uid="{CCA645EB-3BF3-438A-8AD6-1EFD5DF4188C}"/>
    <cellStyle name="Percent 2 2 2 4" xfId="627" xr:uid="{86AE6BAB-3379-40BC-B2DA-93ABC5B7EEBD}"/>
    <cellStyle name="Percent 2 2 2 4 2" xfId="1511" xr:uid="{A7808409-C6EE-477D-ADC4-DE8658007988}"/>
    <cellStyle name="Percent 2 2 2 5" xfId="1506" xr:uid="{5C4781C5-F1E0-46E9-9C3E-FC094BBC62A6}"/>
    <cellStyle name="Percent 2 2 3" xfId="628" xr:uid="{EFF7E1C9-C7B4-473F-840C-D712D073953F}"/>
    <cellStyle name="Percent 2 2 3 2" xfId="629" xr:uid="{775E49B6-8863-416F-9AD5-99611009C8C1}"/>
    <cellStyle name="Percent 2 2 3 2 2" xfId="630" xr:uid="{CAC2955B-B7EC-4B0D-B386-9295A81214FF}"/>
    <cellStyle name="Percent 2 2 3 2 2 2" xfId="1514" xr:uid="{8C2F3967-12B4-4021-A567-862C41B7FC58}"/>
    <cellStyle name="Percent 2 2 3 2 3" xfId="631" xr:uid="{77FD4F8F-A860-4EB1-88E2-0B9A26E5C260}"/>
    <cellStyle name="Percent 2 2 3 2 3 2" xfId="1515" xr:uid="{B18E41D9-7709-44BD-B20A-7CE7C38C216B}"/>
    <cellStyle name="Percent 2 2 3 2 4" xfId="1513" xr:uid="{CB01223E-12ED-45AF-8D47-6DB881754702}"/>
    <cellStyle name="Percent 2 2 3 3" xfId="632" xr:uid="{110B6DD4-7F11-44C5-9CD8-3AB56D09A2CC}"/>
    <cellStyle name="Percent 2 2 3 3 2" xfId="1516" xr:uid="{C12BCD9C-53A8-4F25-AD05-90E7140B638D}"/>
    <cellStyle name="Percent 2 2 3 4" xfId="633" xr:uid="{7A9009F0-A6D4-42FC-B39A-8B0238D86202}"/>
    <cellStyle name="Percent 2 2 3 4 2" xfId="1517" xr:uid="{591BD635-64BF-4757-8B6E-30836E7CF96A}"/>
    <cellStyle name="Percent 2 2 3 5" xfId="1512" xr:uid="{F56AEDEE-A8E3-413E-8BE2-5DF1C67A5C1D}"/>
    <cellStyle name="Percent 2 3" xfId="291" xr:uid="{00000000-0005-0000-0000-000003010000}"/>
    <cellStyle name="Percent 2 3 2" xfId="635" xr:uid="{FD1D4585-0E0F-4EF9-8DE2-0F1AF8FDAC42}"/>
    <cellStyle name="Percent 2 3 2 2" xfId="636" xr:uid="{6ECCE971-AAFD-459E-BFBA-3F0ADC004150}"/>
    <cellStyle name="Percent 2 3 2 2 2" xfId="1520" xr:uid="{AFCD662D-1E59-422E-8A85-B05BBF56BD63}"/>
    <cellStyle name="Percent 2 3 2 3" xfId="637" xr:uid="{8E6A5F9D-EDE5-4E3E-A031-B86F43D49344}"/>
    <cellStyle name="Percent 2 3 2 3 2" xfId="1521" xr:uid="{5AB23D5D-F1CE-4269-A241-9D36DBF932CC}"/>
    <cellStyle name="Percent 2 3 2 4" xfId="1519" xr:uid="{11546F47-861A-463C-9DF3-A5D6686F68D7}"/>
    <cellStyle name="Percent 2 3 3" xfId="638" xr:uid="{93BF3828-CD75-459C-8610-4C0DB2A44AE2}"/>
    <cellStyle name="Percent 2 3 3 2" xfId="1522" xr:uid="{99D21A60-2B47-4F1C-BBC3-DE417C78040B}"/>
    <cellStyle name="Percent 2 3 4" xfId="639" xr:uid="{082B3C7C-7072-4D8E-A7F5-851A21FEE370}"/>
    <cellStyle name="Percent 2 3 4 2" xfId="1523" xr:uid="{1A5BADED-EEDE-4BF6-9FB6-F90E3E5900FB}"/>
    <cellStyle name="Percent 2 3 5" xfId="1518" xr:uid="{1FB4FFB3-24C2-4856-BD4F-53D5B09D8686}"/>
    <cellStyle name="Percent 2 3 6" xfId="634" xr:uid="{659D4368-E518-48DB-8A1C-0982454E1483}"/>
    <cellStyle name="Percent 2 4" xfId="640" xr:uid="{7E13FEA7-4578-4AFD-818B-FF4F1C290681}"/>
    <cellStyle name="Percent 2 4 2" xfId="641" xr:uid="{30F8ACD3-8E2A-44A9-AD58-B402E2762B56}"/>
    <cellStyle name="Percent 2 4 2 2" xfId="642" xr:uid="{7564572C-B4C9-4484-B31D-84251565D0A4}"/>
    <cellStyle name="Percent 2 4 2 2 2" xfId="1526" xr:uid="{7F575446-300F-4794-B8BB-DE4AFFC25834}"/>
    <cellStyle name="Percent 2 4 2 3" xfId="643" xr:uid="{8E3099F3-3D74-4EA9-8C0F-ACFDD8D6CFB8}"/>
    <cellStyle name="Percent 2 4 2 3 2" xfId="1527" xr:uid="{C5086D6F-CCF3-400D-A768-0257FC5909C0}"/>
    <cellStyle name="Percent 2 4 2 4" xfId="1525" xr:uid="{3D17F509-642F-460F-AD90-17E149758621}"/>
    <cellStyle name="Percent 2 4 3" xfId="644" xr:uid="{9898FC9B-BA6A-45D1-8459-CF6AE8F80C78}"/>
    <cellStyle name="Percent 2 4 3 2" xfId="1528" xr:uid="{B78808DD-FF5E-413C-BEDB-79B1183A44EE}"/>
    <cellStyle name="Percent 2 4 4" xfId="645" xr:uid="{176CA537-F206-40AB-9474-004E780541D3}"/>
    <cellStyle name="Percent 2 4 4 2" xfId="1529" xr:uid="{012FFA59-0FDB-40B0-810E-16C244BF06C2}"/>
    <cellStyle name="Percent 2 4 5" xfId="1524" xr:uid="{6CFD3F52-C181-4F70-AD9B-4010FC2F50BD}"/>
    <cellStyle name="Percent 3" xfId="189" xr:uid="{00000000-0005-0000-0000-000004010000}"/>
    <cellStyle name="Percent 3 2" xfId="190" xr:uid="{00000000-0005-0000-0000-000005010000}"/>
    <cellStyle name="Percent 3 3" xfId="941" xr:uid="{5E50CBCF-6FE3-4BED-831D-3997F72CAC9D}"/>
    <cellStyle name="Percent 3 4" xfId="646" xr:uid="{16F45B0F-E613-45D2-9D3A-F46D14C56209}"/>
    <cellStyle name="Percent 3 4 2" xfId="647" xr:uid="{731F2EEB-D133-4971-A3BC-6A1D2EE7F140}"/>
    <cellStyle name="Percent 3 4 2 2" xfId="1531" xr:uid="{CF625B97-A82B-4976-8FF7-466D49B1ED55}"/>
    <cellStyle name="Percent 3 4 3" xfId="648" xr:uid="{85ABE21F-AFD4-41D2-8DDE-ED9802A8B230}"/>
    <cellStyle name="Percent 3 4 3 2" xfId="1532" xr:uid="{33AA92B5-7B8C-41F9-BF71-0AD1E748DA14}"/>
    <cellStyle name="Percent 3 4 4" xfId="1530" xr:uid="{FA8636C0-EA46-426D-9DE0-C74AAD624AC5}"/>
    <cellStyle name="Percent 4" xfId="191" xr:uid="{00000000-0005-0000-0000-000006010000}"/>
    <cellStyle name="Percent 4 2" xfId="942" xr:uid="{129C1452-369B-410B-AC77-2F01B1A64355}"/>
    <cellStyle name="Percent 4 2 2" xfId="1805" xr:uid="{ADA2EB05-C23D-4949-ADB3-5B0365BA5F2D}"/>
    <cellStyle name="Percent 5" xfId="192" xr:uid="{00000000-0005-0000-0000-000007010000}"/>
    <cellStyle name="Percent 5 2" xfId="288" xr:uid="{00000000-0005-0000-0000-000008010000}"/>
    <cellStyle name="Percent 5 2 2" xfId="1534" xr:uid="{0130C69B-4E8C-4420-A2A4-EA5D7AF10E53}"/>
    <cellStyle name="Percent 5 3" xfId="649" xr:uid="{3B88D84B-C795-4526-833A-A213968D46C6}"/>
    <cellStyle name="Percent 5 3 2" xfId="1535" xr:uid="{9361F9A5-44DA-4543-A46B-C509124E5D66}"/>
    <cellStyle name="Percent 5 4" xfId="1533" xr:uid="{71CBA240-06B7-4362-88CC-A8C4C05E7CD0}"/>
    <cellStyle name="Percent 6" xfId="264" xr:uid="{00000000-0005-0000-0000-000009010000}"/>
    <cellStyle name="Percent 6 2" xfId="1536" xr:uid="{7B714863-0BCB-4ADE-BDB2-E6A2EC6C9D1F}"/>
    <cellStyle name="Percent 6 3" xfId="650" xr:uid="{44DB210C-0F90-4671-8FEE-C27CD928EA8A}"/>
    <cellStyle name="Percent 7" xfId="193" xr:uid="{00000000-0005-0000-0000-00000A010000}"/>
    <cellStyle name="Percent 8" xfId="266" xr:uid="{00000000-0005-0000-0000-00000B010000}"/>
    <cellStyle name="Percent 8 2" xfId="943" xr:uid="{38BE264D-DB06-448D-B234-4D93758F9CC4}"/>
    <cellStyle name="Percent 9" xfId="289" xr:uid="{00000000-0005-0000-0000-00000C010000}"/>
    <cellStyle name="Percent 9 2" xfId="944" xr:uid="{C5ED0919-845C-4999-A8F2-029934A8917D}"/>
    <cellStyle name="Percentage" xfId="194" xr:uid="{00000000-0005-0000-0000-00000D010000}"/>
    <cellStyle name="Period Title" xfId="195" xr:uid="{00000000-0005-0000-0000-00000E010000}"/>
    <cellStyle name="PSChar" xfId="196" xr:uid="{00000000-0005-0000-0000-00000F010000}"/>
    <cellStyle name="PSDate" xfId="197" xr:uid="{00000000-0005-0000-0000-000010010000}"/>
    <cellStyle name="PSDec" xfId="198" xr:uid="{00000000-0005-0000-0000-000011010000}"/>
    <cellStyle name="PSDetail" xfId="199" xr:uid="{00000000-0005-0000-0000-000012010000}"/>
    <cellStyle name="PSDetail 2" xfId="945" xr:uid="{B59A92FF-D4CE-4345-A065-02B104DA609B}"/>
    <cellStyle name="PSHeading" xfId="200" xr:uid="{00000000-0005-0000-0000-000013010000}"/>
    <cellStyle name="PSHeading 2" xfId="651" xr:uid="{93C0AA1F-6AA7-4406-BC8C-E8595AB90E65}"/>
    <cellStyle name="PSHeading 2 2" xfId="652" xr:uid="{9C32B614-4C48-42FA-A6DD-39E026B102AC}"/>
    <cellStyle name="PSHeading 2 2 2" xfId="946" xr:uid="{E6A549EE-2561-4FED-8F0A-48FCCD6A8AAD}"/>
    <cellStyle name="PSHeading 2 2 2 2" xfId="2073" xr:uid="{39157768-38D2-46C7-A66B-5251CF5B94E0}"/>
    <cellStyle name="PSHeading 2 2 2 2 2" xfId="3945" xr:uid="{F26710BD-5B82-4084-80B1-7EC37BD067FD}"/>
    <cellStyle name="PSHeading 2 2 2 3" xfId="1574" xr:uid="{084A1F15-51F0-45B8-BAEB-1C8D63BFE0A1}"/>
    <cellStyle name="PSHeading 2 2 2 3 2" xfId="3861" xr:uid="{0C1439C0-D5F0-47B2-804B-9EFF8A633B38}"/>
    <cellStyle name="PSHeading 2 2 2 4" xfId="2371" xr:uid="{3C8EFA0A-EFF6-42A4-9A48-DE2C8EEA0FFF}"/>
    <cellStyle name="PSHeading 2 2 2 4 2" xfId="3993" xr:uid="{F74D9703-F0BC-434D-B03D-97A0B8B2E000}"/>
    <cellStyle name="PSHeading 2 2 2 5" xfId="3011" xr:uid="{E2B59DE9-C2B8-4D26-A519-757C7E047F91}"/>
    <cellStyle name="PSHeading 2 2 2 5 2" xfId="4029" xr:uid="{3C702597-1FF0-42CB-B3FE-52FD7C7E150C}"/>
    <cellStyle name="PSHeading 2 2 2 6" xfId="3690" xr:uid="{E14A12C5-66E9-4DB7-B9A7-F32FF7786442}"/>
    <cellStyle name="PSHeading 2 2 2 6 2" xfId="4068" xr:uid="{B1E8B0B9-8877-4883-8D11-0B8B5A9208E8}"/>
    <cellStyle name="PSHeading 2 2 3" xfId="3775" xr:uid="{0E3F5318-A931-40CC-A462-85CA6B509E0A}"/>
    <cellStyle name="PSHeading 2 3" xfId="947" xr:uid="{925F4B60-9508-45A9-AA5F-97D01F9F8113}"/>
    <cellStyle name="PSHeading 2 3 2" xfId="1863" xr:uid="{5AE92A3F-6E4A-4536-BB8A-E1748A523563}"/>
    <cellStyle name="PSHeading 2 3 2 2" xfId="3890" xr:uid="{E643AA42-1A07-4CA3-8FD7-70BBD9626C46}"/>
    <cellStyle name="PSHeading 2 3 3" xfId="1994" xr:uid="{8F0E6B9A-A126-4FE6-B0A1-61F71AA8EF18}"/>
    <cellStyle name="PSHeading 2 3 3 2" xfId="3931" xr:uid="{B058F13A-D9C0-44A0-BBDA-07DBA4747193}"/>
    <cellStyle name="PSHeading 2 3 4" xfId="1086" xr:uid="{E85FBC56-C6CD-4837-ACA6-3A8B8B4B6AD7}"/>
    <cellStyle name="PSHeading 2 3 4 2" xfId="3791" xr:uid="{61F32D86-FDE5-4460-AC56-0BDE7C5FE428}"/>
    <cellStyle name="PSHeading 2 3 5" xfId="3012" xr:uid="{B3B0E36B-B911-444D-990A-0E70FA819A4E}"/>
    <cellStyle name="PSHeading 2 3 5 2" xfId="4030" xr:uid="{2CFD2C07-7ABB-4E79-95DB-D3EE5C6B857E}"/>
    <cellStyle name="PSHeading 2 3 6" xfId="3691" xr:uid="{1D450DBC-D16C-4D20-90BB-35210BDB2D0B}"/>
    <cellStyle name="PSHeading 2 3 6 2" xfId="4069" xr:uid="{BFD44D25-DE71-4C79-B906-E286044756CB}"/>
    <cellStyle name="PSHeading 2 4" xfId="3774" xr:uid="{FFFC3A42-51CE-4DA9-B457-0BD663C303C0}"/>
    <cellStyle name="PSHeading 3" xfId="653" xr:uid="{B0397F2E-7201-487E-B589-6290AB75F49C}"/>
    <cellStyle name="PSHeading 3 2" xfId="654" xr:uid="{BB8F836A-3F8B-4E44-A94A-AC01C82A6A0D}"/>
    <cellStyle name="PSHeading 3 2 2" xfId="655" xr:uid="{EEA8578B-5C51-4C85-BBD0-406D644FCD71}"/>
    <cellStyle name="PSHeading 3 2 2 2" xfId="948" xr:uid="{D0F4B631-0817-4832-941F-75830C082570}"/>
    <cellStyle name="PSHeading 3 2 2 2 2" xfId="1862" xr:uid="{4C21AABB-CC1E-435C-BF63-EF7840293E59}"/>
    <cellStyle name="PSHeading 3 2 2 2 2 2" xfId="3889" xr:uid="{281EB779-B4B6-4C3A-B728-8B4E61088559}"/>
    <cellStyle name="PSHeading 3 2 2 2 3" xfId="1597" xr:uid="{C988C649-1098-472F-B485-4CB5F6D83AE3}"/>
    <cellStyle name="PSHeading 3 2 2 2 3 2" xfId="3862" xr:uid="{9CD38477-20AD-45A6-A17E-2565295F00E7}"/>
    <cellStyle name="PSHeading 3 2 2 2 4" xfId="1952" xr:uid="{AEDD2B6C-03D5-4B4A-9FC7-43DA1B7F5972}"/>
    <cellStyle name="PSHeading 3 2 2 2 4 2" xfId="3921" xr:uid="{A4B08DD8-6741-4ADE-BBAC-2E56DD71D36D}"/>
    <cellStyle name="PSHeading 3 2 2 2 5" xfId="3013" xr:uid="{61050C9E-1E24-41ED-B6BA-2E8BCC395F19}"/>
    <cellStyle name="PSHeading 3 2 2 2 5 2" xfId="4031" xr:uid="{F162505B-4541-4B6E-8121-BF3451E2CCEB}"/>
    <cellStyle name="PSHeading 3 2 2 2 6" xfId="3692" xr:uid="{1491D998-ED9A-481F-B9D0-FD1360EF4ADF}"/>
    <cellStyle name="PSHeading 3 2 2 2 6 2" xfId="4070" xr:uid="{B7CDBCE3-E818-498A-AD6C-15C2E551775D}"/>
    <cellStyle name="PSHeading 3 2 2 3" xfId="3778" xr:uid="{D81D8ECB-ADD6-4698-800D-2F1A24C2C5F6}"/>
    <cellStyle name="PSHeading 3 2 3" xfId="949" xr:uid="{E154003A-7E72-4927-87A2-6E8DF101C06E}"/>
    <cellStyle name="PSHeading 3 2 3 2" xfId="1181" xr:uid="{401C4D5D-0224-464E-9F2E-B6567F108644}"/>
    <cellStyle name="PSHeading 3 2 3 2 2" xfId="3809" xr:uid="{BB15E94F-BB3A-4A9C-9EE1-0A5BA63DFD71}"/>
    <cellStyle name="PSHeading 3 2 3 3" xfId="1383" xr:uid="{5E43469F-05CD-4276-8BCE-DA29B3FC9E4D}"/>
    <cellStyle name="PSHeading 3 2 3 3 2" xfId="3849" xr:uid="{0E04CBB1-8B8C-4F08-BEF2-457187B78EFE}"/>
    <cellStyle name="PSHeading 3 2 3 4" xfId="2028" xr:uid="{360C5144-3155-478D-8430-115470572965}"/>
    <cellStyle name="PSHeading 3 2 3 4 2" xfId="3933" xr:uid="{5E82DC4D-0049-44FA-87D3-D521F97E3B88}"/>
    <cellStyle name="PSHeading 3 2 3 5" xfId="3014" xr:uid="{A816D333-AFC9-4193-BFD7-B92F3A714D05}"/>
    <cellStyle name="PSHeading 3 2 3 5 2" xfId="4032" xr:uid="{29AAA10B-ECCC-472A-A3D3-0F5468A1D1A2}"/>
    <cellStyle name="PSHeading 3 2 3 6" xfId="3693" xr:uid="{B61A8633-0DBA-4081-843D-1C68A9859F83}"/>
    <cellStyle name="PSHeading 3 2 3 6 2" xfId="4071" xr:uid="{931BC201-CDB2-4C93-A761-51EEA6F0CB5D}"/>
    <cellStyle name="PSHeading 3 2 4" xfId="3777" xr:uid="{AAD43BFE-BDB8-4C3A-92A0-75842CB7C6FA}"/>
    <cellStyle name="PSHeading 3 3" xfId="950" xr:uid="{D07BF6FA-0968-4485-937E-89E1876A246C}"/>
    <cellStyle name="PSHeading 3 3 2" xfId="1374" xr:uid="{198BB755-9572-4722-8832-AB4A7C7F03FD}"/>
    <cellStyle name="PSHeading 3 3 2 2" xfId="3846" xr:uid="{065C9AC3-7031-4B4C-A2C9-8BE170D35304}"/>
    <cellStyle name="PSHeading 3 3 3" xfId="1935" xr:uid="{0B7E9F01-0390-4A03-8A3D-3A65214706AB}"/>
    <cellStyle name="PSHeading 3 3 3 2" xfId="3918" xr:uid="{3A3D65CE-8BAA-4E9D-8D65-11DCF5A4A319}"/>
    <cellStyle name="PSHeading 3 3 4" xfId="1345" xr:uid="{C461BB9D-E182-4AC4-946F-F9948DB190BB}"/>
    <cellStyle name="PSHeading 3 3 4 2" xfId="3841" xr:uid="{C8F6BB4A-F1AB-4318-AE21-46B0C34E1A8B}"/>
    <cellStyle name="PSHeading 3 3 5" xfId="3015" xr:uid="{9C75CDF5-B4F6-40D4-9C4C-06C62948764A}"/>
    <cellStyle name="PSHeading 3 3 5 2" xfId="4033" xr:uid="{34C9D7CC-E720-4CB0-90D5-1F30F8056861}"/>
    <cellStyle name="PSHeading 3 3 6" xfId="3694" xr:uid="{36E2E7CB-D747-49F7-95AA-35D8E14488BA}"/>
    <cellStyle name="PSHeading 3 3 6 2" xfId="4072" xr:uid="{6793A9F1-9F0B-4014-B1A8-E4955175A912}"/>
    <cellStyle name="PSHeading 3 4" xfId="3776" xr:uid="{75ED07E9-3FBD-434C-8E12-68B4A2E8A7A4}"/>
    <cellStyle name="PSHeading 4" xfId="656" xr:uid="{2CE9C04F-2126-43E0-81D5-71E2916B3F55}"/>
    <cellStyle name="PSHeading 4 2" xfId="951" xr:uid="{3D4DB757-AC07-4B0E-99BC-C526470FA6AC}"/>
    <cellStyle name="PSHeading 4 2 2" xfId="1373" xr:uid="{92058705-71C7-4C69-BF1F-E9FEA386FB6D}"/>
    <cellStyle name="PSHeading 4 2 2 2" xfId="3845" xr:uid="{D4A7C5AA-3C0E-4349-8571-C4F494A2F171}"/>
    <cellStyle name="PSHeading 4 2 3" xfId="1875" xr:uid="{7839E78A-D594-4FD7-BACA-25E5FB62960C}"/>
    <cellStyle name="PSHeading 4 2 3 2" xfId="3897" xr:uid="{A281FC05-18C4-4DDF-9E4C-FF39ADEFDB2C}"/>
    <cellStyle name="PSHeading 4 2 4" xfId="2356" xr:uid="{3DAC109D-FDDE-444E-8862-C63E4B72E092}"/>
    <cellStyle name="PSHeading 4 2 4 2" xfId="3992" xr:uid="{133222BF-BC7F-45DB-AFC7-F1E8101A84BE}"/>
    <cellStyle name="PSHeading 4 2 5" xfId="3016" xr:uid="{5A42F811-C53C-4739-82E0-91122C87300C}"/>
    <cellStyle name="PSHeading 4 2 5 2" xfId="4034" xr:uid="{C4BFABE4-8F52-4A01-8563-D087A89F9165}"/>
    <cellStyle name="PSHeading 4 2 6" xfId="3695" xr:uid="{25468AE0-3B02-4FA0-AF35-18E7AF8BC637}"/>
    <cellStyle name="PSHeading 4 2 6 2" xfId="4073" xr:uid="{7C699AEF-EC88-431D-9DBA-A964BFBDC965}"/>
    <cellStyle name="PSHeading 4 3" xfId="3779" xr:uid="{1F8EBE27-67A5-4C14-8681-C5AEFDEAA457}"/>
    <cellStyle name="PSHeading 5" xfId="952" xr:uid="{A4531BF2-A8A5-4515-8B0E-0EEA5324E110}"/>
    <cellStyle name="PSHeading 5 2" xfId="1737" xr:uid="{9DA63B97-CA6D-4E49-9886-CB119CE2643A}"/>
    <cellStyle name="PSHeading 5 2 2" xfId="3872" xr:uid="{05FD7D2B-98DA-4FCD-A289-5DC3CEAF0249}"/>
    <cellStyle name="PSHeading 5 3" xfId="1970" xr:uid="{84F4EB31-A9BE-474D-AD4D-5B18197A51A0}"/>
    <cellStyle name="PSHeading 5 3 2" xfId="3926" xr:uid="{ECD0CB00-37BD-4379-A507-8801CDAACA15}"/>
    <cellStyle name="PSHeading 5 4" xfId="2206" xr:uid="{C4E851C7-6CF9-4398-BE71-6933654FEB43}"/>
    <cellStyle name="PSHeading 5 4 2" xfId="3952" xr:uid="{42EBC51A-39E1-4EC9-A43C-C1A8D2E46D6A}"/>
    <cellStyle name="PSHeading 5 5" xfId="3017" xr:uid="{287ADED5-8EA8-4456-AF29-C80ED7AEFB43}"/>
    <cellStyle name="PSHeading 5 5 2" xfId="4035" xr:uid="{E4BC3E3F-62E1-4180-961C-C62A4A5403F1}"/>
    <cellStyle name="PSHeading 5 6" xfId="3696" xr:uid="{F4F6759B-1495-4BA0-BAEE-BF1D67E49D62}"/>
    <cellStyle name="PSHeading 5 6 2" xfId="4074" xr:uid="{1EB07EEA-DD0C-4B26-ADBD-1EAE1AD4E2AD}"/>
    <cellStyle name="PSHeading 6" xfId="374" xr:uid="{32C4FBAE-8DAC-406F-B440-2A1CB2413FB1}"/>
    <cellStyle name="PSInt" xfId="201" xr:uid="{00000000-0005-0000-0000-000014010000}"/>
    <cellStyle name="PSSpacer" xfId="202" xr:uid="{00000000-0005-0000-0000-000015010000}"/>
    <cellStyle name="Ratio" xfId="203" xr:uid="{00000000-0005-0000-0000-000016010000}"/>
    <cellStyle name="Ratio 2" xfId="204" xr:uid="{00000000-0005-0000-0000-000017010000}"/>
    <cellStyle name="Ratio_29(d) - Gas extensions -tariffs" xfId="205" xr:uid="{00000000-0005-0000-0000-000018010000}"/>
    <cellStyle name="Right Date" xfId="206" xr:uid="{00000000-0005-0000-0000-000019010000}"/>
    <cellStyle name="Right Number" xfId="207" xr:uid="{00000000-0005-0000-0000-00001A010000}"/>
    <cellStyle name="Right Year" xfId="208" xr:uid="{00000000-0005-0000-0000-00001B010000}"/>
    <cellStyle name="RIN_Input$_3dp" xfId="657" xr:uid="{73C7C223-7025-4B0F-885F-A5ECA41D29C6}"/>
    <cellStyle name="SAPError" xfId="209" xr:uid="{00000000-0005-0000-0000-00001C010000}"/>
    <cellStyle name="SAPError 2" xfId="210" xr:uid="{00000000-0005-0000-0000-00001D010000}"/>
    <cellStyle name="SAPKey" xfId="211" xr:uid="{00000000-0005-0000-0000-00001E010000}"/>
    <cellStyle name="SAPKey 2" xfId="212" xr:uid="{00000000-0005-0000-0000-00001F010000}"/>
    <cellStyle name="SAPLocked" xfId="213" xr:uid="{00000000-0005-0000-0000-000020010000}"/>
    <cellStyle name="SAPLocked 2" xfId="214" xr:uid="{00000000-0005-0000-0000-000021010000}"/>
    <cellStyle name="SAPOutput" xfId="215" xr:uid="{00000000-0005-0000-0000-000022010000}"/>
    <cellStyle name="SAPOutput 2" xfId="216" xr:uid="{00000000-0005-0000-0000-000023010000}"/>
    <cellStyle name="SAPSpace" xfId="217" xr:uid="{00000000-0005-0000-0000-000024010000}"/>
    <cellStyle name="SAPSpace 2" xfId="218" xr:uid="{00000000-0005-0000-0000-000025010000}"/>
    <cellStyle name="SAPText" xfId="219" xr:uid="{00000000-0005-0000-0000-000026010000}"/>
    <cellStyle name="SAPText 2" xfId="220" xr:uid="{00000000-0005-0000-0000-000027010000}"/>
    <cellStyle name="SAPUnLocked" xfId="221" xr:uid="{00000000-0005-0000-0000-000028010000}"/>
    <cellStyle name="SAPUnLocked 2" xfId="222" xr:uid="{00000000-0005-0000-0000-000029010000}"/>
    <cellStyle name="Sheet Title" xfId="223" xr:uid="{00000000-0005-0000-0000-00002A010000}"/>
    <cellStyle name="SheetHeader1" xfId="224" xr:uid="{00000000-0005-0000-0000-00002B010000}"/>
    <cellStyle name="SheetHeader2" xfId="225" xr:uid="{00000000-0005-0000-0000-00002C010000}"/>
    <cellStyle name="SheetHeader3" xfId="226" xr:uid="{00000000-0005-0000-0000-00002D010000}"/>
    <cellStyle name="Style 1" xfId="227" xr:uid="{00000000-0005-0000-0000-00002E010000}"/>
    <cellStyle name="Style 1 2" xfId="228" xr:uid="{00000000-0005-0000-0000-00002F010000}"/>
    <cellStyle name="Style 1 2 2" xfId="658" xr:uid="{74825BF4-E8A9-4243-A413-704AA1E6F31D}"/>
    <cellStyle name="Style 1 3" xfId="659" xr:uid="{8C6B5BDF-1902-4CB3-90E7-222F67204CAE}"/>
    <cellStyle name="Style 1 3 2" xfId="660" xr:uid="{EFF22622-0C9F-4D84-96DD-D185DBCCFC17}"/>
    <cellStyle name="Style 1 3 3" xfId="661" xr:uid="{DBE8EF65-15AA-4A7C-80E6-2890159D3C8C}"/>
    <cellStyle name="Style 1 4" xfId="662" xr:uid="{10A042BF-AFFC-4BD4-B790-5FF574AFBF43}"/>
    <cellStyle name="Style 1_29(d) - Gas extensions -tariffs" xfId="229" xr:uid="{00000000-0005-0000-0000-000030010000}"/>
    <cellStyle name="Style2" xfId="230" xr:uid="{00000000-0005-0000-0000-000031010000}"/>
    <cellStyle name="Style3" xfId="231" xr:uid="{00000000-0005-0000-0000-000032010000}"/>
    <cellStyle name="Style4" xfId="232" xr:uid="{00000000-0005-0000-0000-000033010000}"/>
    <cellStyle name="Style4 2" xfId="233" xr:uid="{00000000-0005-0000-0000-000034010000}"/>
    <cellStyle name="Style4_29(d) - Gas extensions -tariffs" xfId="234" xr:uid="{00000000-0005-0000-0000-000035010000}"/>
    <cellStyle name="Style5" xfId="235" xr:uid="{00000000-0005-0000-0000-000036010000}"/>
    <cellStyle name="Style5 2" xfId="236" xr:uid="{00000000-0005-0000-0000-000037010000}"/>
    <cellStyle name="Style5_29(d) - Gas extensions -tariffs" xfId="237" xr:uid="{00000000-0005-0000-0000-000038010000}"/>
    <cellStyle name="Table Head Green" xfId="238" xr:uid="{00000000-0005-0000-0000-000039010000}"/>
    <cellStyle name="Table Head Green 2" xfId="953" xr:uid="{1A2389E0-183B-4327-B353-996319AA143B}"/>
    <cellStyle name="Table Head Green 2 2" xfId="954" xr:uid="{8D83D3C9-BF86-41B8-B455-E11E19C6FB6B}"/>
    <cellStyle name="Table Head Green 3" xfId="955" xr:uid="{2946A9B2-CFD5-4485-84C0-82DC2209E6D5}"/>
    <cellStyle name="Table Head Green 4" xfId="956" xr:uid="{1AB729E7-F08A-4398-8749-69AD051FDCDF}"/>
    <cellStyle name="Table Head_pldt" xfId="239" xr:uid="{00000000-0005-0000-0000-00003A010000}"/>
    <cellStyle name="Table Source" xfId="240" xr:uid="{00000000-0005-0000-0000-00003B010000}"/>
    <cellStyle name="Table Units" xfId="241" xr:uid="{00000000-0005-0000-0000-00003C010000}"/>
    <cellStyle name="Table Units 2" xfId="957" xr:uid="{E31A3002-13CB-4CEA-BCF5-1E91486AD276}"/>
    <cellStyle name="Table_Heading" xfId="242" xr:uid="{00000000-0005-0000-0000-00003D010000}"/>
    <cellStyle name="TableLvl2" xfId="350" xr:uid="{A2BC9528-F76A-44F3-9310-20F113FC889E}"/>
    <cellStyle name="TableLvl3" xfId="351" xr:uid="{737D89A7-6DE1-4C4C-8798-7A53854CB6D4}"/>
    <cellStyle name="Technical_Input" xfId="243" xr:uid="{00000000-0005-0000-0000-00003E010000}"/>
    <cellStyle name="Text" xfId="244" xr:uid="{00000000-0005-0000-0000-00003F010000}"/>
    <cellStyle name="Text 2" xfId="245" xr:uid="{00000000-0005-0000-0000-000040010000}"/>
    <cellStyle name="Text 3" xfId="246" xr:uid="{00000000-0005-0000-0000-000041010000}"/>
    <cellStyle name="Text Head 1" xfId="247" xr:uid="{00000000-0005-0000-0000-000042010000}"/>
    <cellStyle name="Text Head 1 2" xfId="958" xr:uid="{E1916BFC-A1C4-4D0B-B2CD-C610ED9D8EB3}"/>
    <cellStyle name="Text Head 2" xfId="248" xr:uid="{00000000-0005-0000-0000-000043010000}"/>
    <cellStyle name="Text Head 2 2" xfId="959" xr:uid="{11BAA3B6-E223-46AC-8782-FB6C41D9C204}"/>
    <cellStyle name="Text Indent 2" xfId="249" xr:uid="{00000000-0005-0000-0000-000044010000}"/>
    <cellStyle name="Theirs" xfId="250" xr:uid="{00000000-0005-0000-0000-000045010000}"/>
    <cellStyle name="Title 2" xfId="251" xr:uid="{00000000-0005-0000-0000-000046010000}"/>
    <cellStyle name="TOC 1" xfId="252" xr:uid="{00000000-0005-0000-0000-000047010000}"/>
    <cellStyle name="TOC 2" xfId="253" xr:uid="{00000000-0005-0000-0000-000048010000}"/>
    <cellStyle name="TOC 3" xfId="254" xr:uid="{00000000-0005-0000-0000-000049010000}"/>
    <cellStyle name="Total 2" xfId="255" xr:uid="{00000000-0005-0000-0000-00004A010000}"/>
    <cellStyle name="Total 2 10" xfId="960" xr:uid="{4C752F08-0820-4704-8EAA-93270246B486}"/>
    <cellStyle name="Total 2 10 10" xfId="3697" xr:uid="{55099F93-BCAB-4C88-92A1-49A92B00DC85}"/>
    <cellStyle name="Total 2 10 2" xfId="1830" xr:uid="{085F8267-541F-4BE3-8EFA-435D62EE07F4}"/>
    <cellStyle name="Total 2 10 3" xfId="1635" xr:uid="{D9A05C1A-A76F-42EF-9A6C-068DFCEBE839}"/>
    <cellStyle name="Total 2 10 4" xfId="2382" xr:uid="{98FF38AD-8A6F-4144-89CD-A8435124E05C}"/>
    <cellStyle name="Total 2 10 5" xfId="2520" xr:uid="{DA45748E-9595-461B-B490-34EF7995B6EB}"/>
    <cellStyle name="Total 2 10 6" xfId="3023" xr:uid="{ED4531A7-4B87-46E3-BA9B-F931B5D9CEF6}"/>
    <cellStyle name="Total 2 10 7" xfId="3263" xr:uid="{0E96F11D-B0F9-4D91-BEC7-15BFE9BE2D4F}"/>
    <cellStyle name="Total 2 10 8" xfId="2794" xr:uid="{DE9B6FC0-7871-4559-AACC-276BBD13ED1C}"/>
    <cellStyle name="Total 2 10 9" xfId="3525" xr:uid="{7B660F3C-07A4-407D-8E9F-E23256FF7BA3}"/>
    <cellStyle name="Total 2 11" xfId="961" xr:uid="{65DBC4BA-D221-4217-805C-6350AB7300EC}"/>
    <cellStyle name="Total 2 11 10" xfId="3698" xr:uid="{E2D43611-A509-414A-8DE8-A0A7F9BA6383}"/>
    <cellStyle name="Total 2 11 2" xfId="1720" xr:uid="{8A7350C7-13ED-4128-886F-9F929D4C1F62}"/>
    <cellStyle name="Total 2 11 3" xfId="1259" xr:uid="{C787974F-4782-4AC3-A9AA-616E08FDFC1F}"/>
    <cellStyle name="Total 2 11 4" xfId="1354" xr:uid="{06C8007E-E7C2-4BAB-A206-E71A3063E437}"/>
    <cellStyle name="Total 2 11 5" xfId="1808" xr:uid="{8EE0606C-9CD5-4DF0-AAB4-016663B46292}"/>
    <cellStyle name="Total 2 11 6" xfId="3024" xr:uid="{612AF308-25CC-478D-8984-8D3A18ACC333}"/>
    <cellStyle name="Total 2 11 7" xfId="3264" xr:uid="{0EF7F2C5-3652-46E7-9461-59B1AF81C6D3}"/>
    <cellStyle name="Total 2 11 8" xfId="2884" xr:uid="{A1C68F6D-87FD-49D3-BF6F-59B6D4FFF0AD}"/>
    <cellStyle name="Total 2 11 9" xfId="3526" xr:uid="{80D9E4BE-601F-4085-9AD1-1427D68A3CEE}"/>
    <cellStyle name="Total 2 12" xfId="962" xr:uid="{DBAFB316-44D7-4833-A45B-3D01460A8EB8}"/>
    <cellStyle name="Total 2 12 10" xfId="3699" xr:uid="{945D4159-3CB2-4BDE-BCE1-1389564B521A}"/>
    <cellStyle name="Total 2 12 2" xfId="1107" xr:uid="{6B3E5153-99CF-4281-A5CD-C91808076682}"/>
    <cellStyle name="Total 2 12 3" xfId="1244" xr:uid="{71E45326-FF1D-40EC-BFA0-215BF33A58F4}"/>
    <cellStyle name="Total 2 12 4" xfId="1100" xr:uid="{7A595D9A-A564-4541-9F88-33C5E50416BA}"/>
    <cellStyle name="Total 2 12 5" xfId="1813" xr:uid="{25DE55AE-5694-4C97-80C9-24364599C44F}"/>
    <cellStyle name="Total 2 12 6" xfId="3025" xr:uid="{A0606068-B911-4A25-B37D-D122C0D10108}"/>
    <cellStyle name="Total 2 12 7" xfId="3265" xr:uid="{140668E8-C91D-41CE-AF85-62CC922EBC17}"/>
    <cellStyle name="Total 2 12 8" xfId="2777" xr:uid="{9E208F38-D686-40BF-8CBD-C05E28F97090}"/>
    <cellStyle name="Total 2 12 9" xfId="3527" xr:uid="{0145DED1-C263-44EC-B5DA-0E6AE78AAA51}"/>
    <cellStyle name="Total 2 13" xfId="1053" xr:uid="{67D31374-EDD6-482E-990D-918B05F6CE3D}"/>
    <cellStyle name="Total 2 14" xfId="1157" xr:uid="{A7151BEF-4EDA-463B-9755-B2FC10421FBF}"/>
    <cellStyle name="Total 2 15" xfId="2611" xr:uid="{31F7E423-E907-48B2-B8DE-B062981AF8AD}"/>
    <cellStyle name="Total 2 16" xfId="2783" xr:uid="{9E03FDE0-1FDB-49A0-8292-CD9E99D0E221}"/>
    <cellStyle name="Total 2 17" xfId="1476" xr:uid="{DB37CFCE-A1C5-4D6E-B89C-BFBB8EB984C5}"/>
    <cellStyle name="Total 2 18" xfId="2093" xr:uid="{918D31D1-C886-4C6B-8657-61FA6300ECD0}"/>
    <cellStyle name="Total 2 19" xfId="3341" xr:uid="{08DB9EBC-EFAD-40A6-994D-6C81CDBD7A2E}"/>
    <cellStyle name="Total 2 2" xfId="279" xr:uid="{00000000-0005-0000-0000-00004B010000}"/>
    <cellStyle name="Total 2 2 10" xfId="2386" xr:uid="{09EF46DC-2355-465F-829E-AD1445C5B473}"/>
    <cellStyle name="Total 2 2 11" xfId="2568" xr:uid="{04EFC7D7-9837-4055-88A8-FF661F31C96C}"/>
    <cellStyle name="Total 2 2 12" xfId="2685" xr:uid="{6046BF2B-EA61-4028-849C-DBCFCC4A4AE9}"/>
    <cellStyle name="Total 2 2 13" xfId="3262" xr:uid="{B49E6444-95E5-4BE8-BAEF-1D44C0CA753E}"/>
    <cellStyle name="Total 2 2 14" xfId="2621" xr:uid="{5FA7CC99-74A0-41B5-975C-12DD495FBAAD}"/>
    <cellStyle name="Total 2 2 15" xfId="3143" xr:uid="{B1D509E7-7284-4B58-BB39-6BA8D09DAC0E}"/>
    <cellStyle name="Total 2 2 2" xfId="963" xr:uid="{32E17F3A-DCD8-4613-B188-F2C7B98D054D}"/>
    <cellStyle name="Total 2 2 2 10" xfId="1029" xr:uid="{CF4AC1BF-655B-4814-BB62-3512AB86C9D8}"/>
    <cellStyle name="Total 2 2 2 11" xfId="3528" xr:uid="{66BEEE5F-03C7-4EBE-8B1F-819211CD7284}"/>
    <cellStyle name="Total 2 2 2 12" xfId="3700" xr:uid="{10DD39E7-CC86-4BF8-8047-347F08492AEC}"/>
    <cellStyle name="Total 2 2 2 2" xfId="964" xr:uid="{79210178-B497-4075-BAF1-9D60E4864BBA}"/>
    <cellStyle name="Total 2 2 2 2 10" xfId="3701" xr:uid="{DBD133B2-6B78-4568-8EEB-AA97D136DFE0}"/>
    <cellStyle name="Total 2 2 2 2 2" xfId="1832" xr:uid="{8C0F513E-7085-407C-A828-7524EC2203BF}"/>
    <cellStyle name="Total 2 2 2 2 3" xfId="1351" xr:uid="{AF30F060-E910-4EFE-87E3-9B7CCDE250B5}"/>
    <cellStyle name="Total 2 2 2 2 4" xfId="1496" xr:uid="{2E14E7DA-C758-4B3F-AAB8-F701F435ED56}"/>
    <cellStyle name="Total 2 2 2 2 5" xfId="2725" xr:uid="{CF855790-5D38-4F8B-ACC3-F51949927BE7}"/>
    <cellStyle name="Total 2 2 2 2 6" xfId="3027" xr:uid="{C179CC2B-7431-4160-B071-B89946F0550D}"/>
    <cellStyle name="Total 2 2 2 2 7" xfId="3267" xr:uid="{4E382888-E8E4-4FCE-A090-C9EF9D76FA30}"/>
    <cellStyle name="Total 2 2 2 2 8" xfId="3257" xr:uid="{EF1E1CF8-2C1D-40D1-AF09-1D09D56D3B5D}"/>
    <cellStyle name="Total 2 2 2 2 9" xfId="3529" xr:uid="{C369FAE1-5284-4C07-BCCF-F623294AA03E}"/>
    <cellStyle name="Total 2 2 2 3" xfId="965" xr:uid="{027693FA-1447-465D-B7E4-A1970EFA87C3}"/>
    <cellStyle name="Total 2 2 2 3 10" xfId="3702" xr:uid="{485FC0E2-B3CA-4F11-87E3-1EC6B8561D1E}"/>
    <cellStyle name="Total 2 2 2 3 2" xfId="1246" xr:uid="{D2920F24-9463-4668-83C5-282FB97829D8}"/>
    <cellStyle name="Total 2 2 2 3 3" xfId="2143" xr:uid="{91D64A50-A0EC-492D-9794-63FC5AC24E9A}"/>
    <cellStyle name="Total 2 2 2 3 4" xfId="1794" xr:uid="{71381F7B-E847-40CB-ADB7-84BB34586D18}"/>
    <cellStyle name="Total 2 2 2 3 5" xfId="2138" xr:uid="{5AA730B7-B41A-4D7B-BF84-E8D7C792981C}"/>
    <cellStyle name="Total 2 2 2 3 6" xfId="3028" xr:uid="{12192770-D074-4C40-890E-DDAC2BB5988C}"/>
    <cellStyle name="Total 2 2 2 3 7" xfId="3268" xr:uid="{26032109-4203-4032-9623-2EB162AB5F0B}"/>
    <cellStyle name="Total 2 2 2 3 8" xfId="3258" xr:uid="{3BD8D27D-5AD2-4883-8597-044C873D6B0E}"/>
    <cellStyle name="Total 2 2 2 3 9" xfId="3530" xr:uid="{A835A298-99AC-4BD0-AE0A-F5507AA0127D}"/>
    <cellStyle name="Total 2 2 2 4" xfId="1831" xr:uid="{E10BB759-960C-45D9-BC76-7CE66BAA1F9E}"/>
    <cellStyle name="Total 2 2 2 5" xfId="1853" xr:uid="{81D4FD67-EF77-4CBF-BB7A-FAE3B383117A}"/>
    <cellStyle name="Total 2 2 2 6" xfId="1101" xr:uid="{729E6350-C54E-425F-9A31-4258BFC8190E}"/>
    <cellStyle name="Total 2 2 2 7" xfId="2396" xr:uid="{307951ED-D8E3-4ACD-BD61-FFD84EEA8EA9}"/>
    <cellStyle name="Total 2 2 2 8" xfId="3026" xr:uid="{03C184D2-F78A-4572-A87D-BEFDA62EC816}"/>
    <cellStyle name="Total 2 2 2 9" xfId="3266" xr:uid="{D77EB4A1-6AE1-4555-A9BC-D8CF404AED84}"/>
    <cellStyle name="Total 2 2 3" xfId="966" xr:uid="{F62D3E33-BE8C-491E-A0FE-9F4DD05C8A48}"/>
    <cellStyle name="Total 2 2 3 10" xfId="3086" xr:uid="{6E0AE6A9-5CF9-419D-B0EB-6526E2A22E45}"/>
    <cellStyle name="Total 2 2 3 11" xfId="3531" xr:uid="{5D1F8CAE-CBCD-4B5E-BDF5-DEE9E430DD8D}"/>
    <cellStyle name="Total 2 2 3 12" xfId="3703" xr:uid="{FC950CFE-B67E-4B6F-B3F7-730B8C5F819E}"/>
    <cellStyle name="Total 2 2 3 2" xfId="967" xr:uid="{0DB51A88-C7C0-403E-BC9D-7F344E64221F}"/>
    <cellStyle name="Total 2 2 3 2 10" xfId="3704" xr:uid="{8AB3D583-8EE8-4722-829D-07F0E60D55CA}"/>
    <cellStyle name="Total 2 2 3 2 2" xfId="1834" xr:uid="{9EEBDB70-7E40-4925-88E0-6F2609464D3B}"/>
    <cellStyle name="Total 2 2 3 2 3" xfId="2374" xr:uid="{EA54A770-86BC-4653-B8CD-1CDF55BD9D49}"/>
    <cellStyle name="Total 2 2 3 2 4" xfId="2063" xr:uid="{1A68E09E-6502-4522-9C43-4518B2F0A4F3}"/>
    <cellStyle name="Total 2 2 3 2 5" xfId="1826" xr:uid="{3791F85A-D822-4650-9C18-8841C78AA23E}"/>
    <cellStyle name="Total 2 2 3 2 6" xfId="3030" xr:uid="{817BB331-4357-498F-AB84-4292DB1C2F9C}"/>
    <cellStyle name="Total 2 2 3 2 7" xfId="3270" xr:uid="{3F975D9B-B1B5-48E4-A662-F78D96EBA36F}"/>
    <cellStyle name="Total 2 2 3 2 8" xfId="1257" xr:uid="{49755FF8-E279-4129-9FAF-8366D2392D9A}"/>
    <cellStyle name="Total 2 2 3 2 9" xfId="3532" xr:uid="{D02C9CF7-ED03-4428-B9C4-6B9F46C1B020}"/>
    <cellStyle name="Total 2 2 3 3" xfId="968" xr:uid="{B6A9A77B-E5D3-4418-A263-8CA03EA636B5}"/>
    <cellStyle name="Total 2 2 3 3 10" xfId="3705" xr:uid="{C8349485-64F1-42E4-94C0-E55BD48C5927}"/>
    <cellStyle name="Total 2 2 3 3 2" xfId="1835" xr:uid="{B9584C7C-3656-42E8-9C2C-1021CFCB3117}"/>
    <cellStyle name="Total 2 2 3 3 3" xfId="2375" xr:uid="{5A875CA7-FF0C-4CA8-9502-FA2F095DFF2E}"/>
    <cellStyle name="Total 2 2 3 3 4" xfId="1847" xr:uid="{40A7B46F-275E-4B25-B83B-FDB0F0B78A55}"/>
    <cellStyle name="Total 2 2 3 3 5" xfId="2106" xr:uid="{DA7119AC-94B6-4AB8-BD0B-6C5CABC2800E}"/>
    <cellStyle name="Total 2 2 3 3 6" xfId="3031" xr:uid="{C0380F9C-6079-4943-899D-0169F0F8FCF4}"/>
    <cellStyle name="Total 2 2 3 3 7" xfId="3271" xr:uid="{B7B29DA5-060E-49B3-A0BC-7A429A40CEC8}"/>
    <cellStyle name="Total 2 2 3 3 8" xfId="2869" xr:uid="{57119F6D-7722-47CF-91AC-674324EB5C7D}"/>
    <cellStyle name="Total 2 2 3 3 9" xfId="3533" xr:uid="{75DD0FCE-3FF1-4061-9C06-A27124791DA7}"/>
    <cellStyle name="Total 2 2 3 4" xfId="1833" xr:uid="{69F8CC29-66BA-4763-88A2-428A3B2C82A8}"/>
    <cellStyle name="Total 2 2 3 5" xfId="2362" xr:uid="{0248E796-B6CF-45E7-A86F-114B5DAB73BD}"/>
    <cellStyle name="Total 2 2 3 6" xfId="1846" xr:uid="{1874BC9E-A19D-48EA-9B47-037FA1BE8DA4}"/>
    <cellStyle name="Total 2 2 3 7" xfId="1973" xr:uid="{E0924FDF-ACCB-430A-9469-DFE880E61CE2}"/>
    <cellStyle name="Total 2 2 3 8" xfId="3029" xr:uid="{1E2597B0-0950-4631-97D5-7C8945136B91}"/>
    <cellStyle name="Total 2 2 3 9" xfId="3269" xr:uid="{9C133F58-3209-495A-9609-76B32BF5637C}"/>
    <cellStyle name="Total 2 2 4" xfId="969" xr:uid="{D21C2B9A-551D-4B18-ABA7-45FDFF7C7C8F}"/>
    <cellStyle name="Total 2 2 4 10" xfId="3706" xr:uid="{FD671DCD-AA02-41FF-8B48-1A09909A301A}"/>
    <cellStyle name="Total 2 2 4 2" xfId="2146" xr:uid="{C52D316C-3778-4B1B-99F8-BFFB270F07A3}"/>
    <cellStyle name="Total 2 2 4 3" xfId="1088" xr:uid="{FB5170F9-A56F-464D-8998-67CB1677BACB}"/>
    <cellStyle name="Total 2 2 4 4" xfId="2361" xr:uid="{B6AA5E71-CC09-4B36-828E-150BC5876D05}"/>
    <cellStyle name="Total 2 2 4 5" xfId="1077" xr:uid="{89DB62E1-4184-43FC-A6ED-8EF2120501C6}"/>
    <cellStyle name="Total 2 2 4 6" xfId="3032" xr:uid="{4B078A36-BF1B-4ED5-9A7D-05678531A5CE}"/>
    <cellStyle name="Total 2 2 4 7" xfId="3272" xr:uid="{688B7054-94AC-4C93-AC3A-296ED187F4C6}"/>
    <cellStyle name="Total 2 2 4 8" xfId="3259" xr:uid="{60273F8A-F9B9-4BFB-8722-24A58FD3F585}"/>
    <cellStyle name="Total 2 2 4 9" xfId="3534" xr:uid="{E855658F-D2BA-4A12-ADBC-CA0760321F8F}"/>
    <cellStyle name="Total 2 2 5" xfId="970" xr:uid="{BDF62980-266A-4FC8-A7F3-AA3EA286EDCD}"/>
    <cellStyle name="Total 2 2 5 10" xfId="3707" xr:uid="{99F0973A-AAE4-4DC9-8690-4D5FAAE3AFD3}"/>
    <cellStyle name="Total 2 2 5 2" xfId="2147" xr:uid="{AAD89F33-1052-4A40-BA0A-20E504F50EA9}"/>
    <cellStyle name="Total 2 2 5 3" xfId="2243" xr:uid="{DB252229-DB36-4896-BD96-0583347B37F1}"/>
    <cellStyle name="Total 2 2 5 4" xfId="1192" xr:uid="{4597D0BF-09CB-410B-87F2-07DBEC561866}"/>
    <cellStyle name="Total 2 2 5 5" xfId="1538" xr:uid="{D749540A-87D3-4A87-96A5-80A27F5D1310}"/>
    <cellStyle name="Total 2 2 5 6" xfId="3033" xr:uid="{7CBF5FD2-1330-489A-AD0A-22CBD2719805}"/>
    <cellStyle name="Total 2 2 5 7" xfId="3273" xr:uid="{DAC7646A-222D-481F-B0AF-CD864C85D9E0}"/>
    <cellStyle name="Total 2 2 5 8" xfId="2571" xr:uid="{20498999-B1FA-49CA-9ED7-FC994F10D673}"/>
    <cellStyle name="Total 2 2 5 9" xfId="3535" xr:uid="{6C4323AC-B979-44D1-BF5C-C54FD3506732}"/>
    <cellStyle name="Total 2 2 6" xfId="971" xr:uid="{F8E1E535-FF0A-409D-A213-E665C0DEAFD6}"/>
    <cellStyle name="Total 2 2 6 10" xfId="3708" xr:uid="{04662A46-BE42-47EF-9662-708636E78932}"/>
    <cellStyle name="Total 2 2 6 2" xfId="2148" xr:uid="{C47D49DC-83C1-4D0F-8FBB-D9315F3D7B5D}"/>
    <cellStyle name="Total 2 2 6 3" xfId="2377" xr:uid="{D39632D8-286E-4F4F-96F9-83FD8CB13250}"/>
    <cellStyle name="Total 2 2 6 4" xfId="1966" xr:uid="{36DE8499-A435-4DCB-A3DF-D5FE4E5B79DA}"/>
    <cellStyle name="Total 2 2 6 5" xfId="2657" xr:uid="{F52016D2-CBCB-4848-A08F-A02441B4C392}"/>
    <cellStyle name="Total 2 2 6 6" xfId="3034" xr:uid="{FA740AA4-D12A-4741-BE07-73E5EA92B49F}"/>
    <cellStyle name="Total 2 2 6 7" xfId="3274" xr:uid="{CA7BA540-E31C-4403-9A80-69A6F00A907E}"/>
    <cellStyle name="Total 2 2 6 8" xfId="3260" xr:uid="{E47554DF-CFDA-4062-AD12-A5D8C5E87895}"/>
    <cellStyle name="Total 2 2 6 9" xfId="3536" xr:uid="{62384347-FCF8-4F01-9BF5-F400AEE601E9}"/>
    <cellStyle name="Total 2 2 7" xfId="1838" xr:uid="{E17A080C-44D0-4B86-848B-1E339300F209}"/>
    <cellStyle name="Total 2 2 8" xfId="2446" xr:uid="{6056890B-BAB0-4743-8A15-4E9338389B2C}"/>
    <cellStyle name="Total 2 2 9" xfId="2046" xr:uid="{19375541-9E6F-46B0-9782-935E79814E3A}"/>
    <cellStyle name="Total 2 20" xfId="2824" xr:uid="{81E93293-59CD-4742-852C-33D56E6EB754}"/>
    <cellStyle name="Total 2 21" xfId="3420" xr:uid="{F1F372F8-FF46-4EE5-9103-D160038AA914}"/>
    <cellStyle name="Total 2 3" xfId="664" xr:uid="{49574063-621B-40A9-AA61-D4D25061AD5B}"/>
    <cellStyle name="Total 2 3 10" xfId="2711" xr:uid="{15D7BEFA-5DC8-44AB-9C75-EED8C4C66849}"/>
    <cellStyle name="Total 2 3 11" xfId="2569" xr:uid="{4F4EF8EC-4EAD-484C-B245-CC30FE20980B}"/>
    <cellStyle name="Total 2 3 12" xfId="2664" xr:uid="{C30057B7-D361-4019-839D-9EA0F02FD429}"/>
    <cellStyle name="Total 2 3 13" xfId="2594" xr:uid="{F8C74C04-0CB2-40A5-8C99-177B7E3D4575}"/>
    <cellStyle name="Total 2 3 14" xfId="2888" xr:uid="{DE8D4825-7674-40A6-9B4C-57260B8A8B2B}"/>
    <cellStyle name="Total 2 3 15" xfId="2750" xr:uid="{25B2135F-EE97-4C0B-AB8C-40C2D6C38103}"/>
    <cellStyle name="Total 2 3 2" xfId="972" xr:uid="{19E59741-DA91-4C95-92EF-2BCEB96D9CE6}"/>
    <cellStyle name="Total 2 3 2 10" xfId="3261" xr:uid="{071F0E62-87A3-4628-B8B8-CB639CD36E3F}"/>
    <cellStyle name="Total 2 3 2 11" xfId="3537" xr:uid="{D870D849-A767-4C73-9648-520B740F55A9}"/>
    <cellStyle name="Total 2 3 2 12" xfId="3709" xr:uid="{B19538C1-7343-4591-99FA-3A94A1FF0821}"/>
    <cellStyle name="Total 2 3 2 2" xfId="973" xr:uid="{657294C1-4214-4A34-B81D-3D497EB383CB}"/>
    <cellStyle name="Total 2 3 2 2 10" xfId="3710" xr:uid="{6400CE7A-C7C4-479D-BD72-D0282C2AE0D6}"/>
    <cellStyle name="Total 2 3 2 2 2" xfId="2150" xr:uid="{2AF2E9AA-9006-4188-9F59-9466075128CE}"/>
    <cellStyle name="Total 2 3 2 2 3" xfId="1499" xr:uid="{C7D71294-4B94-46FA-B17A-1160C591768E}"/>
    <cellStyle name="Total 2 3 2 2 4" xfId="2078" xr:uid="{2738C0A7-D250-4042-A3F5-A1D0231BB47A}"/>
    <cellStyle name="Total 2 3 2 2 5" xfId="2656" xr:uid="{6090153D-EE93-4C6C-9BC1-B5AF12D1B532}"/>
    <cellStyle name="Total 2 3 2 2 6" xfId="3036" xr:uid="{073C3596-C1EF-4D06-AD50-6CEBD7B1E142}"/>
    <cellStyle name="Total 2 3 2 2 7" xfId="3276" xr:uid="{E0FECFB4-5ECD-4F15-9BF6-599B00DA4A10}"/>
    <cellStyle name="Total 2 3 2 2 8" xfId="2496" xr:uid="{F4D0A95D-843D-4FD9-94E0-07AE25D4CD02}"/>
    <cellStyle name="Total 2 3 2 2 9" xfId="3538" xr:uid="{3DEDC25E-37EF-4DDA-944C-222DD26C1DC9}"/>
    <cellStyle name="Total 2 3 2 3" xfId="974" xr:uid="{1F2A594B-2411-4F3E-9FFD-0E5FCD147944}"/>
    <cellStyle name="Total 2 3 2 3 10" xfId="3711" xr:uid="{5965B2D7-FCA3-4265-9DF2-961D20C9321F}"/>
    <cellStyle name="Total 2 3 2 3 2" xfId="2151" xr:uid="{284F356B-9BAF-4CFA-86B6-2A8AF79E1087}"/>
    <cellStyle name="Total 2 3 2 3 3" xfId="1963" xr:uid="{FF319D55-AC41-42E1-B431-2B587C471079}"/>
    <cellStyle name="Total 2 3 2 3 4" xfId="1150" xr:uid="{8CDE5059-2F8F-4543-A0BC-B4C6A7EADFED}"/>
    <cellStyle name="Total 2 3 2 3 5" xfId="2655" xr:uid="{5A6EE70A-1079-4E05-B4CB-9A717DDA807D}"/>
    <cellStyle name="Total 2 3 2 3 6" xfId="3037" xr:uid="{C5BC8FC1-DCA5-4346-8B61-FF893921D753}"/>
    <cellStyle name="Total 2 3 2 3 7" xfId="3277" xr:uid="{3E46965B-AA11-4CDE-9864-0F355D2718BD}"/>
    <cellStyle name="Total 2 3 2 3 8" xfId="2868" xr:uid="{D3131181-0B86-4DEA-8DEE-2481859351AA}"/>
    <cellStyle name="Total 2 3 2 3 9" xfId="3539" xr:uid="{0C8CC70C-7561-4A27-90AF-5600C38B0ED8}"/>
    <cellStyle name="Total 2 3 2 4" xfId="2149" xr:uid="{125E0E2A-119D-4E7F-B558-3FA296151BC4}"/>
    <cellStyle name="Total 2 3 2 5" xfId="2092" xr:uid="{8EE8B234-5DFF-4F27-98A6-E33E563004CD}"/>
    <cellStyle name="Total 2 3 2 6" xfId="1611" xr:uid="{3D66B016-3BD4-4125-9355-5AC56D0E8FF9}"/>
    <cellStyle name="Total 2 3 2 7" xfId="1709" xr:uid="{087F53B7-A128-4C5A-946E-BA74E37AECE6}"/>
    <cellStyle name="Total 2 3 2 8" xfId="3035" xr:uid="{3D9C5FAE-A536-4F33-B75E-740018C7CE64}"/>
    <cellStyle name="Total 2 3 2 9" xfId="3275" xr:uid="{7D79D6C7-0377-4373-9A33-16F716AD5BE7}"/>
    <cellStyle name="Total 2 3 3" xfId="975" xr:uid="{3ECAAAB6-7A10-4BDF-A4DE-63487F144EEB}"/>
    <cellStyle name="Total 2 3 3 10" xfId="2241" xr:uid="{9C6DC6EE-1E49-4760-A3C0-1FB6DDF1DAB6}"/>
    <cellStyle name="Total 2 3 3 11" xfId="3540" xr:uid="{C746DA50-2F5F-4A24-A36A-DE6E387CD12D}"/>
    <cellStyle name="Total 2 3 3 12" xfId="3712" xr:uid="{278A24B2-A893-496D-BDBA-789AD630664D}"/>
    <cellStyle name="Total 2 3 3 2" xfId="976" xr:uid="{C17F0391-7FDF-421C-B6B2-A33275BDEED5}"/>
    <cellStyle name="Total 2 3 3 2 10" xfId="3713" xr:uid="{76E1BB42-251B-4E67-9D56-AFA5CD910366}"/>
    <cellStyle name="Total 2 3 3 2 2" xfId="2153" xr:uid="{EF51EACA-0254-4B34-8559-7B482F6D6E45}"/>
    <cellStyle name="Total 2 3 3 2 3" xfId="1085" xr:uid="{82692EAD-D396-4B94-B15A-6DF752818570}"/>
    <cellStyle name="Total 2 3 3 2 4" xfId="2373" xr:uid="{C0BCB704-38D4-4CC3-A42C-C0542D991FCE}"/>
    <cellStyle name="Total 2 3 3 2 5" xfId="2653" xr:uid="{26828DB6-6849-4D95-8BC9-EA2D22E2D860}"/>
    <cellStyle name="Total 2 3 3 2 6" xfId="3039" xr:uid="{ABDB1064-5CA7-4DA6-8E63-C515E9BA0B21}"/>
    <cellStyle name="Total 2 3 3 2 7" xfId="3279" xr:uid="{958C1C93-EC0E-4296-9691-DEF5EC75514E}"/>
    <cellStyle name="Total 2 3 3 2 8" xfId="1337" xr:uid="{447BFA85-6064-4B4B-BAA2-C124FF785534}"/>
    <cellStyle name="Total 2 3 3 2 9" xfId="3541" xr:uid="{352A4513-55EE-4136-B1C7-B86BD93FB81D}"/>
    <cellStyle name="Total 2 3 3 3" xfId="977" xr:uid="{15F0F144-044B-48D5-ABA6-1948DB43B3C8}"/>
    <cellStyle name="Total 2 3 3 3 10" xfId="3714" xr:uid="{CB7FA2B6-30B0-46F2-A2F7-A4CBEE80CA57}"/>
    <cellStyle name="Total 2 3 3 3 2" xfId="2154" xr:uid="{A264EB05-106F-43D2-9CC5-991163EF212E}"/>
    <cellStyle name="Total 2 3 3 3 3" xfId="2467" xr:uid="{8C64D289-C74E-4894-BD85-86ACA238BB4E}"/>
    <cellStyle name="Total 2 3 3 3 4" xfId="2293" xr:uid="{765A6EFB-854F-4F1E-9562-6A2E63BD9774}"/>
    <cellStyle name="Total 2 3 3 3 5" xfId="2352" xr:uid="{E1E1FC5D-7AB0-4E28-92AA-7D514D422CB9}"/>
    <cellStyle name="Total 2 3 3 3 6" xfId="3040" xr:uid="{65F6D8C3-73EF-4A1B-8634-1729B711BBD3}"/>
    <cellStyle name="Total 2 3 3 3 7" xfId="3280" xr:uid="{72162B68-C750-422C-99C0-2845BB4EC2F0}"/>
    <cellStyle name="Total 2 3 3 3 8" xfId="1956" xr:uid="{F4481D64-88B1-43C2-984F-4A94C614422A}"/>
    <cellStyle name="Total 2 3 3 3 9" xfId="3542" xr:uid="{B962ED25-A7A8-4E92-ACF8-229B734BAC28}"/>
    <cellStyle name="Total 2 3 3 4" xfId="2152" xr:uid="{5F3572E5-C7CD-4A2E-B9B3-821526B58162}"/>
    <cellStyle name="Total 2 3 3 5" xfId="1138" xr:uid="{C2FCB5C5-C347-4873-8BC4-0D5E280225E7}"/>
    <cellStyle name="Total 2 3 3 6" xfId="1057" xr:uid="{64254DA2-694E-43C9-B900-F86A7CB49A70}"/>
    <cellStyle name="Total 2 3 3 7" xfId="2654" xr:uid="{5464C3CB-58E4-467C-A90E-59B4B01D7154}"/>
    <cellStyle name="Total 2 3 3 8" xfId="3038" xr:uid="{17DDF310-0D35-4994-A7B7-09F0C181B896}"/>
    <cellStyle name="Total 2 3 3 9" xfId="3278" xr:uid="{6AC0704E-D62C-4F38-8746-FA7514E40031}"/>
    <cellStyle name="Total 2 3 4" xfId="978" xr:uid="{D8A588F0-0A6A-4E8E-A3B8-AEDED57C6B35}"/>
    <cellStyle name="Total 2 3 4 10" xfId="3715" xr:uid="{871A9EC1-24BB-4664-9E6E-4CE947E57967}"/>
    <cellStyle name="Total 2 3 4 2" xfId="2155" xr:uid="{2D525CE6-3539-4277-9241-B8F8BBEA41EA}"/>
    <cellStyle name="Total 2 3 4 3" xfId="1976" xr:uid="{9B92F5AD-88BA-4065-B722-07ED4EB6943C}"/>
    <cellStyle name="Total 2 3 4 4" xfId="1795" xr:uid="{005F1426-63FC-48BE-B5BD-5F516E891B3A}"/>
    <cellStyle name="Total 2 3 4 5" xfId="2652" xr:uid="{F500161B-2FB2-4D55-B2C4-CB513CDD7E69}"/>
    <cellStyle name="Total 2 3 4 6" xfId="3041" xr:uid="{B46A9FE8-235C-4A67-BA70-AFD07F28AE05}"/>
    <cellStyle name="Total 2 3 4 7" xfId="3281" xr:uid="{632026F3-DC19-4929-A436-173E8425F841}"/>
    <cellStyle name="Total 2 3 4 8" xfId="2445" xr:uid="{49E62870-47EC-42E7-802D-8C4FA9844790}"/>
    <cellStyle name="Total 2 3 4 9" xfId="3543" xr:uid="{E80516DF-7F89-4871-B28F-92E8DE60FE30}"/>
    <cellStyle name="Total 2 3 5" xfId="979" xr:uid="{418EFD97-151C-450F-B54E-C0BF78125D0C}"/>
    <cellStyle name="Total 2 3 5 10" xfId="3716" xr:uid="{41442ED4-9ACC-4ECE-AABC-B00916E89D18}"/>
    <cellStyle name="Total 2 3 5 2" xfId="2156" xr:uid="{CD77C975-EDEA-4A54-816C-971C1CB60C66}"/>
    <cellStyle name="Total 2 3 5 3" xfId="1789" xr:uid="{735A945A-971A-4893-B513-37168837CD77}"/>
    <cellStyle name="Total 2 3 5 4" xfId="1087" xr:uid="{2A4EF93B-9B25-4F06-B2D1-D94C4BAE51AB}"/>
    <cellStyle name="Total 2 3 5 5" xfId="2651" xr:uid="{FCF0A9C7-D95A-4FED-A474-834AE9A9A63F}"/>
    <cellStyle name="Total 2 3 5 6" xfId="3042" xr:uid="{088FF858-2846-4588-8788-0A1F4CFAC462}"/>
    <cellStyle name="Total 2 3 5 7" xfId="3282" xr:uid="{B94B22CF-9400-4DA0-9FCF-A818ED0C9CF9}"/>
    <cellStyle name="Total 2 3 5 8" xfId="2561" xr:uid="{C8389ED2-AA81-4396-81EF-9F412969EC84}"/>
    <cellStyle name="Total 2 3 5 9" xfId="3544" xr:uid="{C74961BE-DE3B-452C-B3BE-CA60E6B08720}"/>
    <cellStyle name="Total 2 3 6" xfId="980" xr:uid="{132E5BC3-04FD-4345-A688-A6C91B8D3495}"/>
    <cellStyle name="Total 2 3 6 10" xfId="3717" xr:uid="{3E7EC277-3C83-427B-A0D4-C26BC2461014}"/>
    <cellStyle name="Total 2 3 6 2" xfId="2157" xr:uid="{779FDD28-DE30-4970-B363-2938CD1AA7A3}"/>
    <cellStyle name="Total 2 3 6 3" xfId="1773" xr:uid="{947D7936-39AB-4D9B-8E7F-7CDD978C8222}"/>
    <cellStyle name="Total 2 3 6 4" xfId="1254" xr:uid="{C3B06E94-7351-4008-AF6E-14737C605C0B}"/>
    <cellStyle name="Total 2 3 6 5" xfId="2060" xr:uid="{C81DC573-09A6-4F8D-9893-669A6AC2E6BF}"/>
    <cellStyle name="Total 2 3 6 6" xfId="3043" xr:uid="{FF650BA5-2488-485B-AC7B-994BA8413230}"/>
    <cellStyle name="Total 2 3 6 7" xfId="3283" xr:uid="{8253B2FD-44D2-4ED8-97DB-74035A84A05F}"/>
    <cellStyle name="Total 2 3 6 8" xfId="2588" xr:uid="{CF5AA346-FC9A-4CB8-96FD-03E6F89EA7EB}"/>
    <cellStyle name="Total 2 3 6 9" xfId="3545" xr:uid="{F4522BE3-D48A-4BF7-AD3A-451F01F7DBAD}"/>
    <cellStyle name="Total 2 3 7" xfId="1900" xr:uid="{354FF864-FDE6-49BA-8B3A-9642332D1600}"/>
    <cellStyle name="Total 2 3 8" xfId="1842" xr:uid="{A09B92B4-291C-457F-9A10-229FCF756C88}"/>
    <cellStyle name="Total 2 3 9" xfId="1729" xr:uid="{E0217A5D-CD60-4EAB-9768-CA1EC800D9F8}"/>
    <cellStyle name="Total 2 4" xfId="981" xr:uid="{70CD4B34-AB3D-4BE2-A72F-41112ABB1C2E}"/>
    <cellStyle name="Total 2 4 10" xfId="3044" xr:uid="{0A0A9817-1F3A-4B42-A361-B7144EA990E8}"/>
    <cellStyle name="Total 2 4 11" xfId="3284" xr:uid="{B6FFF34E-FFCC-4DA6-9769-C2C58AD27D7D}"/>
    <cellStyle name="Total 2 4 12" xfId="2451" xr:uid="{B768811D-AA4A-46E3-822E-DE117C3661D2}"/>
    <cellStyle name="Total 2 4 13" xfId="3546" xr:uid="{5711F409-D451-4AF2-8B4D-42C046779E5A}"/>
    <cellStyle name="Total 2 4 14" xfId="3718" xr:uid="{FEF6A9AC-A3A9-4169-B45B-81B1333E126E}"/>
    <cellStyle name="Total 2 4 2" xfId="982" xr:uid="{D51AC284-6D35-40A7-AE02-B8C91254A1F8}"/>
    <cellStyle name="Total 2 4 2 10" xfId="2883" xr:uid="{D4790368-0075-45D2-8037-DB02F5D60BFC}"/>
    <cellStyle name="Total 2 4 2 11" xfId="3547" xr:uid="{CE4EBD53-C308-425B-B768-8E35549B3999}"/>
    <cellStyle name="Total 2 4 2 12" xfId="3719" xr:uid="{68B6B469-0335-4C16-BE89-A7704D458E67}"/>
    <cellStyle name="Total 2 4 2 2" xfId="983" xr:uid="{94460444-4C50-42D6-BB8E-046ECD67253E}"/>
    <cellStyle name="Total 2 4 2 2 10" xfId="3720" xr:uid="{8E169A35-1259-4FAA-A8EF-0B44B19B48A0}"/>
    <cellStyle name="Total 2 4 2 2 2" xfId="2160" xr:uid="{392951D8-AB2E-427F-A1D3-85E2471EED9B}"/>
    <cellStyle name="Total 2 4 2 2 3" xfId="2070" xr:uid="{154E9867-05BA-4F41-88C5-6F705A4FFB71}"/>
    <cellStyle name="Total 2 4 2 2 4" xfId="1625" xr:uid="{3ED8A8D5-4BE7-49A3-9DE9-EFA4C104202A}"/>
    <cellStyle name="Total 2 4 2 2 5" xfId="2649" xr:uid="{191E57DD-7904-4724-B2F0-3954D5732DE6}"/>
    <cellStyle name="Total 2 4 2 2 6" xfId="3046" xr:uid="{F33B97EB-2B33-4083-9552-D8A549BC5700}"/>
    <cellStyle name="Total 2 4 2 2 7" xfId="3286" xr:uid="{E7790A79-3500-41BD-A93B-BA5C64FC13F3}"/>
    <cellStyle name="Total 2 4 2 2 8" xfId="1578" xr:uid="{A6F6DA9E-F9E2-4B06-881D-CBE3B9ABBACA}"/>
    <cellStyle name="Total 2 4 2 2 9" xfId="3548" xr:uid="{37863746-5C72-4AF3-8906-EDABA67E53F0}"/>
    <cellStyle name="Total 2 4 2 3" xfId="984" xr:uid="{B9FDD69E-6259-4D35-8793-4F54AD995AB1}"/>
    <cellStyle name="Total 2 4 2 3 10" xfId="3721" xr:uid="{9F5797BE-A897-4EAE-83B7-52685E3378EC}"/>
    <cellStyle name="Total 2 4 2 3 2" xfId="2161" xr:uid="{BC0B1712-A930-43CD-BC9B-9890C90928C5}"/>
    <cellStyle name="Total 2 4 2 3 3" xfId="1052" xr:uid="{780E87D2-B717-4622-9CD1-FD96DEA1781A}"/>
    <cellStyle name="Total 2 4 2 3 4" xfId="1945" xr:uid="{F92E4240-C4AF-4DE7-A842-B941714653FE}"/>
    <cellStyle name="Total 2 4 2 3 5" xfId="2648" xr:uid="{64C8A7D8-26A2-4693-92C3-3C1205928FFB}"/>
    <cellStyle name="Total 2 4 2 3 6" xfId="3047" xr:uid="{3CDC6738-2C77-4843-AEDA-5B93F798E792}"/>
    <cellStyle name="Total 2 4 2 3 7" xfId="3287" xr:uid="{069E25CA-C80E-40A5-B547-5EE68FD2F683}"/>
    <cellStyle name="Total 2 4 2 3 8" xfId="1620" xr:uid="{4B817456-F464-4BEE-83F5-34A66697EFE8}"/>
    <cellStyle name="Total 2 4 2 3 9" xfId="3549" xr:uid="{970E3555-48D4-4FF2-80A7-6D3C3DBA8870}"/>
    <cellStyle name="Total 2 4 2 4" xfId="2159" xr:uid="{5D42E9AC-5E94-4FA9-896C-275F00D8AABA}"/>
    <cellStyle name="Total 2 4 2 5" xfId="1911" xr:uid="{B28A69F2-A5AB-4F47-AAFC-8B30E4955E9C}"/>
    <cellStyle name="Total 2 4 2 6" xfId="1980" xr:uid="{E6F8EB38-45F1-4737-9A5F-1498EBE4851A}"/>
    <cellStyle name="Total 2 4 2 7" xfId="1933" xr:uid="{1C0B3B50-4D67-4C2E-A6F3-DC447E5313D9}"/>
    <cellStyle name="Total 2 4 2 8" xfId="3045" xr:uid="{AEFB138B-9091-4B13-A794-50366596FFA2}"/>
    <cellStyle name="Total 2 4 2 9" xfId="3285" xr:uid="{C25E68C4-1C33-4ED1-96BC-EFD00881A5EF}"/>
    <cellStyle name="Total 2 4 3" xfId="985" xr:uid="{607D6A2F-7DA1-44C0-B657-B6766E8CA8B9}"/>
    <cellStyle name="Total 2 4 3 10" xfId="2587" xr:uid="{2EDAE035-0077-4B06-AB1F-CCE3B3247146}"/>
    <cellStyle name="Total 2 4 3 11" xfId="3550" xr:uid="{6532AD7F-2585-49D8-B7D6-B35D0C91F284}"/>
    <cellStyle name="Total 2 4 3 12" xfId="3722" xr:uid="{9C6D8614-4695-442E-988F-C677157D5B19}"/>
    <cellStyle name="Total 2 4 3 2" xfId="986" xr:uid="{158BF062-F21E-48DC-AA9A-D0E67207B872}"/>
    <cellStyle name="Total 2 4 3 2 10" xfId="3723" xr:uid="{C81EE990-015D-42C4-A980-83D6AABE5E17}"/>
    <cellStyle name="Total 2 4 3 2 2" xfId="2163" xr:uid="{ADA68515-2927-4BC5-B829-66144C82C49D}"/>
    <cellStyle name="Total 2 4 3 2 3" xfId="2393" xr:uid="{2336B9BC-F2DA-43BE-9FE3-3343E42EBC20}"/>
    <cellStyle name="Total 2 4 3 2 4" xfId="1228" xr:uid="{F56F149D-6F0B-4050-9618-7CA83ADEDE4C}"/>
    <cellStyle name="Total 2 4 3 2 5" xfId="2501" xr:uid="{2E27984D-75D7-4449-9A1D-8A96644C723D}"/>
    <cellStyle name="Total 2 4 3 2 6" xfId="3049" xr:uid="{F38A017A-5B61-4E3F-ABCD-ED452F77D8EF}"/>
    <cellStyle name="Total 2 4 3 2 7" xfId="3289" xr:uid="{45BF418B-FC4D-4DBE-B19B-0225DC0FBEEE}"/>
    <cellStyle name="Total 2 4 3 2 8" xfId="2753" xr:uid="{D9D3ABAE-CDDC-4E8D-BED0-7580B19CDA31}"/>
    <cellStyle name="Total 2 4 3 2 9" xfId="3551" xr:uid="{492BD3B8-622B-43C7-99B5-16B6910F59EB}"/>
    <cellStyle name="Total 2 4 3 3" xfId="987" xr:uid="{3B28268E-A97A-4AA0-8C0A-C8E114F5F383}"/>
    <cellStyle name="Total 2 4 3 3 10" xfId="3724" xr:uid="{FF7E6AE1-AA30-43F6-A148-6585673BFA07}"/>
    <cellStyle name="Total 2 4 3 3 2" xfId="2164" xr:uid="{891D2AFD-8C9C-4196-8877-108648096848}"/>
    <cellStyle name="Total 2 4 3 3 3" xfId="1049" xr:uid="{64889CB5-95DC-408D-A366-9E7C43F6B164}"/>
    <cellStyle name="Total 2 4 3 3 4" xfId="1788" xr:uid="{6E564DAB-BEA9-453E-AB18-DF3C3F91A531}"/>
    <cellStyle name="Total 2 4 3 3 5" xfId="2647" xr:uid="{64CDC41B-565D-4F0A-892F-660BBFC776AE}"/>
    <cellStyle name="Total 2 4 3 3 6" xfId="3050" xr:uid="{666CD892-6505-4C96-8498-389897E2D1CD}"/>
    <cellStyle name="Total 2 4 3 3 7" xfId="3290" xr:uid="{9865BC6E-E39F-4CBE-98EF-88BE532A1E39}"/>
    <cellStyle name="Total 2 4 3 3 8" xfId="1579" xr:uid="{21628C5D-B74F-491C-9DDA-9484DF101056}"/>
    <cellStyle name="Total 2 4 3 3 9" xfId="3552" xr:uid="{A485EBDA-38CD-427D-B43D-70F6F5E78454}"/>
    <cellStyle name="Total 2 4 3 4" xfId="2162" xr:uid="{FE285BD5-1314-4AB1-8BAA-4CA99B13595B}"/>
    <cellStyle name="Total 2 4 3 5" xfId="2210" xr:uid="{AD912004-BFB8-497C-AEFD-ACEA07A34D8B}"/>
    <cellStyle name="Total 2 4 3 6" xfId="1094" xr:uid="{F862EC4C-F3C2-49CA-9170-7D6F957512B3}"/>
    <cellStyle name="Total 2 4 3 7" xfId="2462" xr:uid="{93FBCF02-2747-4B51-9E2C-6776E1EB1890}"/>
    <cellStyle name="Total 2 4 3 8" xfId="3048" xr:uid="{9A170202-5C08-4D23-B2BD-D9DDE4D5D338}"/>
    <cellStyle name="Total 2 4 3 9" xfId="3288" xr:uid="{47889462-1F53-417D-9008-594C1A4A8C9E}"/>
    <cellStyle name="Total 2 4 4" xfId="988" xr:uid="{C8E88C54-AC2A-498B-8232-13D925E0FE5D}"/>
    <cellStyle name="Total 2 4 4 10" xfId="3725" xr:uid="{C71E728F-BE95-4F1A-B60E-3C2259F63CA1}"/>
    <cellStyle name="Total 2 4 4 2" xfId="2165" xr:uid="{7E34346D-8492-4C00-AD59-97F67F7B05BC}"/>
    <cellStyle name="Total 2 4 4 3" xfId="1227" xr:uid="{5856ED2A-0709-4281-AB69-957547A480D6}"/>
    <cellStyle name="Total 2 4 4 4" xfId="1887" xr:uid="{8467BED0-1E64-4E96-8294-3DF670356A9A}"/>
    <cellStyle name="Total 2 4 4 5" xfId="2646" xr:uid="{8BBAEF08-5A1D-4DB5-83F2-2CC6D2AD9893}"/>
    <cellStyle name="Total 2 4 4 6" xfId="3051" xr:uid="{54192257-F585-49F5-AA7C-31CCC053F653}"/>
    <cellStyle name="Total 2 4 4 7" xfId="3291" xr:uid="{00ECAB1D-588E-4DFC-A29F-902A8212F0C2}"/>
    <cellStyle name="Total 2 4 4 8" xfId="2793" xr:uid="{FF893428-18B8-46FD-8988-8942CE4BC1D6}"/>
    <cellStyle name="Total 2 4 4 9" xfId="3553" xr:uid="{1B3D7124-DC41-44F0-829C-D3632E3EAE75}"/>
    <cellStyle name="Total 2 4 5" xfId="989" xr:uid="{ABC69E63-7750-47D6-BA19-0230A2ECC26E}"/>
    <cellStyle name="Total 2 4 5 10" xfId="3726" xr:uid="{050D4FDC-F3F5-4139-9BB1-D88EF77C1145}"/>
    <cellStyle name="Total 2 4 5 2" xfId="2166" xr:uid="{C852C918-C606-4695-ACC6-845D2A57D4BD}"/>
    <cellStyle name="Total 2 4 5 3" xfId="2000" xr:uid="{E800A1D8-2A88-4D78-8C49-8CB29DCB3B09}"/>
    <cellStyle name="Total 2 4 5 4" xfId="1758" xr:uid="{4AECF7D9-B4E5-42AE-8EB0-52AED5808988}"/>
    <cellStyle name="Total 2 4 5 5" xfId="2722" xr:uid="{5AF0BCF0-9CEB-480B-8984-49947F87AF36}"/>
    <cellStyle name="Total 2 4 5 6" xfId="3052" xr:uid="{7C102D59-8AFE-4918-8B55-20F5CBCDF212}"/>
    <cellStyle name="Total 2 4 5 7" xfId="3292" xr:uid="{C40EFEA0-F215-419B-B6A5-2D9A3631C21D}"/>
    <cellStyle name="Total 2 4 5 8" xfId="2045" xr:uid="{F275923E-69EC-445E-9DC5-1721E25EEDC9}"/>
    <cellStyle name="Total 2 4 5 9" xfId="3554" xr:uid="{7DE1E1F7-A60D-4B3E-95CD-07D3C4390C1C}"/>
    <cellStyle name="Total 2 4 6" xfId="2158" xr:uid="{46F7D922-08E5-45D7-9873-682E0D35733F}"/>
    <cellStyle name="Total 2 4 7" xfId="1372" xr:uid="{1795CCBA-BAA6-4F83-B124-1C860F8FB53D}"/>
    <cellStyle name="Total 2 4 8" xfId="1593" xr:uid="{FF96D9F3-A2D3-4199-981A-718A89048B29}"/>
    <cellStyle name="Total 2 4 9" xfId="2650" xr:uid="{9AFADD8A-83A4-4500-8C79-18428629FE8A}"/>
    <cellStyle name="Total 2 5" xfId="990" xr:uid="{D356E7ED-2197-43DD-8445-FA2B723BA71F}"/>
    <cellStyle name="Total 2 5 10" xfId="3053" xr:uid="{858273DC-70D2-43FD-A59A-FA0200BE2B53}"/>
    <cellStyle name="Total 2 5 11" xfId="3293" xr:uid="{2D64BF74-1430-48CB-806A-4C36677EC57F}"/>
    <cellStyle name="Total 2 5 12" xfId="1475" xr:uid="{2567297E-0B91-4FFE-A39B-4B56A5196D4A}"/>
    <cellStyle name="Total 2 5 13" xfId="3555" xr:uid="{706F50E9-97E4-42FC-8607-2AA8415CBFEC}"/>
    <cellStyle name="Total 2 5 14" xfId="3727" xr:uid="{7EA6A779-72A8-46E5-A8D4-B7E7E052DA2E}"/>
    <cellStyle name="Total 2 5 2" xfId="991" xr:uid="{F43CB7FD-C959-42FF-BC3D-2B160FFBBE3F}"/>
    <cellStyle name="Total 2 5 2 10" xfId="2284" xr:uid="{7A8F1F2C-D237-4E24-957F-E07C6D8F6494}"/>
    <cellStyle name="Total 2 5 2 11" xfId="3556" xr:uid="{8E81FFA8-6979-4CAB-8699-05CC7676617A}"/>
    <cellStyle name="Total 2 5 2 12" xfId="3728" xr:uid="{25D4F77B-A7B0-4C77-9A99-F802F424347F}"/>
    <cellStyle name="Total 2 5 2 2" xfId="992" xr:uid="{1F1F1E25-5DA0-4E15-BCD1-1F854393888B}"/>
    <cellStyle name="Total 2 5 2 2 10" xfId="3729" xr:uid="{EEA0E638-4305-4E04-B8AC-623D467526AD}"/>
    <cellStyle name="Total 2 5 2 2 2" xfId="2169" xr:uid="{4412F50C-1587-4BE2-8C25-27B4A6902E23}"/>
    <cellStyle name="Total 2 5 2 2 3" xfId="1894" xr:uid="{F186EBD8-3D99-4880-B95B-9CCECD690396}"/>
    <cellStyle name="Total 2 5 2 2 4" xfId="1211" xr:uid="{5B321415-4013-4B3E-A7D5-5F3C4612FD0D}"/>
    <cellStyle name="Total 2 5 2 2 5" xfId="2643" xr:uid="{8CED483B-6F45-4BBC-A229-DE1689703887}"/>
    <cellStyle name="Total 2 5 2 2 6" xfId="3055" xr:uid="{C803BB49-92AC-451B-9492-0CAF73038E0F}"/>
    <cellStyle name="Total 2 5 2 2 7" xfId="3295" xr:uid="{379F0664-2E75-4BD8-9C5B-BF06B6C22C7B}"/>
    <cellStyle name="Total 2 5 2 2 8" xfId="1071" xr:uid="{BCB0A5C0-8787-4C9F-822B-924E4EC1B549}"/>
    <cellStyle name="Total 2 5 2 2 9" xfId="3557" xr:uid="{EED0AE32-C5C7-43E8-BC1C-07CC2871B684}"/>
    <cellStyle name="Total 2 5 2 3" xfId="993" xr:uid="{F2A742AD-FB14-42C7-93B2-CDAAE9EFED80}"/>
    <cellStyle name="Total 2 5 2 3 10" xfId="3730" xr:uid="{817C070A-714E-4038-B351-E5660D48FA1B}"/>
    <cellStyle name="Total 2 5 2 3 2" xfId="2170" xr:uid="{15861223-6A55-4D2E-AF72-1B5E4677E8B8}"/>
    <cellStyle name="Total 2 5 2 3 3" xfId="1858" xr:uid="{B242C0BE-CA93-4C49-8C43-60BA652BE514}"/>
    <cellStyle name="Total 2 5 2 3 4" xfId="1586" xr:uid="{F8A7AAF5-F201-4FCF-A63D-28C05748C468}"/>
    <cellStyle name="Total 2 5 2 3 5" xfId="2642" xr:uid="{7A830AA9-3F3B-482F-8F9D-4C89C9823678}"/>
    <cellStyle name="Total 2 5 2 3 6" xfId="3056" xr:uid="{B0DB9548-7130-4EF4-B788-8E4DC4C7B5E9}"/>
    <cellStyle name="Total 2 5 2 3 7" xfId="3296" xr:uid="{3E6A16EC-E62C-4F77-8729-31F6653AF94A}"/>
    <cellStyle name="Total 2 5 2 3 8" xfId="1114" xr:uid="{818200DB-B2CB-458D-ADDF-B68A44724D62}"/>
    <cellStyle name="Total 2 5 2 3 9" xfId="3558" xr:uid="{38D0E5B0-4AD8-44E5-87ED-E24C59EEC274}"/>
    <cellStyle name="Total 2 5 2 4" xfId="2168" xr:uid="{0997CEE2-FE53-42F1-9ACC-1E4FECAA9D70}"/>
    <cellStyle name="Total 2 5 2 5" xfId="2103" xr:uid="{1D1345FF-751D-435D-ADB2-F2BEA5EBC4C3}"/>
    <cellStyle name="Total 2 5 2 6" xfId="2475" xr:uid="{0CB203E8-E46F-420C-9AE5-A4D6703F73CB}"/>
    <cellStyle name="Total 2 5 2 7" xfId="2644" xr:uid="{2DF7A2FB-3B82-4213-8F03-28928358BCCC}"/>
    <cellStyle name="Total 2 5 2 8" xfId="3054" xr:uid="{87708A02-8264-4AED-95B6-ECDD8C33AE82}"/>
    <cellStyle name="Total 2 5 2 9" xfId="3294" xr:uid="{69234D3B-BA54-44C7-8A55-A57CB00312A9}"/>
    <cellStyle name="Total 2 5 3" xfId="994" xr:uid="{DC6C6E23-E841-424B-BB4B-89373EF17A22}"/>
    <cellStyle name="Total 2 5 3 10" xfId="1881" xr:uid="{F483E90A-C069-4DCA-82E2-D8F52689E188}"/>
    <cellStyle name="Total 2 5 3 11" xfId="3559" xr:uid="{9BF37C3F-AE8D-404F-920D-158D3956171D}"/>
    <cellStyle name="Total 2 5 3 12" xfId="3731" xr:uid="{9F363BB6-602E-4B73-A813-5DD01AB35144}"/>
    <cellStyle name="Total 2 5 3 2" xfId="995" xr:uid="{A528ADD8-7C94-46BC-9E7A-B697790DE8B7}"/>
    <cellStyle name="Total 2 5 3 2 10" xfId="3732" xr:uid="{E4047C5B-E995-41BB-8D27-2B258CB68DCB}"/>
    <cellStyle name="Total 2 5 3 2 2" xfId="2172" xr:uid="{5A297D0F-C868-427F-B7FF-174773ABF1CB}"/>
    <cellStyle name="Total 2 5 3 2 3" xfId="1198" xr:uid="{66ABF368-548C-43F2-A536-107EE6FDA972}"/>
    <cellStyle name="Total 2 5 3 2 4" xfId="1284" xr:uid="{D17CA44C-A6EF-420D-ACFA-E215CB555075}"/>
    <cellStyle name="Total 2 5 3 2 5" xfId="2381" xr:uid="{8B4E1AC6-BA5C-4827-A23B-D3935E170758}"/>
    <cellStyle name="Total 2 5 3 2 6" xfId="3058" xr:uid="{69D32C52-535C-4F69-B01D-9AFF6170E3D1}"/>
    <cellStyle name="Total 2 5 3 2 7" xfId="3298" xr:uid="{111E472F-3122-4B86-B894-534524D3C37E}"/>
    <cellStyle name="Total 2 5 3 2 8" xfId="2027" xr:uid="{7140DD5A-D75F-4D82-88FD-B84841E4F763}"/>
    <cellStyle name="Total 2 5 3 2 9" xfId="3560" xr:uid="{DBF417B9-E11B-4935-BBF6-A30349433E76}"/>
    <cellStyle name="Total 2 5 3 3" xfId="996" xr:uid="{D139B737-D3E2-4F83-A3C0-2E69B8DC1165}"/>
    <cellStyle name="Total 2 5 3 3 10" xfId="3733" xr:uid="{BDCC3C12-BAFB-4397-8871-F04D26292CCA}"/>
    <cellStyle name="Total 2 5 3 3 2" xfId="2173" xr:uid="{1291FEF4-DF3C-4B07-B165-DEE4F9398CDF}"/>
    <cellStyle name="Total 2 5 3 3 3" xfId="1054" xr:uid="{6FBF319A-DB1F-4A6F-9283-AB9F9D04BCF0}"/>
    <cellStyle name="Total 2 5 3 3 4" xfId="1722" xr:uid="{624B7502-EE3E-49E6-97B2-B4D0C58F8A93}"/>
    <cellStyle name="Total 2 5 3 3 5" xfId="2641" xr:uid="{C5B96C69-04C4-4DCD-B890-215803BA81BA}"/>
    <cellStyle name="Total 2 5 3 3 6" xfId="3059" xr:uid="{02A48F56-9FF5-4626-8B2A-61B5C951353D}"/>
    <cellStyle name="Total 2 5 3 3 7" xfId="3299" xr:uid="{BBDEF2C1-9923-49B7-B84C-6278D220B228}"/>
    <cellStyle name="Total 2 5 3 3 8" xfId="2346" xr:uid="{5EF8442E-563A-4D2B-A160-D8E69FA6E43A}"/>
    <cellStyle name="Total 2 5 3 3 9" xfId="3561" xr:uid="{F3F33013-8B61-45E0-991A-6940BDA9E856}"/>
    <cellStyle name="Total 2 5 3 4" xfId="2171" xr:uid="{D99B5CA8-006C-4155-8B9E-D3FFD5528C37}"/>
    <cellStyle name="Total 2 5 3 5" xfId="1252" xr:uid="{A9C5EF5F-8F05-4BBD-961D-B843F1600CF4}"/>
    <cellStyle name="Total 2 5 3 6" xfId="1979" xr:uid="{3FE0D945-E827-4426-91D1-3E6C648E8C52}"/>
    <cellStyle name="Total 2 5 3 7" xfId="2272" xr:uid="{66564871-B7C7-47AB-9553-56F2444F34DE}"/>
    <cellStyle name="Total 2 5 3 8" xfId="3057" xr:uid="{D08E0DA8-9A84-4D73-BF5A-F6FE8721A167}"/>
    <cellStyle name="Total 2 5 3 9" xfId="3297" xr:uid="{F84685A3-11E7-445A-BE3F-DB8FBB949748}"/>
    <cellStyle name="Total 2 5 4" xfId="997" xr:uid="{A4C7AB23-33D5-49E3-A31B-38946219C59B}"/>
    <cellStyle name="Total 2 5 4 10" xfId="3734" xr:uid="{96ADC754-45EB-4307-9FEF-6DAC5DFBA5B1}"/>
    <cellStyle name="Total 2 5 4 2" xfId="2174" xr:uid="{6137EC67-A433-4310-9636-A24017445C54}"/>
    <cellStyle name="Total 2 5 4 3" xfId="1992" xr:uid="{B260F08E-D97B-4997-8F2B-FA4204F7621C}"/>
    <cellStyle name="Total 2 5 4 4" xfId="1974" xr:uid="{FB4C9645-267F-4B95-A984-83E8BCE596CB}"/>
    <cellStyle name="Total 2 5 4 5" xfId="2640" xr:uid="{548A922E-BDF3-4155-B73C-F9C6EBAECD4B}"/>
    <cellStyle name="Total 2 5 4 6" xfId="3060" xr:uid="{18C7E231-5766-4432-925A-E726EC24280F}"/>
    <cellStyle name="Total 2 5 4 7" xfId="3300" xr:uid="{B14DDF8D-440E-43C3-A941-46AC6FA1BB06}"/>
    <cellStyle name="Total 2 5 4 8" xfId="1803" xr:uid="{633858C9-208C-417C-871E-0B442EDA127C}"/>
    <cellStyle name="Total 2 5 4 9" xfId="3562" xr:uid="{BA6B5744-BD63-4213-8B06-16DB14766AFD}"/>
    <cellStyle name="Total 2 5 5" xfId="998" xr:uid="{4CA2742C-1C8E-4228-A2E2-014749EFFECD}"/>
    <cellStyle name="Total 2 5 5 10" xfId="3735" xr:uid="{81EFEE49-DAE3-4589-B47E-73B1C89920D3}"/>
    <cellStyle name="Total 2 5 5 2" xfId="2175" xr:uid="{25C2A22A-B36F-4F40-A8A6-2B4121E3FB24}"/>
    <cellStyle name="Total 2 5 5 3" xfId="2400" xr:uid="{0DDF1831-2CE8-48F0-8394-FFE7981F7568}"/>
    <cellStyle name="Total 2 5 5 4" xfId="1852" xr:uid="{D652F1CE-A3DB-44D5-ABB3-410F83E6A448}"/>
    <cellStyle name="Total 2 5 5 5" xfId="2639" xr:uid="{A6E76EFB-704D-4B10-9850-65EF49A1E564}"/>
    <cellStyle name="Total 2 5 5 6" xfId="3061" xr:uid="{E44EB2A3-0CAC-44AF-8304-ECCFCC0241E4}"/>
    <cellStyle name="Total 2 5 5 7" xfId="3301" xr:uid="{A0640CD8-5F33-441B-B229-373E8DA7FF6D}"/>
    <cellStyle name="Total 2 5 5 8" xfId="1775" xr:uid="{997BE638-55CA-4D6A-90DC-346FFA9405C2}"/>
    <cellStyle name="Total 2 5 5 9" xfId="3563" xr:uid="{8BB332C4-C793-4C4F-852E-A17E5FD6AEFD}"/>
    <cellStyle name="Total 2 5 6" xfId="2167" xr:uid="{CAD7423F-155D-4D2D-9921-6F405B6EB745}"/>
    <cellStyle name="Total 2 5 7" xfId="1940" xr:uid="{A25DE11F-7008-49AA-A0DE-A863E9193A48}"/>
    <cellStyle name="Total 2 5 8" xfId="2468" xr:uid="{EDB51E9B-4B7D-4DE2-8BC1-61419331E1DA}"/>
    <cellStyle name="Total 2 5 9" xfId="2645" xr:uid="{3AED8208-08BF-4D7D-8275-1D9DA464DF7E}"/>
    <cellStyle name="Total 2 6" xfId="999" xr:uid="{21D5311A-1A8B-4578-A968-3E69BF93FDF4}"/>
    <cellStyle name="Total 2 6 10" xfId="3062" xr:uid="{24E7A13C-636F-4D2A-BF8D-C103B0EFE902}"/>
    <cellStyle name="Total 2 6 11" xfId="3302" xr:uid="{C9418E71-2BB1-4EA9-83F2-604C03D8A14F}"/>
    <cellStyle name="Total 2 6 12" xfId="2877" xr:uid="{44604364-AEB0-4FBD-8C54-3451E4F8BED8}"/>
    <cellStyle name="Total 2 6 13" xfId="3564" xr:uid="{A8AFCA5C-D887-461F-820D-F935C8BB8A4A}"/>
    <cellStyle name="Total 2 6 14" xfId="3736" xr:uid="{AAAA685E-B2A8-4792-B9A1-0B63E92FE571}"/>
    <cellStyle name="Total 2 6 2" xfId="1000" xr:uid="{EB46EA3D-C31C-4095-97FA-7E048B450F0A}"/>
    <cellStyle name="Total 2 6 2 10" xfId="2833" xr:uid="{9E849090-247F-47AA-8DE5-83FA990A3B45}"/>
    <cellStyle name="Total 2 6 2 11" xfId="3565" xr:uid="{8D951087-7435-46D0-9CAE-92EFBD6F1C33}"/>
    <cellStyle name="Total 2 6 2 12" xfId="3737" xr:uid="{21E4C873-DE25-4CDA-9D3C-521B9F495C29}"/>
    <cellStyle name="Total 2 6 2 2" xfId="1001" xr:uid="{B6D75478-8861-43DC-BFFD-C36EF46F8EB9}"/>
    <cellStyle name="Total 2 6 2 2 10" xfId="3738" xr:uid="{3B8E33B1-D744-4143-ABC8-6255B3C87EB2}"/>
    <cellStyle name="Total 2 6 2 2 2" xfId="2178" xr:uid="{C3BE3320-CE19-4DC4-8C5E-AFE44412115E}"/>
    <cellStyle name="Total 2 6 2 2 3" xfId="1742" xr:uid="{2723C24F-1349-4634-903D-0FFF8FA992DE}"/>
    <cellStyle name="Total 2 6 2 2 4" xfId="1949" xr:uid="{1892F383-FE8B-48A2-8153-17AAE59D0AE7}"/>
    <cellStyle name="Total 2 6 2 2 5" xfId="2636" xr:uid="{FD7EF926-0996-492A-A16E-8CFC1A047A43}"/>
    <cellStyle name="Total 2 6 2 2 6" xfId="3064" xr:uid="{9BBA547E-1593-4984-A277-01591935CF9C}"/>
    <cellStyle name="Total 2 6 2 2 7" xfId="3304" xr:uid="{023AA6AA-2EA1-43CB-B179-5F8697DCC97C}"/>
    <cellStyle name="Total 2 6 2 2 8" xfId="2715" xr:uid="{F54656EE-B826-4BCE-B884-E1F896D09A9F}"/>
    <cellStyle name="Total 2 6 2 2 9" xfId="3566" xr:uid="{65A678EA-76E6-420D-ADB5-A1B900FA16B3}"/>
    <cellStyle name="Total 2 6 2 3" xfId="1002" xr:uid="{85810F12-0E2D-43A0-A047-34BFF8DA60F3}"/>
    <cellStyle name="Total 2 6 2 3 10" xfId="3739" xr:uid="{DB95AC40-20B5-4760-969C-2B3598BCE1CC}"/>
    <cellStyle name="Total 2 6 2 3 2" xfId="2179" xr:uid="{A0B082AA-0B29-4713-A1D3-2D979D28EB7C}"/>
    <cellStyle name="Total 2 6 2 3 3" xfId="2130" xr:uid="{1AAC802D-F697-4EE1-968C-490BC2E7754B}"/>
    <cellStyle name="Total 2 6 2 3 4" xfId="2105" xr:uid="{589E9B92-3613-4CFB-8A3C-07392760A4E5}"/>
    <cellStyle name="Total 2 6 2 3 5" xfId="2635" xr:uid="{665E8EAF-6D1A-4D5D-9F04-45FCBCCBAC68}"/>
    <cellStyle name="Total 2 6 2 3 6" xfId="3065" xr:uid="{767439E8-E395-4789-84D3-EACBF94BE2A7}"/>
    <cellStyle name="Total 2 6 2 3 7" xfId="3305" xr:uid="{6AF5610E-2A5A-4385-A360-D804A0F6398E}"/>
    <cellStyle name="Total 2 6 2 3 8" xfId="2873" xr:uid="{8C7237E2-DC24-48AB-A796-3561ACDC0A87}"/>
    <cellStyle name="Total 2 6 2 3 9" xfId="3567" xr:uid="{E5C03E55-BFC4-4551-A28D-10F631B32494}"/>
    <cellStyle name="Total 2 6 2 4" xfId="2177" xr:uid="{19E95341-9BF2-4753-92E6-2FE4CB9C161D}"/>
    <cellStyle name="Total 2 6 2 5" xfId="1995" xr:uid="{273E957C-7229-40F3-9FB2-1BCC0A2500BB}"/>
    <cellStyle name="Total 2 6 2 6" xfId="1950" xr:uid="{06F51409-478D-46B9-B7FA-38B4E2C653FD}"/>
    <cellStyle name="Total 2 6 2 7" xfId="2637" xr:uid="{D02DB18C-804A-416B-92A8-1EB4A23BEECA}"/>
    <cellStyle name="Total 2 6 2 8" xfId="3063" xr:uid="{2BD921F5-B22C-4F25-9A31-14B4CB16D228}"/>
    <cellStyle name="Total 2 6 2 9" xfId="3303" xr:uid="{952D61BE-6D70-445F-A883-69DBEC7D3B82}"/>
    <cellStyle name="Total 2 6 3" xfId="1003" xr:uid="{1F7EB74B-13FF-4101-A87F-15699CBDAC44}"/>
    <cellStyle name="Total 2 6 3 10" xfId="2142" xr:uid="{E5A4D1D9-7EFA-46E3-ABC0-3F35A6BF4FDF}"/>
    <cellStyle name="Total 2 6 3 11" xfId="3568" xr:uid="{9D0455CA-F2BF-4056-B489-DE573C85C560}"/>
    <cellStyle name="Total 2 6 3 12" xfId="3740" xr:uid="{13396394-317F-4737-A8C2-6AC6327477A3}"/>
    <cellStyle name="Total 2 6 3 2" xfId="1004" xr:uid="{44424463-9D77-4923-A2FE-FFAE6F08681F}"/>
    <cellStyle name="Total 2 6 3 2 10" xfId="3741" xr:uid="{7036B2EE-D64C-4AE8-BF5A-CE5D0BA527F1}"/>
    <cellStyle name="Total 2 6 3 2 2" xfId="2181" xr:uid="{86D7B1A8-B670-4E56-A676-F24A608B5EC1}"/>
    <cellStyle name="Total 2 6 3 2 3" xfId="1051" xr:uid="{C7CD377F-6E02-4280-B168-C8144E328F1A}"/>
    <cellStyle name="Total 2 6 3 2 4" xfId="2413" xr:uid="{23E04961-9CB9-4740-93A2-E3806A7F79B1}"/>
    <cellStyle name="Total 2 6 3 2 5" xfId="2634" xr:uid="{BAB9F739-BF65-4001-BB19-62780A56FE6E}"/>
    <cellStyle name="Total 2 6 3 2 6" xfId="3067" xr:uid="{C7093CF0-2C93-41E2-8CFE-F4DA5CE1F712}"/>
    <cellStyle name="Total 2 6 3 2 7" xfId="3307" xr:uid="{F863EA81-BE66-43FB-9BA1-579DE8D9912B}"/>
    <cellStyle name="Total 2 6 3 2 8" xfId="2140" xr:uid="{95DCED29-DB39-4E8B-AF51-2993449357BD}"/>
    <cellStyle name="Total 2 6 3 2 9" xfId="3569" xr:uid="{8EB3DDEB-C635-4A80-A86F-262B108940B4}"/>
    <cellStyle name="Total 2 6 3 3" xfId="1005" xr:uid="{DBB38C3C-95F4-448B-931B-2B988D5E00D6}"/>
    <cellStyle name="Total 2 6 3 3 10" xfId="3742" xr:uid="{BC69D53D-D6F1-4E1E-B7FE-193EE13EE4E5}"/>
    <cellStyle name="Total 2 6 3 3 2" xfId="2182" xr:uid="{5B20D864-5635-41F0-B14F-F9574BBB455F}"/>
    <cellStyle name="Total 2 6 3 3 3" xfId="1633" xr:uid="{C01203E9-7B92-4149-86C6-9395DEABFA19}"/>
    <cellStyle name="Total 2 6 3 3 4" xfId="1095" xr:uid="{2450DD7B-AB3C-4F59-AFD3-C89DDDE03F0D}"/>
    <cellStyle name="Total 2 6 3 3 5" xfId="2633" xr:uid="{11092009-1353-43EF-9BDA-2BD6F1033228}"/>
    <cellStyle name="Total 2 6 3 3 6" xfId="3068" xr:uid="{34F4A4D2-6BA3-42D5-8FF2-7EE2D5193724}"/>
    <cellStyle name="Total 2 6 3 3 7" xfId="3308" xr:uid="{76A790CA-C3C0-46C7-9664-595DABF878D2}"/>
    <cellStyle name="Total 2 6 3 3 8" xfId="2415" xr:uid="{5E1941B8-DC66-4ADC-ADBD-57A8D9403391}"/>
    <cellStyle name="Total 2 6 3 3 9" xfId="3570" xr:uid="{C53BED70-BC29-4969-AB7D-2B26541B91F2}"/>
    <cellStyle name="Total 2 6 3 4" xfId="2180" xr:uid="{224F99EA-B188-43D5-9A48-F7862EBAB98F}"/>
    <cellStyle name="Total 2 6 3 5" xfId="1495" xr:uid="{71E7B91E-2366-4AC2-9E65-7E35BDF8299B}"/>
    <cellStyle name="Total 2 6 3 6" xfId="2125" xr:uid="{1F12535B-ADFE-481B-98AC-B07D01D42DF9}"/>
    <cellStyle name="Total 2 6 3 7" xfId="2716" xr:uid="{ECC1F22E-14F9-412D-94F7-0CF332DC0670}"/>
    <cellStyle name="Total 2 6 3 8" xfId="3066" xr:uid="{44C88AA2-B0A5-4365-B3BE-EAF50B58A8EC}"/>
    <cellStyle name="Total 2 6 3 9" xfId="3306" xr:uid="{23DD8C0C-9D1A-4176-8371-4FAA25FBF513}"/>
    <cellStyle name="Total 2 6 4" xfId="1006" xr:uid="{DDDE6EAB-DA11-4897-867C-F5C7D9C3229C}"/>
    <cellStyle name="Total 2 6 4 10" xfId="3743" xr:uid="{2F60EF4F-1EBD-41E4-83A2-E8CD12256563}"/>
    <cellStyle name="Total 2 6 4 2" xfId="2183" xr:uid="{B737CB82-9592-48EF-94AD-B202B40CBB3A}"/>
    <cellStyle name="Total 2 6 4 3" xfId="1743" xr:uid="{883CE2C0-31DC-4591-8D7D-31F6DC38F746}"/>
    <cellStyle name="Total 2 6 4 4" xfId="2233" xr:uid="{4A739AFE-D8D5-490C-BA2B-ACB07A93881D}"/>
    <cellStyle name="Total 2 6 4 5" xfId="1906" xr:uid="{87E86BE7-D2BA-4EB4-B111-A6B3218738F3}"/>
    <cellStyle name="Total 2 6 4 6" xfId="3069" xr:uid="{A6CC43FE-10A5-4B61-ABE5-21D11E645DDB}"/>
    <cellStyle name="Total 2 6 4 7" xfId="3309" xr:uid="{396EA9F2-22BF-4D3C-8C83-A72D4161056F}"/>
    <cellStyle name="Total 2 6 4 8" xfId="1106" xr:uid="{FED76C9A-BFEF-48B3-9BC2-D9ADE6F9AD8B}"/>
    <cellStyle name="Total 2 6 4 9" xfId="3571" xr:uid="{FBE8F628-59EA-43F9-B170-0E9A1F5651B9}"/>
    <cellStyle name="Total 2 6 5" xfId="1007" xr:uid="{9CFEFAFC-44B7-4CD6-A8A3-0505A89C7D64}"/>
    <cellStyle name="Total 2 6 5 10" xfId="3744" xr:uid="{3E933BB4-112A-4B0F-A3C8-FCB7F5E0DBA6}"/>
    <cellStyle name="Total 2 6 5 2" xfId="2184" xr:uid="{5FF724C6-5E73-4E66-BB64-5084BA7CA8CB}"/>
    <cellStyle name="Total 2 6 5 3" xfId="1787" xr:uid="{BDEC0058-557C-4299-9C57-5C31E8BEC98F}"/>
    <cellStyle name="Total 2 6 5 4" xfId="2412" xr:uid="{4DA2E30A-70DA-4330-B17E-C9FEC0FCBA75}"/>
    <cellStyle name="Total 2 6 5 5" xfId="1108" xr:uid="{C82F0D27-597E-432B-AEA8-95E4F1A4E2B5}"/>
    <cellStyle name="Total 2 6 5 6" xfId="3070" xr:uid="{03D48D58-E8F7-4911-A2E2-1F845A61DC83}"/>
    <cellStyle name="Total 2 6 5 7" xfId="3310" xr:uid="{7ADD47B2-ADC7-4648-A5F9-E976F161EF0C}"/>
    <cellStyle name="Total 2 6 5 8" xfId="2832" xr:uid="{02562EAD-9BB8-49EF-89A1-DE110E31E208}"/>
    <cellStyle name="Total 2 6 5 9" xfId="3572" xr:uid="{09725478-B47F-481C-9BD0-1390CB068FAA}"/>
    <cellStyle name="Total 2 6 6" xfId="2176" xr:uid="{CE3EC1A8-6AB1-4141-A9D9-FED130ABA9BD}"/>
    <cellStyle name="Total 2 6 7" xfId="1492" xr:uid="{0936A718-828F-4F2A-95EA-3A23D62847A1}"/>
    <cellStyle name="Total 2 6 8" xfId="1092" xr:uid="{D0E85FBB-B077-4E77-8F7C-0B007CF70992}"/>
    <cellStyle name="Total 2 6 9" xfId="2638" xr:uid="{717EF0A4-E2D3-41ED-8E10-29A5D105DBBD}"/>
    <cellStyle name="Total 2 7" xfId="1008" xr:uid="{0CFA036C-D145-49D4-BEB5-10C77545FBD6}"/>
    <cellStyle name="Total 2 7 10" xfId="3071" xr:uid="{2445598C-1E1F-447E-932A-13E1E0D22AA1}"/>
    <cellStyle name="Total 2 7 11" xfId="3311" xr:uid="{1282912A-5560-481B-B6F8-C3DE8969B822}"/>
    <cellStyle name="Total 2 7 12" xfId="2699" xr:uid="{5880C389-5F6A-4DFA-9FE5-445E07698C5B}"/>
    <cellStyle name="Total 2 7 13" xfId="3573" xr:uid="{A72E762E-2EFA-4DD2-8458-9FAC9B649C27}"/>
    <cellStyle name="Total 2 7 14" xfId="3745" xr:uid="{6AB436A1-34AF-4EC4-978F-4F9EE569530C}"/>
    <cellStyle name="Total 2 7 2" xfId="1009" xr:uid="{3E1C30FA-6244-4E2E-BF5C-5D9FAF96AB6A}"/>
    <cellStyle name="Total 2 7 2 10" xfId="2659" xr:uid="{91203E04-9F01-44EE-A679-168ED2F8EE43}"/>
    <cellStyle name="Total 2 7 2 11" xfId="3574" xr:uid="{6C074275-37C9-4545-BEA3-F9DFA2859155}"/>
    <cellStyle name="Total 2 7 2 12" xfId="3746" xr:uid="{BC8EC65C-1BE0-423D-A441-8A904294EB5B}"/>
    <cellStyle name="Total 2 7 2 2" xfId="1010" xr:uid="{F385706B-1006-4FCD-B769-DFCA51E18553}"/>
    <cellStyle name="Total 2 7 2 2 10" xfId="3747" xr:uid="{4B3334F8-4772-4C09-961C-1FD7FDAD2614}"/>
    <cellStyle name="Total 2 7 2 2 2" xfId="2187" xr:uid="{27E7D87E-0523-4F75-9DC2-9EE3AD73D9A0}"/>
    <cellStyle name="Total 2 7 2 2 3" xfId="1450" xr:uid="{4D95BA30-709B-45B0-94B0-08FABC37A6A5}"/>
    <cellStyle name="Total 2 7 2 2 4" xfId="2264" xr:uid="{3E69A855-7CDD-44FC-A2A2-516D92CBB935}"/>
    <cellStyle name="Total 2 7 2 2 5" xfId="1707" xr:uid="{FE1F5EBD-0B63-482E-A3FD-66A1D9E08602}"/>
    <cellStyle name="Total 2 7 2 2 6" xfId="3073" xr:uid="{8B2E3293-D686-4FD8-BA5F-5EA9B1384A9D}"/>
    <cellStyle name="Total 2 7 2 2 7" xfId="3313" xr:uid="{2305C015-9326-4B2A-BC56-7FC923353277}"/>
    <cellStyle name="Total 2 7 2 2 8" xfId="2397" xr:uid="{92C60476-87A3-4171-8D89-61A0A8FEA66D}"/>
    <cellStyle name="Total 2 7 2 2 9" xfId="3575" xr:uid="{FEB21E97-1804-4E60-8E82-7FE3D5EA6500}"/>
    <cellStyle name="Total 2 7 2 3" xfId="1011" xr:uid="{B4855FCE-7C55-42D1-AE52-C91ABA9A46D8}"/>
    <cellStyle name="Total 2 7 2 3 10" xfId="3748" xr:uid="{4E8214FA-0DA5-40FF-8B6A-5562E086EAB9}"/>
    <cellStyle name="Total 2 7 2 3 2" xfId="2188" xr:uid="{1A4731CB-7F42-47FC-9746-92AA3B7FF6BA}"/>
    <cellStyle name="Total 2 7 2 3 3" xfId="1590" xr:uid="{CA3A75B1-CB5F-417A-B677-EBFFDAB695A5}"/>
    <cellStyle name="Total 2 7 2 3 4" xfId="1816" xr:uid="{BD84F29C-95A1-477A-92C8-273C0FCDCC3D}"/>
    <cellStyle name="Total 2 7 2 3 5" xfId="2632" xr:uid="{D7F1DEA6-C810-46F2-BCCE-A8DE00325235}"/>
    <cellStyle name="Total 2 7 2 3 6" xfId="3074" xr:uid="{6F8FCB33-4FA0-49A3-8C8A-B9DC4D6A0590}"/>
    <cellStyle name="Total 2 7 2 3 7" xfId="3314" xr:uid="{7D866D9A-6C43-4C1C-BBC8-BD38B09405F6}"/>
    <cellStyle name="Total 2 7 2 3 8" xfId="2072" xr:uid="{D0D76E5C-9BF5-4ED7-A37E-D2DF6F5749AA}"/>
    <cellStyle name="Total 2 7 2 3 9" xfId="3576" xr:uid="{70891F19-7D8F-4848-AC20-49B74F28A3B1}"/>
    <cellStyle name="Total 2 7 2 4" xfId="2186" xr:uid="{F0449ADA-68EC-42FD-8B43-DE9228CD4A53}"/>
    <cellStyle name="Total 2 7 2 5" xfId="2424" xr:uid="{4D0216C2-78A7-486B-A515-188ACC134267}"/>
    <cellStyle name="Total 2 7 2 6" xfId="2439" xr:uid="{C94854E3-319A-4FF3-BF63-D1BC2A49A27B}"/>
    <cellStyle name="Total 2 7 2 7" xfId="1156" xr:uid="{D89F622C-F0AF-4787-B7ED-58AED5B41C69}"/>
    <cellStyle name="Total 2 7 2 8" xfId="3072" xr:uid="{3D299F88-BF83-4E0E-9A9F-52878DD91A39}"/>
    <cellStyle name="Total 2 7 2 9" xfId="3312" xr:uid="{AC3E34DE-AC58-4FD1-98C0-CCF29AB75592}"/>
    <cellStyle name="Total 2 7 3" xfId="1012" xr:uid="{BE98F8EC-B514-4370-B648-A11339908EEE}"/>
    <cellStyle name="Total 2 7 3 10" xfId="2606" xr:uid="{933C650C-55FF-49D9-B5D1-2A6C3920EAEA}"/>
    <cellStyle name="Total 2 7 3 11" xfId="3577" xr:uid="{B471BDF4-C750-4228-B320-82F90FEA4F82}"/>
    <cellStyle name="Total 2 7 3 12" xfId="3749" xr:uid="{A3CA69B4-2AED-4606-BD06-B375AE233564}"/>
    <cellStyle name="Total 2 7 3 2" xfId="1013" xr:uid="{39BB0A92-439D-42EE-B68E-6AF07B6690B4}"/>
    <cellStyle name="Total 2 7 3 2 10" xfId="3750" xr:uid="{F4980ACB-A098-4C6F-9490-C4BFA36FF9BF}"/>
    <cellStyle name="Total 2 7 3 2 2" xfId="2190" xr:uid="{FDE41338-033F-4938-9197-CA06A9CA9B76}"/>
    <cellStyle name="Total 2 7 3 2 3" xfId="2426" xr:uid="{CC7425E7-3793-47C4-8D25-9E71C32B6A7D}"/>
    <cellStyle name="Total 2 7 3 2 4" xfId="2437" xr:uid="{01ED7D32-4621-4C4F-929A-9872CD5D3A20}"/>
    <cellStyle name="Total 2 7 3 2 5" xfId="2630" xr:uid="{B465ADFB-3E14-4139-8C1A-6AF375691DBF}"/>
    <cellStyle name="Total 2 7 3 2 6" xfId="3076" xr:uid="{EE49D632-562E-4DC9-9A01-FB711F388EAF}"/>
    <cellStyle name="Total 2 7 3 2 7" xfId="3316" xr:uid="{2F3199CD-18E3-4AFB-866D-635490506A81}"/>
    <cellStyle name="Total 2 7 3 2 8" xfId="2897" xr:uid="{08C6AE88-729E-46CE-B97A-0985E5C4D958}"/>
    <cellStyle name="Total 2 7 3 2 9" xfId="3578" xr:uid="{952B90E2-3B9D-4168-9307-C981811E5884}"/>
    <cellStyle name="Total 2 7 3 3" xfId="1014" xr:uid="{AA0D92A3-CD72-45A8-82B8-3A2E481069BC}"/>
    <cellStyle name="Total 2 7 3 3 10" xfId="3751" xr:uid="{86435C17-21EA-4CF4-819A-BF4EEE9B9DC5}"/>
    <cellStyle name="Total 2 7 3 3 2" xfId="2191" xr:uid="{E5720765-C1F0-4031-92E8-385F14978FB2}"/>
    <cellStyle name="Total 2 7 3 3 3" xfId="1043" xr:uid="{D65D8054-B74F-4232-97E9-9E2A824324B0}"/>
    <cellStyle name="Total 2 7 3 3 4" xfId="2338" xr:uid="{F0DB57B0-2E84-41FD-BDB7-7C06570BA0E0}"/>
    <cellStyle name="Total 2 7 3 3 5" xfId="2629" xr:uid="{DEFF622F-20F5-4E90-8CAD-D05E0044F5D5}"/>
    <cellStyle name="Total 2 7 3 3 6" xfId="3077" xr:uid="{1942000E-1F80-4640-8CAD-BF96C4623C85}"/>
    <cellStyle name="Total 2 7 3 3 7" xfId="3317" xr:uid="{9F6F2275-2489-46D0-BB13-4F18497AE424}"/>
    <cellStyle name="Total 2 7 3 3 8" xfId="2896" xr:uid="{789F9019-C8F8-4D44-9E68-E3331C962284}"/>
    <cellStyle name="Total 2 7 3 3 9" xfId="3579" xr:uid="{5EE5914B-B2A7-44A8-9965-203AF34ECC6B}"/>
    <cellStyle name="Total 2 7 3 4" xfId="2189" xr:uid="{F0CB6785-8EC2-40E9-8B12-9066E7E9A341}"/>
    <cellStyle name="Total 2 7 3 5" xfId="2425" xr:uid="{E8001D7A-E54B-4991-A41F-EB6FD1F4B931}"/>
    <cellStyle name="Total 2 7 3 6" xfId="2110" xr:uid="{DC3CD8BF-DC09-4C0A-B00E-606270906C65}"/>
    <cellStyle name="Total 2 7 3 7" xfId="2631" xr:uid="{1DEBB53C-1855-4A22-8EF0-A7A0D8739FD9}"/>
    <cellStyle name="Total 2 7 3 8" xfId="3075" xr:uid="{82DAAE3F-9827-4543-8B7C-3A4E7211AA32}"/>
    <cellStyle name="Total 2 7 3 9" xfId="3315" xr:uid="{9A835054-A28A-4FBF-9C40-5AAA0252BC42}"/>
    <cellStyle name="Total 2 7 4" xfId="1015" xr:uid="{203D2351-BFBF-4E1B-B33C-6C791F52567A}"/>
    <cellStyle name="Total 2 7 4 10" xfId="3752" xr:uid="{CB17D6C1-A320-41C0-B0E4-B33217CF3AFE}"/>
    <cellStyle name="Total 2 7 4 2" xfId="2192" xr:uid="{75CDFD1F-FC92-494F-89C7-0C051AA8C709}"/>
    <cellStyle name="Total 2 7 4 3" xfId="1130" xr:uid="{B0918062-CBCF-4E72-8EC3-9461ED6CA784}"/>
    <cellStyle name="Total 2 7 4 4" xfId="1904" xr:uid="{D27F7AB1-8DF8-4A9A-90DD-84269EF911AB}"/>
    <cellStyle name="Total 2 7 4 5" xfId="2628" xr:uid="{D6C003E9-9403-4170-A0FE-2CA93C1048BD}"/>
    <cellStyle name="Total 2 7 4 6" xfId="3078" xr:uid="{3BA1F63C-C760-48D4-A626-5BB068F4F237}"/>
    <cellStyle name="Total 2 7 4 7" xfId="3318" xr:uid="{C5F51B98-4827-4A5A-A9C0-34725C3C9180}"/>
    <cellStyle name="Total 2 7 4 8" xfId="2895" xr:uid="{C099AA26-A921-49DF-842E-4097342EB3E7}"/>
    <cellStyle name="Total 2 7 4 9" xfId="3580" xr:uid="{6266E1CB-5C1F-4837-B1D7-19447ED603AA}"/>
    <cellStyle name="Total 2 7 5" xfId="1016" xr:uid="{4A023C14-001E-4631-89B3-721B120AA008}"/>
    <cellStyle name="Total 2 7 5 10" xfId="3753" xr:uid="{20CE8CDD-B7C8-4F79-BE4E-C90E00A02450}"/>
    <cellStyle name="Total 2 7 5 2" xfId="2193" xr:uid="{3B7DA6EA-1EDD-4A3D-B2B7-4A8962B47E18}"/>
    <cellStyle name="Total 2 7 5 3" xfId="2427" xr:uid="{46F1E834-B3AE-4835-B998-18D591247A27}"/>
    <cellStyle name="Total 2 7 5 4" xfId="1948" xr:uid="{E4978B2E-EA11-41DB-9744-EB609DFDA338}"/>
    <cellStyle name="Total 2 7 5 5" xfId="2627" xr:uid="{3AD831D3-E588-4CEB-AEB4-D584D1DC8EEB}"/>
    <cellStyle name="Total 2 7 5 6" xfId="3079" xr:uid="{01BE476B-13E5-468D-B0B1-F18365BBFB73}"/>
    <cellStyle name="Total 2 7 5 7" xfId="3319" xr:uid="{20F1B0F5-9202-4038-BCC0-2585EDDCD1D2}"/>
    <cellStyle name="Total 2 7 5 8" xfId="2894" xr:uid="{5BC21365-2854-43CD-B007-767F0473F4F0}"/>
    <cellStyle name="Total 2 7 5 9" xfId="3581" xr:uid="{4E431A1E-163B-47F7-B433-FA0A82115331}"/>
    <cellStyle name="Total 2 7 6" xfId="2185" xr:uid="{4E05B01D-8944-46D2-B38F-42109D0E6C25}"/>
    <cellStyle name="Total 2 7 7" xfId="1744" xr:uid="{DCAA8E87-7764-4DE0-A197-6E90746D507E}"/>
    <cellStyle name="Total 2 7 8" xfId="1732" xr:uid="{E75ABFD0-84B5-4263-A744-971F5A58F9BB}"/>
    <cellStyle name="Total 2 7 9" xfId="2144" xr:uid="{18BB6BDE-CF58-48DA-B3C0-08499A18BB8D}"/>
    <cellStyle name="Total 2 8" xfId="1017" xr:uid="{4AB00C8F-8430-4468-9ABA-53BE213F8B57}"/>
    <cellStyle name="Total 2 8 10" xfId="2893" xr:uid="{00873BCC-F1D5-4452-B5CE-6EED247BF663}"/>
    <cellStyle name="Total 2 8 11" xfId="3582" xr:uid="{3C65BF99-89FA-4A1F-8439-961503CC010F}"/>
    <cellStyle name="Total 2 8 12" xfId="3754" xr:uid="{854A45C0-F12E-4E75-8904-1B8EAF4FA8B9}"/>
    <cellStyle name="Total 2 8 2" xfId="1018" xr:uid="{425D0601-8BB4-4499-B6C2-C79B0081DF30}"/>
    <cellStyle name="Total 2 8 2 10" xfId="3755" xr:uid="{449DE2A1-3254-455F-8DB1-DE689B18CD63}"/>
    <cellStyle name="Total 2 8 2 2" xfId="2195" xr:uid="{8CB9950C-C24F-4344-9994-C911B15874DD}"/>
    <cellStyle name="Total 2 8 2 3" xfId="2429" xr:uid="{8D92DADC-A878-49BA-B56F-73BB4EDE03C6}"/>
    <cellStyle name="Total 2 8 2 4" xfId="2075" xr:uid="{4E8DB69F-A73A-4F16-81E7-0643ADFCE899}"/>
    <cellStyle name="Total 2 8 2 5" xfId="2625" xr:uid="{E0AC31CD-D5E6-494A-9E36-08D916009DF7}"/>
    <cellStyle name="Total 2 8 2 6" xfId="3081" xr:uid="{F0DF51E4-FCDF-44FF-A247-91B7C4AAD3B4}"/>
    <cellStyle name="Total 2 8 2 7" xfId="3321" xr:uid="{0B2E6B60-C8D8-46AF-92E0-E624AB97773C}"/>
    <cellStyle name="Total 2 8 2 8" xfId="2892" xr:uid="{02C8C649-D23D-488A-8980-4350156EA828}"/>
    <cellStyle name="Total 2 8 2 9" xfId="3583" xr:uid="{403CEBA0-EEB0-41E5-80EC-69FBA38BB569}"/>
    <cellStyle name="Total 2 8 3" xfId="1019" xr:uid="{220084EB-7DEA-4C6D-BC92-58291A99720F}"/>
    <cellStyle name="Total 2 8 3 10" xfId="3756" xr:uid="{12AF543F-738E-4BE2-A770-FFE07ED6AF23}"/>
    <cellStyle name="Total 2 8 3 2" xfId="2196" xr:uid="{F1B9079F-4D31-4C42-BCCD-B5922804A941}"/>
    <cellStyle name="Total 2 8 3 3" xfId="1098" xr:uid="{1E49E9FC-BFBD-4735-BD57-AD8AC12D1062}"/>
    <cellStyle name="Total 2 8 3 4" xfId="1498" xr:uid="{315D8FB1-8F5B-46EE-B471-487DA3B1712C}"/>
    <cellStyle name="Total 2 8 3 5" xfId="2624" xr:uid="{85071441-EF46-4A31-840F-F78945E28E42}"/>
    <cellStyle name="Total 2 8 3 6" xfId="3082" xr:uid="{4E629500-5D35-4468-9C02-10EDC7B9D2DB}"/>
    <cellStyle name="Total 2 8 3 7" xfId="3322" xr:uid="{97352B81-E156-44DE-A50A-DC26A07462ED}"/>
    <cellStyle name="Total 2 8 3 8" xfId="2891" xr:uid="{B9904FA5-D0B3-40C0-B152-0F347215FD9F}"/>
    <cellStyle name="Total 2 8 3 9" xfId="3584" xr:uid="{9E550DA6-B19D-4A9F-83A8-64D99E74D610}"/>
    <cellStyle name="Total 2 8 4" xfId="2194" xr:uid="{F18A93B7-0A47-424B-9DB1-60AB464D240B}"/>
    <cellStyle name="Total 2 8 5" xfId="2428" xr:uid="{B82E410F-0342-4FAE-A594-7C9562129D97}"/>
    <cellStyle name="Total 2 8 6" xfId="1947" xr:uid="{57CFFEE6-F65A-421D-BB46-B0D789EEC2BE}"/>
    <cellStyle name="Total 2 8 7" xfId="2626" xr:uid="{ED4729F6-B27D-48B9-B68D-76B596869601}"/>
    <cellStyle name="Total 2 8 8" xfId="3080" xr:uid="{BCE685DD-2C81-4F48-BA7E-C076DDEC9C55}"/>
    <cellStyle name="Total 2 8 9" xfId="3320" xr:uid="{6DFBCA3D-D743-4F74-A635-865162573BC6}"/>
    <cellStyle name="Total 2 9" xfId="1020" xr:uid="{1921AD95-4015-47D0-ABCC-8DEA1612682C}"/>
    <cellStyle name="Total 2 9 10" xfId="2339" xr:uid="{9CFF5197-905F-424C-A7D2-CFD58B919894}"/>
    <cellStyle name="Total 2 9 11" xfId="3585" xr:uid="{E4C2C30A-DF6A-482B-967B-44585BBBBBF9}"/>
    <cellStyle name="Total 2 9 12" xfId="3757" xr:uid="{CC75A0D8-7050-4622-8572-1D12A235BA8D}"/>
    <cellStyle name="Total 2 9 2" xfId="1021" xr:uid="{C21A7AB2-CD13-4B20-8526-0DFADAD16E8C}"/>
    <cellStyle name="Total 2 9 2 10" xfId="3758" xr:uid="{B2D78038-453A-41EF-AAFB-AB0809D11884}"/>
    <cellStyle name="Total 2 9 2 2" xfId="2198" xr:uid="{1EEA55A9-292A-4453-84F1-5389886C99D3}"/>
    <cellStyle name="Total 2 9 2 3" xfId="2430" xr:uid="{A7127467-D8E9-4046-87AC-9D5BE70277BC}"/>
    <cellStyle name="Total 2 9 2 4" xfId="2469" xr:uid="{9D1F9E34-1F94-410A-99B6-292EC2464548}"/>
    <cellStyle name="Total 2 9 2 5" xfId="2089" xr:uid="{968D8AFC-E489-4AAA-96A6-009A2CBFFFFB}"/>
    <cellStyle name="Total 2 9 2 6" xfId="3084" xr:uid="{151A7982-2725-4C01-8FFD-047C3C691325}"/>
    <cellStyle name="Total 2 9 2 7" xfId="3324" xr:uid="{14F937A3-3541-4BF0-8E28-F164309AA407}"/>
    <cellStyle name="Total 2 9 2 8" xfId="2302" xr:uid="{6F23B214-70BB-4789-A239-248705C9FB54}"/>
    <cellStyle name="Total 2 9 2 9" xfId="3586" xr:uid="{CDB1727A-3300-4208-B9D7-53C9337603BA}"/>
    <cellStyle name="Total 2 9 3" xfId="1022" xr:uid="{B51ED688-446C-4BF1-92CE-B5E55820BD52}"/>
    <cellStyle name="Total 2 9 3 10" xfId="3759" xr:uid="{7EFE1B07-5F10-4C61-9A89-68FDBE4395E4}"/>
    <cellStyle name="Total 2 9 3 2" xfId="2199" xr:uid="{BCB411B2-34D2-4B88-A65E-EE71E418F44D}"/>
    <cellStyle name="Total 2 9 3 3" xfId="2431" xr:uid="{2794B466-7177-4DAE-A414-EEAB53B538AA}"/>
    <cellStyle name="Total 2 9 3 4" xfId="2357" xr:uid="{31B82C8E-50E3-4766-91D6-321263D70493}"/>
    <cellStyle name="Total 2 9 3 5" xfId="2132" xr:uid="{67769C88-A0AA-49AC-9A50-0DF8309F0EF1}"/>
    <cellStyle name="Total 2 9 3 6" xfId="3085" xr:uid="{7877C9F3-7636-4DD0-87A5-F0B9C13F092F}"/>
    <cellStyle name="Total 2 9 3 7" xfId="3325" xr:uid="{2DA77EA9-A59E-4530-AE35-A8CA0D53CAF9}"/>
    <cellStyle name="Total 2 9 3 8" xfId="1041" xr:uid="{B8841814-0054-4E41-AF70-C3794EFDD8FF}"/>
    <cellStyle name="Total 2 9 3 9" xfId="3587" xr:uid="{3CC6774A-A5C5-46F8-AC30-3F5C3DBF72C0}"/>
    <cellStyle name="Total 2 9 4" xfId="2197" xr:uid="{2B62600C-FA0E-4D42-B72C-A9C93B93B707}"/>
    <cellStyle name="Total 2 9 5" xfId="2363" xr:uid="{E2C3A335-4874-44DE-975C-B2BD868399A2}"/>
    <cellStyle name="Total 2 9 6" xfId="1390" xr:uid="{ECEF9245-22DD-465B-9594-52DD1B2B5525}"/>
    <cellStyle name="Total 2 9 7" xfId="2623" xr:uid="{C542464A-910A-4F41-B303-FE0C4E358AF9}"/>
    <cellStyle name="Total 2 9 8" xfId="3083" xr:uid="{40D4788B-8B48-4DF8-B234-6ECB454F85F1}"/>
    <cellStyle name="Total 2 9 9" xfId="3323" xr:uid="{5BD98F43-4CBA-4009-B3AA-4520D4564846}"/>
    <cellStyle name="Totals" xfId="256" xr:uid="{00000000-0005-0000-0000-00004C010000}"/>
    <cellStyle name="unit" xfId="257" xr:uid="{00000000-0005-0000-0000-00004D010000}"/>
    <cellStyle name="User_Input" xfId="258" xr:uid="{00000000-0005-0000-0000-00004E010000}"/>
    <cellStyle name="Warning Text 2" xfId="259" xr:uid="{00000000-0005-0000-0000-00004F010000}"/>
    <cellStyle name="year" xfId="260" xr:uid="{00000000-0005-0000-0000-000050010000}"/>
    <cellStyle name="year 2" xfId="261" xr:uid="{00000000-0005-0000-0000-000051010000}"/>
    <cellStyle name="year 2 2" xfId="1023" xr:uid="{C37FD95F-35BC-47A4-B5E3-B9B1D4969909}"/>
    <cellStyle name="year 3" xfId="1024" xr:uid="{0B3276EC-5C7A-4CA3-BC61-B62579369F56}"/>
    <cellStyle name="year_29(d) - Gas extensions -tariffs" xfId="262" xr:uid="{00000000-0005-0000-0000-000052010000}"/>
  </cellStyles>
  <dxfs count="11"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FF99"/>
      <color rgb="FFFF00FF"/>
      <color rgb="FFDAEEF3"/>
      <color rgb="FF0000FF"/>
      <color rgb="FF006100"/>
      <color rgb="FFC6EFCE"/>
      <color rgb="FFFFCC99"/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autoPageBreaks="0"/>
  </sheetPr>
  <dimension ref="A1:AB15"/>
  <sheetViews>
    <sheetView topLeftCell="A4" zoomScale="160" zoomScaleNormal="160" workbookViewId="0">
      <selection activeCell="D11" sqref="D11"/>
    </sheetView>
  </sheetViews>
  <sheetFormatPr defaultColWidth="0" defaultRowHeight="18" customHeight="1" zeroHeight="1"/>
  <cols>
    <col min="1" max="2" width="1.26953125" style="2" customWidth="1"/>
    <col min="3" max="3" width="26.453125" style="1" customWidth="1"/>
    <col min="4" max="4" width="79.26953125" style="1" customWidth="1"/>
    <col min="5" max="5" width="2.81640625" style="1" customWidth="1"/>
    <col min="6" max="6" width="2.81640625" style="2" customWidth="1"/>
    <col min="7" max="28" width="12.7265625" style="2" hidden="1" customWidth="1"/>
    <col min="29" max="16384" width="9.1796875" style="2" hidden="1"/>
  </cols>
  <sheetData>
    <row r="1" spans="2:13" s="5" customFormat="1" ht="18" customHeight="1">
      <c r="B1" s="3" t="str">
        <f>'Input | General'!$B$1</f>
        <v>Evoenergy 2026-31 Gas AA Revised proposal - Capital expenditure sharing scheme model</v>
      </c>
      <c r="D1" s="4"/>
      <c r="E1" s="4"/>
    </row>
    <row r="2" spans="2:13" ht="18" customHeight="1">
      <c r="B2" s="27" t="s">
        <v>0</v>
      </c>
    </row>
    <row r="3" spans="2:13" ht="18" customHeight="1">
      <c r="C3" s="2"/>
    </row>
    <row r="4" spans="2:13" s="8" customFormat="1" ht="18" customHeight="1">
      <c r="C4" s="23" t="s">
        <v>1</v>
      </c>
      <c r="D4" s="7"/>
      <c r="E4" s="7"/>
    </row>
    <row r="5" spans="2:13" ht="11.25" customHeight="1"/>
    <row r="6" spans="2:13" ht="11.25" customHeight="1">
      <c r="C6" s="25" t="s">
        <v>2</v>
      </c>
      <c r="D6" s="25" t="s">
        <v>3</v>
      </c>
      <c r="E6" s="25"/>
    </row>
    <row r="7" spans="2:13" ht="11.25" customHeight="1">
      <c r="C7" s="89" t="s">
        <v>4</v>
      </c>
      <c r="D7" s="26" t="s">
        <v>5</v>
      </c>
      <c r="E7" s="26"/>
      <c r="F7" s="24"/>
      <c r="G7" s="24"/>
      <c r="H7" s="24"/>
      <c r="I7" s="24"/>
      <c r="J7" s="24"/>
      <c r="K7" s="24"/>
      <c r="L7" s="24"/>
      <c r="M7" s="24"/>
    </row>
    <row r="8" spans="2:13" ht="11.25" customHeight="1">
      <c r="C8" s="89" t="s">
        <v>6</v>
      </c>
      <c r="D8" s="26" t="s">
        <v>7</v>
      </c>
      <c r="E8" s="26"/>
      <c r="F8" s="24"/>
      <c r="G8" s="24"/>
      <c r="H8" s="24"/>
      <c r="I8" s="24"/>
      <c r="J8" s="24"/>
      <c r="K8" s="24"/>
      <c r="L8" s="24"/>
      <c r="M8" s="24"/>
    </row>
    <row r="9" spans="2:13" ht="11.25" customHeight="1">
      <c r="C9" s="89" t="s">
        <v>8</v>
      </c>
      <c r="D9" s="26" t="s">
        <v>9</v>
      </c>
      <c r="E9" s="26"/>
      <c r="F9" s="24"/>
      <c r="G9" s="24"/>
      <c r="H9" s="24"/>
      <c r="I9" s="24"/>
      <c r="J9" s="24"/>
      <c r="K9" s="24"/>
      <c r="L9" s="24"/>
      <c r="M9" s="24"/>
    </row>
    <row r="10" spans="2:13" ht="11.25" customHeight="1">
      <c r="C10" s="166" t="s">
        <v>10</v>
      </c>
      <c r="D10" s="26" t="s">
        <v>11</v>
      </c>
      <c r="E10" s="26"/>
      <c r="F10" s="24"/>
      <c r="G10" s="24"/>
      <c r="H10" s="24"/>
      <c r="I10" s="24"/>
      <c r="J10" s="24"/>
      <c r="K10" s="24"/>
      <c r="L10" s="24"/>
      <c r="M10" s="24"/>
    </row>
    <row r="11" spans="2:13" ht="11.25" customHeight="1">
      <c r="C11" s="89" t="s">
        <v>12</v>
      </c>
      <c r="D11" s="26" t="s">
        <v>13</v>
      </c>
      <c r="E11" s="26"/>
      <c r="F11" s="24"/>
      <c r="G11" s="24"/>
      <c r="H11" s="24"/>
      <c r="I11" s="24"/>
      <c r="J11" s="24"/>
      <c r="K11" s="24"/>
      <c r="L11" s="24"/>
      <c r="M11" s="24"/>
    </row>
    <row r="12" spans="2:13" ht="11.25" customHeight="1">
      <c r="C12" s="89" t="s">
        <v>14</v>
      </c>
      <c r="D12" s="26" t="s">
        <v>15</v>
      </c>
      <c r="E12" s="26"/>
      <c r="F12" s="24"/>
      <c r="G12" s="24"/>
      <c r="H12" s="24"/>
      <c r="I12" s="24"/>
      <c r="J12" s="24"/>
      <c r="K12" s="24"/>
      <c r="L12" s="24"/>
      <c r="M12" s="24"/>
    </row>
    <row r="13" spans="2:13" ht="11.25" customHeight="1">
      <c r="C13" s="89" t="s">
        <v>16</v>
      </c>
      <c r="D13" s="26" t="s">
        <v>17</v>
      </c>
      <c r="E13" s="26"/>
      <c r="F13" s="24"/>
      <c r="G13" s="24"/>
      <c r="H13" s="24"/>
      <c r="I13" s="24"/>
      <c r="J13" s="24"/>
      <c r="K13" s="24"/>
      <c r="L13" s="24"/>
      <c r="M13" s="24"/>
    </row>
    <row r="14" spans="2:13" ht="12.75" customHeight="1"/>
    <row r="15" spans="2:13" s="8" customFormat="1" ht="12.75" customHeight="1">
      <c r="C15" s="23" t="s">
        <v>18</v>
      </c>
      <c r="D15" s="7"/>
      <c r="E15" s="7"/>
    </row>
  </sheetData>
  <hyperlinks>
    <hyperlink ref="C7" location="'Input | General'!A1" display="Input | General" xr:uid="{00000000-0004-0000-0000-000000000000}"/>
    <hyperlink ref="C9" location="'Input | Reported Capex'!A1" display="Input | Reported Capex" xr:uid="{00000000-0004-0000-0000-000001000000}"/>
    <hyperlink ref="C8" location="'Input | Inflation and Disc Rate'!A1" display="Input | Inflation and Disc Rate" xr:uid="{00000000-0004-0000-0000-000002000000}"/>
    <hyperlink ref="C12" location="'Calc | CESS Revenue Increments'!A1" display="Calc | CESS Revenue Increments" xr:uid="{00000000-0004-0000-0000-000003000000}"/>
    <hyperlink ref="C13" location="'Output | Models'!A1" display="Output | Models" xr:uid="{00000000-0004-0000-0000-000004000000}"/>
    <hyperlink ref="C11" location="'Input | Asset Performance Index'!A1" display="Input | Asset performance index" xr:uid="{1487CCB5-ACC1-4C8D-B2B9-E4D5A3D6D806}"/>
    <hyperlink ref="C10" location="'Input | Reported Performance'!A1" display="Input | Reported Performance'!" xr:uid="{7C90EC87-A989-43F5-8072-368B1F3E8E10}"/>
  </hyperlinks>
  <pageMargins left="0.7" right="0.7" top="0.75" bottom="0.75" header="0.3" footer="0.3"/>
  <pageSetup paperSize="9" scale="76" orientation="portrait" r:id="rId1"/>
  <headerFooter>
    <oddFooter>&amp;C_x000D_&amp;1#&amp;"Aptos"&amp;10&amp;K000000 Ringfenced -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FF99"/>
  </sheetPr>
  <dimension ref="A1:V23"/>
  <sheetViews>
    <sheetView view="pageLayout" zoomScaleNormal="80" workbookViewId="0">
      <selection activeCell="D7" sqref="D7"/>
    </sheetView>
  </sheetViews>
  <sheetFormatPr defaultColWidth="0" defaultRowHeight="0" customHeight="1" zeroHeight="1"/>
  <cols>
    <col min="1" max="2" width="1.26953125" style="11" customWidth="1"/>
    <col min="3" max="3" width="56.7265625" style="12" customWidth="1"/>
    <col min="4" max="4" width="14.26953125" style="11" customWidth="1"/>
    <col min="5" max="8" width="12.7265625" style="11" customWidth="1"/>
    <col min="9" max="9" width="9.453125" style="11" customWidth="1"/>
    <col min="10" max="10" width="11.453125" style="11" customWidth="1"/>
    <col min="11" max="12" width="2.81640625" style="11" customWidth="1"/>
    <col min="13" max="22" width="9.1796875" style="11" hidden="1" customWidth="1"/>
    <col min="23" max="16384" width="12.7265625" style="11" hidden="1"/>
  </cols>
  <sheetData>
    <row r="1" spans="1:13" s="2" customFormat="1" ht="18" customHeight="1">
      <c r="B1" s="3" t="str">
        <f>$D$6&amp;" "&amp;$D$8&amp;" "&amp;D7&amp;" - "&amp;"Capital expenditure sharing scheme model"</f>
        <v>Evoenergy 2026-31 Gas AA Revised proposal - Capital expenditure sharing scheme model</v>
      </c>
      <c r="F1" s="86"/>
      <c r="G1" s="87" t="s">
        <v>19</v>
      </c>
      <c r="H1" s="117" t="s">
        <v>20</v>
      </c>
      <c r="I1" s="122" t="s">
        <v>21</v>
      </c>
      <c r="J1" s="218" t="s">
        <v>22</v>
      </c>
      <c r="M1" s="88"/>
    </row>
    <row r="2" spans="1:13" s="2" customFormat="1" ht="18" customHeight="1">
      <c r="B2" s="10" t="s">
        <v>4</v>
      </c>
    </row>
    <row r="3" spans="1:13" s="2" customFormat="1" ht="3" customHeight="1">
      <c r="B3" s="1"/>
    </row>
    <row r="4" spans="1:13" s="53" customFormat="1" ht="12.75" customHeight="1">
      <c r="A4" s="8"/>
      <c r="B4" s="23" t="s">
        <v>4</v>
      </c>
    </row>
    <row r="5" spans="1:13" s="24" customFormat="1" ht="11.25" customHeight="1">
      <c r="C5" s="25"/>
    </row>
    <row r="6" spans="1:13" s="60" customFormat="1" ht="11.25" customHeight="1">
      <c r="C6" s="59" t="s">
        <v>23</v>
      </c>
      <c r="D6" s="118" t="s">
        <v>24</v>
      </c>
      <c r="J6" s="69"/>
      <c r="K6" s="69"/>
      <c r="L6" s="69"/>
      <c r="M6" s="69"/>
    </row>
    <row r="7" spans="1:13" s="60" customFormat="1" ht="11.25" customHeight="1">
      <c r="C7" s="59" t="s">
        <v>25</v>
      </c>
      <c r="D7" s="224" t="s">
        <v>26</v>
      </c>
      <c r="I7" s="69"/>
      <c r="J7" s="69"/>
      <c r="K7" s="69"/>
      <c r="L7" s="69"/>
    </row>
    <row r="8" spans="1:13" s="60" customFormat="1" ht="11.25" customHeight="1">
      <c r="C8" s="59" t="s">
        <v>27</v>
      </c>
      <c r="D8" s="118" t="s">
        <v>28</v>
      </c>
      <c r="J8" s="69"/>
      <c r="K8" s="69"/>
      <c r="L8" s="69"/>
      <c r="M8" s="69"/>
    </row>
    <row r="9" spans="1:13" s="60" customFormat="1" ht="11.25" customHeight="1">
      <c r="C9" s="145" t="s">
        <v>29</v>
      </c>
      <c r="D9" s="167" t="s">
        <v>30</v>
      </c>
      <c r="J9" s="69"/>
      <c r="K9" s="69"/>
      <c r="L9" s="69"/>
      <c r="M9" s="69"/>
    </row>
    <row r="10" spans="1:13" s="60" customFormat="1" ht="11.25" customHeight="1">
      <c r="C10" s="59"/>
      <c r="J10" s="69"/>
      <c r="K10" s="69"/>
      <c r="L10" s="69"/>
      <c r="M10" s="69"/>
    </row>
    <row r="11" spans="1:13" s="60" customFormat="1" ht="11.25" customHeight="1">
      <c r="C11" s="78" t="s">
        <v>31</v>
      </c>
      <c r="J11" s="69"/>
      <c r="K11" s="69"/>
      <c r="L11" s="69"/>
      <c r="M11" s="69"/>
    </row>
    <row r="12" spans="1:13" s="60" customFormat="1" ht="11.25" customHeight="1">
      <c r="C12" s="59"/>
      <c r="D12" s="61" t="s">
        <v>32</v>
      </c>
      <c r="E12" s="61" t="s">
        <v>33</v>
      </c>
      <c r="F12" s="61" t="s">
        <v>34</v>
      </c>
      <c r="G12" s="61" t="s">
        <v>35</v>
      </c>
      <c r="H12" s="61" t="s">
        <v>36</v>
      </c>
      <c r="J12" s="69"/>
      <c r="K12" s="69"/>
      <c r="L12" s="69"/>
      <c r="M12" s="69"/>
    </row>
    <row r="13" spans="1:13" s="60" customFormat="1" ht="11.25" customHeight="1">
      <c r="C13" s="59" t="s">
        <v>37</v>
      </c>
      <c r="D13" s="168" t="str">
        <f t="shared" ref="D13:F13" si="0">IF(LEN(E13)&gt;4,CONCATENATE(LEFT(E13,4)-1&amp;"–"&amp;IF(RIGHT(E13,2)="00","99",IF(RIGHT(E13,2)-1&lt;10,"0","")&amp;RIGHT(E13,2)-1)),E13-1)</f>
        <v>2021–22</v>
      </c>
      <c r="E13" s="168" t="str">
        <f t="shared" si="0"/>
        <v>2022–23</v>
      </c>
      <c r="F13" s="168" t="str">
        <f t="shared" si="0"/>
        <v>2023–24</v>
      </c>
      <c r="G13" s="168" t="str">
        <f>IF(LEN(H13)&gt;4,CONCATENATE(LEFT(H13,4)-1&amp;"–"&amp;IF(RIGHT(H13,2)="00","99",IF(RIGHT(H13,2)-1&lt;10,"0","")&amp;RIGHT(H13,2)-1)),H13-1)</f>
        <v>2024–25</v>
      </c>
      <c r="H13" s="168" t="str">
        <f>IF(LEN(D9)&gt;4,CONCATENATE(LEFT(D9,4)-1&amp;"–"&amp;IF(RIGHT(D9,2)="00","99",IF(RIGHT(D9,2)-1&lt;10,"0","")&amp;RIGHT(D9,2)-1)),D9-1)</f>
        <v>2025–26</v>
      </c>
      <c r="J13" s="69"/>
      <c r="K13" s="69"/>
      <c r="L13" s="69"/>
      <c r="M13" s="69"/>
    </row>
    <row r="14" spans="1:13" s="60" customFormat="1" ht="11.25" customHeight="1">
      <c r="C14" s="59" t="s">
        <v>38</v>
      </c>
      <c r="D14" s="118" t="s">
        <v>39</v>
      </c>
      <c r="E14" s="118" t="s">
        <v>39</v>
      </c>
      <c r="F14" s="118" t="s">
        <v>39</v>
      </c>
      <c r="G14" s="118" t="s">
        <v>39</v>
      </c>
      <c r="H14" s="118" t="s">
        <v>39</v>
      </c>
      <c r="J14" s="69"/>
      <c r="K14" s="69"/>
      <c r="L14" s="69"/>
      <c r="M14" s="69"/>
    </row>
    <row r="15" spans="1:13" s="60" customFormat="1" ht="11.25" customHeight="1">
      <c r="C15" s="59" t="s">
        <v>40</v>
      </c>
      <c r="D15" s="118" t="s">
        <v>41</v>
      </c>
      <c r="E15" s="118" t="s">
        <v>41</v>
      </c>
      <c r="F15" s="118" t="s">
        <v>41</v>
      </c>
      <c r="G15" s="223" t="s">
        <v>41</v>
      </c>
      <c r="H15" s="118" t="s">
        <v>42</v>
      </c>
      <c r="J15" s="69"/>
      <c r="K15" s="69"/>
      <c r="L15" s="69"/>
      <c r="M15" s="69"/>
    </row>
    <row r="16" spans="1:13" s="60" customFormat="1" ht="11.25" customHeight="1">
      <c r="C16" s="59" t="s">
        <v>43</v>
      </c>
      <c r="D16" s="118" t="s">
        <v>39</v>
      </c>
      <c r="E16" s="118" t="s">
        <v>39</v>
      </c>
      <c r="F16" s="118" t="s">
        <v>39</v>
      </c>
      <c r="G16" s="118" t="s">
        <v>39</v>
      </c>
      <c r="H16" s="118" t="s">
        <v>44</v>
      </c>
      <c r="J16" s="69"/>
      <c r="K16" s="69"/>
      <c r="L16" s="69"/>
      <c r="M16" s="69"/>
    </row>
    <row r="17" spans="1:13" s="60" customFormat="1" ht="11.25" customHeight="1">
      <c r="C17" s="59"/>
      <c r="D17" s="69"/>
      <c r="E17" s="69"/>
      <c r="F17" s="69"/>
      <c r="G17" s="69"/>
      <c r="H17" s="69"/>
      <c r="J17" s="69"/>
      <c r="K17" s="69"/>
      <c r="L17" s="69"/>
      <c r="M17" s="69"/>
    </row>
    <row r="18" spans="1:13" s="60" customFormat="1" ht="11.25" customHeight="1">
      <c r="C18" s="59"/>
      <c r="D18" s="61" t="s">
        <v>32</v>
      </c>
      <c r="E18" s="61" t="s">
        <v>33</v>
      </c>
      <c r="F18" s="61" t="s">
        <v>34</v>
      </c>
      <c r="G18" s="61" t="s">
        <v>35</v>
      </c>
      <c r="H18" s="61" t="s">
        <v>36</v>
      </c>
      <c r="J18" s="69"/>
      <c r="K18" s="69"/>
      <c r="L18" s="69"/>
      <c r="M18" s="69"/>
    </row>
    <row r="19" spans="1:13" s="60" customFormat="1" ht="11.25" customHeight="1">
      <c r="C19" s="59" t="s">
        <v>45</v>
      </c>
      <c r="D19" s="168" t="str">
        <f>D9</f>
        <v>2026-27</v>
      </c>
      <c r="E19" s="168" t="str">
        <f>IF(LEN(D19)&gt;4,CONCATENATE(LEFT(D19,4)+1&amp;"–"&amp;IF(RIGHT(D19,2)+1&gt;9,"","0")&amp;RIGHT(D19,2)+1),D19+1)</f>
        <v>2027–28</v>
      </c>
      <c r="F19" s="168" t="str">
        <f t="shared" ref="F19:H19" si="1">IF(LEN(E19)&gt;4,CONCATENATE(LEFT(E19,4)+1&amp;"–"&amp;IF(RIGHT(E19,2)+1&gt;9,"","0")&amp;RIGHT(E19,2)+1),E19+1)</f>
        <v>2028–29</v>
      </c>
      <c r="G19" s="168" t="str">
        <f t="shared" si="1"/>
        <v>2029–30</v>
      </c>
      <c r="H19" s="168" t="str">
        <f t="shared" si="1"/>
        <v>2030–31</v>
      </c>
      <c r="J19" s="69"/>
      <c r="K19" s="69"/>
      <c r="L19" s="69"/>
      <c r="M19" s="69"/>
    </row>
    <row r="20" spans="1:13" s="60" customFormat="1" ht="11.25" customHeight="1">
      <c r="C20" s="69"/>
      <c r="D20" s="69"/>
      <c r="E20" s="69"/>
      <c r="F20" s="69"/>
      <c r="G20" s="69"/>
      <c r="H20" s="69"/>
      <c r="J20" s="69"/>
      <c r="K20" s="69"/>
      <c r="L20" s="69"/>
      <c r="M20" s="69"/>
    </row>
    <row r="21" spans="1:13" s="60" customFormat="1" ht="11.25" customHeight="1">
      <c r="J21" s="69"/>
      <c r="K21" s="69"/>
      <c r="L21" s="69"/>
      <c r="M21" s="69"/>
    </row>
    <row r="22" spans="1:13" s="53" customFormat="1" ht="12.75" customHeight="1">
      <c r="A22" s="8"/>
      <c r="B22" s="23" t="s">
        <v>18</v>
      </c>
    </row>
    <row r="23" spans="1:13" ht="18" hidden="1" customHeight="1"/>
  </sheetData>
  <dataValidations count="2">
    <dataValidation type="list" allowBlank="1" showInputMessage="1" showErrorMessage="1" sqref="D14:H14 D16:H16" xr:uid="{00000000-0002-0000-0200-000000000000}">
      <formula1>"Yes, No, N/A"</formula1>
    </dataValidation>
    <dataValidation type="list" allowBlank="1" showInputMessage="1" showErrorMessage="1" sqref="D15:H15" xr:uid="{00000000-0002-0000-0200-000001000000}">
      <formula1>"Actual, Estimate, N/A"</formula1>
    </dataValidation>
  </dataValidations>
  <pageMargins left="0.7" right="0.7" top="0.75" bottom="0.75" header="0.3" footer="0.3"/>
  <pageSetup paperSize="9" scale="53" orientation="portrait" r:id="rId1"/>
  <headerFooter>
    <oddFooter>&amp;C_x000D_&amp;1#&amp;"Aptos"&amp;10&amp;K000000 Ringfenced -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99"/>
  </sheetPr>
  <dimension ref="A1:AG108"/>
  <sheetViews>
    <sheetView showGridLines="0" topLeftCell="D1" zoomScaleNormal="100" workbookViewId="0">
      <selection activeCell="K19" sqref="K19"/>
    </sheetView>
  </sheetViews>
  <sheetFormatPr defaultColWidth="0" defaultRowHeight="18" customHeight="1" zeroHeight="1"/>
  <cols>
    <col min="1" max="2" width="1.1796875" style="19" customWidth="1"/>
    <col min="3" max="3" width="36.7265625" style="19" customWidth="1"/>
    <col min="4" max="5" width="22.81640625" style="19" customWidth="1"/>
    <col min="6" max="6" width="12.7265625" style="19" customWidth="1"/>
    <col min="7" max="10" width="12.7265625" style="2" customWidth="1"/>
    <col min="11" max="11" width="25.1796875" style="2" customWidth="1"/>
    <col min="12" max="13" width="12.7265625" style="2" customWidth="1"/>
    <col min="14" max="14" width="12.54296875" style="17" customWidth="1"/>
    <col min="15" max="17" width="12.7265625" style="19" customWidth="1"/>
    <col min="18" max="19" width="2.81640625" style="19" customWidth="1"/>
    <col min="20" max="33" width="12.7265625" style="19" hidden="1" customWidth="1"/>
    <col min="34" max="16384" width="9.1796875" style="19" hidden="1"/>
  </cols>
  <sheetData>
    <row r="1" spans="1:20" s="2" customFormat="1" ht="18" customHeight="1">
      <c r="B1" s="3" t="str">
        <f>'Input | General'!$B$1</f>
        <v>Evoenergy 2026-31 Gas AA Revised proposal - Capital expenditure sharing scheme model</v>
      </c>
      <c r="D1" s="3"/>
      <c r="E1" s="3"/>
      <c r="F1" s="3"/>
      <c r="G1" s="86"/>
      <c r="H1" s="87" t="s">
        <v>19</v>
      </c>
      <c r="I1" s="117" t="s">
        <v>20</v>
      </c>
      <c r="J1" s="122" t="s">
        <v>21</v>
      </c>
      <c r="K1" s="218" t="s">
        <v>22</v>
      </c>
      <c r="L1" s="228" t="s">
        <v>165</v>
      </c>
      <c r="N1" s="88"/>
      <c r="O1" s="69"/>
      <c r="P1" s="69"/>
      <c r="Q1" s="69"/>
      <c r="R1" s="69"/>
      <c r="S1" s="69"/>
      <c r="T1" s="69"/>
    </row>
    <row r="2" spans="1:20" s="2" customFormat="1" ht="18" customHeight="1">
      <c r="C2" s="10" t="s">
        <v>46</v>
      </c>
      <c r="D2" s="10"/>
      <c r="E2" s="10"/>
      <c r="F2" s="10"/>
    </row>
    <row r="3" spans="1:20" s="2" customFormat="1" ht="3" customHeight="1">
      <c r="C3" s="1"/>
      <c r="D3" s="1"/>
      <c r="E3" s="1"/>
      <c r="F3" s="1"/>
      <c r="M3" s="17"/>
    </row>
    <row r="4" spans="1:20" s="71" customFormat="1" ht="12.75" customHeight="1">
      <c r="C4" s="23" t="s">
        <v>47</v>
      </c>
      <c r="D4" s="72"/>
      <c r="E4" s="72"/>
      <c r="F4" s="72"/>
      <c r="M4" s="73"/>
    </row>
    <row r="5" spans="1:20" ht="11.25" customHeight="1">
      <c r="A5" s="2"/>
      <c r="B5" s="2"/>
      <c r="C5" s="13"/>
      <c r="D5" s="69"/>
      <c r="E5" s="69"/>
      <c r="F5" s="69"/>
      <c r="K5" s="232"/>
      <c r="M5" s="17"/>
      <c r="N5" s="2"/>
    </row>
    <row r="6" spans="1:20" ht="11.25" customHeight="1">
      <c r="A6" s="2"/>
      <c r="B6" s="2"/>
      <c r="C6" s="13"/>
      <c r="D6" s="65" t="s">
        <v>48</v>
      </c>
      <c r="E6" s="65" t="s">
        <v>49</v>
      </c>
      <c r="F6" s="65"/>
      <c r="K6" s="231"/>
      <c r="L6" s="16"/>
      <c r="M6" s="229"/>
      <c r="N6" s="16"/>
      <c r="O6" s="230"/>
      <c r="P6" s="230"/>
    </row>
    <row r="7" spans="1:20" ht="11.25" customHeight="1">
      <c r="A7" s="2"/>
      <c r="B7" s="2"/>
      <c r="C7" s="13"/>
      <c r="D7" s="69"/>
      <c r="E7" s="69"/>
      <c r="F7" s="133" t="str">
        <f>IF(LEN(G7)&gt;4,CONCATENATE(LEFT(G7,4)-1&amp;"–"&amp;IF(RIGHT(G7,2)="00","99",IF(RIGHT(G7,2)-1&lt;10,"0","")&amp;RIGHT(G7,2)-1)),G7-1)</f>
        <v>2020–21</v>
      </c>
      <c r="G7" s="132" t="str">
        <f>'Input | General'!D13</f>
        <v>2021–22</v>
      </c>
      <c r="H7" s="132" t="str">
        <f>'Input | General'!E13</f>
        <v>2022–23</v>
      </c>
      <c r="I7" s="132" t="str">
        <f>'Input | General'!F13</f>
        <v>2023–24</v>
      </c>
      <c r="J7" s="132" t="str">
        <f>'Input | General'!G13</f>
        <v>2024–25</v>
      </c>
      <c r="K7" s="132" t="str">
        <f>'Input | General'!H13</f>
        <v>2025–26</v>
      </c>
      <c r="L7" s="132" t="str">
        <f>'Input | General'!D19</f>
        <v>2026-27</v>
      </c>
      <c r="M7" s="132" t="str">
        <f>'Input | General'!E19</f>
        <v>2027–28</v>
      </c>
      <c r="N7" s="132" t="str">
        <f>'Input | General'!F19</f>
        <v>2028–29</v>
      </c>
      <c r="O7" s="132" t="str">
        <f>'Input | General'!G19</f>
        <v>2029–30</v>
      </c>
      <c r="P7" s="132" t="str">
        <f>'Input | General'!H19</f>
        <v>2030–31</v>
      </c>
    </row>
    <row r="8" spans="1:20" ht="11.25" customHeight="1">
      <c r="A8" s="2"/>
      <c r="B8" s="2"/>
      <c r="C8" s="70" t="s">
        <v>50</v>
      </c>
      <c r="D8" s="68" t="str">
        <f>'Input | General'!$D$6</f>
        <v>Evoenergy</v>
      </c>
      <c r="E8" s="68" t="s">
        <v>51</v>
      </c>
      <c r="F8" s="68"/>
      <c r="G8" s="219">
        <v>3.4982935153583999E-2</v>
      </c>
      <c r="H8" s="219">
        <v>7.8318219291013999E-2</v>
      </c>
      <c r="I8" s="219">
        <v>4.0519877675840997E-2</v>
      </c>
      <c r="J8" s="219">
        <v>2.4246877296106001E-2</v>
      </c>
      <c r="K8" s="219">
        <v>0.03</v>
      </c>
      <c r="L8" s="76"/>
      <c r="M8" s="76"/>
      <c r="N8" s="76"/>
      <c r="O8" s="76"/>
      <c r="P8" s="76"/>
    </row>
    <row r="9" spans="1:20" ht="11.25" customHeight="1">
      <c r="A9" s="2"/>
      <c r="B9" s="2"/>
      <c r="C9" s="70" t="s">
        <v>52</v>
      </c>
      <c r="D9" s="68" t="str">
        <f>'Input | General'!$D$6</f>
        <v>Evoenergy</v>
      </c>
      <c r="E9" s="68" t="s">
        <v>51</v>
      </c>
      <c r="F9" s="68"/>
      <c r="G9" s="100"/>
      <c r="H9" s="100"/>
      <c r="I9" s="100"/>
      <c r="J9" s="100"/>
      <c r="K9" s="100"/>
      <c r="L9" s="219">
        <v>2.54999390541155E-2</v>
      </c>
      <c r="M9" s="202">
        <f>L9</f>
        <v>2.54999390541155E-2</v>
      </c>
      <c r="N9" s="202">
        <f>M9</f>
        <v>2.54999390541155E-2</v>
      </c>
      <c r="O9" s="202">
        <f>N9</f>
        <v>2.54999390541155E-2</v>
      </c>
      <c r="P9" s="202">
        <f>O9</f>
        <v>2.54999390541155E-2</v>
      </c>
    </row>
    <row r="10" spans="1:20" ht="11.25" customHeight="1">
      <c r="A10" s="2"/>
      <c r="B10" s="2"/>
      <c r="C10" s="107" t="str">
        <f>"CPI Index (base year "&amp;F7&amp;")"</f>
        <v>CPI Index (base year 2020–21)</v>
      </c>
      <c r="D10" s="68" t="str">
        <f>'Input | General'!$D$6</f>
        <v>Evoenergy</v>
      </c>
      <c r="E10" s="68" t="s">
        <v>0</v>
      </c>
      <c r="F10" s="200">
        <v>1</v>
      </c>
      <c r="G10" s="201">
        <f>IF(G7&lt;&gt;"",(F10*(1+G8)),"")</f>
        <v>1.034982935153584</v>
      </c>
      <c r="H10" s="201">
        <f>IF(H7&lt;&gt;"",(G10*(1+H8)),"")</f>
        <v>1.1160409556313995</v>
      </c>
      <c r="I10" s="201">
        <f t="shared" ref="I10:K10" si="0">IF(I7&lt;&gt;"",(H10*(1+I8)),"")</f>
        <v>1.1612627986348125</v>
      </c>
      <c r="J10" s="201">
        <f>IF(J7&lt;&gt;"",(I10*(1+J8)),"")</f>
        <v>1.1894197952218435</v>
      </c>
      <c r="K10" s="201">
        <f t="shared" si="0"/>
        <v>1.2251023890784989</v>
      </c>
      <c r="L10" s="201">
        <f>IF(L7&lt;&gt;"",(K10*(1+L9)),"")</f>
        <v>1.2563424253350519</v>
      </c>
      <c r="M10" s="201">
        <f t="shared" ref="M10:P10" si="1">IF(M7&lt;&gt;"",(L10*(1+M9)),"")</f>
        <v>1.2883790806121953</v>
      </c>
      <c r="N10" s="201">
        <f t="shared" si="1"/>
        <v>1.3212326686464038</v>
      </c>
      <c r="O10" s="201">
        <f t="shared" si="1"/>
        <v>1.3549240211731934</v>
      </c>
      <c r="P10" s="201">
        <f t="shared" si="1"/>
        <v>1.389474501136067</v>
      </c>
    </row>
    <row r="11" spans="1:20" ht="11.25" customHeight="1">
      <c r="A11" s="2"/>
      <c r="B11" s="2"/>
      <c r="C11" s="70"/>
      <c r="D11" s="68"/>
      <c r="E11" s="68"/>
      <c r="F11" s="68"/>
      <c r="G11" s="68"/>
      <c r="H11" s="68"/>
      <c r="I11" s="68"/>
      <c r="J11" s="68"/>
      <c r="K11" s="68"/>
      <c r="L11" s="101"/>
      <c r="M11" s="101"/>
      <c r="N11" s="101"/>
      <c r="O11" s="101"/>
      <c r="P11" s="101"/>
    </row>
    <row r="12" spans="1:20" ht="11.25" customHeight="1">
      <c r="A12" s="2"/>
      <c r="B12" s="2"/>
      <c r="C12" s="70"/>
      <c r="D12" s="68"/>
      <c r="E12" s="68"/>
      <c r="F12" s="68"/>
      <c r="G12" s="99"/>
      <c r="H12" s="99"/>
      <c r="I12" s="99"/>
      <c r="J12" s="99"/>
      <c r="K12" s="19"/>
      <c r="L12" s="19"/>
      <c r="M12" s="19"/>
      <c r="N12" s="19"/>
    </row>
    <row r="13" spans="1:20" ht="11.25" customHeight="1">
      <c r="A13" s="2"/>
      <c r="B13" s="2"/>
      <c r="C13" s="70" t="s">
        <v>50</v>
      </c>
      <c r="D13" s="68" t="s">
        <v>53</v>
      </c>
      <c r="E13" s="68" t="s">
        <v>51</v>
      </c>
      <c r="F13" s="68"/>
      <c r="G13" s="119">
        <v>3.4982935153583999E-2</v>
      </c>
      <c r="H13" s="119">
        <v>7.8318219291013999E-2</v>
      </c>
      <c r="I13" s="119">
        <v>4.0519877675840997E-2</v>
      </c>
      <c r="J13" s="119">
        <v>2.4246877296106001E-2</v>
      </c>
      <c r="K13" s="234">
        <v>3.6256585063526359E-2</v>
      </c>
      <c r="L13" s="148"/>
      <c r="M13" s="99"/>
      <c r="N13" s="99"/>
      <c r="O13" s="99"/>
      <c r="P13" s="99"/>
    </row>
    <row r="14" spans="1:20" ht="11.25" customHeight="1">
      <c r="A14" s="2"/>
      <c r="B14" s="2"/>
      <c r="C14" s="70" t="s">
        <v>52</v>
      </c>
      <c r="D14" s="68" t="s">
        <v>53</v>
      </c>
      <c r="E14" s="68" t="s">
        <v>51</v>
      </c>
      <c r="F14" s="68"/>
      <c r="G14" s="76"/>
      <c r="H14" s="76"/>
      <c r="I14" s="76"/>
      <c r="J14" s="101"/>
      <c r="K14" s="101"/>
      <c r="L14" s="227">
        <v>2.4799921905501066E-2</v>
      </c>
      <c r="M14" s="202">
        <f>L14</f>
        <v>2.4799921905501066E-2</v>
      </c>
      <c r="N14" s="202">
        <f t="shared" ref="N14:P14" si="2">M14</f>
        <v>2.4799921905501066E-2</v>
      </c>
      <c r="O14" s="202">
        <f t="shared" si="2"/>
        <v>2.4799921905501066E-2</v>
      </c>
      <c r="P14" s="202">
        <f t="shared" si="2"/>
        <v>2.4799921905501066E-2</v>
      </c>
    </row>
    <row r="15" spans="1:20" ht="11.25" customHeight="1">
      <c r="A15" s="2"/>
      <c r="B15" s="2"/>
      <c r="C15" s="107" t="str">
        <f>"CPI Index (base year "&amp;F7&amp;")"</f>
        <v>CPI Index (base year 2020–21)</v>
      </c>
      <c r="D15" s="68" t="s">
        <v>53</v>
      </c>
      <c r="E15" s="68" t="s">
        <v>0</v>
      </c>
      <c r="F15" s="200">
        <v>1</v>
      </c>
      <c r="G15" s="201">
        <f t="shared" ref="G15:K15" si="3">IF(G7&lt;&gt;"",(F15*(1+G13)),"")</f>
        <v>1.034982935153584</v>
      </c>
      <c r="H15" s="201">
        <f t="shared" si="3"/>
        <v>1.1160409556313995</v>
      </c>
      <c r="I15" s="201">
        <f t="shared" si="3"/>
        <v>1.1612627986348125</v>
      </c>
      <c r="J15" s="203">
        <f t="shared" si="3"/>
        <v>1.1894197952218435</v>
      </c>
      <c r="K15" s="203">
        <f t="shared" si="3"/>
        <v>1.2325440952035465</v>
      </c>
      <c r="L15" s="203">
        <f>IF(L7&lt;&gt;"",(K15*(1+L14)),"")</f>
        <v>1.2631110925096809</v>
      </c>
      <c r="M15" s="201">
        <f t="shared" ref="M15:P15" si="4">IF(M7&lt;&gt;"",(L15*(1+M14)),"")</f>
        <v>1.2944361489618932</v>
      </c>
      <c r="N15" s="201">
        <f t="shared" si="4"/>
        <v>1.3265380643678057</v>
      </c>
      <c r="O15" s="201">
        <f t="shared" si="4"/>
        <v>1.3594361047688019</v>
      </c>
      <c r="P15" s="201">
        <f t="shared" si="4"/>
        <v>1.3931500140025868</v>
      </c>
    </row>
    <row r="16" spans="1:20" ht="11.25" customHeight="1">
      <c r="A16" s="2"/>
      <c r="B16" s="2"/>
      <c r="C16" s="70"/>
      <c r="D16" s="68"/>
      <c r="E16" s="68"/>
      <c r="F16" s="68"/>
      <c r="G16" s="76"/>
      <c r="H16" s="76"/>
      <c r="I16" s="76"/>
      <c r="J16" s="76"/>
      <c r="K16" s="102"/>
      <c r="L16" s="102"/>
      <c r="M16" s="102"/>
      <c r="N16" s="102"/>
      <c r="O16" s="102"/>
      <c r="P16" s="102"/>
    </row>
    <row r="17" spans="1:16" s="71" customFormat="1" ht="12.75" customHeight="1">
      <c r="C17" s="23" t="s">
        <v>54</v>
      </c>
      <c r="D17" s="72"/>
      <c r="E17" s="72"/>
      <c r="F17" s="72"/>
      <c r="M17" s="73"/>
    </row>
    <row r="18" spans="1:16" ht="11.25" customHeight="1">
      <c r="A18" s="13"/>
      <c r="B18" s="69"/>
      <c r="C18" s="69"/>
      <c r="D18" s="69"/>
      <c r="E18" s="69"/>
      <c r="F18" s="65"/>
      <c r="M18" s="17"/>
      <c r="N18" s="2"/>
    </row>
    <row r="19" spans="1:16" ht="11.25" customHeight="1">
      <c r="C19" s="13"/>
      <c r="D19" s="65" t="s">
        <v>48</v>
      </c>
      <c r="E19" s="65" t="s">
        <v>49</v>
      </c>
      <c r="F19" s="69"/>
      <c r="G19" s="132" t="str">
        <f>G7</f>
        <v>2021–22</v>
      </c>
      <c r="H19" s="132" t="str">
        <f t="shared" ref="H19:P19" si="5">H7</f>
        <v>2022–23</v>
      </c>
      <c r="I19" s="132" t="str">
        <f t="shared" si="5"/>
        <v>2023–24</v>
      </c>
      <c r="J19" s="132" t="str">
        <f t="shared" si="5"/>
        <v>2024–25</v>
      </c>
      <c r="K19" s="132" t="str">
        <f t="shared" si="5"/>
        <v>2025–26</v>
      </c>
      <c r="L19" s="132" t="str">
        <f t="shared" si="5"/>
        <v>2026-27</v>
      </c>
      <c r="M19" s="132" t="str">
        <f t="shared" si="5"/>
        <v>2027–28</v>
      </c>
      <c r="N19" s="132" t="str">
        <f t="shared" si="5"/>
        <v>2028–29</v>
      </c>
      <c r="O19" s="132" t="str">
        <f t="shared" si="5"/>
        <v>2029–30</v>
      </c>
      <c r="P19" s="132" t="str">
        <f t="shared" si="5"/>
        <v>2030–31</v>
      </c>
    </row>
    <row r="20" spans="1:16" ht="11.25" customHeight="1">
      <c r="C20" s="70" t="s">
        <v>55</v>
      </c>
      <c r="D20" s="68" t="s">
        <v>53</v>
      </c>
      <c r="E20" s="68" t="s">
        <v>51</v>
      </c>
      <c r="F20" s="69"/>
      <c r="G20" s="119">
        <v>2.7278700734664117E-2</v>
      </c>
      <c r="H20" s="119">
        <v>2.6219453646078517E-2</v>
      </c>
      <c r="I20" s="119">
        <v>2.7044990371462331E-2</v>
      </c>
      <c r="J20" s="119">
        <v>2.7793828741441873E-2</v>
      </c>
      <c r="K20" s="233">
        <v>2.8164080728659599E-2</v>
      </c>
      <c r="L20" s="101"/>
      <c r="M20" s="101"/>
      <c r="N20" s="101"/>
      <c r="O20" s="101"/>
      <c r="P20" s="101"/>
    </row>
    <row r="21" spans="1:16" ht="11.25" customHeight="1">
      <c r="C21" s="115" t="s">
        <v>56</v>
      </c>
      <c r="D21" s="68" t="s">
        <v>53</v>
      </c>
      <c r="E21" s="68" t="s">
        <v>51</v>
      </c>
      <c r="F21" s="69"/>
      <c r="G21" s="147"/>
      <c r="H21" s="147"/>
      <c r="I21" s="147"/>
      <c r="J21" s="147"/>
      <c r="K21" s="147"/>
      <c r="L21" s="234">
        <v>3.6138887459159851E-2</v>
      </c>
      <c r="M21" s="234">
        <v>3.6508855897545225E-2</v>
      </c>
      <c r="N21" s="234">
        <v>3.7199993197753758E-2</v>
      </c>
      <c r="O21" s="234">
        <v>3.7673866659888144E-2</v>
      </c>
      <c r="P21" s="234">
        <v>3.913946937664492E-2</v>
      </c>
    </row>
    <row r="22" spans="1:16" ht="11.25" customHeight="1">
      <c r="C22" s="70" t="s">
        <v>57</v>
      </c>
      <c r="D22" s="68" t="s">
        <v>58</v>
      </c>
      <c r="E22" s="68" t="s">
        <v>51</v>
      </c>
      <c r="F22" s="69"/>
      <c r="G22" s="204">
        <f t="shared" ref="G22:K22" si="6">IF(AND(G13&lt;&gt;"",G20&lt;&gt;""),((1+G20)*(1+G13)-1),"")</f>
        <v>6.3215924907122911E-2</v>
      </c>
      <c r="H22" s="204">
        <f t="shared" si="6"/>
        <v>0.10659113385743657</v>
      </c>
      <c r="I22" s="204">
        <f t="shared" si="6"/>
        <v>6.8660727748899308E-2</v>
      </c>
      <c r="J22" s="204">
        <f t="shared" si="6"/>
        <v>5.2714619592630463E-2</v>
      </c>
      <c r="K22" s="204">
        <f t="shared" si="6"/>
        <v>6.5441799180860682E-2</v>
      </c>
      <c r="L22" s="204">
        <f>IF(AND(L14&lt;&gt;"",L21&lt;&gt;""),((1+L21)*(1+L14)-1),"")</f>
        <v>6.183505095139985E-2</v>
      </c>
      <c r="M22" s="204">
        <f t="shared" ref="M22:P22" si="7">IF(AND(M14&lt;&gt;"",M21&lt;&gt;""),((1+M21)*(1+M14)-1),"")</f>
        <v>6.2214194578164683E-2</v>
      </c>
      <c r="N22" s="204">
        <f t="shared" si="7"/>
        <v>6.2922472029444343E-2</v>
      </c>
      <c r="O22" s="204">
        <f t="shared" si="7"/>
        <v>6.3408097516432615E-2</v>
      </c>
      <c r="P22" s="204">
        <f t="shared" si="7"/>
        <v>6.4910047066109477E-2</v>
      </c>
    </row>
    <row r="23" spans="1:16" ht="11.25" customHeight="1">
      <c r="A23" s="2"/>
      <c r="B23" s="2"/>
      <c r="C23" s="70"/>
      <c r="D23" s="68"/>
      <c r="E23" s="68"/>
      <c r="F23" s="69"/>
      <c r="G23" s="76"/>
      <c r="H23" s="16"/>
      <c r="I23" s="16"/>
      <c r="J23" s="16"/>
      <c r="K23" s="16"/>
      <c r="L23" s="232"/>
      <c r="M23" s="232"/>
      <c r="N23" s="232"/>
      <c r="O23" s="232"/>
      <c r="P23" s="232"/>
    </row>
    <row r="24" spans="1:16" s="53" customFormat="1" ht="12.75" customHeight="1">
      <c r="A24" s="8"/>
      <c r="B24" s="23" t="s">
        <v>18</v>
      </c>
      <c r="D24" s="54"/>
      <c r="E24" s="54"/>
    </row>
    <row r="25" spans="1:16" ht="18" hidden="1" customHeight="1">
      <c r="G25" s="75"/>
      <c r="H25" s="75"/>
      <c r="I25" s="75"/>
      <c r="J25" s="75"/>
      <c r="K25" s="75"/>
      <c r="L25" s="75"/>
      <c r="M25" s="75"/>
      <c r="N25" s="19"/>
    </row>
    <row r="26" spans="1:16" ht="18" hidden="1" customHeight="1">
      <c r="G26" s="75"/>
      <c r="H26" s="75"/>
      <c r="I26" s="75"/>
      <c r="J26" s="75"/>
      <c r="K26" s="75"/>
      <c r="L26" s="75"/>
      <c r="M26" s="75"/>
      <c r="N26" s="19"/>
    </row>
    <row r="27" spans="1:16" ht="18" hidden="1" customHeight="1">
      <c r="G27" s="75"/>
      <c r="H27" s="75"/>
      <c r="I27" s="75"/>
      <c r="J27" s="75"/>
      <c r="K27" s="75"/>
      <c r="L27" s="75"/>
      <c r="M27" s="75"/>
      <c r="N27" s="19"/>
    </row>
    <row r="28" spans="1:16" ht="18" hidden="1" customHeight="1">
      <c r="G28" s="75"/>
      <c r="H28" s="75"/>
      <c r="I28" s="75"/>
      <c r="J28" s="75"/>
      <c r="K28" s="75"/>
      <c r="L28" s="75"/>
      <c r="M28" s="75"/>
      <c r="N28" s="19"/>
    </row>
    <row r="29" spans="1:16" ht="18" hidden="1" customHeight="1">
      <c r="M29" s="17"/>
      <c r="N29" s="19"/>
    </row>
    <row r="30" spans="1:16" ht="18" hidden="1" customHeight="1">
      <c r="M30" s="17"/>
      <c r="N30" s="19"/>
    </row>
    <row r="31" spans="1:16" ht="18" hidden="1" customHeight="1">
      <c r="M31" s="17"/>
      <c r="N31" s="19"/>
    </row>
    <row r="32" spans="1:16" ht="18" hidden="1" customHeight="1">
      <c r="M32" s="17"/>
      <c r="N32" s="19"/>
    </row>
    <row r="33" spans="13:14" ht="18" hidden="1" customHeight="1">
      <c r="M33" s="17"/>
      <c r="N33" s="19"/>
    </row>
    <row r="34" spans="13:14" ht="18" hidden="1" customHeight="1">
      <c r="M34" s="17"/>
      <c r="N34" s="19"/>
    </row>
    <row r="35" spans="13:14" ht="18" hidden="1" customHeight="1">
      <c r="M35" s="17"/>
      <c r="N35" s="19"/>
    </row>
    <row r="36" spans="13:14" ht="18" hidden="1" customHeight="1">
      <c r="M36" s="17"/>
      <c r="N36" s="19"/>
    </row>
    <row r="37" spans="13:14" ht="18" hidden="1" customHeight="1">
      <c r="M37" s="17"/>
      <c r="N37" s="19"/>
    </row>
    <row r="38" spans="13:14" ht="18" hidden="1" customHeight="1">
      <c r="M38" s="17"/>
      <c r="N38" s="19"/>
    </row>
    <row r="39" spans="13:14" ht="18" hidden="1" customHeight="1">
      <c r="M39" s="17"/>
      <c r="N39" s="19"/>
    </row>
    <row r="40" spans="13:14" ht="18" hidden="1" customHeight="1">
      <c r="M40" s="17"/>
      <c r="N40" s="19"/>
    </row>
    <row r="41" spans="13:14" ht="18" hidden="1" customHeight="1">
      <c r="M41" s="17"/>
      <c r="N41" s="19"/>
    </row>
    <row r="42" spans="13:14" ht="18" hidden="1" customHeight="1">
      <c r="M42" s="17"/>
      <c r="N42" s="19"/>
    </row>
    <row r="43" spans="13:14" ht="18" hidden="1" customHeight="1">
      <c r="M43" s="17"/>
      <c r="N43" s="19"/>
    </row>
    <row r="44" spans="13:14" ht="18" hidden="1" customHeight="1">
      <c r="M44" s="17"/>
      <c r="N44" s="19"/>
    </row>
    <row r="45" spans="13:14" ht="18" hidden="1" customHeight="1">
      <c r="M45" s="17"/>
      <c r="N45" s="19"/>
    </row>
    <row r="46" spans="13:14" ht="18" hidden="1" customHeight="1">
      <c r="M46" s="17"/>
      <c r="N46" s="19"/>
    </row>
    <row r="47" spans="13:14" ht="18" hidden="1" customHeight="1">
      <c r="M47" s="17"/>
      <c r="N47" s="19"/>
    </row>
    <row r="48" spans="13:14" ht="18" hidden="1" customHeight="1">
      <c r="M48" s="17"/>
      <c r="N48" s="19"/>
    </row>
    <row r="49" spans="13:14" ht="18" hidden="1" customHeight="1">
      <c r="M49" s="17"/>
      <c r="N49" s="19"/>
    </row>
    <row r="50" spans="13:14" ht="18" hidden="1" customHeight="1">
      <c r="M50" s="17"/>
      <c r="N50" s="19"/>
    </row>
    <row r="51" spans="13:14" ht="18" hidden="1" customHeight="1">
      <c r="M51" s="17"/>
      <c r="N51" s="19"/>
    </row>
    <row r="52" spans="13:14" ht="18" hidden="1" customHeight="1">
      <c r="M52" s="17"/>
      <c r="N52" s="19"/>
    </row>
    <row r="53" spans="13:14" ht="18" hidden="1" customHeight="1">
      <c r="M53" s="17"/>
      <c r="N53" s="19"/>
    </row>
    <row r="54" spans="13:14" ht="18" hidden="1" customHeight="1">
      <c r="M54" s="17"/>
      <c r="N54" s="19"/>
    </row>
    <row r="55" spans="13:14" ht="18" hidden="1" customHeight="1">
      <c r="M55" s="17"/>
      <c r="N55" s="19"/>
    </row>
    <row r="56" spans="13:14" ht="18" hidden="1" customHeight="1">
      <c r="M56" s="17"/>
      <c r="N56" s="19"/>
    </row>
    <row r="57" spans="13:14" ht="18" hidden="1" customHeight="1">
      <c r="M57" s="17"/>
      <c r="N57" s="19"/>
    </row>
    <row r="58" spans="13:14" ht="18" hidden="1" customHeight="1">
      <c r="M58" s="17"/>
      <c r="N58" s="19"/>
    </row>
    <row r="59" spans="13:14" ht="18" hidden="1" customHeight="1">
      <c r="M59" s="17"/>
      <c r="N59" s="19"/>
    </row>
    <row r="60" spans="13:14" ht="18" hidden="1" customHeight="1">
      <c r="M60" s="17"/>
      <c r="N60" s="19"/>
    </row>
    <row r="61" spans="13:14" ht="18" hidden="1" customHeight="1">
      <c r="M61" s="17"/>
      <c r="N61" s="19"/>
    </row>
    <row r="62" spans="13:14" ht="18" hidden="1" customHeight="1">
      <c r="M62" s="17"/>
      <c r="N62" s="19"/>
    </row>
    <row r="63" spans="13:14" ht="18" hidden="1" customHeight="1">
      <c r="M63" s="17"/>
      <c r="N63" s="19"/>
    </row>
    <row r="64" spans="13:14" ht="18" hidden="1" customHeight="1">
      <c r="M64" s="17"/>
      <c r="N64" s="19"/>
    </row>
    <row r="65" spans="13:14" ht="18" hidden="1" customHeight="1">
      <c r="M65" s="17"/>
      <c r="N65" s="19"/>
    </row>
    <row r="66" spans="13:14" ht="18" hidden="1" customHeight="1">
      <c r="M66" s="17"/>
      <c r="N66" s="19"/>
    </row>
    <row r="67" spans="13:14" ht="18" hidden="1" customHeight="1">
      <c r="M67" s="17"/>
      <c r="N67" s="19"/>
    </row>
    <row r="68" spans="13:14" ht="18" hidden="1" customHeight="1">
      <c r="M68" s="17"/>
      <c r="N68" s="19"/>
    </row>
    <row r="69" spans="13:14" ht="18" hidden="1" customHeight="1">
      <c r="M69" s="17"/>
      <c r="N69" s="19"/>
    </row>
    <row r="70" spans="13:14" ht="18" hidden="1" customHeight="1">
      <c r="M70" s="17"/>
      <c r="N70" s="19"/>
    </row>
    <row r="71" spans="13:14" ht="18" hidden="1" customHeight="1">
      <c r="M71" s="17"/>
      <c r="N71" s="19"/>
    </row>
    <row r="72" spans="13:14" ht="18" hidden="1" customHeight="1">
      <c r="M72" s="17"/>
      <c r="N72" s="19"/>
    </row>
    <row r="73" spans="13:14" ht="18" hidden="1" customHeight="1">
      <c r="M73" s="17"/>
      <c r="N73" s="19"/>
    </row>
    <row r="74" spans="13:14" ht="18" hidden="1" customHeight="1">
      <c r="M74" s="17"/>
      <c r="N74" s="19"/>
    </row>
    <row r="75" spans="13:14" ht="18" hidden="1" customHeight="1">
      <c r="M75" s="17"/>
      <c r="N75" s="19"/>
    </row>
    <row r="76" spans="13:14" ht="18" hidden="1" customHeight="1">
      <c r="M76" s="17"/>
      <c r="N76" s="19"/>
    </row>
    <row r="77" spans="13:14" ht="18" hidden="1" customHeight="1">
      <c r="M77" s="17"/>
      <c r="N77" s="19"/>
    </row>
    <row r="78" spans="13:14" ht="18" hidden="1" customHeight="1">
      <c r="M78" s="17"/>
      <c r="N78" s="19"/>
    </row>
    <row r="79" spans="13:14" ht="18" hidden="1" customHeight="1">
      <c r="M79" s="17"/>
      <c r="N79" s="19"/>
    </row>
    <row r="80" spans="13:14" ht="18" hidden="1" customHeight="1">
      <c r="M80" s="17"/>
      <c r="N80" s="19"/>
    </row>
    <row r="81" spans="13:14" ht="18" hidden="1" customHeight="1">
      <c r="M81" s="17"/>
      <c r="N81" s="19"/>
    </row>
    <row r="82" spans="13:14" ht="18" hidden="1" customHeight="1">
      <c r="M82" s="17"/>
      <c r="N82" s="19"/>
    </row>
    <row r="83" spans="13:14" ht="18" hidden="1" customHeight="1">
      <c r="M83" s="17"/>
      <c r="N83" s="19"/>
    </row>
    <row r="84" spans="13:14" ht="18" hidden="1" customHeight="1">
      <c r="M84" s="17"/>
      <c r="N84" s="19"/>
    </row>
    <row r="85" spans="13:14" ht="18" hidden="1" customHeight="1">
      <c r="M85" s="17"/>
      <c r="N85" s="19"/>
    </row>
    <row r="86" spans="13:14" ht="18" hidden="1" customHeight="1">
      <c r="M86" s="17"/>
      <c r="N86" s="19"/>
    </row>
    <row r="87" spans="13:14" ht="18" hidden="1" customHeight="1">
      <c r="M87" s="17"/>
      <c r="N87" s="19"/>
    </row>
    <row r="88" spans="13:14" ht="18" hidden="1" customHeight="1">
      <c r="M88" s="17"/>
      <c r="N88" s="19"/>
    </row>
    <row r="89" spans="13:14" ht="18" hidden="1" customHeight="1">
      <c r="M89" s="17"/>
      <c r="N89" s="19"/>
    </row>
    <row r="90" spans="13:14" ht="18" hidden="1" customHeight="1">
      <c r="M90" s="17"/>
      <c r="N90" s="19"/>
    </row>
    <row r="91" spans="13:14" ht="18" hidden="1" customHeight="1">
      <c r="M91" s="17"/>
      <c r="N91" s="19"/>
    </row>
    <row r="92" spans="13:14" ht="18" hidden="1" customHeight="1">
      <c r="M92" s="17"/>
      <c r="N92" s="19"/>
    </row>
    <row r="93" spans="13:14" ht="18" hidden="1" customHeight="1">
      <c r="M93" s="17"/>
      <c r="N93" s="19"/>
    </row>
    <row r="94" spans="13:14" ht="18" hidden="1" customHeight="1">
      <c r="M94" s="17"/>
      <c r="N94" s="19"/>
    </row>
    <row r="95" spans="13:14" ht="18" hidden="1" customHeight="1">
      <c r="M95" s="17"/>
      <c r="N95" s="19"/>
    </row>
    <row r="96" spans="13:14" ht="18" hidden="1" customHeight="1">
      <c r="M96" s="17"/>
      <c r="N96" s="19"/>
    </row>
    <row r="97" spans="13:14" ht="18" hidden="1" customHeight="1">
      <c r="M97" s="17"/>
      <c r="N97" s="19"/>
    </row>
    <row r="98" spans="13:14" ht="18" hidden="1" customHeight="1">
      <c r="M98" s="17"/>
      <c r="N98" s="19"/>
    </row>
    <row r="99" spans="13:14" ht="18" hidden="1" customHeight="1">
      <c r="M99" s="17"/>
      <c r="N99" s="19"/>
    </row>
    <row r="100" spans="13:14" ht="18" hidden="1" customHeight="1">
      <c r="M100" s="17"/>
      <c r="N100" s="19"/>
    </row>
    <row r="101" spans="13:14" ht="18" hidden="1" customHeight="1">
      <c r="M101" s="17"/>
      <c r="N101" s="19"/>
    </row>
    <row r="102" spans="13:14" ht="18" hidden="1" customHeight="1">
      <c r="M102" s="17"/>
      <c r="N102" s="19"/>
    </row>
    <row r="103" spans="13:14" ht="18" hidden="1" customHeight="1">
      <c r="M103" s="17"/>
      <c r="N103" s="19"/>
    </row>
    <row r="104" spans="13:14" ht="18" hidden="1" customHeight="1">
      <c r="M104" s="17"/>
      <c r="N104" s="19"/>
    </row>
    <row r="105" spans="13:14" ht="18" hidden="1" customHeight="1">
      <c r="M105" s="17"/>
      <c r="N105" s="19"/>
    </row>
    <row r="106" spans="13:14" ht="18" hidden="1" customHeight="1">
      <c r="M106" s="17"/>
      <c r="N106" s="19"/>
    </row>
    <row r="107" spans="13:14" ht="18" customHeight="1">
      <c r="M107" s="17"/>
      <c r="N107" s="19"/>
    </row>
    <row r="108" spans="13:14" ht="18" customHeight="1">
      <c r="M108" s="17"/>
      <c r="N108" s="19"/>
    </row>
  </sheetData>
  <pageMargins left="0.7" right="0.7" top="0.75" bottom="0.75" header="0.3" footer="0.3"/>
  <pageSetup paperSize="9" orientation="portrait" r:id="rId1"/>
  <headerFooter>
    <oddFooter>&amp;C_x000D_&amp;1#&amp;"Aptos"&amp;10&amp;K000000 Ringfenced -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FF99"/>
  </sheetPr>
  <dimension ref="A1:XFC65"/>
  <sheetViews>
    <sheetView topLeftCell="C8" zoomScale="114" zoomScaleNormal="115" workbookViewId="0">
      <selection activeCell="I2" sqref="I2"/>
    </sheetView>
  </sheetViews>
  <sheetFormatPr defaultColWidth="0" defaultRowHeight="18" customHeight="1" zeroHeight="1"/>
  <cols>
    <col min="1" max="2" width="1.26953125" style="2" customWidth="1"/>
    <col min="3" max="3" width="18.54296875" style="13" customWidth="1"/>
    <col min="4" max="4" width="23.7265625" style="13" customWidth="1"/>
    <col min="5" max="5" width="13.453125" style="13" customWidth="1"/>
    <col min="6" max="6" width="9.1796875" style="13" customWidth="1"/>
    <col min="7" max="7" width="2.81640625" style="13" customWidth="1"/>
    <col min="8" max="9" width="17.7265625" style="2" bestFit="1" customWidth="1"/>
    <col min="10" max="12" width="17" style="2" bestFit="1" customWidth="1"/>
    <col min="13" max="13" width="10.453125" style="2" customWidth="1"/>
    <col min="14" max="14" width="6.1796875" style="2" bestFit="1" customWidth="1"/>
    <col min="15" max="23" width="0" style="2" hidden="1" customWidth="1"/>
    <col min="24" max="16383" width="12.7265625" style="2" hidden="1"/>
    <col min="16384" max="16384" width="11.453125" style="2" customWidth="1"/>
  </cols>
  <sheetData>
    <row r="1" spans="2:14" ht="18" customHeight="1">
      <c r="B1" s="3" t="str">
        <f>'Input | General'!$B$1</f>
        <v>Evoenergy 2026-31 Gas AA Revised proposal - Capital expenditure sharing scheme model</v>
      </c>
      <c r="D1" s="3"/>
      <c r="E1" s="3"/>
      <c r="F1" s="3"/>
      <c r="G1" s="3"/>
      <c r="H1" s="86"/>
      <c r="I1" s="87" t="s">
        <v>19</v>
      </c>
      <c r="J1" s="117" t="s">
        <v>20</v>
      </c>
      <c r="K1" s="122" t="s">
        <v>21</v>
      </c>
      <c r="L1" s="218" t="s">
        <v>22</v>
      </c>
      <c r="M1" s="228" t="s">
        <v>165</v>
      </c>
    </row>
    <row r="2" spans="2:14" ht="18" customHeight="1">
      <c r="B2" s="10" t="s">
        <v>59</v>
      </c>
      <c r="D2" s="10"/>
      <c r="E2" s="10"/>
      <c r="F2" s="10"/>
      <c r="G2" s="10"/>
      <c r="I2" s="237"/>
    </row>
    <row r="3" spans="2:14" ht="3" customHeight="1">
      <c r="C3" s="1"/>
      <c r="D3" s="1"/>
      <c r="E3" s="1"/>
      <c r="F3" s="1"/>
      <c r="G3" s="1"/>
    </row>
    <row r="4" spans="2:14" s="8" customFormat="1" ht="12.75" customHeight="1">
      <c r="B4" s="23" t="s">
        <v>60</v>
      </c>
      <c r="D4" s="6"/>
      <c r="E4" s="6"/>
      <c r="F4" s="6"/>
      <c r="G4" s="6"/>
    </row>
    <row r="5" spans="2:14" ht="10.5" customHeight="1">
      <c r="D5" s="58"/>
      <c r="E5" s="58"/>
      <c r="F5" s="58"/>
      <c r="G5" s="58"/>
    </row>
    <row r="6" spans="2:14" s="58" customFormat="1" ht="10.5" customHeight="1">
      <c r="D6" s="65" t="s">
        <v>48</v>
      </c>
      <c r="E6" s="65" t="s">
        <v>49</v>
      </c>
      <c r="F6" s="65" t="s">
        <v>61</v>
      </c>
      <c r="G6" s="55"/>
      <c r="H6" s="134" t="str">
        <f>IF('Input | General'!D14="Yes",'Input | General'!D13,"n/a")</f>
        <v>2021–22</v>
      </c>
      <c r="I6" s="134" t="str">
        <f>IF('Input | General'!E14="Yes",'Input | General'!E13,"n/a")</f>
        <v>2022–23</v>
      </c>
      <c r="J6" s="134" t="str">
        <f>IF('Input | General'!F14="Yes",'Input | General'!F13,"n/a")</f>
        <v>2023–24</v>
      </c>
      <c r="K6" s="134" t="str">
        <f>IF('Input | General'!G14="Yes",'Input | General'!G13,"n/a")</f>
        <v>2024–25</v>
      </c>
      <c r="L6" s="134" t="str">
        <f>IF('Input | General'!H14="Yes",'Input | General'!H13,"n/a")</f>
        <v>2025–26</v>
      </c>
    </row>
    <row r="7" spans="2:14" s="58" customFormat="1" ht="10.5" customHeight="1"/>
    <row r="8" spans="2:14" ht="10.5" customHeight="1">
      <c r="C8" s="70" t="s">
        <v>62</v>
      </c>
      <c r="D8" s="68" t="s">
        <v>53</v>
      </c>
      <c r="E8" s="68" t="s">
        <v>63</v>
      </c>
      <c r="F8" s="68" t="str">
        <f>'Input | Inflation and Disc Rate'!$F$7</f>
        <v>2020–21</v>
      </c>
      <c r="G8" s="58"/>
      <c r="H8" s="120">
        <v>14.726539184622704</v>
      </c>
      <c r="I8" s="120">
        <v>13.075250103489033</v>
      </c>
      <c r="J8" s="120">
        <v>8.8268978322385827</v>
      </c>
      <c r="K8" s="120">
        <v>7.5941178356664887</v>
      </c>
      <c r="L8" s="120">
        <v>7.0029938961799916</v>
      </c>
    </row>
    <row r="9" spans="2:14" ht="10.5" customHeight="1">
      <c r="C9" s="70" t="s">
        <v>64</v>
      </c>
      <c r="D9" s="68" t="s">
        <v>53</v>
      </c>
      <c r="E9" s="68" t="s">
        <v>63</v>
      </c>
      <c r="F9" s="68" t="str">
        <f>'Input | Inflation and Disc Rate'!$F$7</f>
        <v>2020–21</v>
      </c>
      <c r="G9" s="58"/>
      <c r="H9" s="120">
        <v>0.14866847313320097</v>
      </c>
      <c r="I9" s="120">
        <v>9.7494404147243349E-2</v>
      </c>
      <c r="J9" s="120">
        <v>2.3578326927006205E-2</v>
      </c>
      <c r="K9" s="120">
        <v>2.6312541824568089E-2</v>
      </c>
      <c r="L9" s="120">
        <v>2.5546251258394003E-2</v>
      </c>
    </row>
    <row r="10" spans="2:14" ht="10.5" customHeight="1">
      <c r="C10" s="70" t="s">
        <v>65</v>
      </c>
      <c r="D10" s="68" t="s">
        <v>53</v>
      </c>
      <c r="E10" s="68" t="s">
        <v>63</v>
      </c>
      <c r="F10" s="68" t="str">
        <f>'Input | Inflation and Disc Rate'!$F$7</f>
        <v>2020–21</v>
      </c>
      <c r="G10" s="58"/>
      <c r="H10" s="120">
        <v>0</v>
      </c>
      <c r="I10" s="120">
        <v>0</v>
      </c>
      <c r="J10" s="120">
        <v>0</v>
      </c>
      <c r="K10" s="120">
        <v>0</v>
      </c>
      <c r="L10" s="120">
        <v>0</v>
      </c>
    </row>
    <row r="11" spans="2:14" ht="10.5" customHeight="1">
      <c r="C11" s="70" t="s">
        <v>66</v>
      </c>
      <c r="D11" s="68" t="s">
        <v>53</v>
      </c>
      <c r="E11" s="68" t="s">
        <v>63</v>
      </c>
      <c r="F11" s="68" t="str">
        <f>'Input | Inflation and Disc Rate'!$F$7</f>
        <v>2020–21</v>
      </c>
      <c r="G11" s="58"/>
      <c r="H11" s="120">
        <v>4.1233731595318588</v>
      </c>
      <c r="I11" s="120">
        <v>3.0015049307517292</v>
      </c>
      <c r="J11" s="120">
        <v>0.933022620901238</v>
      </c>
      <c r="K11" s="120">
        <v>1.0407336039299382</v>
      </c>
      <c r="L11" s="120">
        <v>1.0099553628923954</v>
      </c>
    </row>
    <row r="12" spans="2:14" s="58" customFormat="1" ht="10.5" customHeight="1">
      <c r="H12" s="213"/>
      <c r="I12" s="213"/>
      <c r="J12" s="213"/>
      <c r="K12" s="213"/>
      <c r="L12" s="213"/>
    </row>
    <row r="13" spans="2:14" ht="10.5" customHeight="1">
      <c r="C13" s="67" t="s">
        <v>67</v>
      </c>
      <c r="D13" s="66" t="s">
        <v>58</v>
      </c>
      <c r="E13" s="135" t="s">
        <v>63</v>
      </c>
      <c r="F13" s="136" t="str">
        <f>'Input | Inflation and Disc Rate'!$F$7</f>
        <v>2020–21</v>
      </c>
      <c r="G13" s="58"/>
      <c r="H13" s="171">
        <f>IF(H6="n/a", "", H8-H9-H10-H11)</f>
        <v>10.454497551957644</v>
      </c>
      <c r="I13" s="171">
        <f t="shared" ref="I13:L13" si="0">IF(I6="n/a", "", I8-I9-I10-I11)</f>
        <v>9.9762507685900612</v>
      </c>
      <c r="J13" s="171">
        <f t="shared" si="0"/>
        <v>7.8702968844103376</v>
      </c>
      <c r="K13" s="171">
        <f t="shared" si="0"/>
        <v>6.5270716899119821</v>
      </c>
      <c r="L13" s="171">
        <f t="shared" si="0"/>
        <v>5.9674922820292018</v>
      </c>
      <c r="N13" s="210"/>
    </row>
    <row r="14" spans="2:14" ht="10.5" customHeight="1">
      <c r="D14" s="58"/>
      <c r="E14" s="58"/>
      <c r="F14" s="58"/>
      <c r="G14" s="58"/>
      <c r="M14" s="62"/>
      <c r="N14" s="62"/>
    </row>
    <row r="15" spans="2:14" s="8" customFormat="1" ht="12.75" customHeight="1">
      <c r="B15" s="64" t="s">
        <v>68</v>
      </c>
      <c r="D15" s="15"/>
      <c r="E15" s="15"/>
      <c r="F15" s="15"/>
      <c r="G15" s="15"/>
    </row>
    <row r="16" spans="2:14" ht="10.5" customHeight="1">
      <c r="B16" s="63"/>
      <c r="C16" s="2"/>
    </row>
    <row r="17" spans="2:14" ht="10.5" customHeight="1">
      <c r="B17" s="63"/>
      <c r="C17" s="58"/>
      <c r="D17" s="65" t="s">
        <v>48</v>
      </c>
      <c r="E17" s="65" t="s">
        <v>49</v>
      </c>
      <c r="F17" s="65" t="s">
        <v>61</v>
      </c>
      <c r="G17" s="55"/>
      <c r="H17" s="134" t="str">
        <f>H6</f>
        <v>2021–22</v>
      </c>
      <c r="I17" s="134" t="str">
        <f t="shared" ref="I17:L17" si="1">I6</f>
        <v>2022–23</v>
      </c>
      <c r="J17" s="134" t="str">
        <f t="shared" si="1"/>
        <v>2023–24</v>
      </c>
      <c r="K17" s="134" t="str">
        <f t="shared" si="1"/>
        <v>2024–25</v>
      </c>
      <c r="L17" s="134" t="str">
        <f t="shared" si="1"/>
        <v>2025–26</v>
      </c>
      <c r="M17" s="58"/>
      <c r="N17" s="58"/>
    </row>
    <row r="18" spans="2:14" ht="10.5" customHeight="1">
      <c r="B18" s="63"/>
      <c r="C18" s="58"/>
      <c r="D18" s="58"/>
      <c r="E18" s="58"/>
      <c r="F18" s="58"/>
      <c r="G18" s="58"/>
      <c r="H18" s="58"/>
      <c r="I18" s="58"/>
      <c r="J18" s="58"/>
      <c r="K18" s="160"/>
      <c r="L18" s="215"/>
      <c r="M18" s="58"/>
      <c r="N18" s="58"/>
    </row>
    <row r="19" spans="2:14" ht="10.5" customHeight="1">
      <c r="B19" s="63"/>
      <c r="C19" s="70" t="s">
        <v>69</v>
      </c>
      <c r="D19" s="68" t="s">
        <v>53</v>
      </c>
      <c r="E19" s="68" t="s">
        <v>63</v>
      </c>
      <c r="F19" s="68" t="s">
        <v>70</v>
      </c>
      <c r="G19" s="58"/>
      <c r="H19" s="120">
        <v>9.8592370000000003</v>
      </c>
      <c r="I19" s="120">
        <v>10.01027083</v>
      </c>
      <c r="J19" s="120">
        <v>9.259309</v>
      </c>
      <c r="K19" s="236">
        <v>7.8566350000000007</v>
      </c>
      <c r="L19" s="225">
        <v>11.072565834095162</v>
      </c>
    </row>
    <row r="20" spans="2:14" ht="10.5" customHeight="1">
      <c r="B20" s="63"/>
      <c r="C20" s="70" t="s">
        <v>64</v>
      </c>
      <c r="D20" s="68" t="s">
        <v>53</v>
      </c>
      <c r="E20" s="68" t="s">
        <v>63</v>
      </c>
      <c r="F20" s="68" t="s">
        <v>70</v>
      </c>
      <c r="G20" s="109"/>
      <c r="H20" s="120">
        <v>0.393345</v>
      </c>
      <c r="I20" s="120">
        <v>0.31039299999999997</v>
      </c>
      <c r="J20" s="120">
        <v>0.310083</v>
      </c>
      <c r="K20" s="225">
        <v>0.333812</v>
      </c>
      <c r="L20" s="225">
        <v>0.11565561089218029</v>
      </c>
      <c r="N20" s="211"/>
    </row>
    <row r="21" spans="2:14" ht="10.5" customHeight="1">
      <c r="B21" s="63"/>
      <c r="C21" s="108" t="s">
        <v>65</v>
      </c>
      <c r="D21" s="68" t="s">
        <v>53</v>
      </c>
      <c r="E21" s="68" t="s">
        <v>63</v>
      </c>
      <c r="F21" s="68" t="s">
        <v>70</v>
      </c>
      <c r="G21" s="109"/>
      <c r="H21" s="121">
        <v>0</v>
      </c>
      <c r="I21" s="120">
        <v>0</v>
      </c>
      <c r="J21" s="120">
        <v>0</v>
      </c>
      <c r="K21" s="225">
        <v>0</v>
      </c>
      <c r="L21" s="225">
        <v>0</v>
      </c>
    </row>
    <row r="22" spans="2:14" ht="10.5" customHeight="1">
      <c r="B22" s="63"/>
      <c r="C22" s="116" t="s">
        <v>66</v>
      </c>
      <c r="D22" s="68" t="s">
        <v>53</v>
      </c>
      <c r="E22" s="68" t="s">
        <v>63</v>
      </c>
      <c r="F22" s="68" t="s">
        <v>70</v>
      </c>
      <c r="G22" s="58"/>
      <c r="H22" s="121">
        <v>5.8501880000000002</v>
      </c>
      <c r="I22" s="121">
        <v>5.5204949999999995</v>
      </c>
      <c r="J22" s="121">
        <v>3.6733729999999998</v>
      </c>
      <c r="K22" s="226">
        <v>1.9901990000000001</v>
      </c>
      <c r="L22" s="226">
        <v>1.7481098436255302</v>
      </c>
      <c r="M22" s="214"/>
      <c r="N22" s="214"/>
    </row>
    <row r="23" spans="2:14" ht="10.5" customHeight="1">
      <c r="B23" s="63"/>
      <c r="C23" s="58"/>
      <c r="D23" s="58"/>
      <c r="E23" s="58"/>
      <c r="F23" s="58"/>
      <c r="G23" s="58"/>
      <c r="H23" s="57"/>
      <c r="I23" s="57"/>
      <c r="J23" s="57"/>
      <c r="K23" s="57"/>
      <c r="L23" s="57"/>
      <c r="M23" s="58"/>
      <c r="N23" s="58"/>
    </row>
    <row r="24" spans="2:14" ht="10.5" customHeight="1">
      <c r="B24" s="63"/>
      <c r="C24" s="67" t="s">
        <v>71</v>
      </c>
      <c r="D24" s="66" t="s">
        <v>58</v>
      </c>
      <c r="E24" s="137" t="s">
        <v>63</v>
      </c>
      <c r="F24" s="137" t="s">
        <v>70</v>
      </c>
      <c r="G24" s="58"/>
      <c r="H24" s="171">
        <f>IF(H17="n/a", "", H19-H20-H21-H22)</f>
        <v>3.615704</v>
      </c>
      <c r="I24" s="171">
        <f t="shared" ref="I24:L24" si="2">IF(I17="n/a", "", I19-I20-I21-I22)</f>
        <v>4.1793828300000007</v>
      </c>
      <c r="J24" s="171">
        <f t="shared" si="2"/>
        <v>5.2758529999999997</v>
      </c>
      <c r="K24" s="216">
        <f t="shared" si="2"/>
        <v>5.5326240000000002</v>
      </c>
      <c r="L24" s="216">
        <f t="shared" si="2"/>
        <v>9.2088003795774522</v>
      </c>
      <c r="N24" s="210"/>
    </row>
    <row r="25" spans="2:14" ht="10.5" customHeight="1">
      <c r="B25" s="63"/>
      <c r="C25" s="2"/>
      <c r="M25" s="62"/>
      <c r="N25" s="62"/>
    </row>
    <row r="26" spans="2:14" s="8" customFormat="1" ht="12.75" customHeight="1">
      <c r="B26" s="64" t="s">
        <v>72</v>
      </c>
      <c r="D26" s="15"/>
      <c r="E26" s="15"/>
      <c r="F26" s="15"/>
      <c r="G26" s="15"/>
    </row>
    <row r="27" spans="2:14" ht="10.5" customHeight="1">
      <c r="D27" s="58"/>
      <c r="E27" s="58"/>
      <c r="F27" s="58"/>
      <c r="G27" s="58"/>
    </row>
    <row r="28" spans="2:14" ht="10.5" customHeight="1">
      <c r="D28" s="58"/>
      <c r="E28" s="58"/>
      <c r="F28" s="58"/>
      <c r="G28" s="58"/>
      <c r="H28" s="134" t="str">
        <f>'Input | General'!D19</f>
        <v>2026-27</v>
      </c>
      <c r="I28" s="134" t="str">
        <f>'Input | General'!E19</f>
        <v>2027–28</v>
      </c>
      <c r="J28" s="134" t="str">
        <f>'Input | General'!F19</f>
        <v>2028–29</v>
      </c>
      <c r="K28" s="134" t="str">
        <f>'Input | General'!G19</f>
        <v>2029–30</v>
      </c>
      <c r="L28" s="134" t="str">
        <f>'Input | General'!H19</f>
        <v>2030–31</v>
      </c>
    </row>
    <row r="29" spans="2:14" s="14" customFormat="1" ht="10.5" customHeight="1">
      <c r="C29" s="13"/>
      <c r="D29" s="58"/>
      <c r="E29" s="58"/>
      <c r="F29" s="58"/>
      <c r="G29" s="58"/>
    </row>
    <row r="30" spans="2:14" ht="11.25" customHeight="1">
      <c r="C30" s="74" t="s">
        <v>73</v>
      </c>
      <c r="D30" s="68" t="str">
        <f>'Input | General'!$D$6</f>
        <v>Evoenergy</v>
      </c>
      <c r="E30" s="68" t="s">
        <v>63</v>
      </c>
      <c r="F30" s="68" t="s">
        <v>70</v>
      </c>
      <c r="G30" s="58"/>
      <c r="H30" s="120">
        <v>0</v>
      </c>
      <c r="I30" s="120">
        <v>0</v>
      </c>
      <c r="J30" s="120">
        <v>0</v>
      </c>
      <c r="K30" s="120">
        <v>0</v>
      </c>
      <c r="L30" s="120">
        <v>0</v>
      </c>
    </row>
    <row r="31" spans="2:14" ht="11.25" customHeight="1">
      <c r="C31" s="74" t="s">
        <v>73</v>
      </c>
      <c r="D31" s="56" t="s">
        <v>58</v>
      </c>
      <c r="E31" s="68" t="s">
        <v>63</v>
      </c>
      <c r="F31" s="68" t="str">
        <f>'Input | Inflation and Disc Rate'!$F$7</f>
        <v>2020–21</v>
      </c>
      <c r="G31" s="58"/>
      <c r="H31" s="169">
        <f>IF(H30&lt;&gt;"",H30/('Input | Inflation and Disc Rate'!K10*(1+'Input | Inflation and Disc Rate'!L9)^0.5),"")</f>
        <v>0</v>
      </c>
      <c r="I31" s="169">
        <f>IF(I30&lt;&gt;"",I30/('Input | Inflation and Disc Rate'!L10*(1+'Input | Inflation and Disc Rate'!M9)^0.5),"")</f>
        <v>0</v>
      </c>
      <c r="J31" s="169">
        <f>IF(J30&lt;&gt;"",J30/('Input | Inflation and Disc Rate'!M10*(1+'Input | Inflation and Disc Rate'!N9)^0.5),"")</f>
        <v>0</v>
      </c>
      <c r="K31" s="169">
        <f>IF(K30&lt;&gt;"",K30/('Input | Inflation and Disc Rate'!N10*(1+'Input | Inflation and Disc Rate'!O9)^0.5),"")</f>
        <v>0</v>
      </c>
      <c r="L31" s="169">
        <f>IF(L30&lt;&gt;"",L30/('Input | Inflation and Disc Rate'!O10*(1+'Input | Inflation and Disc Rate'!P9)^0.5),"")</f>
        <v>0</v>
      </c>
    </row>
    <row r="32" spans="2:14" ht="11.25" customHeight="1">
      <c r="C32" s="74" t="s">
        <v>73</v>
      </c>
      <c r="D32" s="56" t="s">
        <v>53</v>
      </c>
      <c r="E32" s="68" t="s">
        <v>63</v>
      </c>
      <c r="F32" s="68" t="s">
        <v>70</v>
      </c>
      <c r="G32" s="58"/>
      <c r="H32" s="169">
        <f>IF(H30&lt;&gt;"",H31*'Input | Inflation and Disc Rate'!K15*(1+'Input | Inflation and Disc Rate'!L14)^0.5,"")</f>
        <v>0</v>
      </c>
      <c r="I32" s="169">
        <f>IF(I30&lt;&gt;"",I31*'Input | Inflation and Disc Rate'!L15*(1+'Input | Inflation and Disc Rate'!M14)^0.5,"")</f>
        <v>0</v>
      </c>
      <c r="J32" s="169">
        <f>IF(J30&lt;&gt;"",J31*'Input | Inflation and Disc Rate'!M15*(1+'Input | Inflation and Disc Rate'!N14)^0.5,"")</f>
        <v>0</v>
      </c>
      <c r="K32" s="169">
        <f>IF(K30&lt;&gt;"",K31*'Input | Inflation and Disc Rate'!N15*(1+'Input | Inflation and Disc Rate'!O14)^0.5,"")</f>
        <v>0</v>
      </c>
      <c r="L32" s="169">
        <f>IF(L30&lt;&gt;"",L31*'Input | Inflation and Disc Rate'!O15*(1+'Input | Inflation and Disc Rate'!P14)^0.5,"")</f>
        <v>0</v>
      </c>
    </row>
    <row r="33" spans="1:14" ht="10.5" customHeight="1">
      <c r="D33" s="58"/>
      <c r="E33" s="58"/>
      <c r="F33" s="58"/>
      <c r="G33" s="58"/>
      <c r="M33" s="62"/>
      <c r="N33" s="62"/>
    </row>
    <row r="34" spans="1:14" s="53" customFormat="1" ht="12.75" customHeight="1">
      <c r="A34" s="8"/>
      <c r="B34" s="23" t="s">
        <v>18</v>
      </c>
      <c r="D34" s="54"/>
      <c r="E34" s="54"/>
      <c r="F34" s="54"/>
    </row>
    <row r="35" spans="1:14" ht="10.5" hidden="1" customHeight="1"/>
    <row r="37" spans="1:14" ht="18" hidden="1" customHeight="1">
      <c r="C37" s="2"/>
      <c r="D37" s="2"/>
      <c r="E37" s="2"/>
      <c r="F37" s="2"/>
      <c r="G37" s="2"/>
    </row>
    <row r="40" spans="1:14" s="14" customFormat="1" ht="18" hidden="1" customHeight="1"/>
    <row r="45" spans="1:14" s="14" customFormat="1" ht="18" hidden="1" customHeight="1"/>
    <row r="49" spans="3:7" ht="18" customHeight="1"/>
    <row r="52" spans="3:7" ht="18" hidden="1" customHeight="1">
      <c r="C52" s="2"/>
      <c r="D52" s="2"/>
      <c r="E52" s="2"/>
      <c r="F52" s="2"/>
      <c r="G52" s="2"/>
    </row>
    <row r="56" spans="3:7" s="14" customFormat="1" ht="18" hidden="1" customHeight="1"/>
    <row r="65" spans="8:14" ht="18" hidden="1" customHeight="1">
      <c r="H65" s="14"/>
      <c r="I65" s="14"/>
      <c r="J65" s="14"/>
      <c r="K65" s="14"/>
      <c r="L65" s="14"/>
      <c r="M65" s="14"/>
      <c r="N65" s="14"/>
    </row>
  </sheetData>
  <conditionalFormatting sqref="H21:H22 I22:L22">
    <cfRule type="expression" dxfId="10" priority="3">
      <formula>IF($H$6&lt;&gt;"","FALSE","TRUE")</formula>
    </cfRule>
  </conditionalFormatting>
  <conditionalFormatting sqref="H8:L11">
    <cfRule type="expression" dxfId="9" priority="4">
      <formula>IF($H$6&lt;&gt;"","FALSE","TRUE")</formula>
    </cfRule>
  </conditionalFormatting>
  <conditionalFormatting sqref="H20:L20 H19:J19 L19">
    <cfRule type="expression" dxfId="8" priority="1">
      <formula>IF($H$6&lt;&gt;"","FALSE","TRUE")</formula>
    </cfRule>
  </conditionalFormatting>
  <conditionalFormatting sqref="H30:L30">
    <cfRule type="expression" dxfId="7" priority="7">
      <formula>IF($H$6&lt;&gt;"","FALSE","TRUE")</formula>
    </cfRule>
  </conditionalFormatting>
  <conditionalFormatting sqref="I21:L21">
    <cfRule type="expression" dxfId="6" priority="2">
      <formula>IF($H$6&lt;&gt;"","FALSE","TRUE")</formula>
    </cfRule>
  </conditionalFormatting>
  <pageMargins left="0.7" right="0.7" top="0.75" bottom="0.75" header="0.3" footer="0.3"/>
  <pageSetup paperSize="9" orientation="portrait" r:id="rId1"/>
  <headerFooter>
    <oddFooter>&amp;C_x000D_&amp;1#&amp;"Aptos"&amp;10&amp;K000000 Ringfenced - Official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DA410-CA49-447E-A60C-B24619D33814}">
  <sheetPr>
    <tabColor rgb="FFFFCC99"/>
  </sheetPr>
  <dimension ref="A1:X242"/>
  <sheetViews>
    <sheetView topLeftCell="D29" zoomScale="115" zoomScaleNormal="115" workbookViewId="0">
      <selection activeCell="K35" sqref="K35"/>
    </sheetView>
  </sheetViews>
  <sheetFormatPr defaultColWidth="0" defaultRowHeight="18" customHeight="1" zeroHeight="1"/>
  <cols>
    <col min="1" max="2" width="1.26953125" style="2" customWidth="1"/>
    <col min="3" max="3" width="49.81640625" style="13" customWidth="1"/>
    <col min="4" max="4" width="23.7265625" style="13" customWidth="1"/>
    <col min="5" max="5" width="25.26953125" style="13" customWidth="1"/>
    <col min="6" max="6" width="9.1796875" style="13" customWidth="1"/>
    <col min="7" max="7" width="2.81640625" style="13" customWidth="1"/>
    <col min="8" max="9" width="13.7265625" style="2" bestFit="1" customWidth="1"/>
    <col min="10" max="10" width="16.26953125" style="2" customWidth="1"/>
    <col min="11" max="12" width="13.7265625" style="2" bestFit="1" customWidth="1"/>
    <col min="13" max="13" width="2.81640625" style="2" customWidth="1"/>
    <col min="14" max="14" width="14.54296875" style="2" customWidth="1"/>
    <col min="15" max="15" width="2.81640625" style="2" customWidth="1"/>
    <col min="16" max="24" width="0" style="2" hidden="1" customWidth="1"/>
    <col min="25" max="16384" width="12.7265625" style="2" hidden="1"/>
  </cols>
  <sheetData>
    <row r="1" spans="2:14" ht="18" customHeight="1">
      <c r="B1" s="3" t="str">
        <f>'Input | General'!$B$1</f>
        <v>Evoenergy 2026-31 Gas AA Revised proposal - Capital expenditure sharing scheme model</v>
      </c>
      <c r="D1" s="3"/>
      <c r="E1" s="3"/>
      <c r="F1" s="3"/>
      <c r="G1" s="3"/>
      <c r="H1" s="86"/>
      <c r="I1" s="87" t="s">
        <v>19</v>
      </c>
      <c r="J1" s="117" t="s">
        <v>20</v>
      </c>
      <c r="K1" s="122" t="s">
        <v>21</v>
      </c>
      <c r="L1" s="218" t="s">
        <v>22</v>
      </c>
    </row>
    <row r="2" spans="2:14" ht="18" customHeight="1">
      <c r="B2" s="10" t="s">
        <v>74</v>
      </c>
      <c r="D2" s="10"/>
      <c r="E2" s="152"/>
      <c r="F2" s="10"/>
      <c r="G2" s="10"/>
    </row>
    <row r="3" spans="2:14" ht="13.5" customHeight="1">
      <c r="C3" s="1"/>
      <c r="D3" s="1"/>
      <c r="E3" s="1"/>
      <c r="F3" s="1"/>
      <c r="G3" s="1"/>
    </row>
    <row r="4" spans="2:14" s="8" customFormat="1" ht="12.75" customHeight="1">
      <c r="B4" s="23" t="s">
        <v>75</v>
      </c>
      <c r="D4" s="6"/>
      <c r="E4" s="6"/>
      <c r="F4" s="6"/>
      <c r="G4" s="6"/>
    </row>
    <row r="5" spans="2:14" ht="10.5" customHeight="1">
      <c r="D5" s="58"/>
      <c r="E5" s="58"/>
      <c r="F5" s="58"/>
      <c r="G5" s="58"/>
    </row>
    <row r="6" spans="2:14" s="58" customFormat="1" ht="10.5" customHeight="1">
      <c r="D6" s="65" t="s">
        <v>48</v>
      </c>
      <c r="E6" s="65" t="s">
        <v>49</v>
      </c>
      <c r="F6" s="65" t="s">
        <v>61</v>
      </c>
      <c r="G6" s="55"/>
      <c r="H6" s="134" t="str">
        <f>IF('Input | General'!D16="Yes",'Input | General'!D13,"n/a")</f>
        <v>2021–22</v>
      </c>
      <c r="I6" s="134" t="str">
        <f>IF('Input | General'!E16="Yes",'Input | General'!E13,"n/a")</f>
        <v>2022–23</v>
      </c>
      <c r="J6" s="134" t="str">
        <f>IF('Input | General'!F16="Yes",'Input | General'!F13,"n/a")</f>
        <v>2023–24</v>
      </c>
      <c r="K6" s="134" t="str">
        <f>IF('Input | General'!G16="Yes",'Input | General'!G13,"n/a")</f>
        <v>2024–25</v>
      </c>
      <c r="L6" s="134" t="str">
        <f>IF('Input | General'!H16="Yes",'Input | General'!H13,"n/a")</f>
        <v>n/a</v>
      </c>
      <c r="N6" s="2"/>
    </row>
    <row r="7" spans="2:14" s="58" customFormat="1" ht="10.5" customHeight="1">
      <c r="C7" s="153" t="s">
        <v>76</v>
      </c>
      <c r="N7" s="2"/>
    </row>
    <row r="8" spans="2:14" s="58" customFormat="1" ht="10.5" customHeight="1">
      <c r="H8" s="154"/>
      <c r="N8" s="2"/>
    </row>
    <row r="9" spans="2:14" ht="10.5" customHeight="1">
      <c r="C9" s="155" t="s">
        <v>77</v>
      </c>
      <c r="D9" s="68" t="str">
        <f>'Input | General'!$D$6</f>
        <v>Evoenergy</v>
      </c>
      <c r="E9" s="68" t="s">
        <v>78</v>
      </c>
      <c r="F9" s="68" t="s">
        <v>79</v>
      </c>
      <c r="G9" s="58"/>
      <c r="H9" s="156">
        <v>156979</v>
      </c>
      <c r="I9" s="156">
        <v>155867</v>
      </c>
      <c r="J9" s="156">
        <v>154606</v>
      </c>
      <c r="K9" s="220">
        <f>J10</f>
        <v>153498</v>
      </c>
      <c r="L9" s="209"/>
    </row>
    <row r="10" spans="2:14" s="58" customFormat="1" ht="10.5" customHeight="1">
      <c r="C10" s="155" t="s">
        <v>80</v>
      </c>
      <c r="D10" s="68" t="str">
        <f>'Input | General'!$D$6</f>
        <v>Evoenergy</v>
      </c>
      <c r="E10" s="68" t="s">
        <v>78</v>
      </c>
      <c r="F10" s="68" t="s">
        <v>79</v>
      </c>
      <c r="H10" s="156">
        <v>155867</v>
      </c>
      <c r="I10" s="156">
        <v>154606</v>
      </c>
      <c r="J10" s="156">
        <v>153498</v>
      </c>
      <c r="K10" s="221">
        <v>151599</v>
      </c>
      <c r="L10" s="209"/>
      <c r="N10" s="2"/>
    </row>
    <row r="11" spans="2:14" s="58" customFormat="1" ht="10.5" customHeight="1">
      <c r="H11" s="157"/>
      <c r="I11" s="157"/>
      <c r="J11" s="157"/>
      <c r="K11" s="157"/>
      <c r="L11" s="157"/>
      <c r="N11" s="2"/>
    </row>
    <row r="12" spans="2:14" ht="10.5" customHeight="1">
      <c r="C12" s="67" t="s">
        <v>81</v>
      </c>
      <c r="D12" s="66" t="s">
        <v>58</v>
      </c>
      <c r="E12" s="135" t="s">
        <v>78</v>
      </c>
      <c r="F12" s="136" t="s">
        <v>79</v>
      </c>
      <c r="G12" s="58"/>
      <c r="H12" s="208">
        <f>IFERROR(AVERAGE(H9:H10),NA())</f>
        <v>156423</v>
      </c>
      <c r="I12" s="208">
        <f>IFERROR(AVERAGE(I9:I10),NA())</f>
        <v>155236.5</v>
      </c>
      <c r="J12" s="208">
        <f>IFERROR(AVERAGE(J9:J10),NA())</f>
        <v>154052</v>
      </c>
      <c r="K12" s="122">
        <f>IFERROR(AVERAGE(K9:K10),NA())</f>
        <v>152548.5</v>
      </c>
      <c r="L12" s="122"/>
    </row>
    <row r="13" spans="2:14" s="58" customFormat="1" ht="20.25" customHeight="1">
      <c r="N13" s="2"/>
    </row>
    <row r="14" spans="2:14" s="58" customFormat="1" ht="10.5" customHeight="1">
      <c r="N14" s="2"/>
    </row>
    <row r="15" spans="2:14" ht="10.5" customHeight="1">
      <c r="B15" s="63"/>
      <c r="C15" s="155" t="str">
        <f>"Conversion to per "&amp;H15&amp;" customer basis"</f>
        <v>Conversion to per 1000 customer basis</v>
      </c>
      <c r="D15" s="163" t="s">
        <v>82</v>
      </c>
      <c r="E15" s="68" t="s">
        <v>78</v>
      </c>
      <c r="F15" s="68" t="s">
        <v>79</v>
      </c>
      <c r="H15" s="117">
        <v>1000</v>
      </c>
    </row>
    <row r="16" spans="2:14" ht="10.5" customHeight="1">
      <c r="B16" s="63"/>
      <c r="C16" s="2"/>
    </row>
    <row r="17" spans="2:14" ht="10.5" customHeight="1">
      <c r="B17" s="63"/>
      <c r="C17" s="2"/>
    </row>
    <row r="18" spans="2:14" s="58" customFormat="1" ht="10.5" customHeight="1">
      <c r="C18" s="153" t="s">
        <v>83</v>
      </c>
      <c r="H18" s="158"/>
      <c r="I18" s="158"/>
      <c r="J18" s="158"/>
      <c r="N18" s="2"/>
    </row>
    <row r="19" spans="2:14" s="58" customFormat="1" ht="10.5" customHeight="1">
      <c r="H19" s="154"/>
      <c r="N19" s="2"/>
    </row>
    <row r="20" spans="2:14" ht="10.5" customHeight="1">
      <c r="C20" s="155" t="s">
        <v>77</v>
      </c>
      <c r="D20" s="68" t="str">
        <f>'Input | General'!$D$6</f>
        <v>Evoenergy</v>
      </c>
      <c r="E20" s="68" t="s">
        <v>84</v>
      </c>
      <c r="F20" s="68" t="s">
        <v>79</v>
      </c>
      <c r="G20" s="58"/>
      <c r="H20" s="156">
        <v>4731.4399999999996</v>
      </c>
      <c r="I20" s="156">
        <f>H21</f>
        <v>4770.884</v>
      </c>
      <c r="J20" s="156">
        <f>I21</f>
        <v>4790.7940000000008</v>
      </c>
      <c r="K20" s="220">
        <f>J21</f>
        <v>4805.6680000000006</v>
      </c>
      <c r="L20" s="209"/>
    </row>
    <row r="21" spans="2:14" s="58" customFormat="1" ht="10.5" customHeight="1">
      <c r="C21" s="155" t="s">
        <v>80</v>
      </c>
      <c r="D21" s="68" t="str">
        <f>'Input | General'!$D$6</f>
        <v>Evoenergy</v>
      </c>
      <c r="E21" s="68" t="s">
        <v>85</v>
      </c>
      <c r="F21" s="68" t="s">
        <v>79</v>
      </c>
      <c r="H21" s="156">
        <v>4770.884</v>
      </c>
      <c r="I21" s="156">
        <v>4790.7940000000008</v>
      </c>
      <c r="J21" s="156">
        <v>4805.6680000000006</v>
      </c>
      <c r="K21" s="221">
        <v>4799.5999999999995</v>
      </c>
      <c r="L21" s="209"/>
      <c r="N21" s="2"/>
    </row>
    <row r="22" spans="2:14" s="58" customFormat="1" ht="10.5" customHeight="1">
      <c r="H22" s="158"/>
      <c r="I22" s="158"/>
      <c r="J22" s="154"/>
      <c r="N22" s="2"/>
    </row>
    <row r="23" spans="2:14" ht="10.5" customHeight="1">
      <c r="C23" s="67" t="s">
        <v>86</v>
      </c>
      <c r="D23" s="66" t="s">
        <v>58</v>
      </c>
      <c r="E23" s="135" t="s">
        <v>85</v>
      </c>
      <c r="F23" s="136" t="s">
        <v>79</v>
      </c>
      <c r="G23" s="58"/>
      <c r="H23" s="122">
        <f>IFERROR(AVERAGE(H20:H21),NA())</f>
        <v>4751.1620000000003</v>
      </c>
      <c r="I23" s="122">
        <f>IFERROR(AVERAGE(I20:I21),NA())</f>
        <v>4780.8389999999999</v>
      </c>
      <c r="J23" s="122">
        <f>IFERROR(AVERAGE(J20:J21),NA())</f>
        <v>4798.2310000000007</v>
      </c>
      <c r="K23" s="122">
        <f>IFERROR(AVERAGE(K20:K21),NA())</f>
        <v>4802.634</v>
      </c>
      <c r="L23" s="122"/>
    </row>
    <row r="24" spans="2:14" s="58" customFormat="1" ht="10.5" customHeight="1">
      <c r="H24" s="159"/>
      <c r="I24" s="159"/>
      <c r="J24" s="159"/>
    </row>
    <row r="25" spans="2:14" s="8" customFormat="1" ht="12.75" customHeight="1">
      <c r="B25" s="23" t="s">
        <v>87</v>
      </c>
      <c r="D25" s="6"/>
      <c r="E25" s="6"/>
      <c r="F25" s="6"/>
      <c r="G25" s="6"/>
    </row>
    <row r="26" spans="2:14" ht="10.5" customHeight="1">
      <c r="D26" s="58"/>
      <c r="E26" s="58"/>
      <c r="F26" s="58"/>
      <c r="G26" s="58"/>
    </row>
    <row r="27" spans="2:14" s="58" customFormat="1" ht="10.5" customHeight="1">
      <c r="D27" s="65" t="s">
        <v>48</v>
      </c>
      <c r="E27" s="65" t="s">
        <v>49</v>
      </c>
      <c r="F27" s="65" t="s">
        <v>61</v>
      </c>
      <c r="G27" s="55"/>
      <c r="H27" s="134" t="str">
        <f>H6</f>
        <v>2021–22</v>
      </c>
      <c r="I27" s="134" t="str">
        <f>I6</f>
        <v>2022–23</v>
      </c>
      <c r="J27" s="134" t="str">
        <f>J6</f>
        <v>2023–24</v>
      </c>
      <c r="K27" s="134" t="str">
        <f>K6</f>
        <v>2024–25</v>
      </c>
      <c r="L27" s="134" t="str">
        <f>L6</f>
        <v>n/a</v>
      </c>
      <c r="N27" s="2"/>
    </row>
    <row r="28" spans="2:14" s="58" customFormat="1" ht="10.5" customHeight="1">
      <c r="C28" s="153" t="s">
        <v>88</v>
      </c>
      <c r="N28" s="2"/>
    </row>
    <row r="29" spans="2:14" s="58" customFormat="1" ht="10.5" customHeight="1">
      <c r="H29" s="154"/>
      <c r="N29" s="2"/>
    </row>
    <row r="30" spans="2:14" s="58" customFormat="1" ht="10.5" customHeight="1">
      <c r="C30" s="155" t="s">
        <v>89</v>
      </c>
      <c r="D30" s="68" t="str">
        <f>'Input | General'!$D$6</f>
        <v>Evoenergy</v>
      </c>
      <c r="E30" s="68" t="s">
        <v>90</v>
      </c>
      <c r="F30" s="68" t="s">
        <v>79</v>
      </c>
      <c r="H30" s="156">
        <v>112</v>
      </c>
      <c r="I30" s="156">
        <v>138</v>
      </c>
      <c r="J30" s="156">
        <v>200</v>
      </c>
      <c r="K30" s="220">
        <v>190</v>
      </c>
      <c r="L30" s="156"/>
      <c r="M30" s="160"/>
      <c r="N30" s="2"/>
    </row>
    <row r="31" spans="2:14" s="58" customFormat="1" ht="10.5" customHeight="1">
      <c r="C31" s="155" t="s">
        <v>91</v>
      </c>
      <c r="D31" s="68" t="str">
        <f>'Input | General'!$D$6</f>
        <v>Evoenergy</v>
      </c>
      <c r="E31" s="68" t="s">
        <v>92</v>
      </c>
      <c r="F31" s="68" t="s">
        <v>79</v>
      </c>
      <c r="H31" s="156">
        <v>199.63333333333333</v>
      </c>
      <c r="I31" s="156">
        <v>158.19999999999999</v>
      </c>
      <c r="J31" s="156">
        <v>97.533333333333331</v>
      </c>
      <c r="K31" s="222">
        <v>8</v>
      </c>
      <c r="L31" s="209"/>
      <c r="N31" s="2"/>
    </row>
    <row r="32" spans="2:14" s="58" customFormat="1" ht="10.5" customHeight="1">
      <c r="J32" s="161"/>
      <c r="N32" s="2"/>
    </row>
    <row r="33" spans="3:14" s="58" customFormat="1" ht="10.5" customHeight="1">
      <c r="C33" s="153" t="s">
        <v>93</v>
      </c>
      <c r="N33" s="2"/>
    </row>
    <row r="34" spans="3:14" s="58" customFormat="1" ht="10.5" customHeight="1">
      <c r="H34" s="154"/>
      <c r="N34" s="2"/>
    </row>
    <row r="35" spans="3:14" s="58" customFormat="1" ht="10.5" customHeight="1">
      <c r="C35" s="155" t="s">
        <v>94</v>
      </c>
      <c r="D35" s="68" t="str">
        <f>'Input | General'!$D$6</f>
        <v>Evoenergy</v>
      </c>
      <c r="E35" s="68" t="s">
        <v>95</v>
      </c>
      <c r="F35" s="68" t="s">
        <v>79</v>
      </c>
      <c r="H35" s="156">
        <v>269</v>
      </c>
      <c r="I35" s="156">
        <v>203</v>
      </c>
      <c r="J35" s="156">
        <v>296</v>
      </c>
      <c r="K35" s="220">
        <v>270</v>
      </c>
      <c r="L35" s="156"/>
      <c r="N35" s="2"/>
    </row>
    <row r="36" spans="3:14" s="58" customFormat="1" ht="10.5" customHeight="1">
      <c r="C36" s="155" t="s">
        <v>96</v>
      </c>
      <c r="D36" s="68" t="str">
        <f>'Input | General'!$D$6</f>
        <v>Evoenergy</v>
      </c>
      <c r="E36" s="68" t="s">
        <v>95</v>
      </c>
      <c r="F36" s="68" t="s">
        <v>79</v>
      </c>
      <c r="H36" s="156"/>
      <c r="I36" s="156"/>
      <c r="J36" s="156"/>
      <c r="K36" s="156"/>
      <c r="L36" s="156"/>
      <c r="N36" s="2"/>
    </row>
    <row r="37" spans="3:14" s="58" customFormat="1" ht="10.5" customHeight="1">
      <c r="C37" s="155" t="s">
        <v>97</v>
      </c>
      <c r="D37" s="68" t="str">
        <f>'Input | General'!$D$6</f>
        <v>Evoenergy</v>
      </c>
      <c r="E37" s="68" t="s">
        <v>95</v>
      </c>
      <c r="F37" s="68" t="s">
        <v>79</v>
      </c>
      <c r="H37" s="156">
        <v>1126</v>
      </c>
      <c r="I37" s="156">
        <v>1185</v>
      </c>
      <c r="J37" s="156">
        <v>1352</v>
      </c>
      <c r="K37" s="222">
        <v>1397</v>
      </c>
      <c r="L37" s="156"/>
      <c r="N37" s="2"/>
    </row>
    <row r="38" spans="3:14" s="58" customFormat="1" ht="10.5" customHeight="1">
      <c r="H38" s="154"/>
      <c r="J38" s="161"/>
      <c r="N38" s="2"/>
    </row>
    <row r="39" spans="3:14" s="58" customFormat="1" ht="10.5" customHeight="1">
      <c r="C39" s="153" t="s">
        <v>98</v>
      </c>
      <c r="H39" s="154"/>
      <c r="J39" s="161"/>
      <c r="N39" s="2"/>
    </row>
    <row r="40" spans="3:14" s="58" customFormat="1" ht="10.5" customHeight="1">
      <c r="H40" s="154"/>
      <c r="J40" s="161"/>
      <c r="N40" s="2"/>
    </row>
    <row r="41" spans="3:14" s="58" customFormat="1" ht="10.5" customHeight="1">
      <c r="C41" s="155" t="s">
        <v>98</v>
      </c>
      <c r="D41" s="68" t="str">
        <f>'Input | General'!$D$6</f>
        <v>Evoenergy</v>
      </c>
      <c r="E41" s="68" t="s">
        <v>95</v>
      </c>
      <c r="F41" s="68" t="s">
        <v>79</v>
      </c>
      <c r="H41" s="156"/>
      <c r="I41" s="156"/>
      <c r="J41" s="156"/>
      <c r="K41" s="156"/>
      <c r="N41" s="2"/>
    </row>
    <row r="42" spans="3:14" s="58" customFormat="1" ht="10.5" customHeight="1">
      <c r="N42" s="2"/>
    </row>
    <row r="43" spans="3:14" s="58" customFormat="1" ht="10.5" customHeight="1">
      <c r="C43" s="153" t="s">
        <v>99</v>
      </c>
      <c r="N43" s="2"/>
    </row>
    <row r="44" spans="3:14" s="58" customFormat="1" ht="10.5" customHeight="1">
      <c r="N44" s="2"/>
    </row>
    <row r="45" spans="3:14" s="58" customFormat="1" ht="10.5" customHeight="1">
      <c r="C45" s="155" t="s">
        <v>100</v>
      </c>
      <c r="D45" s="68" t="str">
        <f>'Input | General'!$D$6</f>
        <v>Evoenergy</v>
      </c>
      <c r="E45" s="68" t="s">
        <v>95</v>
      </c>
      <c r="F45" s="68" t="s">
        <v>79</v>
      </c>
      <c r="H45" s="156"/>
      <c r="I45" s="156"/>
      <c r="J45" s="156"/>
      <c r="K45" s="156"/>
      <c r="N45" s="2"/>
    </row>
    <row r="46" spans="3:14" s="58" customFormat="1" ht="10.5" customHeight="1">
      <c r="C46" s="155" t="s">
        <v>101</v>
      </c>
      <c r="D46" s="68" t="str">
        <f>'Input | General'!$D$6</f>
        <v>Evoenergy</v>
      </c>
      <c r="E46" s="68" t="s">
        <v>95</v>
      </c>
      <c r="F46" s="68" t="s">
        <v>79</v>
      </c>
      <c r="H46" s="156"/>
      <c r="I46" s="156"/>
      <c r="J46" s="156"/>
      <c r="K46" s="156"/>
      <c r="N46" s="2"/>
    </row>
    <row r="47" spans="3:14" s="58" customFormat="1" ht="10.5" customHeight="1">
      <c r="C47" s="155" t="s">
        <v>102</v>
      </c>
      <c r="D47" s="68" t="str">
        <f>'Input | General'!$D$6</f>
        <v>Evoenergy</v>
      </c>
      <c r="E47" s="68" t="s">
        <v>95</v>
      </c>
      <c r="F47" s="68" t="s">
        <v>79</v>
      </c>
      <c r="H47" s="156"/>
      <c r="I47" s="156"/>
      <c r="J47" s="156"/>
      <c r="K47" s="156"/>
      <c r="N47" s="2"/>
    </row>
    <row r="48" spans="3:14" s="58" customFormat="1" ht="10.5" customHeight="1">
      <c r="H48" s="154"/>
      <c r="J48" s="161"/>
      <c r="N48" s="2"/>
    </row>
    <row r="49" spans="1:24" s="8" customFormat="1" ht="12.75" customHeight="1">
      <c r="B49" s="64" t="s">
        <v>103</v>
      </c>
      <c r="D49" s="15"/>
      <c r="E49" s="15"/>
      <c r="F49" s="15"/>
      <c r="G49" s="15"/>
    </row>
    <row r="50" spans="1:24" ht="10.5" customHeight="1">
      <c r="B50" s="63"/>
      <c r="C50" s="2"/>
    </row>
    <row r="51" spans="1:24" ht="10.5" customHeight="1">
      <c r="B51" s="63"/>
      <c r="C51" s="58"/>
      <c r="D51" s="65" t="s">
        <v>48</v>
      </c>
      <c r="E51" s="65" t="s">
        <v>49</v>
      </c>
      <c r="F51" s="65" t="s">
        <v>61</v>
      </c>
      <c r="G51" s="55"/>
      <c r="H51" s="134" t="str">
        <f>H6</f>
        <v>2021–22</v>
      </c>
      <c r="I51" s="134" t="str">
        <f>I6</f>
        <v>2022–23</v>
      </c>
      <c r="J51" s="134" t="str">
        <f>J6</f>
        <v>2023–24</v>
      </c>
      <c r="K51" s="134" t="str">
        <f>K6</f>
        <v>2024–25</v>
      </c>
      <c r="L51" s="134" t="str">
        <f>L6</f>
        <v>n/a</v>
      </c>
      <c r="M51" s="58"/>
      <c r="N51" s="134" t="s">
        <v>104</v>
      </c>
      <c r="O51" s="58"/>
    </row>
    <row r="52" spans="1:24" ht="10.5" customHeight="1">
      <c r="B52" s="63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</row>
    <row r="53" spans="1:24" ht="10.5" customHeight="1">
      <c r="B53" s="63"/>
      <c r="C53" s="155" t="s">
        <v>105</v>
      </c>
      <c r="D53" s="68" t="s">
        <v>58</v>
      </c>
      <c r="E53" s="68" t="s">
        <v>106</v>
      </c>
      <c r="F53" s="68" t="s">
        <v>79</v>
      </c>
      <c r="G53" s="58"/>
      <c r="H53" s="164">
        <f>IF(H$51="n/a","",H30/H$12*$H$15)</f>
        <v>0.71600723678742895</v>
      </c>
      <c r="I53" s="164">
        <f t="shared" ref="I53:L53" si="0">IF(I$51="n/a","",I30/I$12*$H$15)</f>
        <v>0.88896619029674073</v>
      </c>
      <c r="J53" s="164">
        <f t="shared" si="0"/>
        <v>1.2982629242074106</v>
      </c>
      <c r="K53" s="164">
        <f t="shared" si="0"/>
        <v>1.2455055277501907</v>
      </c>
      <c r="L53" s="164" t="str">
        <f t="shared" si="0"/>
        <v/>
      </c>
      <c r="N53" s="164">
        <f>AVERAGEIF(H53:K53,"&lt;&gt;#N/A")</f>
        <v>1.0371854697604428</v>
      </c>
      <c r="O53" s="162"/>
    </row>
    <row r="54" spans="1:24" ht="10.5" customHeight="1">
      <c r="B54" s="63"/>
      <c r="C54" s="155" t="s">
        <v>107</v>
      </c>
      <c r="D54" s="68" t="s">
        <v>58</v>
      </c>
      <c r="E54" s="68" t="s">
        <v>108</v>
      </c>
      <c r="F54" s="68" t="s">
        <v>79</v>
      </c>
      <c r="G54" s="109"/>
      <c r="H54" s="164">
        <f>IF(H$51="n/a","",H31/H$12*$H$15)</f>
        <v>1.276240280095212</v>
      </c>
      <c r="I54" s="164">
        <f t="shared" ref="I54:L54" si="1">IF(I$51="n/a","",I31/I$12*$H$15)</f>
        <v>1.0190902268474231</v>
      </c>
      <c r="J54" s="164">
        <f t="shared" si="1"/>
        <v>0.63311955270514719</v>
      </c>
      <c r="K54" s="164">
        <f t="shared" si="1"/>
        <v>5.2442338010534356E-2</v>
      </c>
      <c r="L54" s="164" t="str">
        <f t="shared" si="1"/>
        <v/>
      </c>
      <c r="N54" s="164">
        <f>AVERAGEIF(H54:K54,"&lt;&gt;#N/A")</f>
        <v>0.7452230994145792</v>
      </c>
    </row>
    <row r="55" spans="1:24" ht="10.5" customHeight="1">
      <c r="B55" s="63"/>
      <c r="C55" s="155" t="s">
        <v>109</v>
      </c>
      <c r="D55" s="68" t="s">
        <v>58</v>
      </c>
      <c r="E55" s="68" t="s">
        <v>110</v>
      </c>
      <c r="F55" s="68" t="s">
        <v>79</v>
      </c>
      <c r="G55" s="109"/>
      <c r="H55" s="164">
        <f>IF(H$51="n/a","",SUM(H35,H36)/H$23)</f>
        <v>5.6617728463058084E-2</v>
      </c>
      <c r="I55" s="164">
        <f t="shared" ref="I55:L55" si="2">IF(I$51="n/a","",SUM(I35,I36)/I$23)</f>
        <v>4.2461166335030318E-2</v>
      </c>
      <c r="J55" s="164">
        <f t="shared" si="2"/>
        <v>6.1689401781614923E-2</v>
      </c>
      <c r="K55" s="164">
        <f t="shared" si="2"/>
        <v>5.6219149741579308E-2</v>
      </c>
      <c r="L55" s="164" t="str">
        <f t="shared" si="2"/>
        <v/>
      </c>
      <c r="N55" s="164">
        <f>AVERAGEIF(H55:K55,"&lt;&gt;#N/A")</f>
        <v>5.424686158032066E-2</v>
      </c>
    </row>
    <row r="56" spans="1:24" ht="10.5" customHeight="1">
      <c r="B56" s="63"/>
      <c r="C56" s="193" t="s">
        <v>111</v>
      </c>
      <c r="D56" s="68" t="s">
        <v>58</v>
      </c>
      <c r="E56" s="68" t="s">
        <v>112</v>
      </c>
      <c r="F56" s="68" t="s">
        <v>79</v>
      </c>
      <c r="G56" s="109"/>
      <c r="H56" s="164">
        <f>IF(H$51="n/a","",H37/H$12*$H$15)</f>
        <v>7.1984298984164736</v>
      </c>
      <c r="I56" s="164">
        <f t="shared" ref="I56:L56" si="3">IF(I$51="n/a","",I37/I$12*$H$15)</f>
        <v>7.6335140253741871</v>
      </c>
      <c r="J56" s="164">
        <f t="shared" si="3"/>
        <v>8.7762573676420939</v>
      </c>
      <c r="K56" s="164">
        <f t="shared" si="3"/>
        <v>9.1577432750895618</v>
      </c>
      <c r="L56" s="164" t="str">
        <f t="shared" si="3"/>
        <v/>
      </c>
      <c r="N56" s="164">
        <f>AVERAGEIF(H56:K56,"&lt;&gt;#N/A")</f>
        <v>8.1914861416305804</v>
      </c>
    </row>
    <row r="57" spans="1:24" ht="10.5" customHeight="1">
      <c r="B57" s="63"/>
      <c r="C57" s="193" t="s">
        <v>113</v>
      </c>
      <c r="D57" s="68" t="s">
        <v>58</v>
      </c>
      <c r="E57" s="68" t="s">
        <v>114</v>
      </c>
      <c r="F57" s="68" t="s">
        <v>79</v>
      </c>
      <c r="G57" s="109"/>
      <c r="H57" s="164"/>
      <c r="I57" s="164"/>
      <c r="J57" s="164"/>
      <c r="K57" s="164"/>
      <c r="L57" s="164"/>
      <c r="N57" s="164"/>
    </row>
    <row r="58" spans="1:24" ht="10.5" customHeight="1">
      <c r="B58" s="63"/>
      <c r="C58" s="194" t="s">
        <v>115</v>
      </c>
      <c r="D58" s="68" t="s">
        <v>58</v>
      </c>
      <c r="E58" s="68" t="s">
        <v>116</v>
      </c>
      <c r="F58" s="68" t="s">
        <v>79</v>
      </c>
      <c r="G58" s="109"/>
      <c r="H58" s="197"/>
      <c r="I58" s="197"/>
      <c r="J58" s="197"/>
      <c r="K58" s="197"/>
      <c r="L58" s="164"/>
      <c r="N58" s="164"/>
    </row>
    <row r="59" spans="1:24" ht="10.5" customHeight="1">
      <c r="B59" s="63"/>
      <c r="C59" s="2"/>
      <c r="M59" s="62"/>
      <c r="O59" s="62"/>
    </row>
    <row r="60" spans="1:24" s="53" customFormat="1" ht="12.75" customHeight="1">
      <c r="A60" s="8"/>
      <c r="B60" s="23" t="s">
        <v>18</v>
      </c>
      <c r="D60" s="54"/>
      <c r="E60" s="54"/>
      <c r="F60" s="54"/>
    </row>
    <row r="61" spans="1:24" s="13" customFormat="1" ht="10.5" customHeight="1">
      <c r="A61" s="2"/>
      <c r="B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s="13" customFormat="1" ht="18" customHeight="1">
      <c r="A62" s="2"/>
      <c r="B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8" customHeight="1">
      <c r="C63" s="2"/>
      <c r="D63" s="2"/>
      <c r="E63" s="2"/>
      <c r="F63" s="2"/>
      <c r="G63" s="2"/>
    </row>
    <row r="64" spans="1:24" s="13" customFormat="1" ht="18" customHeight="1">
      <c r="A64" s="2"/>
      <c r="B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s="13" customFormat="1" ht="18" customHeight="1">
      <c r="A65" s="2"/>
      <c r="B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s="14" customFormat="1" ht="18" customHeight="1"/>
    <row r="67" spans="1:24" s="13" customFormat="1" ht="18" customHeight="1">
      <c r="A67" s="2"/>
      <c r="B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s="13" customFormat="1" ht="18" customHeight="1">
      <c r="A68" s="2"/>
      <c r="B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s="13" customFormat="1" ht="18" customHeight="1">
      <c r="A69" s="2"/>
      <c r="B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s="13" customFormat="1" ht="18" customHeight="1">
      <c r="A70" s="2"/>
      <c r="B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s="14" customFormat="1" ht="18" customHeight="1"/>
    <row r="72" spans="1:24" s="13" customFormat="1" ht="18" customHeight="1">
      <c r="A72" s="2"/>
      <c r="B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s="13" customFormat="1" ht="18" customHeight="1">
      <c r="A73" s="2"/>
      <c r="B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s="13" customFormat="1" ht="18" customHeight="1">
      <c r="A74" s="2"/>
      <c r="B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s="13" customFormat="1" ht="18" customHeight="1">
      <c r="A75" s="2"/>
      <c r="B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8" customHeight="1"/>
    <row r="77" spans="1:24" ht="18" customHeight="1"/>
    <row r="78" spans="1:24" ht="18" customHeight="1">
      <c r="C78" s="2"/>
      <c r="D78" s="2"/>
      <c r="E78" s="2"/>
      <c r="F78" s="2"/>
      <c r="G78" s="2"/>
    </row>
    <row r="79" spans="1:24" ht="18" customHeight="1"/>
    <row r="80" spans="1:24" ht="18" customHeight="1"/>
    <row r="81" spans="8:15" ht="18" customHeight="1"/>
    <row r="82" spans="8:15" s="14" customFormat="1" ht="18" hidden="1" customHeight="1"/>
    <row r="83" spans="8:15" ht="18" customHeight="1"/>
    <row r="84" spans="8:15" ht="18" customHeight="1"/>
    <row r="85" spans="8:15" ht="18" customHeight="1"/>
    <row r="86" spans="8:15" ht="18" customHeight="1"/>
    <row r="87" spans="8:15" ht="18" customHeight="1"/>
    <row r="88" spans="8:15" ht="18" customHeight="1"/>
    <row r="89" spans="8:15" ht="18" customHeight="1"/>
    <row r="90" spans="8:15" ht="18" customHeight="1"/>
    <row r="91" spans="8:15" ht="18" hidden="1" customHeight="1">
      <c r="H91" s="14"/>
      <c r="I91" s="14"/>
      <c r="J91" s="14"/>
      <c r="K91" s="14"/>
      <c r="L91" s="14"/>
      <c r="M91" s="14"/>
      <c r="N91" s="14"/>
      <c r="O91" s="14"/>
    </row>
    <row r="92" spans="8:15" ht="18" customHeight="1"/>
    <row r="93" spans="8:15" ht="18" customHeight="1"/>
    <row r="94" spans="8:15" ht="18" customHeight="1"/>
    <row r="95" spans="8:15" ht="18" customHeight="1"/>
    <row r="96" spans="8:15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</sheetData>
  <conditionalFormatting sqref="H41:K41">
    <cfRule type="expression" dxfId="5" priority="1">
      <formula>H$6="n/a"</formula>
    </cfRule>
  </conditionalFormatting>
  <conditionalFormatting sqref="H45:K47">
    <cfRule type="expression" dxfId="4" priority="4">
      <formula>H$6="n/a"</formula>
    </cfRule>
  </conditionalFormatting>
  <conditionalFormatting sqref="H9:L10">
    <cfRule type="expression" dxfId="3" priority="14">
      <formula>H$6="n/a"</formula>
    </cfRule>
  </conditionalFormatting>
  <conditionalFormatting sqref="H20:L21">
    <cfRule type="expression" dxfId="2" priority="12">
      <formula>H$6="n/a"</formula>
    </cfRule>
  </conditionalFormatting>
  <conditionalFormatting sqref="H30:L31">
    <cfRule type="expression" dxfId="1" priority="10">
      <formula>H$6="n/a"</formula>
    </cfRule>
  </conditionalFormatting>
  <conditionalFormatting sqref="H35:L37">
    <cfRule type="expression" dxfId="0" priority="7">
      <formula>H$6="n/a"</formula>
    </cfRule>
  </conditionalFormatting>
  <pageMargins left="0.7" right="0.7" top="0.75" bottom="0.75" header="0.3" footer="0.3"/>
  <pageSetup paperSize="9" orientation="portrait" r:id="rId1"/>
  <headerFooter>
    <oddFooter>&amp;C_x000D_&amp;1#&amp;"Aptos"&amp;10&amp;K000000 Ringfenced -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31CCE-420A-44D6-8FD4-4D7D06EFB707}">
  <sheetPr>
    <tabColor rgb="FFFFFF99"/>
  </sheetPr>
  <dimension ref="A1:W28"/>
  <sheetViews>
    <sheetView zoomScale="115" zoomScaleNormal="115" workbookViewId="0">
      <selection activeCell="F23" sqref="F23"/>
    </sheetView>
  </sheetViews>
  <sheetFormatPr defaultColWidth="0" defaultRowHeight="0" customHeight="1" zeroHeight="1"/>
  <cols>
    <col min="1" max="2" width="1.26953125" style="11" customWidth="1"/>
    <col min="3" max="3" width="56.7265625" style="12" customWidth="1"/>
    <col min="4" max="4" width="27.54296875" style="12" customWidth="1"/>
    <col min="5" max="5" width="14.26953125" style="11" customWidth="1"/>
    <col min="6" max="7" width="12.7265625" style="11" customWidth="1"/>
    <col min="8" max="8" width="17.81640625" style="11" customWidth="1"/>
    <col min="9" max="9" width="14.54296875" style="11" customWidth="1"/>
    <col min="10" max="10" width="9.453125" style="11" customWidth="1"/>
    <col min="11" max="11" width="11.453125" style="11" customWidth="1"/>
    <col min="12" max="13" width="2.81640625" style="11" customWidth="1"/>
    <col min="14" max="23" width="9.1796875" style="11" hidden="1" customWidth="1"/>
    <col min="24" max="16384" width="12.7265625" style="11" hidden="1"/>
  </cols>
  <sheetData>
    <row r="1" spans="1:14" s="2" customFormat="1" ht="18" customHeight="1">
      <c r="B1" s="3" t="e">
        <f>#REF!&amp;" "&amp;#REF!&amp;" "&amp;#REF!&amp;" - "&amp;"Capital expenditure sharing scheme model"</f>
        <v>#REF!</v>
      </c>
      <c r="G1" s="86"/>
      <c r="H1" s="87" t="s">
        <v>19</v>
      </c>
      <c r="I1" s="117" t="s">
        <v>20</v>
      </c>
      <c r="J1" s="122" t="s">
        <v>21</v>
      </c>
      <c r="N1" s="88"/>
    </row>
    <row r="2" spans="1:14" s="2" customFormat="1" ht="18" customHeight="1">
      <c r="B2" s="10" t="s">
        <v>117</v>
      </c>
    </row>
    <row r="3" spans="1:14" s="2" customFormat="1" ht="3" customHeight="1">
      <c r="B3" s="1"/>
    </row>
    <row r="4" spans="1:14" s="53" customFormat="1" ht="12.75" customHeight="1">
      <c r="A4" s="8"/>
      <c r="B4" s="64" t="s">
        <v>103</v>
      </c>
    </row>
    <row r="5" spans="1:14" s="24" customFormat="1" ht="11.25" customHeight="1">
      <c r="C5" s="25"/>
      <c r="D5" s="25"/>
    </row>
    <row r="6" spans="1:14" s="60" customFormat="1" ht="11.25" customHeight="1">
      <c r="C6" s="59"/>
      <c r="D6" s="59"/>
      <c r="K6" s="69"/>
      <c r="L6" s="69"/>
      <c r="M6" s="69"/>
      <c r="N6" s="69"/>
    </row>
    <row r="7" spans="1:14" s="60" customFormat="1" ht="11.25" customHeight="1">
      <c r="C7" s="78" t="s">
        <v>118</v>
      </c>
      <c r="D7" s="78"/>
      <c r="K7" s="69"/>
      <c r="L7" s="69"/>
      <c r="M7" s="69"/>
    </row>
    <row r="8" spans="1:14" s="60" customFormat="1" ht="11.25" customHeight="1">
      <c r="C8" s="59"/>
      <c r="D8" s="59"/>
      <c r="E8" s="61"/>
      <c r="F8" s="61"/>
      <c r="G8" s="61"/>
      <c r="H8" s="61"/>
      <c r="I8" s="61"/>
      <c r="K8" s="69"/>
      <c r="L8" s="69"/>
      <c r="M8" s="69"/>
      <c r="N8" s="69"/>
    </row>
    <row r="9" spans="1:14" s="60" customFormat="1" ht="11.25" customHeight="1">
      <c r="C9" s="59"/>
      <c r="D9" s="59"/>
      <c r="E9" s="150" t="s">
        <v>119</v>
      </c>
      <c r="F9" s="150" t="s">
        <v>41</v>
      </c>
      <c r="G9" s="150" t="s">
        <v>120</v>
      </c>
      <c r="H9" s="150" t="s">
        <v>121</v>
      </c>
      <c r="I9" s="150" t="s">
        <v>122</v>
      </c>
      <c r="K9" s="69"/>
      <c r="L9" s="69"/>
      <c r="M9" s="69"/>
      <c r="N9" s="69"/>
    </row>
    <row r="10" spans="1:14" s="60" customFormat="1" ht="11.25" customHeight="1">
      <c r="C10" s="155" t="s">
        <v>105</v>
      </c>
      <c r="D10" s="24" t="s">
        <v>106</v>
      </c>
      <c r="E10" s="212">
        <v>0.67558124791251295</v>
      </c>
      <c r="F10" s="217">
        <f>'Input | Reported Performance'!N53</f>
        <v>1.0371854697604428</v>
      </c>
      <c r="G10" s="165">
        <f>200-(100*(F10/E10))</f>
        <v>46.475094895653882</v>
      </c>
      <c r="H10" s="206">
        <v>0.3</v>
      </c>
      <c r="I10" s="165">
        <f>G10*H10</f>
        <v>13.942528468696164</v>
      </c>
      <c r="K10" s="69"/>
      <c r="L10" s="69"/>
      <c r="M10" s="69"/>
      <c r="N10" s="69"/>
    </row>
    <row r="11" spans="1:14" s="60" customFormat="1" ht="11.25" customHeight="1">
      <c r="C11" s="155" t="s">
        <v>107</v>
      </c>
      <c r="D11" s="24" t="s">
        <v>108</v>
      </c>
      <c r="E11" s="212">
        <v>2.5668135107359777</v>
      </c>
      <c r="F11" s="217">
        <f>'Input | Reported Performance'!N54</f>
        <v>0.7452230994145792</v>
      </c>
      <c r="G11" s="169">
        <f t="shared" ref="G11:G13" si="0">200-(100*(F11/E11))</f>
        <v>170.96699482461025</v>
      </c>
      <c r="H11" s="207">
        <v>0.3</v>
      </c>
      <c r="I11" s="169">
        <f t="shared" ref="I11:I13" si="1">G11*H11</f>
        <v>51.290098447383073</v>
      </c>
      <c r="K11" s="69"/>
      <c r="L11" s="69"/>
      <c r="M11" s="69"/>
      <c r="N11" s="69"/>
    </row>
    <row r="12" spans="1:14" s="60" customFormat="1" ht="11.25" customHeight="1">
      <c r="C12" s="155" t="s">
        <v>109</v>
      </c>
      <c r="D12" s="24" t="s">
        <v>110</v>
      </c>
      <c r="E12" s="212">
        <v>4.9727954319659443E-2</v>
      </c>
      <c r="F12" s="217">
        <f>'Input | Reported Performance'!N55</f>
        <v>5.424686158032066E-2</v>
      </c>
      <c r="G12" s="169">
        <f t="shared" si="0"/>
        <v>90.912742495673669</v>
      </c>
      <c r="H12" s="207">
        <v>0.2</v>
      </c>
      <c r="I12" s="169">
        <f t="shared" si="1"/>
        <v>18.182548499134736</v>
      </c>
      <c r="K12" s="69"/>
      <c r="L12" s="69"/>
      <c r="M12" s="69"/>
      <c r="N12" s="69"/>
    </row>
    <row r="13" spans="1:14" s="60" customFormat="1" ht="11.25" customHeight="1">
      <c r="C13" s="193" t="s">
        <v>111</v>
      </c>
      <c r="D13" s="24" t="s">
        <v>114</v>
      </c>
      <c r="E13" s="212">
        <v>11.764907879066426</v>
      </c>
      <c r="F13" s="217">
        <f>'Input | Reported Performance'!N56</f>
        <v>8.1914861416305804</v>
      </c>
      <c r="G13" s="169">
        <f t="shared" si="0"/>
        <v>130.37356326260846</v>
      </c>
      <c r="H13" s="207">
        <v>0.2</v>
      </c>
      <c r="I13" s="169">
        <f t="shared" si="1"/>
        <v>26.074712652521693</v>
      </c>
      <c r="K13" s="69"/>
      <c r="L13" s="69"/>
      <c r="M13" s="69"/>
      <c r="N13" s="69"/>
    </row>
    <row r="14" spans="1:14" s="60" customFormat="1" ht="11.25" customHeight="1">
      <c r="C14" s="193" t="s">
        <v>113</v>
      </c>
      <c r="D14" s="24" t="s">
        <v>112</v>
      </c>
      <c r="E14" s="195"/>
      <c r="F14" s="165"/>
      <c r="G14" s="169"/>
      <c r="H14" s="118"/>
      <c r="I14" s="169"/>
      <c r="K14" s="69"/>
      <c r="L14" s="69"/>
      <c r="M14" s="69"/>
      <c r="N14" s="69"/>
    </row>
    <row r="15" spans="1:14" s="60" customFormat="1" ht="11.25" customHeight="1">
      <c r="C15" s="194" t="s">
        <v>115</v>
      </c>
      <c r="D15" s="24" t="s">
        <v>116</v>
      </c>
      <c r="E15" s="196"/>
      <c r="F15" s="198"/>
      <c r="G15" s="169"/>
      <c r="H15" s="167"/>
      <c r="I15" s="169"/>
      <c r="K15" s="69"/>
      <c r="L15" s="69"/>
      <c r="M15" s="69"/>
      <c r="N15" s="69"/>
    </row>
    <row r="16" spans="1:14" s="60" customFormat="1" ht="11.25" customHeight="1">
      <c r="C16" s="59" t="s">
        <v>123</v>
      </c>
      <c r="D16" s="59"/>
      <c r="E16" s="69"/>
      <c r="F16" s="69"/>
      <c r="G16" s="69"/>
      <c r="H16" s="69"/>
      <c r="I16" s="169">
        <f>SUM(I10:I15)</f>
        <v>109.48988806773568</v>
      </c>
      <c r="K16" s="69"/>
      <c r="L16" s="69"/>
      <c r="M16" s="69"/>
      <c r="N16" s="69"/>
    </row>
    <row r="17" spans="1:14" s="60" customFormat="1" ht="11.25" customHeight="1">
      <c r="C17" s="59"/>
      <c r="D17" s="59"/>
      <c r="E17" s="150" t="s">
        <v>124</v>
      </c>
      <c r="F17" s="150" t="s">
        <v>125</v>
      </c>
      <c r="G17" s="150" t="s">
        <v>126</v>
      </c>
      <c r="H17" s="199" t="s">
        <v>127</v>
      </c>
      <c r="I17" s="151"/>
      <c r="K17" s="69"/>
      <c r="L17" s="69"/>
      <c r="M17" s="69"/>
      <c r="N17" s="69"/>
    </row>
    <row r="18" spans="1:14" s="60" customFormat="1" ht="11.25" customHeight="1">
      <c r="C18" s="59" t="s">
        <v>127</v>
      </c>
      <c r="D18" s="59"/>
      <c r="E18" s="170">
        <v>1</v>
      </c>
      <c r="F18" s="170">
        <f>(I16-80)/(100-80)</f>
        <v>1.4744944033867839</v>
      </c>
      <c r="G18" s="170">
        <v>0</v>
      </c>
      <c r="H18" s="170">
        <f>IF(I16&gt;=100,1,IF(I16&lt;80,0,F18))</f>
        <v>1</v>
      </c>
      <c r="I18" s="151"/>
      <c r="K18" s="69"/>
      <c r="L18" s="69"/>
      <c r="M18" s="69"/>
      <c r="N18" s="69"/>
    </row>
    <row r="19" spans="1:14" s="60" customFormat="1" ht="11.25" customHeight="1">
      <c r="E19" s="69"/>
      <c r="F19" s="69"/>
      <c r="G19" s="69"/>
      <c r="H19" s="69"/>
      <c r="I19" s="151"/>
      <c r="K19" s="69"/>
      <c r="L19" s="69"/>
      <c r="M19" s="69"/>
      <c r="N19" s="69"/>
    </row>
    <row r="20" spans="1:14" s="60" customFormat="1" ht="11.25" customHeight="1">
      <c r="C20" s="59"/>
      <c r="D20" s="59"/>
      <c r="E20" s="69"/>
      <c r="F20" s="69"/>
      <c r="G20" s="69"/>
      <c r="H20" s="69"/>
      <c r="I20" s="151"/>
      <c r="K20" s="69"/>
      <c r="L20" s="69"/>
      <c r="M20" s="69"/>
      <c r="N20" s="69"/>
    </row>
    <row r="21" spans="1:14" s="60" customFormat="1" ht="11.25" customHeight="1">
      <c r="C21" s="69"/>
      <c r="D21" s="69"/>
      <c r="E21" s="69"/>
      <c r="F21" s="69"/>
      <c r="G21" s="69"/>
      <c r="H21" s="69"/>
      <c r="I21" s="69"/>
      <c r="K21" s="69"/>
      <c r="L21" s="69"/>
      <c r="M21" s="69"/>
      <c r="N21" s="69"/>
    </row>
    <row r="22" spans="1:14" s="60" customFormat="1" ht="11.25" customHeight="1">
      <c r="K22" s="69"/>
      <c r="L22" s="69"/>
      <c r="M22" s="69"/>
      <c r="N22" s="69"/>
    </row>
    <row r="23" spans="1:14" s="60" customFormat="1" ht="11.25" customHeight="1">
      <c r="A23" s="8"/>
      <c r="B23" s="23" t="s">
        <v>18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69"/>
    </row>
    <row r="24" spans="1:14" s="60" customFormat="1" ht="11.25" customHeight="1">
      <c r="A24" s="11"/>
      <c r="B24" s="11"/>
      <c r="C24" s="12"/>
      <c r="D24" s="12"/>
      <c r="E24" s="11"/>
      <c r="F24" s="11"/>
      <c r="G24" s="11"/>
      <c r="H24" s="11"/>
      <c r="I24" s="11"/>
      <c r="J24" s="11"/>
      <c r="K24" s="11"/>
      <c r="L24" s="11"/>
      <c r="M24" s="11"/>
      <c r="N24" s="69"/>
    </row>
    <row r="25" spans="1:14" s="60" customFormat="1" ht="11.25" customHeight="1">
      <c r="A25" s="11"/>
      <c r="B25" s="11"/>
      <c r="C25" s="12"/>
      <c r="D25" s="12"/>
      <c r="E25" s="11"/>
      <c r="F25" s="11"/>
      <c r="G25" s="11"/>
      <c r="H25" s="11"/>
      <c r="I25" s="11"/>
      <c r="J25" s="11"/>
      <c r="K25" s="11"/>
      <c r="L25" s="11"/>
      <c r="M25" s="11"/>
      <c r="N25" s="69"/>
    </row>
    <row r="26" spans="1:14" s="60" customFormat="1" ht="11.25" customHeight="1">
      <c r="A26" s="11"/>
      <c r="B26" s="11"/>
      <c r="C26" s="12"/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69"/>
    </row>
    <row r="27" spans="1:14" s="53" customFormat="1" ht="12.75" customHeight="1">
      <c r="A27" s="11"/>
      <c r="B27" s="11"/>
      <c r="C27" s="12"/>
      <c r="D27" s="12"/>
      <c r="E27" s="11"/>
      <c r="F27" s="11"/>
      <c r="G27" s="11"/>
      <c r="H27" s="11"/>
      <c r="I27" s="11"/>
      <c r="J27" s="11"/>
      <c r="K27" s="11"/>
      <c r="L27" s="11"/>
      <c r="M27" s="11"/>
    </row>
    <row r="28" spans="1:14" ht="18" hidden="1" customHeight="1"/>
  </sheetData>
  <phoneticPr fontId="108" type="noConversion"/>
  <pageMargins left="0.7" right="0.7" top="0.75" bottom="0.75" header="0.3" footer="0.3"/>
  <pageSetup paperSize="9" scale="53" orientation="portrait" r:id="rId1"/>
  <headerFooter>
    <oddFooter>&amp;C_x000D_&amp;1#&amp;"Aptos"&amp;10&amp;K000000 Ringfenced -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CCFFCC"/>
    <pageSetUpPr autoPageBreaks="0"/>
  </sheetPr>
  <dimension ref="A1:XFB55"/>
  <sheetViews>
    <sheetView topLeftCell="C33" zoomScale="115" zoomScaleNormal="115" workbookViewId="0">
      <selection activeCell="M18" sqref="M18"/>
    </sheetView>
  </sheetViews>
  <sheetFormatPr defaultColWidth="0" defaultRowHeight="0" customHeight="1" zeroHeight="1"/>
  <cols>
    <col min="1" max="2" width="1.26953125" style="2" customWidth="1"/>
    <col min="3" max="3" width="86.54296875" style="9" customWidth="1"/>
    <col min="4" max="8" width="12.7265625" style="2" customWidth="1"/>
    <col min="9" max="9" width="2.26953125" style="2" customWidth="1"/>
    <col min="10" max="10" width="12.7265625" style="1" customWidth="1"/>
    <col min="11" max="14" width="12.7265625" style="2" customWidth="1"/>
    <col min="15" max="16" width="2.81640625" style="2" customWidth="1"/>
    <col min="17" max="16382" width="0" style="2" hidden="1"/>
    <col min="16383" max="16384" width="12.7265625" style="2" hidden="1"/>
  </cols>
  <sheetData>
    <row r="1" spans="2:23" ht="18" customHeight="1">
      <c r="B1" s="3" t="str">
        <f>'Input | General'!$B$1</f>
        <v>Evoenergy 2026-31 Gas AA Revised proposal - Capital expenditure sharing scheme model</v>
      </c>
      <c r="C1" s="2"/>
      <c r="D1" s="87" t="s">
        <v>19</v>
      </c>
      <c r="E1" s="117" t="s">
        <v>20</v>
      </c>
      <c r="F1" s="122" t="s">
        <v>21</v>
      </c>
      <c r="J1" s="98"/>
      <c r="N1"/>
      <c r="Q1" s="88"/>
      <c r="R1" s="69"/>
      <c r="S1" s="69"/>
      <c r="T1" s="69"/>
      <c r="U1" s="69"/>
      <c r="V1" s="69"/>
      <c r="W1" s="69"/>
    </row>
    <row r="2" spans="2:23" ht="18" customHeight="1">
      <c r="B2" s="10" t="s">
        <v>128</v>
      </c>
      <c r="C2" s="2"/>
      <c r="J2" s="17"/>
      <c r="K2" s="17"/>
      <c r="L2" s="17"/>
    </row>
    <row r="3" spans="2:23" ht="3" customHeight="1">
      <c r="C3" s="1"/>
      <c r="J3" s="17"/>
      <c r="K3" s="17"/>
    </row>
    <row r="4" spans="2:23" s="8" customFormat="1" ht="12" customHeight="1">
      <c r="B4" s="23" t="s">
        <v>129</v>
      </c>
      <c r="J4" s="18"/>
      <c r="K4" s="18"/>
    </row>
    <row r="5" spans="2:23" ht="11.25" customHeight="1">
      <c r="C5" s="79"/>
      <c r="D5" s="79"/>
      <c r="E5" s="79"/>
      <c r="F5" s="79"/>
      <c r="G5" s="79"/>
      <c r="H5" s="79"/>
      <c r="I5" s="69"/>
      <c r="J5" s="69"/>
      <c r="K5" s="69"/>
      <c r="L5" s="69"/>
      <c r="M5" s="69"/>
      <c r="N5" s="69"/>
      <c r="O5" s="69"/>
    </row>
    <row r="6" spans="2:23" ht="11.25" customHeight="1">
      <c r="C6" s="94" t="s">
        <v>130</v>
      </c>
      <c r="D6" s="95"/>
      <c r="E6" s="96"/>
      <c r="F6" s="96"/>
      <c r="G6" s="96"/>
      <c r="H6" s="96"/>
      <c r="I6" s="81"/>
    </row>
    <row r="7" spans="2:23" ht="11.25" customHeight="1">
      <c r="C7" s="93" t="s">
        <v>131</v>
      </c>
      <c r="D7" s="134" t="str">
        <f>IF('Input | General'!D14="Yes",'Input | General'!D13,"n/a")</f>
        <v>2021–22</v>
      </c>
      <c r="E7" s="134" t="str">
        <f>IF('Input | General'!E14="Yes",'Input | General'!E13,"n/a")</f>
        <v>2022–23</v>
      </c>
      <c r="F7" s="134" t="str">
        <f>IF('Input | General'!F14="Yes",'Input | General'!F13,"n/a")</f>
        <v>2023–24</v>
      </c>
      <c r="G7" s="134" t="str">
        <f>IF('Input | General'!G14="Yes",'Input | General'!G13,"n/a")</f>
        <v>2024–25</v>
      </c>
      <c r="H7" s="138" t="str">
        <f>IF('Input | General'!H14="Yes",'Input | General'!H13,"n/a")</f>
        <v>2025–26</v>
      </c>
      <c r="I7" s="81"/>
    </row>
    <row r="8" spans="2:23" ht="11.25" customHeight="1">
      <c r="C8" s="110" t="s">
        <v>132</v>
      </c>
      <c r="D8" s="123">
        <f>'Input | Inflation and Disc Rate'!G20</f>
        <v>2.7278700734664117E-2</v>
      </c>
      <c r="E8" s="124">
        <f>'Input | Inflation and Disc Rate'!H20</f>
        <v>2.6219453646078517E-2</v>
      </c>
      <c r="F8" s="124">
        <f>'Input | Inflation and Disc Rate'!I20</f>
        <v>2.7044990371462331E-2</v>
      </c>
      <c r="G8" s="124">
        <f>'Input | Inflation and Disc Rate'!J20</f>
        <v>2.7793828741441873E-2</v>
      </c>
      <c r="H8" s="125">
        <f>'Input | Inflation and Disc Rate'!K20</f>
        <v>2.8164080728659599E-2</v>
      </c>
      <c r="I8" s="81"/>
      <c r="J8" s="69"/>
      <c r="K8" s="69"/>
    </row>
    <row r="9" spans="2:23" ht="11.25" customHeight="1">
      <c r="C9" s="113" t="s">
        <v>133</v>
      </c>
      <c r="D9" s="124">
        <f>'Input | Inflation and Disc Rate'!G22</f>
        <v>6.3215924907122911E-2</v>
      </c>
      <c r="E9" s="124">
        <f>'Input | Inflation and Disc Rate'!H22</f>
        <v>0.10659113385743657</v>
      </c>
      <c r="F9" s="124">
        <f>'Input | Inflation and Disc Rate'!I22</f>
        <v>6.8660727748899308E-2</v>
      </c>
      <c r="G9" s="124">
        <f>'Input | Inflation and Disc Rate'!J22</f>
        <v>5.2714619592630463E-2</v>
      </c>
      <c r="H9" s="125">
        <f>'Input | Inflation and Disc Rate'!K22</f>
        <v>6.5441799180860682E-2</v>
      </c>
      <c r="I9" s="81"/>
      <c r="J9" s="69"/>
      <c r="K9" s="69"/>
    </row>
    <row r="10" spans="2:23" ht="11.25" customHeight="1">
      <c r="C10" s="90" t="s">
        <v>134</v>
      </c>
      <c r="D10" s="126">
        <f>'Input | Reported Capex'!H$13*'Input | Inflation and Disc Rate'!G$15*(1+'Input | Inflation and Disc Rate'!G$20)^0.5</f>
        <v>10.966814467187616</v>
      </c>
      <c r="E10" s="127">
        <f>'Input | Reported Capex'!I$13*'Input | Inflation and Disc Rate'!H$15*(1+'Input | Inflation and Disc Rate'!H$20)^0.5</f>
        <v>11.27892246427183</v>
      </c>
      <c r="F10" s="127">
        <f>'Input | Reported Capex'!J$13*'Input | Inflation and Disc Rate'!I$15*(1+'Input | Inflation and Disc Rate'!I$20)^0.5</f>
        <v>9.2622470996547666</v>
      </c>
      <c r="G10" s="127">
        <f>'Input | Reported Capex'!K$13*'Input | Inflation and Disc Rate'!J$15*(1+'Input | Inflation and Disc Rate'!J$20)^0.5</f>
        <v>7.870576558037131</v>
      </c>
      <c r="H10" s="128">
        <f>'Input | Reported Capex'!L$13*'Input | Inflation and Disc Rate'!K$15*(1+'Input | Inflation and Disc Rate'!K$20)^0.5</f>
        <v>7.4580543721921337</v>
      </c>
      <c r="I10" s="81"/>
      <c r="J10" s="69"/>
      <c r="K10" s="69"/>
      <c r="N10" s="106"/>
    </row>
    <row r="11" spans="2:23" ht="11.25" customHeight="1">
      <c r="C11" s="90" t="s">
        <v>135</v>
      </c>
      <c r="D11" s="129">
        <f>'Input | Reported Capex'!H24*(1+D$9)^0.5</f>
        <v>3.7282378064196378</v>
      </c>
      <c r="E11" s="127">
        <f>'Input | Reported Capex'!I24*(1+E$9)^0.5</f>
        <v>4.3964865342865815</v>
      </c>
      <c r="F11" s="127">
        <f>'Input | Reported Capex'!J24*(1+F$9)^0.5</f>
        <v>5.4539683239200469</v>
      </c>
      <c r="G11" s="127">
        <f>'Input | Reported Capex'!K24*(1+G$9)^0.5</f>
        <v>5.6765763495971662</v>
      </c>
      <c r="H11" s="128">
        <f>'Input | Reported Capex'!L24*(1+H$9)^0.5</f>
        <v>9.5053458735075829</v>
      </c>
      <c r="I11" s="81"/>
      <c r="J11" s="69"/>
      <c r="K11" s="69"/>
    </row>
    <row r="12" spans="2:23" s="14" customFormat="1" ht="11.25" customHeight="1">
      <c r="C12" s="90" t="s">
        <v>136</v>
      </c>
      <c r="D12" s="172">
        <f>(D10-D11)</f>
        <v>7.2385766607679782</v>
      </c>
      <c r="E12" s="173">
        <f>(E10-E11)</f>
        <v>6.882435929985248</v>
      </c>
      <c r="F12" s="173">
        <f t="shared" ref="F12:H12" si="0">(F10-F11)</f>
        <v>3.8082787757347196</v>
      </c>
      <c r="G12" s="173">
        <f t="shared" si="0"/>
        <v>2.1940002084399648</v>
      </c>
      <c r="H12" s="174">
        <f t="shared" si="0"/>
        <v>-2.0472915013154491</v>
      </c>
      <c r="I12" s="81"/>
      <c r="J12" s="69"/>
      <c r="K12" s="69"/>
    </row>
    <row r="13" spans="2:23" ht="11.25" customHeight="1">
      <c r="C13" s="90" t="s">
        <v>137</v>
      </c>
      <c r="D13" s="77"/>
      <c r="E13" s="173">
        <f>$D$12*$E$8</f>
        <v>0.18979152522059184</v>
      </c>
      <c r="F13" s="173">
        <f>$D$12*$F$8*(1+'Input | Inflation and Disc Rate'!H13)</f>
        <v>0.2110993774199332</v>
      </c>
      <c r="G13" s="173">
        <f>$D$12*$G$8*(1+'Input | Inflation and Disc Rate'!H13)*(1+'Input | Inflation and Disc Rate'!I13)</f>
        <v>0.22573498880136075</v>
      </c>
      <c r="H13" s="174">
        <f>$D$12*$H$8*(1+'Input | Inflation and Disc Rate'!H13)*(1+'Input | Inflation and Disc Rate'!I13)*(1+'Input | Inflation and Disc Rate'!J13)</f>
        <v>0.23428837037398029</v>
      </c>
      <c r="I13" s="81"/>
      <c r="J13" s="69"/>
      <c r="K13" s="69"/>
      <c r="L13" s="80"/>
      <c r="M13" s="80"/>
      <c r="N13" s="80"/>
      <c r="O13" s="80"/>
    </row>
    <row r="14" spans="2:23" ht="11.25" customHeight="1">
      <c r="C14" s="90" t="s">
        <v>138</v>
      </c>
      <c r="D14" s="77"/>
      <c r="E14" s="112"/>
      <c r="F14" s="173">
        <f>$E$12*F$8</f>
        <v>0.18613541345865742</v>
      </c>
      <c r="G14" s="173">
        <f>$E$12*G$8*(1+'Input | Inflation and Disc Rate'!I13)</f>
        <v>0.1990402623928306</v>
      </c>
      <c r="H14" s="174">
        <f>$E$12*H$8*(1+'Input | Inflation and Disc Rate'!I13)*(1+'Input | Inflation and Disc Rate'!J13)</f>
        <v>0.20658214733322108</v>
      </c>
      <c r="I14" s="81"/>
      <c r="J14" s="69"/>
      <c r="K14" s="69"/>
      <c r="L14" s="80"/>
      <c r="M14" s="80"/>
      <c r="N14" s="81"/>
      <c r="O14" s="81"/>
    </row>
    <row r="15" spans="2:23" ht="11.25" customHeight="1">
      <c r="C15" s="90" t="s">
        <v>139</v>
      </c>
      <c r="D15" s="77"/>
      <c r="E15" s="111"/>
      <c r="F15" s="111"/>
      <c r="G15" s="173">
        <f>$F$12*G$8</f>
        <v>0.10584664809243872</v>
      </c>
      <c r="H15" s="174">
        <f>$F$12*$H$8*(1+'Input | Inflation and Disc Rate'!J13)</f>
        <v>0.10985731021497784</v>
      </c>
      <c r="I15" s="81"/>
      <c r="J15" s="69"/>
      <c r="K15" s="69"/>
      <c r="L15" s="80"/>
      <c r="M15" s="80"/>
      <c r="N15" s="80"/>
      <c r="O15" s="80"/>
    </row>
    <row r="16" spans="2:23" ht="11.25" customHeight="1">
      <c r="C16" s="90" t="s">
        <v>140</v>
      </c>
      <c r="D16" s="77"/>
      <c r="E16" s="111"/>
      <c r="F16" s="111"/>
      <c r="G16" s="111"/>
      <c r="H16" s="174">
        <f>$G$12*$H$8</f>
        <v>6.1791998989199154E-2</v>
      </c>
      <c r="I16" s="81"/>
      <c r="J16" s="69"/>
      <c r="K16" s="69"/>
      <c r="L16" s="80"/>
      <c r="M16" s="80"/>
      <c r="N16" s="80"/>
      <c r="O16" s="80"/>
    </row>
    <row r="17" spans="3:15" ht="11.25" customHeight="1">
      <c r="C17" s="90" t="s">
        <v>141</v>
      </c>
      <c r="D17" s="77"/>
      <c r="E17" s="111"/>
      <c r="F17" s="111"/>
      <c r="G17" s="111"/>
      <c r="H17" s="114"/>
      <c r="I17" s="81"/>
      <c r="J17" s="69"/>
      <c r="K17" s="69"/>
      <c r="L17" s="80"/>
      <c r="M17" s="80"/>
      <c r="N17" s="80"/>
      <c r="O17" s="80"/>
    </row>
    <row r="18" spans="3:15" s="14" customFormat="1" ht="11.25" customHeight="1">
      <c r="C18" s="91" t="s">
        <v>142</v>
      </c>
      <c r="D18" s="175">
        <f>SUM(D13:D17)</f>
        <v>0</v>
      </c>
      <c r="E18" s="176">
        <f>SUM(E13:E17)</f>
        <v>0.18979152522059184</v>
      </c>
      <c r="F18" s="176">
        <f t="shared" ref="F18:H18" si="1">SUM(F13:F17)</f>
        <v>0.39723479087859059</v>
      </c>
      <c r="G18" s="176">
        <f t="shared" si="1"/>
        <v>0.53062189928663006</v>
      </c>
      <c r="H18" s="177">
        <f t="shared" si="1"/>
        <v>0.61251982691137841</v>
      </c>
      <c r="I18" s="81"/>
      <c r="J18" s="69"/>
      <c r="K18" s="69"/>
      <c r="L18" s="80"/>
      <c r="M18" s="80"/>
      <c r="N18" s="80"/>
      <c r="O18" s="80"/>
    </row>
    <row r="19" spans="3:15" ht="11.25" customHeight="1">
      <c r="C19" s="110" t="s">
        <v>143</v>
      </c>
      <c r="D19" s="175">
        <f>E19*(1+E$9)</f>
        <v>1.3263783402290323</v>
      </c>
      <c r="E19" s="176">
        <f>F19*(1+F$9)</f>
        <v>1.1986164534008559</v>
      </c>
      <c r="F19" s="176">
        <f>G19*(1+G$9)</f>
        <v>1.1216061583227674</v>
      </c>
      <c r="G19" s="176">
        <f>H19*(1+H$9)</f>
        <v>1.0654417991808607</v>
      </c>
      <c r="H19" s="178">
        <v>1</v>
      </c>
      <c r="I19" s="81"/>
      <c r="J19" s="69"/>
      <c r="K19" s="69"/>
      <c r="L19" s="81"/>
      <c r="M19" s="81"/>
      <c r="N19" s="81"/>
      <c r="O19" s="81"/>
    </row>
    <row r="20" spans="3:15" s="14" customFormat="1" ht="11.25" customHeight="1">
      <c r="C20" s="90" t="s">
        <v>144</v>
      </c>
      <c r="D20" s="172">
        <f>D12*D19</f>
        <v>9.6010912969300417</v>
      </c>
      <c r="E20" s="173">
        <f>E12*E19</f>
        <v>8.2494009451575394</v>
      </c>
      <c r="F20" s="173">
        <f t="shared" ref="F20:G20" si="2">F12*F19</f>
        <v>4.2713889274739509</v>
      </c>
      <c r="G20" s="173">
        <f t="shared" si="2"/>
        <v>2.3375795294834596</v>
      </c>
      <c r="H20" s="174">
        <f>H12*H19</f>
        <v>-2.0472915013154491</v>
      </c>
      <c r="I20" s="81"/>
      <c r="J20" s="69"/>
      <c r="K20" s="69"/>
      <c r="L20" s="81"/>
      <c r="M20" s="81"/>
      <c r="N20" s="81"/>
      <c r="O20" s="81"/>
    </row>
    <row r="21" spans="3:15" s="14" customFormat="1" ht="11.25" customHeight="1">
      <c r="C21" s="91" t="s">
        <v>145</v>
      </c>
      <c r="D21" s="175">
        <f>D18*D19</f>
        <v>0</v>
      </c>
      <c r="E21" s="176">
        <f>E18*E19</f>
        <v>0.22748724484544489</v>
      </c>
      <c r="F21" s="176">
        <f t="shared" ref="F21:H21" si="3">F18*F19</f>
        <v>0.44554098774948392</v>
      </c>
      <c r="G21" s="176">
        <f t="shared" si="3"/>
        <v>0.56534675106071264</v>
      </c>
      <c r="H21" s="177">
        <f t="shared" si="3"/>
        <v>0.61251982691137841</v>
      </c>
      <c r="I21" s="81"/>
      <c r="J21" s="69"/>
      <c r="K21" s="69"/>
      <c r="L21" s="81"/>
      <c r="M21" s="81"/>
      <c r="N21" s="81"/>
      <c r="O21" s="81"/>
    </row>
    <row r="22" spans="3:15" s="69" customFormat="1" ht="11.25" customHeight="1">
      <c r="C22"/>
    </row>
    <row r="23" spans="3:15" ht="11.25" customHeight="1">
      <c r="C23" s="181" t="s">
        <v>146</v>
      </c>
      <c r="D23" s="95"/>
      <c r="E23" s="96"/>
      <c r="F23" s="96"/>
      <c r="G23" s="96"/>
      <c r="H23" s="96"/>
      <c r="I23" s="81"/>
      <c r="J23" s="69"/>
      <c r="K23" s="69"/>
      <c r="L23" s="81"/>
      <c r="M23" s="81"/>
      <c r="N23" s="81"/>
      <c r="O23" s="81"/>
    </row>
    <row r="24" spans="3:15" ht="11.25" customHeight="1">
      <c r="C24" s="182" t="s">
        <v>131</v>
      </c>
      <c r="D24" s="139" t="str">
        <f>'Input | General'!$D$19</f>
        <v>2026-27</v>
      </c>
      <c r="E24" s="139" t="str">
        <f>'Input | General'!$E$19</f>
        <v>2027–28</v>
      </c>
      <c r="F24" s="139" t="str">
        <f>'Input | General'!$F$19</f>
        <v>2028–29</v>
      </c>
      <c r="G24" s="139" t="str">
        <f>'Input | General'!$G$19</f>
        <v>2029–30</v>
      </c>
      <c r="H24" s="140" t="str">
        <f>'Input | General'!$H$19</f>
        <v>2030–31</v>
      </c>
      <c r="I24" s="81"/>
      <c r="J24" s="69"/>
      <c r="K24" s="69"/>
      <c r="L24" s="81"/>
      <c r="M24" s="81"/>
      <c r="N24" s="81"/>
      <c r="O24" s="81"/>
    </row>
    <row r="25" spans="3:15" ht="11.25" customHeight="1">
      <c r="C25" s="92" t="s">
        <v>147</v>
      </c>
      <c r="D25" s="130">
        <f>'Input | Inflation and Disc Rate'!L$22</f>
        <v>6.183505095139985E-2</v>
      </c>
      <c r="E25" s="130">
        <f>'Input | Inflation and Disc Rate'!M$22</f>
        <v>6.2214194578164683E-2</v>
      </c>
      <c r="F25" s="130">
        <f>'Input | Inflation and Disc Rate'!N$22</f>
        <v>6.2922472029444343E-2</v>
      </c>
      <c r="G25" s="130">
        <f>'Input | Inflation and Disc Rate'!O$22</f>
        <v>6.3408097516432615E-2</v>
      </c>
      <c r="H25" s="131">
        <f>'Input | Inflation and Disc Rate'!P$22</f>
        <v>6.4910047066109477E-2</v>
      </c>
      <c r="I25" s="81"/>
      <c r="J25" s="69"/>
      <c r="K25" s="69"/>
      <c r="L25" s="81"/>
      <c r="M25" s="81"/>
      <c r="N25" s="81"/>
      <c r="O25" s="81"/>
    </row>
    <row r="26" spans="3:15" ht="11.25" customHeight="1">
      <c r="C26" s="93" t="s">
        <v>148</v>
      </c>
      <c r="D26" s="127">
        <f>'Input | Reported Capex'!H32</f>
        <v>0</v>
      </c>
      <c r="E26" s="127">
        <f>'Input | Reported Capex'!I32</f>
        <v>0</v>
      </c>
      <c r="F26" s="127">
        <f>'Input | Reported Capex'!J32</f>
        <v>0</v>
      </c>
      <c r="G26" s="127">
        <f>'Input | Reported Capex'!K32</f>
        <v>0</v>
      </c>
      <c r="H26" s="128">
        <f>'Input | Reported Capex'!L32</f>
        <v>0</v>
      </c>
      <c r="I26" s="81"/>
      <c r="J26" s="69"/>
      <c r="K26" s="69"/>
      <c r="L26" s="81"/>
      <c r="M26" s="81"/>
      <c r="N26" s="81"/>
      <c r="O26" s="81"/>
    </row>
    <row r="27" spans="3:15" ht="11.25" customHeight="1">
      <c r="C27" s="93" t="s">
        <v>149</v>
      </c>
      <c r="D27" s="179">
        <f>1/((1+D25)^(0.5))</f>
        <v>0.97044621698421019</v>
      </c>
      <c r="E27" s="173">
        <f>1/((1+E25)^(0.5)*(1+D25))</f>
        <v>0.91376999331541275</v>
      </c>
      <c r="F27" s="173">
        <f>1/((1+F25)^(0.5)*(1+E25)*(1+D25))</f>
        <v>0.85996355756690712</v>
      </c>
      <c r="G27" s="173">
        <f>1/((1+G25)^(0.5)*(1+F25)*(1+E25)*(1+D25))</f>
        <v>0.80887101216685897</v>
      </c>
      <c r="H27" s="174">
        <f>1/((1+H25)^(0.5)*(1+G25)*(1+F25)*(1+E25)*(1+D25))</f>
        <v>0.76010366743201252</v>
      </c>
      <c r="I27" s="81"/>
      <c r="J27" s="69"/>
      <c r="K27" s="69"/>
      <c r="L27" s="81"/>
      <c r="M27" s="81"/>
      <c r="N27" s="81"/>
      <c r="O27" s="81"/>
    </row>
    <row r="28" spans="3:15" ht="11.25" customHeight="1">
      <c r="C28" s="182" t="s">
        <v>150</v>
      </c>
      <c r="D28" s="176">
        <f>D26*D27</f>
        <v>0</v>
      </c>
      <c r="E28" s="176">
        <f t="shared" ref="E28:G28" si="4">E26*E27</f>
        <v>0</v>
      </c>
      <c r="F28" s="176">
        <f t="shared" si="4"/>
        <v>0</v>
      </c>
      <c r="G28" s="176">
        <f t="shared" si="4"/>
        <v>0</v>
      </c>
      <c r="H28" s="177">
        <f>H26*H27</f>
        <v>0</v>
      </c>
      <c r="I28" s="81"/>
      <c r="J28" s="69"/>
      <c r="K28" s="69"/>
      <c r="L28" s="81"/>
      <c r="M28" s="81"/>
      <c r="N28" s="81"/>
      <c r="O28" s="81"/>
    </row>
    <row r="29" spans="3:15" ht="11.25" customHeight="1">
      <c r="C29" s="183"/>
      <c r="D29" s="82"/>
      <c r="E29" s="82"/>
      <c r="F29" s="82"/>
      <c r="G29" s="82"/>
      <c r="H29" s="82"/>
      <c r="I29" s="81"/>
      <c r="J29" s="69"/>
      <c r="K29" s="69"/>
      <c r="L29" s="81"/>
      <c r="M29" s="81"/>
      <c r="N29" s="81"/>
      <c r="O29" s="81"/>
    </row>
    <row r="30" spans="3:15" ht="11.25" customHeight="1">
      <c r="C30" s="181" t="s">
        <v>151</v>
      </c>
      <c r="D30" s="97"/>
      <c r="E30" s="80"/>
      <c r="F30" s="80"/>
      <c r="G30" s="80"/>
      <c r="H30" s="80"/>
      <c r="I30" s="81"/>
      <c r="J30" s="69"/>
      <c r="K30" s="69"/>
      <c r="L30" s="81"/>
      <c r="M30" s="81"/>
      <c r="N30" s="81"/>
      <c r="O30" s="81"/>
    </row>
    <row r="31" spans="3:15" ht="11.25" customHeight="1">
      <c r="C31" s="90" t="s">
        <v>152</v>
      </c>
      <c r="D31" s="185">
        <f>SUM(D20:H20)-SUM(D28:H28)</f>
        <v>22.412169197729543</v>
      </c>
      <c r="E31" s="80"/>
      <c r="F31" s="80"/>
      <c r="G31" s="80"/>
      <c r="H31" s="80"/>
      <c r="I31" s="81"/>
      <c r="J31" s="69"/>
      <c r="K31" s="69"/>
      <c r="L31" s="81"/>
      <c r="M31" s="81"/>
      <c r="N31" s="81"/>
      <c r="O31" s="81"/>
    </row>
    <row r="32" spans="3:15" ht="11.25" customHeight="1">
      <c r="C32" s="90" t="s">
        <v>153</v>
      </c>
      <c r="D32" s="184">
        <v>0.3</v>
      </c>
      <c r="E32" s="80"/>
      <c r="F32" s="80"/>
      <c r="G32" s="80"/>
      <c r="H32" s="80"/>
      <c r="I32" s="81"/>
      <c r="J32" s="69"/>
      <c r="K32" s="69"/>
      <c r="L32" s="81"/>
      <c r="M32" s="81"/>
      <c r="N32" s="81"/>
      <c r="O32" s="81"/>
    </row>
    <row r="33" spans="2:15" ht="11.25" customHeight="1">
      <c r="C33" s="90" t="s">
        <v>154</v>
      </c>
      <c r="D33" s="185">
        <f>(1-D32)*D31</f>
        <v>15.688518438410679</v>
      </c>
      <c r="E33" s="80"/>
      <c r="F33" s="80"/>
      <c r="G33" s="80"/>
      <c r="H33" s="80"/>
      <c r="I33" s="81"/>
      <c r="J33" s="69"/>
      <c r="K33" s="69"/>
      <c r="L33" s="81"/>
      <c r="M33" s="81"/>
      <c r="N33" s="81"/>
      <c r="O33" s="81"/>
    </row>
    <row r="34" spans="2:15" ht="11.25" customHeight="1">
      <c r="C34" s="90" t="s">
        <v>155</v>
      </c>
      <c r="D34" s="185">
        <f>D32*D31</f>
        <v>6.723650759318863</v>
      </c>
      <c r="E34" s="80"/>
      <c r="F34" s="80"/>
      <c r="G34" s="80"/>
      <c r="H34" s="80"/>
      <c r="I34" s="81"/>
      <c r="J34" s="69"/>
      <c r="K34" s="69"/>
      <c r="L34" s="81"/>
      <c r="M34" s="81"/>
      <c r="N34" s="81"/>
      <c r="O34" s="81"/>
    </row>
    <row r="35" spans="2:15" ht="11.25" customHeight="1">
      <c r="C35" s="90" t="s">
        <v>156</v>
      </c>
      <c r="D35" s="185">
        <f>SUM(D21:H21)</f>
        <v>1.85089481056702</v>
      </c>
      <c r="E35" s="80"/>
      <c r="F35" s="80"/>
      <c r="G35" s="80"/>
      <c r="H35" s="80"/>
      <c r="I35" s="81"/>
      <c r="J35" s="69"/>
      <c r="K35" s="69"/>
      <c r="L35" s="81"/>
      <c r="M35" s="81"/>
      <c r="N35" s="81"/>
      <c r="O35" s="81"/>
    </row>
    <row r="36" spans="2:15" ht="11.25" customHeight="1">
      <c r="C36" s="91" t="s">
        <v>157</v>
      </c>
      <c r="D36" s="180">
        <f>D34-D35</f>
        <v>4.872755948751843</v>
      </c>
      <c r="E36" s="80"/>
      <c r="F36" s="149"/>
      <c r="G36" s="80"/>
      <c r="H36" s="80"/>
      <c r="I36" s="81"/>
      <c r="J36" s="69"/>
      <c r="K36" s="69"/>
      <c r="L36" s="81"/>
      <c r="M36" s="81"/>
      <c r="N36" s="81"/>
      <c r="O36" s="81"/>
    </row>
    <row r="37" spans="2:15" ht="11.25" customHeight="1">
      <c r="D37" s="20"/>
      <c r="J37" s="2"/>
    </row>
    <row r="38" spans="2:15" s="8" customFormat="1" ht="12" customHeight="1">
      <c r="B38" s="23" t="s">
        <v>158</v>
      </c>
      <c r="J38" s="18"/>
      <c r="K38" s="18"/>
    </row>
    <row r="39" spans="2:15" s="21" customFormat="1" ht="11.25" customHeight="1">
      <c r="H39" s="22"/>
    </row>
    <row r="40" spans="2:15" s="24" customFormat="1" ht="11.25" customHeight="1">
      <c r="C40" s="78"/>
      <c r="D40" s="141" t="str">
        <f>'Input | General'!D19</f>
        <v>2026-27</v>
      </c>
      <c r="E40" s="141" t="str">
        <f>'Input | General'!E19</f>
        <v>2027–28</v>
      </c>
      <c r="F40" s="141" t="str">
        <f>'Input | General'!F19</f>
        <v>2028–29</v>
      </c>
      <c r="G40" s="141" t="str">
        <f>'Input | General'!G19</f>
        <v>2029–30</v>
      </c>
      <c r="H40" s="141" t="str">
        <f>'Input | General'!H19</f>
        <v>2030–31</v>
      </c>
    </row>
    <row r="41" spans="2:15" s="24" customFormat="1" ht="11.25" customHeight="1">
      <c r="C41" s="84" t="s">
        <v>159</v>
      </c>
      <c r="D41" s="186">
        <f>1/(1+'Input | Inflation and Disc Rate'!L21)</f>
        <v>0.96512157984169433</v>
      </c>
      <c r="E41" s="186">
        <f>D41/(1+'Input | Inflation and Disc Rate'!M21)</f>
        <v>0.9311271913889877</v>
      </c>
      <c r="F41" s="186">
        <f>E41/(1+'Input | Inflation and Disc Rate'!N21)</f>
        <v>0.89773158262203911</v>
      </c>
      <c r="G41" s="186">
        <f>F41/(1+'Input | Inflation and Disc Rate'!O21)</f>
        <v>0.86513847121514043</v>
      </c>
      <c r="H41" s="187">
        <f>G41/(1+'Input | Inflation and Disc Rate'!P21)</f>
        <v>0.83255279653087999</v>
      </c>
    </row>
    <row r="42" spans="2:15" s="24" customFormat="1" ht="11.25" customHeight="1">
      <c r="C42" s="146" t="str">
        <f>CONCATENATE("CESS Payment Per Year before CPF ($", 'Output | Models'!$F$8," million)")</f>
        <v>CESS Payment Per Year before CPF ($2025–26 million)</v>
      </c>
      <c r="D42" s="188">
        <f>D36/(SUM(D41:H41))</f>
        <v>1.0848424282221816</v>
      </c>
      <c r="E42" s="188">
        <f>D42</f>
        <v>1.0848424282221816</v>
      </c>
      <c r="F42" s="188">
        <f t="shared" ref="F42:H42" si="5">E42</f>
        <v>1.0848424282221816</v>
      </c>
      <c r="G42" s="188">
        <f t="shared" si="5"/>
        <v>1.0848424282221816</v>
      </c>
      <c r="H42" s="189">
        <f t="shared" si="5"/>
        <v>1.0848424282221816</v>
      </c>
    </row>
    <row r="43" spans="2:15" s="24" customFormat="1" ht="11.25" customHeight="1">
      <c r="C43" s="145" t="s">
        <v>127</v>
      </c>
      <c r="D43" s="190">
        <f>IF($D$34&lt;=$D$35,1,'Input | Asset Performance Index'!$H$18)</f>
        <v>1</v>
      </c>
      <c r="E43" s="190">
        <f>IF($D$34&lt;=$D$35,1,'Input | Asset Performance Index'!$H$18)</f>
        <v>1</v>
      </c>
      <c r="F43" s="190">
        <f>IF($D$34&lt;=$D$35,1,'Input | Asset Performance Index'!$H$18)</f>
        <v>1</v>
      </c>
      <c r="G43" s="190">
        <f>IF($D$34&lt;=$D$35,1,'Input | Asset Performance Index'!$H$18)</f>
        <v>1</v>
      </c>
      <c r="H43" s="190">
        <f>IF($D$34&lt;=$D$35,1,'Input | Asset Performance Index'!$H$18)</f>
        <v>1</v>
      </c>
    </row>
    <row r="44" spans="2:15" s="24" customFormat="1" ht="11.25" customHeight="1">
      <c r="C44" s="145" t="str">
        <f>CONCATENATE("CESS Payment Per Year after CPF ($", 'Output | Models'!$F$8," million)")</f>
        <v>CESS Payment Per Year after CPF ($2025–26 million)</v>
      </c>
      <c r="D44" s="191">
        <f>D42*D43</f>
        <v>1.0848424282221816</v>
      </c>
      <c r="E44" s="191">
        <f t="shared" ref="E44:H44" si="6">E42*E43</f>
        <v>1.0848424282221816</v>
      </c>
      <c r="F44" s="191">
        <f t="shared" si="6"/>
        <v>1.0848424282221816</v>
      </c>
      <c r="G44" s="191">
        <f t="shared" si="6"/>
        <v>1.0848424282221816</v>
      </c>
      <c r="H44" s="191">
        <f t="shared" si="6"/>
        <v>1.0848424282221816</v>
      </c>
    </row>
    <row r="45" spans="2:15" s="69" customFormat="1" ht="11.25" customHeight="1"/>
    <row r="46" spans="2:15" s="24" customFormat="1" ht="11.25" customHeight="1">
      <c r="C46" s="146" t="str">
        <f>CONCATENATE("Total CESS Payment ($", 'Output | Models'!$F$8," million)")</f>
        <v>Total CESS Payment ($2025–26 million)</v>
      </c>
      <c r="D46" s="192">
        <f>SUM(D44:H44)</f>
        <v>5.4242121411109077</v>
      </c>
      <c r="E46" s="60"/>
      <c r="F46" s="60"/>
      <c r="G46" s="60"/>
      <c r="H46" s="60"/>
    </row>
    <row r="47" spans="2:15" s="24" customFormat="1" ht="11.25" customHeight="1">
      <c r="C47" s="59"/>
      <c r="D47" s="83"/>
      <c r="E47" s="60"/>
      <c r="F47" s="60"/>
      <c r="G47" s="60"/>
      <c r="H47" s="60"/>
    </row>
    <row r="48" spans="2:15" s="24" customFormat="1" ht="11.25" customHeight="1"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</row>
    <row r="49" spans="1:16382" ht="12" customHeight="1">
      <c r="A49" s="23"/>
      <c r="B49" s="23" t="s">
        <v>18</v>
      </c>
      <c r="C49" s="54"/>
      <c r="D49" s="54"/>
      <c r="E49" s="54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/>
      <c r="CH49" s="53"/>
      <c r="CI49" s="53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3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  <c r="DL49" s="53"/>
      <c r="DM49" s="53"/>
      <c r="DN49" s="53"/>
      <c r="DO49" s="53"/>
      <c r="DP49" s="53"/>
      <c r="DQ49" s="53"/>
      <c r="DR49" s="53"/>
      <c r="DS49" s="53"/>
      <c r="DT49" s="53"/>
      <c r="DU49" s="53"/>
      <c r="DV49" s="53"/>
      <c r="DW49" s="53"/>
      <c r="DX49" s="53"/>
      <c r="DY49" s="53"/>
      <c r="DZ49" s="53"/>
      <c r="EA49" s="53"/>
      <c r="EB49" s="53"/>
      <c r="EC49" s="53"/>
      <c r="ED49" s="53"/>
      <c r="EE49" s="53"/>
      <c r="EF49" s="53"/>
      <c r="EG49" s="53"/>
      <c r="EH49" s="53"/>
      <c r="EI49" s="53"/>
      <c r="EJ49" s="53"/>
      <c r="EK49" s="53"/>
      <c r="EL49" s="53"/>
      <c r="EM49" s="53"/>
      <c r="EN49" s="53"/>
      <c r="EO49" s="53"/>
      <c r="EP49" s="53"/>
      <c r="EQ49" s="53"/>
      <c r="ER49" s="53"/>
      <c r="ES49" s="53"/>
      <c r="ET49" s="53"/>
      <c r="EU49" s="53"/>
      <c r="EV49" s="53"/>
      <c r="EW49" s="53"/>
      <c r="EX49" s="53"/>
      <c r="EY49" s="53"/>
      <c r="EZ49" s="53"/>
      <c r="FA49" s="53"/>
      <c r="FB49" s="53"/>
      <c r="FC49" s="53"/>
      <c r="FD49" s="53"/>
      <c r="FE49" s="53"/>
      <c r="FF49" s="53"/>
      <c r="FG49" s="53"/>
      <c r="FH49" s="53"/>
      <c r="FI49" s="53"/>
      <c r="FJ49" s="53"/>
      <c r="FK49" s="53"/>
      <c r="FL49" s="53"/>
      <c r="FM49" s="53"/>
      <c r="FN49" s="53"/>
      <c r="FO49" s="53"/>
      <c r="FP49" s="53"/>
      <c r="FQ49" s="53"/>
      <c r="FR49" s="53"/>
      <c r="FS49" s="53"/>
      <c r="FT49" s="53"/>
      <c r="FU49" s="53"/>
      <c r="FV49" s="53"/>
      <c r="FW49" s="53"/>
      <c r="FX49" s="53"/>
      <c r="FY49" s="53"/>
      <c r="FZ49" s="53"/>
      <c r="GA49" s="53"/>
      <c r="GB49" s="53"/>
      <c r="GC49" s="53"/>
      <c r="GD49" s="53"/>
      <c r="GE49" s="53"/>
      <c r="GF49" s="53"/>
      <c r="GG49" s="53"/>
      <c r="GH49" s="53"/>
      <c r="GI49" s="53"/>
      <c r="GJ49" s="53"/>
      <c r="GK49" s="53"/>
      <c r="GL49" s="53"/>
      <c r="GM49" s="53"/>
      <c r="GN49" s="53"/>
      <c r="GO49" s="53"/>
      <c r="GP49" s="53"/>
      <c r="GQ49" s="53"/>
      <c r="GR49" s="53"/>
      <c r="GS49" s="53"/>
      <c r="GT49" s="53"/>
      <c r="GU49" s="53"/>
      <c r="GV49" s="53"/>
      <c r="GW49" s="53"/>
      <c r="GX49" s="53"/>
      <c r="GY49" s="53"/>
      <c r="GZ49" s="53"/>
      <c r="HA49" s="53"/>
      <c r="HB49" s="53"/>
      <c r="HC49" s="53"/>
      <c r="HD49" s="53"/>
      <c r="HE49" s="53"/>
      <c r="HF49" s="53"/>
      <c r="HG49" s="53"/>
      <c r="HH49" s="53"/>
      <c r="HI49" s="53"/>
      <c r="HJ49" s="53"/>
      <c r="HK49" s="53"/>
      <c r="HL49" s="53"/>
      <c r="HM49" s="53"/>
      <c r="HN49" s="53"/>
      <c r="HO49" s="53"/>
      <c r="HP49" s="53"/>
      <c r="HQ49" s="53"/>
      <c r="HR49" s="53"/>
      <c r="HS49" s="53"/>
      <c r="HT49" s="53"/>
      <c r="HU49" s="53"/>
      <c r="HV49" s="53"/>
      <c r="HW49" s="53"/>
      <c r="HX49" s="53"/>
      <c r="HY49" s="53"/>
      <c r="HZ49" s="53"/>
      <c r="IA49" s="53"/>
      <c r="IB49" s="53"/>
      <c r="IC49" s="53"/>
      <c r="ID49" s="53"/>
      <c r="IE49" s="53"/>
      <c r="IF49" s="53"/>
      <c r="IG49" s="53"/>
      <c r="IH49" s="53"/>
      <c r="II49" s="53"/>
      <c r="IJ49" s="53"/>
      <c r="IK49" s="53"/>
      <c r="IL49" s="53"/>
      <c r="IM49" s="53"/>
      <c r="IN49" s="53"/>
      <c r="IO49" s="53"/>
      <c r="IP49" s="53"/>
      <c r="IQ49" s="53"/>
      <c r="IR49" s="53"/>
      <c r="IS49" s="53"/>
      <c r="IT49" s="53"/>
      <c r="IU49" s="53"/>
      <c r="IV49" s="53"/>
      <c r="IW49" s="53"/>
      <c r="IX49" s="53"/>
      <c r="IY49" s="53"/>
      <c r="IZ49" s="53"/>
      <c r="JA49" s="53"/>
      <c r="JB49" s="53"/>
      <c r="JC49" s="53"/>
      <c r="JD49" s="53"/>
      <c r="JE49" s="53"/>
      <c r="JF49" s="53"/>
      <c r="JG49" s="53"/>
      <c r="JH49" s="53"/>
      <c r="JI49" s="53"/>
      <c r="JJ49" s="53"/>
      <c r="JK49" s="53"/>
      <c r="JL49" s="53"/>
      <c r="JM49" s="53"/>
      <c r="JN49" s="53"/>
      <c r="JO49" s="53"/>
      <c r="JP49" s="53"/>
      <c r="JQ49" s="53"/>
      <c r="JR49" s="53"/>
      <c r="JS49" s="53"/>
      <c r="JT49" s="53"/>
      <c r="JU49" s="53"/>
      <c r="JV49" s="53"/>
      <c r="JW49" s="53"/>
      <c r="JX49" s="53"/>
      <c r="JY49" s="53"/>
      <c r="JZ49" s="53"/>
      <c r="KA49" s="53"/>
      <c r="KB49" s="53"/>
      <c r="KC49" s="53"/>
      <c r="KD49" s="53"/>
      <c r="KE49" s="53"/>
      <c r="KF49" s="53"/>
      <c r="KG49" s="53"/>
      <c r="KH49" s="53"/>
      <c r="KI49" s="53"/>
      <c r="KJ49" s="53"/>
      <c r="KK49" s="53"/>
      <c r="KL49" s="53"/>
      <c r="KM49" s="53"/>
      <c r="KN49" s="53"/>
      <c r="KO49" s="53"/>
      <c r="KP49" s="53"/>
      <c r="KQ49" s="53"/>
      <c r="KR49" s="53"/>
      <c r="KS49" s="53"/>
      <c r="KT49" s="53"/>
      <c r="KU49" s="53"/>
      <c r="KV49" s="53"/>
      <c r="KW49" s="53"/>
      <c r="KX49" s="53"/>
      <c r="KY49" s="53"/>
      <c r="KZ49" s="53"/>
      <c r="LA49" s="53"/>
      <c r="LB49" s="53"/>
      <c r="LC49" s="53"/>
      <c r="LD49" s="53"/>
      <c r="LE49" s="53"/>
      <c r="LF49" s="53"/>
      <c r="LG49" s="53"/>
      <c r="LH49" s="53"/>
      <c r="LI49" s="53"/>
      <c r="LJ49" s="53"/>
      <c r="LK49" s="53"/>
      <c r="LL49" s="53"/>
      <c r="LM49" s="53"/>
      <c r="LN49" s="53"/>
      <c r="LO49" s="53"/>
      <c r="LP49" s="53"/>
      <c r="LQ49" s="53"/>
      <c r="LR49" s="53"/>
      <c r="LS49" s="53"/>
      <c r="LT49" s="53"/>
      <c r="LU49" s="53"/>
      <c r="LV49" s="53"/>
      <c r="LW49" s="53"/>
      <c r="LX49" s="53"/>
      <c r="LY49" s="53"/>
      <c r="LZ49" s="53"/>
      <c r="MA49" s="53"/>
      <c r="MB49" s="53"/>
      <c r="MC49" s="53"/>
      <c r="MD49" s="53"/>
      <c r="ME49" s="53"/>
      <c r="MF49" s="53"/>
      <c r="MG49" s="53"/>
      <c r="MH49" s="53"/>
      <c r="MI49" s="53"/>
      <c r="MJ49" s="53"/>
      <c r="MK49" s="53"/>
      <c r="ML49" s="53"/>
      <c r="MM49" s="53"/>
      <c r="MN49" s="53"/>
      <c r="MO49" s="53"/>
      <c r="MP49" s="53"/>
      <c r="MQ49" s="53"/>
      <c r="MR49" s="53"/>
      <c r="MS49" s="53"/>
      <c r="MT49" s="53"/>
      <c r="MU49" s="53"/>
      <c r="MV49" s="53"/>
      <c r="MW49" s="53"/>
      <c r="MX49" s="53"/>
      <c r="MY49" s="53"/>
      <c r="MZ49" s="53"/>
      <c r="NA49" s="53"/>
      <c r="NB49" s="53"/>
      <c r="NC49" s="53"/>
      <c r="ND49" s="53"/>
      <c r="NE49" s="53"/>
      <c r="NF49" s="53"/>
      <c r="NG49" s="53"/>
      <c r="NH49" s="53"/>
      <c r="NI49" s="53"/>
      <c r="NJ49" s="53"/>
      <c r="NK49" s="53"/>
      <c r="NL49" s="53"/>
      <c r="NM49" s="53"/>
      <c r="NN49" s="53"/>
      <c r="NO49" s="53"/>
      <c r="NP49" s="53"/>
      <c r="NQ49" s="53"/>
      <c r="NR49" s="53"/>
      <c r="NS49" s="53"/>
      <c r="NT49" s="53"/>
      <c r="NU49" s="53"/>
      <c r="NV49" s="53"/>
      <c r="NW49" s="53"/>
      <c r="NX49" s="53"/>
      <c r="NY49" s="53"/>
      <c r="NZ49" s="53"/>
      <c r="OA49" s="53"/>
      <c r="OB49" s="53"/>
      <c r="OC49" s="53"/>
      <c r="OD49" s="53"/>
      <c r="OE49" s="53"/>
      <c r="OF49" s="53"/>
      <c r="OG49" s="53"/>
      <c r="OH49" s="53"/>
      <c r="OI49" s="53"/>
      <c r="OJ49" s="53"/>
      <c r="OK49" s="53"/>
      <c r="OL49" s="53"/>
      <c r="OM49" s="53"/>
      <c r="ON49" s="53"/>
      <c r="OO49" s="53"/>
      <c r="OP49" s="53"/>
      <c r="OQ49" s="53"/>
      <c r="OR49" s="53"/>
      <c r="OS49" s="53"/>
      <c r="OT49" s="53"/>
      <c r="OU49" s="53"/>
      <c r="OV49" s="53"/>
      <c r="OW49" s="53"/>
      <c r="OX49" s="53"/>
      <c r="OY49" s="53"/>
      <c r="OZ49" s="53"/>
      <c r="PA49" s="53"/>
      <c r="PB49" s="53"/>
      <c r="PC49" s="53"/>
      <c r="PD49" s="53"/>
      <c r="PE49" s="53"/>
      <c r="PF49" s="53"/>
      <c r="PG49" s="53"/>
      <c r="PH49" s="53"/>
      <c r="PI49" s="53"/>
      <c r="PJ49" s="53"/>
      <c r="PK49" s="53"/>
      <c r="PL49" s="53"/>
      <c r="PM49" s="53"/>
      <c r="PN49" s="53"/>
      <c r="PO49" s="53"/>
      <c r="PP49" s="53"/>
      <c r="PQ49" s="53"/>
      <c r="PR49" s="53"/>
      <c r="PS49" s="53"/>
      <c r="PT49" s="53"/>
      <c r="PU49" s="53"/>
      <c r="PV49" s="53"/>
      <c r="PW49" s="53"/>
      <c r="PX49" s="53"/>
      <c r="PY49" s="53"/>
      <c r="PZ49" s="53"/>
      <c r="QA49" s="53"/>
      <c r="QB49" s="53"/>
      <c r="QC49" s="53"/>
      <c r="QD49" s="53"/>
      <c r="QE49" s="53"/>
      <c r="QF49" s="53"/>
      <c r="QG49" s="53"/>
      <c r="QH49" s="53"/>
      <c r="QI49" s="53"/>
      <c r="QJ49" s="53"/>
      <c r="QK49" s="53"/>
      <c r="QL49" s="53"/>
      <c r="QM49" s="53"/>
      <c r="QN49" s="53"/>
      <c r="QO49" s="53"/>
      <c r="QP49" s="53"/>
      <c r="QQ49" s="53"/>
      <c r="QR49" s="53"/>
      <c r="QS49" s="53"/>
      <c r="QT49" s="53"/>
      <c r="QU49" s="53"/>
      <c r="QV49" s="53"/>
      <c r="QW49" s="53"/>
      <c r="QX49" s="53"/>
      <c r="QY49" s="53"/>
      <c r="QZ49" s="53"/>
      <c r="RA49" s="53"/>
      <c r="RB49" s="53"/>
      <c r="RC49" s="53"/>
      <c r="RD49" s="53"/>
      <c r="RE49" s="53"/>
      <c r="RF49" s="53"/>
      <c r="RG49" s="53"/>
      <c r="RH49" s="53"/>
      <c r="RI49" s="53"/>
      <c r="RJ49" s="53"/>
      <c r="RK49" s="53"/>
      <c r="RL49" s="53"/>
      <c r="RM49" s="53"/>
      <c r="RN49" s="53"/>
      <c r="RO49" s="53"/>
      <c r="RP49" s="53"/>
      <c r="RQ49" s="53"/>
      <c r="RR49" s="53"/>
      <c r="RS49" s="53"/>
      <c r="RT49" s="53"/>
      <c r="RU49" s="53"/>
      <c r="RV49" s="53"/>
      <c r="RW49" s="53"/>
      <c r="RX49" s="53"/>
      <c r="RY49" s="53"/>
      <c r="RZ49" s="53"/>
      <c r="SA49" s="53"/>
      <c r="SB49" s="53"/>
      <c r="SC49" s="53"/>
      <c r="SD49" s="53"/>
      <c r="SE49" s="53"/>
      <c r="SF49" s="53"/>
      <c r="SG49" s="53"/>
      <c r="SH49" s="53"/>
      <c r="SI49" s="53"/>
      <c r="SJ49" s="53"/>
      <c r="SK49" s="53"/>
      <c r="SL49" s="53"/>
      <c r="SM49" s="53"/>
      <c r="SN49" s="53"/>
      <c r="SO49" s="53"/>
      <c r="SP49" s="53"/>
      <c r="SQ49" s="53"/>
      <c r="SR49" s="53"/>
      <c r="SS49" s="53"/>
      <c r="ST49" s="53"/>
      <c r="SU49" s="53"/>
      <c r="SV49" s="53"/>
      <c r="SW49" s="53"/>
      <c r="SX49" s="53"/>
      <c r="SY49" s="53"/>
      <c r="SZ49" s="53"/>
      <c r="TA49" s="53"/>
      <c r="TB49" s="53"/>
      <c r="TC49" s="53"/>
      <c r="TD49" s="53"/>
      <c r="TE49" s="53"/>
      <c r="TF49" s="53"/>
      <c r="TG49" s="53"/>
      <c r="TH49" s="53"/>
      <c r="TI49" s="53"/>
      <c r="TJ49" s="53"/>
      <c r="TK49" s="53"/>
      <c r="TL49" s="53"/>
      <c r="TM49" s="53"/>
      <c r="TN49" s="53"/>
      <c r="TO49" s="53"/>
      <c r="TP49" s="53"/>
      <c r="TQ49" s="53"/>
      <c r="TR49" s="53"/>
      <c r="TS49" s="53"/>
      <c r="TT49" s="53"/>
      <c r="TU49" s="53"/>
      <c r="TV49" s="53"/>
      <c r="TW49" s="53"/>
      <c r="TX49" s="53"/>
      <c r="TY49" s="53"/>
      <c r="TZ49" s="53"/>
      <c r="UA49" s="53"/>
      <c r="UB49" s="53"/>
      <c r="UC49" s="53"/>
      <c r="UD49" s="53"/>
      <c r="UE49" s="53"/>
      <c r="UF49" s="53"/>
      <c r="UG49" s="53"/>
      <c r="UH49" s="53"/>
      <c r="UI49" s="53"/>
      <c r="UJ49" s="53"/>
      <c r="UK49" s="53"/>
      <c r="UL49" s="53"/>
      <c r="UM49" s="53"/>
      <c r="UN49" s="53"/>
      <c r="UO49" s="53"/>
      <c r="UP49" s="53"/>
      <c r="UQ49" s="53"/>
      <c r="UR49" s="53"/>
      <c r="US49" s="53"/>
      <c r="UT49" s="53"/>
      <c r="UU49" s="53"/>
      <c r="UV49" s="53"/>
      <c r="UW49" s="53"/>
      <c r="UX49" s="53"/>
      <c r="UY49" s="53"/>
      <c r="UZ49" s="53"/>
      <c r="VA49" s="53"/>
      <c r="VB49" s="53"/>
      <c r="VC49" s="53"/>
      <c r="VD49" s="53"/>
      <c r="VE49" s="53"/>
      <c r="VF49" s="53"/>
      <c r="VG49" s="53"/>
      <c r="VH49" s="53"/>
      <c r="VI49" s="53"/>
      <c r="VJ49" s="53"/>
      <c r="VK49" s="53"/>
      <c r="VL49" s="53"/>
      <c r="VM49" s="53"/>
      <c r="VN49" s="53"/>
      <c r="VO49" s="53"/>
      <c r="VP49" s="53"/>
      <c r="VQ49" s="53"/>
      <c r="VR49" s="53"/>
      <c r="VS49" s="53"/>
      <c r="VT49" s="53"/>
      <c r="VU49" s="53"/>
      <c r="VV49" s="53"/>
      <c r="VW49" s="53"/>
      <c r="VX49" s="53"/>
      <c r="VY49" s="53"/>
      <c r="VZ49" s="53"/>
      <c r="WA49" s="53"/>
      <c r="WB49" s="53"/>
      <c r="WC49" s="53"/>
      <c r="WD49" s="53"/>
      <c r="WE49" s="53"/>
      <c r="WF49" s="53"/>
      <c r="WG49" s="53"/>
      <c r="WH49" s="53"/>
      <c r="WI49" s="53"/>
      <c r="WJ49" s="53"/>
      <c r="WK49" s="53"/>
      <c r="WL49" s="53"/>
      <c r="WM49" s="53"/>
      <c r="WN49" s="53"/>
      <c r="WO49" s="53"/>
      <c r="WP49" s="53"/>
      <c r="WQ49" s="53"/>
      <c r="WR49" s="53"/>
      <c r="WS49" s="53"/>
      <c r="WT49" s="53"/>
      <c r="WU49" s="53"/>
      <c r="WV49" s="53"/>
      <c r="WW49" s="53"/>
      <c r="WX49" s="53"/>
      <c r="WY49" s="53"/>
      <c r="WZ49" s="53"/>
      <c r="XA49" s="53"/>
      <c r="XB49" s="53"/>
      <c r="XC49" s="53"/>
      <c r="XD49" s="53"/>
      <c r="XE49" s="53"/>
      <c r="XF49" s="53"/>
      <c r="XG49" s="53"/>
      <c r="XH49" s="53"/>
      <c r="XI49" s="53"/>
      <c r="XJ49" s="53"/>
      <c r="XK49" s="53"/>
      <c r="XL49" s="53"/>
      <c r="XM49" s="53"/>
      <c r="XN49" s="53"/>
      <c r="XO49" s="53"/>
      <c r="XP49" s="53"/>
      <c r="XQ49" s="53"/>
      <c r="XR49" s="53"/>
      <c r="XS49" s="53"/>
      <c r="XT49" s="53"/>
      <c r="XU49" s="53"/>
      <c r="XV49" s="53"/>
      <c r="XW49" s="53"/>
      <c r="XX49" s="53"/>
      <c r="XY49" s="53"/>
      <c r="XZ49" s="53"/>
      <c r="YA49" s="53"/>
      <c r="YB49" s="53"/>
      <c r="YC49" s="53"/>
      <c r="YD49" s="53"/>
      <c r="YE49" s="53"/>
      <c r="YF49" s="53"/>
      <c r="YG49" s="53"/>
      <c r="YH49" s="53"/>
      <c r="YI49" s="53"/>
      <c r="YJ49" s="53"/>
      <c r="YK49" s="53"/>
      <c r="YL49" s="53"/>
      <c r="YM49" s="53"/>
      <c r="YN49" s="53"/>
      <c r="YO49" s="53"/>
      <c r="YP49" s="53"/>
      <c r="YQ49" s="53"/>
      <c r="YR49" s="53"/>
      <c r="YS49" s="53"/>
      <c r="YT49" s="53"/>
      <c r="YU49" s="53"/>
      <c r="YV49" s="53"/>
      <c r="YW49" s="53"/>
      <c r="YX49" s="53"/>
      <c r="YY49" s="53"/>
      <c r="YZ49" s="53"/>
      <c r="ZA49" s="53"/>
      <c r="ZB49" s="53"/>
      <c r="ZC49" s="53"/>
      <c r="ZD49" s="53"/>
      <c r="ZE49" s="53"/>
      <c r="ZF49" s="53"/>
      <c r="ZG49" s="53"/>
      <c r="ZH49" s="53"/>
      <c r="ZI49" s="53"/>
      <c r="ZJ49" s="53"/>
      <c r="ZK49" s="53"/>
      <c r="ZL49" s="53"/>
      <c r="ZM49" s="53"/>
      <c r="ZN49" s="53"/>
      <c r="ZO49" s="53"/>
      <c r="ZP49" s="53"/>
      <c r="ZQ49" s="53"/>
      <c r="ZR49" s="53"/>
      <c r="ZS49" s="53"/>
      <c r="ZT49" s="53"/>
      <c r="ZU49" s="53"/>
      <c r="ZV49" s="53"/>
      <c r="ZW49" s="53"/>
      <c r="ZX49" s="53"/>
      <c r="ZY49" s="53"/>
      <c r="ZZ49" s="53"/>
      <c r="AAA49" s="53"/>
      <c r="AAB49" s="53"/>
      <c r="AAC49" s="53"/>
      <c r="AAD49" s="53"/>
      <c r="AAE49" s="53"/>
      <c r="AAF49" s="53"/>
      <c r="AAG49" s="53"/>
      <c r="AAH49" s="53"/>
      <c r="AAI49" s="53"/>
      <c r="AAJ49" s="53"/>
      <c r="AAK49" s="53"/>
      <c r="AAL49" s="53"/>
      <c r="AAM49" s="53"/>
      <c r="AAN49" s="53"/>
      <c r="AAO49" s="53"/>
      <c r="AAP49" s="53"/>
      <c r="AAQ49" s="53"/>
      <c r="AAR49" s="53"/>
      <c r="AAS49" s="53"/>
      <c r="AAT49" s="53"/>
      <c r="AAU49" s="53"/>
      <c r="AAV49" s="53"/>
      <c r="AAW49" s="53"/>
      <c r="AAX49" s="53"/>
      <c r="AAY49" s="53"/>
      <c r="AAZ49" s="53"/>
      <c r="ABA49" s="53"/>
      <c r="ABB49" s="53"/>
      <c r="ABC49" s="53"/>
      <c r="ABD49" s="53"/>
      <c r="ABE49" s="53"/>
      <c r="ABF49" s="53"/>
      <c r="ABG49" s="53"/>
      <c r="ABH49" s="53"/>
      <c r="ABI49" s="53"/>
      <c r="ABJ49" s="53"/>
      <c r="ABK49" s="53"/>
      <c r="ABL49" s="53"/>
      <c r="ABM49" s="53"/>
      <c r="ABN49" s="53"/>
      <c r="ABO49" s="53"/>
      <c r="ABP49" s="53"/>
      <c r="ABQ49" s="53"/>
      <c r="ABR49" s="53"/>
      <c r="ABS49" s="53"/>
      <c r="ABT49" s="53"/>
      <c r="ABU49" s="53"/>
      <c r="ABV49" s="53"/>
      <c r="ABW49" s="53"/>
      <c r="ABX49" s="53"/>
      <c r="ABY49" s="53"/>
      <c r="ABZ49" s="53"/>
      <c r="ACA49" s="53"/>
      <c r="ACB49" s="53"/>
      <c r="ACC49" s="53"/>
      <c r="ACD49" s="53"/>
      <c r="ACE49" s="53"/>
      <c r="ACF49" s="53"/>
      <c r="ACG49" s="53"/>
      <c r="ACH49" s="53"/>
      <c r="ACI49" s="53"/>
      <c r="ACJ49" s="53"/>
      <c r="ACK49" s="53"/>
      <c r="ACL49" s="53"/>
      <c r="ACM49" s="53"/>
      <c r="ACN49" s="53"/>
      <c r="ACO49" s="53"/>
      <c r="ACP49" s="53"/>
      <c r="ACQ49" s="53"/>
      <c r="ACR49" s="53"/>
      <c r="ACS49" s="53"/>
      <c r="ACT49" s="53"/>
      <c r="ACU49" s="53"/>
      <c r="ACV49" s="53"/>
      <c r="ACW49" s="53"/>
      <c r="ACX49" s="53"/>
      <c r="ACY49" s="53"/>
      <c r="ACZ49" s="53"/>
      <c r="ADA49" s="53"/>
      <c r="ADB49" s="53"/>
      <c r="ADC49" s="53"/>
      <c r="ADD49" s="53"/>
      <c r="ADE49" s="53"/>
      <c r="ADF49" s="53"/>
      <c r="ADG49" s="53"/>
      <c r="ADH49" s="53"/>
      <c r="ADI49" s="53"/>
      <c r="ADJ49" s="53"/>
      <c r="ADK49" s="53"/>
      <c r="ADL49" s="53"/>
      <c r="ADM49" s="53"/>
      <c r="ADN49" s="53"/>
      <c r="ADO49" s="53"/>
      <c r="ADP49" s="53"/>
      <c r="ADQ49" s="53"/>
      <c r="ADR49" s="53"/>
      <c r="ADS49" s="53"/>
      <c r="ADT49" s="53"/>
      <c r="ADU49" s="53"/>
      <c r="ADV49" s="53"/>
      <c r="ADW49" s="53"/>
      <c r="ADX49" s="53"/>
      <c r="ADY49" s="53"/>
      <c r="ADZ49" s="53"/>
      <c r="AEA49" s="53"/>
      <c r="AEB49" s="53"/>
      <c r="AEC49" s="53"/>
      <c r="AED49" s="53"/>
      <c r="AEE49" s="53"/>
      <c r="AEF49" s="53"/>
      <c r="AEG49" s="53"/>
      <c r="AEH49" s="53"/>
      <c r="AEI49" s="53"/>
      <c r="AEJ49" s="53"/>
      <c r="AEK49" s="53"/>
      <c r="AEL49" s="53"/>
      <c r="AEM49" s="53"/>
      <c r="AEN49" s="53"/>
      <c r="AEO49" s="53"/>
      <c r="AEP49" s="53"/>
      <c r="AEQ49" s="53"/>
      <c r="AER49" s="53"/>
      <c r="AES49" s="53"/>
      <c r="AET49" s="53"/>
      <c r="AEU49" s="53"/>
      <c r="AEV49" s="53"/>
      <c r="AEW49" s="53"/>
      <c r="AEX49" s="53"/>
      <c r="AEY49" s="53"/>
      <c r="AEZ49" s="53"/>
      <c r="AFA49" s="53"/>
      <c r="AFB49" s="53"/>
      <c r="AFC49" s="53"/>
      <c r="AFD49" s="53"/>
      <c r="AFE49" s="53"/>
      <c r="AFF49" s="53"/>
      <c r="AFG49" s="53"/>
      <c r="AFH49" s="53"/>
      <c r="AFI49" s="53"/>
      <c r="AFJ49" s="53"/>
      <c r="AFK49" s="53"/>
      <c r="AFL49" s="53"/>
      <c r="AFM49" s="53"/>
      <c r="AFN49" s="53"/>
      <c r="AFO49" s="53"/>
      <c r="AFP49" s="53"/>
      <c r="AFQ49" s="53"/>
      <c r="AFR49" s="53"/>
      <c r="AFS49" s="53"/>
      <c r="AFT49" s="53"/>
      <c r="AFU49" s="53"/>
      <c r="AFV49" s="53"/>
      <c r="AFW49" s="53"/>
      <c r="AFX49" s="53"/>
      <c r="AFY49" s="53"/>
      <c r="AFZ49" s="53"/>
      <c r="AGA49" s="53"/>
      <c r="AGB49" s="53"/>
      <c r="AGC49" s="53"/>
      <c r="AGD49" s="53"/>
      <c r="AGE49" s="53"/>
      <c r="AGF49" s="53"/>
      <c r="AGG49" s="53"/>
      <c r="AGH49" s="53"/>
      <c r="AGI49" s="53"/>
      <c r="AGJ49" s="53"/>
      <c r="AGK49" s="53"/>
      <c r="AGL49" s="53"/>
      <c r="AGM49" s="53"/>
      <c r="AGN49" s="53"/>
      <c r="AGO49" s="53"/>
      <c r="AGP49" s="53"/>
      <c r="AGQ49" s="53"/>
      <c r="AGR49" s="53"/>
      <c r="AGS49" s="53"/>
      <c r="AGT49" s="53"/>
      <c r="AGU49" s="53"/>
      <c r="AGV49" s="53"/>
      <c r="AGW49" s="53"/>
      <c r="AGX49" s="53"/>
      <c r="AGY49" s="53"/>
      <c r="AGZ49" s="53"/>
      <c r="AHA49" s="53"/>
      <c r="AHB49" s="53"/>
      <c r="AHC49" s="53"/>
      <c r="AHD49" s="53"/>
      <c r="AHE49" s="53"/>
      <c r="AHF49" s="53"/>
      <c r="AHG49" s="53"/>
      <c r="AHH49" s="53"/>
      <c r="AHI49" s="53"/>
      <c r="AHJ49" s="53"/>
      <c r="AHK49" s="53"/>
      <c r="AHL49" s="53"/>
      <c r="AHM49" s="53"/>
      <c r="AHN49" s="53"/>
      <c r="AHO49" s="53"/>
      <c r="AHP49" s="53"/>
      <c r="AHQ49" s="53"/>
      <c r="AHR49" s="53"/>
      <c r="AHS49" s="53"/>
      <c r="AHT49" s="53"/>
      <c r="AHU49" s="53"/>
      <c r="AHV49" s="53"/>
      <c r="AHW49" s="53"/>
      <c r="AHX49" s="53"/>
      <c r="AHY49" s="53"/>
      <c r="AHZ49" s="53"/>
      <c r="AIA49" s="53"/>
      <c r="AIB49" s="53"/>
      <c r="AIC49" s="53"/>
      <c r="AID49" s="53"/>
      <c r="AIE49" s="53"/>
      <c r="AIF49" s="53"/>
      <c r="AIG49" s="53"/>
      <c r="AIH49" s="53"/>
      <c r="AII49" s="53"/>
      <c r="AIJ49" s="53"/>
      <c r="AIK49" s="53"/>
      <c r="AIL49" s="53"/>
      <c r="AIM49" s="53"/>
      <c r="AIN49" s="53"/>
      <c r="AIO49" s="53"/>
      <c r="AIP49" s="53"/>
      <c r="AIQ49" s="53"/>
      <c r="AIR49" s="53"/>
      <c r="AIS49" s="53"/>
      <c r="AIT49" s="53"/>
      <c r="AIU49" s="53"/>
      <c r="AIV49" s="53"/>
      <c r="AIW49" s="53"/>
      <c r="AIX49" s="53"/>
      <c r="AIY49" s="53"/>
      <c r="AIZ49" s="53"/>
      <c r="AJA49" s="53"/>
      <c r="AJB49" s="53"/>
      <c r="AJC49" s="53"/>
      <c r="AJD49" s="53"/>
      <c r="AJE49" s="53"/>
      <c r="AJF49" s="53"/>
      <c r="AJG49" s="53"/>
      <c r="AJH49" s="53"/>
      <c r="AJI49" s="53"/>
      <c r="AJJ49" s="53"/>
      <c r="AJK49" s="53"/>
      <c r="AJL49" s="53"/>
      <c r="AJM49" s="53"/>
      <c r="AJN49" s="53"/>
      <c r="AJO49" s="53"/>
      <c r="AJP49" s="53"/>
      <c r="AJQ49" s="53"/>
      <c r="AJR49" s="53"/>
      <c r="AJS49" s="53"/>
      <c r="AJT49" s="53"/>
      <c r="AJU49" s="53"/>
      <c r="AJV49" s="53"/>
      <c r="AJW49" s="53"/>
      <c r="AJX49" s="53"/>
      <c r="AJY49" s="53"/>
      <c r="AJZ49" s="53"/>
      <c r="AKA49" s="53"/>
      <c r="AKB49" s="53"/>
      <c r="AKC49" s="53"/>
      <c r="AKD49" s="53"/>
      <c r="AKE49" s="53"/>
      <c r="AKF49" s="53"/>
      <c r="AKG49" s="53"/>
      <c r="AKH49" s="53"/>
      <c r="AKI49" s="53"/>
      <c r="AKJ49" s="53"/>
      <c r="AKK49" s="53"/>
      <c r="AKL49" s="53"/>
      <c r="AKM49" s="53"/>
      <c r="AKN49" s="53"/>
      <c r="AKO49" s="53"/>
      <c r="AKP49" s="53"/>
      <c r="AKQ49" s="53"/>
      <c r="AKR49" s="53"/>
      <c r="AKS49" s="53"/>
      <c r="AKT49" s="53"/>
      <c r="AKU49" s="53"/>
      <c r="AKV49" s="53"/>
      <c r="AKW49" s="53"/>
      <c r="AKX49" s="53"/>
      <c r="AKY49" s="53"/>
      <c r="AKZ49" s="53"/>
      <c r="ALA49" s="53"/>
      <c r="ALB49" s="53"/>
      <c r="ALC49" s="53"/>
      <c r="ALD49" s="53"/>
      <c r="ALE49" s="53"/>
      <c r="ALF49" s="53"/>
      <c r="ALG49" s="53"/>
      <c r="ALH49" s="53"/>
      <c r="ALI49" s="53"/>
      <c r="ALJ49" s="53"/>
      <c r="ALK49" s="53"/>
      <c r="ALL49" s="53"/>
      <c r="ALM49" s="53"/>
      <c r="ALN49" s="53"/>
      <c r="ALO49" s="53"/>
      <c r="ALP49" s="53"/>
      <c r="ALQ49" s="53"/>
      <c r="ALR49" s="53"/>
      <c r="ALS49" s="53"/>
      <c r="ALT49" s="53"/>
      <c r="ALU49" s="53"/>
      <c r="ALV49" s="53"/>
      <c r="ALW49" s="53"/>
      <c r="ALX49" s="53"/>
      <c r="ALY49" s="53"/>
      <c r="ALZ49" s="53"/>
      <c r="AMA49" s="53"/>
      <c r="AMB49" s="53"/>
      <c r="AMC49" s="53"/>
      <c r="AMD49" s="53"/>
      <c r="AME49" s="53"/>
      <c r="AMF49" s="53"/>
      <c r="AMG49" s="53"/>
      <c r="AMH49" s="53"/>
      <c r="AMI49" s="53"/>
      <c r="AMJ49" s="53"/>
      <c r="AMK49" s="53"/>
      <c r="AML49" s="53"/>
      <c r="AMM49" s="53"/>
      <c r="AMN49" s="53"/>
      <c r="AMO49" s="53"/>
      <c r="AMP49" s="53"/>
      <c r="AMQ49" s="53"/>
      <c r="AMR49" s="53"/>
      <c r="AMS49" s="53"/>
      <c r="AMT49" s="53"/>
      <c r="AMU49" s="53"/>
      <c r="AMV49" s="53"/>
      <c r="AMW49" s="53"/>
      <c r="AMX49" s="53"/>
      <c r="AMY49" s="53"/>
      <c r="AMZ49" s="53"/>
      <c r="ANA49" s="53"/>
      <c r="ANB49" s="53"/>
      <c r="ANC49" s="53"/>
      <c r="AND49" s="53"/>
      <c r="ANE49" s="53"/>
      <c r="ANF49" s="53"/>
      <c r="ANG49" s="53"/>
      <c r="ANH49" s="53"/>
      <c r="ANI49" s="53"/>
      <c r="ANJ49" s="53"/>
      <c r="ANK49" s="53"/>
      <c r="ANL49" s="53"/>
      <c r="ANM49" s="53"/>
      <c r="ANN49" s="53"/>
      <c r="ANO49" s="53"/>
      <c r="ANP49" s="53"/>
      <c r="ANQ49" s="53"/>
      <c r="ANR49" s="53"/>
      <c r="ANS49" s="53"/>
      <c r="ANT49" s="53"/>
      <c r="ANU49" s="53"/>
      <c r="ANV49" s="53"/>
      <c r="ANW49" s="53"/>
      <c r="ANX49" s="53"/>
      <c r="ANY49" s="53"/>
      <c r="ANZ49" s="53"/>
      <c r="AOA49" s="53"/>
      <c r="AOB49" s="53"/>
      <c r="AOC49" s="53"/>
      <c r="AOD49" s="53"/>
      <c r="AOE49" s="53"/>
      <c r="AOF49" s="53"/>
      <c r="AOG49" s="53"/>
      <c r="AOH49" s="53"/>
      <c r="AOI49" s="53"/>
      <c r="AOJ49" s="53"/>
      <c r="AOK49" s="53"/>
      <c r="AOL49" s="53"/>
      <c r="AOM49" s="53"/>
      <c r="AON49" s="53"/>
      <c r="AOO49" s="53"/>
      <c r="AOP49" s="53"/>
      <c r="AOQ49" s="53"/>
      <c r="AOR49" s="53"/>
      <c r="AOS49" s="53"/>
      <c r="AOT49" s="53"/>
      <c r="AOU49" s="53"/>
      <c r="AOV49" s="53"/>
      <c r="AOW49" s="53"/>
      <c r="AOX49" s="53"/>
      <c r="AOY49" s="53"/>
      <c r="AOZ49" s="53"/>
      <c r="APA49" s="53"/>
      <c r="APB49" s="53"/>
      <c r="APC49" s="53"/>
      <c r="APD49" s="53"/>
      <c r="APE49" s="53"/>
      <c r="APF49" s="53"/>
      <c r="APG49" s="53"/>
      <c r="APH49" s="53"/>
      <c r="API49" s="53"/>
      <c r="APJ49" s="53"/>
      <c r="APK49" s="53"/>
      <c r="APL49" s="53"/>
      <c r="APM49" s="53"/>
      <c r="APN49" s="53"/>
      <c r="APO49" s="53"/>
      <c r="APP49" s="53"/>
      <c r="APQ49" s="53"/>
      <c r="APR49" s="53"/>
      <c r="APS49" s="53"/>
      <c r="APT49" s="53"/>
      <c r="APU49" s="53"/>
      <c r="APV49" s="53"/>
      <c r="APW49" s="53"/>
      <c r="APX49" s="53"/>
      <c r="APY49" s="53"/>
      <c r="APZ49" s="53"/>
      <c r="AQA49" s="53"/>
      <c r="AQB49" s="53"/>
      <c r="AQC49" s="53"/>
      <c r="AQD49" s="53"/>
      <c r="AQE49" s="53"/>
      <c r="AQF49" s="53"/>
      <c r="AQG49" s="53"/>
      <c r="AQH49" s="53"/>
      <c r="AQI49" s="53"/>
      <c r="AQJ49" s="53"/>
      <c r="AQK49" s="53"/>
      <c r="AQL49" s="53"/>
      <c r="AQM49" s="53"/>
      <c r="AQN49" s="53"/>
      <c r="AQO49" s="53"/>
      <c r="AQP49" s="53"/>
      <c r="AQQ49" s="53"/>
      <c r="AQR49" s="53"/>
      <c r="AQS49" s="53"/>
      <c r="AQT49" s="53"/>
      <c r="AQU49" s="53"/>
      <c r="AQV49" s="53"/>
      <c r="AQW49" s="53"/>
      <c r="AQX49" s="53"/>
      <c r="AQY49" s="53"/>
      <c r="AQZ49" s="53"/>
      <c r="ARA49" s="53"/>
      <c r="ARB49" s="53"/>
      <c r="ARC49" s="53"/>
      <c r="ARD49" s="53"/>
      <c r="ARE49" s="53"/>
      <c r="ARF49" s="53"/>
      <c r="ARG49" s="53"/>
      <c r="ARH49" s="53"/>
      <c r="ARI49" s="53"/>
      <c r="ARJ49" s="53"/>
      <c r="ARK49" s="53"/>
      <c r="ARL49" s="53"/>
      <c r="ARM49" s="53"/>
      <c r="ARN49" s="53"/>
      <c r="ARO49" s="53"/>
      <c r="ARP49" s="53"/>
      <c r="ARQ49" s="53"/>
      <c r="ARR49" s="53"/>
      <c r="ARS49" s="53"/>
      <c r="ART49" s="53"/>
      <c r="ARU49" s="53"/>
      <c r="ARV49" s="53"/>
      <c r="ARW49" s="53"/>
      <c r="ARX49" s="53"/>
      <c r="ARY49" s="53"/>
      <c r="ARZ49" s="53"/>
      <c r="ASA49" s="53"/>
      <c r="ASB49" s="53"/>
      <c r="ASC49" s="53"/>
      <c r="ASD49" s="53"/>
      <c r="ASE49" s="53"/>
      <c r="ASF49" s="53"/>
      <c r="ASG49" s="53"/>
      <c r="ASH49" s="53"/>
      <c r="ASI49" s="53"/>
      <c r="ASJ49" s="53"/>
      <c r="ASK49" s="53"/>
      <c r="ASL49" s="53"/>
      <c r="ASM49" s="53"/>
      <c r="ASN49" s="53"/>
      <c r="ASO49" s="53"/>
      <c r="ASP49" s="53"/>
      <c r="ASQ49" s="53"/>
      <c r="ASR49" s="53"/>
      <c r="ASS49" s="53"/>
      <c r="AST49" s="53"/>
      <c r="ASU49" s="53"/>
      <c r="ASV49" s="53"/>
      <c r="ASW49" s="53"/>
      <c r="ASX49" s="53"/>
      <c r="ASY49" s="53"/>
      <c r="ASZ49" s="53"/>
      <c r="ATA49" s="53"/>
      <c r="ATB49" s="53"/>
      <c r="ATC49" s="53"/>
      <c r="ATD49" s="53"/>
      <c r="ATE49" s="53"/>
      <c r="ATF49" s="53"/>
      <c r="ATG49" s="53"/>
      <c r="ATH49" s="53"/>
      <c r="ATI49" s="53"/>
      <c r="ATJ49" s="53"/>
      <c r="ATK49" s="53"/>
      <c r="ATL49" s="53"/>
      <c r="ATM49" s="53"/>
      <c r="ATN49" s="53"/>
      <c r="ATO49" s="53"/>
      <c r="ATP49" s="53"/>
      <c r="ATQ49" s="53"/>
      <c r="ATR49" s="53"/>
      <c r="ATS49" s="53"/>
      <c r="ATT49" s="53"/>
      <c r="ATU49" s="53"/>
      <c r="ATV49" s="53"/>
      <c r="ATW49" s="53"/>
      <c r="ATX49" s="53"/>
      <c r="ATY49" s="53"/>
      <c r="ATZ49" s="53"/>
      <c r="AUA49" s="53"/>
      <c r="AUB49" s="53"/>
      <c r="AUC49" s="53"/>
      <c r="AUD49" s="53"/>
      <c r="AUE49" s="53"/>
      <c r="AUF49" s="53"/>
      <c r="AUG49" s="53"/>
      <c r="AUH49" s="53"/>
      <c r="AUI49" s="53"/>
      <c r="AUJ49" s="53"/>
      <c r="AUK49" s="53"/>
      <c r="AUL49" s="53"/>
      <c r="AUM49" s="53"/>
      <c r="AUN49" s="53"/>
      <c r="AUO49" s="53"/>
      <c r="AUP49" s="53"/>
      <c r="AUQ49" s="53"/>
      <c r="AUR49" s="53"/>
      <c r="AUS49" s="53"/>
      <c r="AUT49" s="53"/>
      <c r="AUU49" s="53"/>
      <c r="AUV49" s="53"/>
      <c r="AUW49" s="53"/>
      <c r="AUX49" s="53"/>
      <c r="AUY49" s="53"/>
      <c r="AUZ49" s="53"/>
      <c r="AVA49" s="53"/>
      <c r="AVB49" s="53"/>
      <c r="AVC49" s="53"/>
      <c r="AVD49" s="53"/>
      <c r="AVE49" s="53"/>
      <c r="AVF49" s="53"/>
      <c r="AVG49" s="53"/>
      <c r="AVH49" s="53"/>
      <c r="AVI49" s="53"/>
      <c r="AVJ49" s="53"/>
      <c r="AVK49" s="53"/>
      <c r="AVL49" s="53"/>
      <c r="AVM49" s="53"/>
      <c r="AVN49" s="53"/>
      <c r="AVO49" s="53"/>
      <c r="AVP49" s="53"/>
      <c r="AVQ49" s="53"/>
      <c r="AVR49" s="53"/>
      <c r="AVS49" s="53"/>
      <c r="AVT49" s="53"/>
      <c r="AVU49" s="53"/>
      <c r="AVV49" s="53"/>
      <c r="AVW49" s="53"/>
      <c r="AVX49" s="53"/>
      <c r="AVY49" s="53"/>
      <c r="AVZ49" s="53"/>
      <c r="AWA49" s="53"/>
      <c r="AWB49" s="53"/>
      <c r="AWC49" s="53"/>
      <c r="AWD49" s="53"/>
      <c r="AWE49" s="53"/>
      <c r="AWF49" s="53"/>
      <c r="AWG49" s="53"/>
      <c r="AWH49" s="53"/>
      <c r="AWI49" s="53"/>
      <c r="AWJ49" s="53"/>
      <c r="AWK49" s="53"/>
      <c r="AWL49" s="53"/>
      <c r="AWM49" s="53"/>
      <c r="AWN49" s="53"/>
      <c r="AWO49" s="53"/>
      <c r="AWP49" s="53"/>
      <c r="AWQ49" s="53"/>
      <c r="AWR49" s="53"/>
      <c r="AWS49" s="53"/>
      <c r="AWT49" s="53"/>
      <c r="AWU49" s="53"/>
      <c r="AWV49" s="53"/>
      <c r="AWW49" s="53"/>
      <c r="AWX49" s="53"/>
      <c r="AWY49" s="53"/>
      <c r="AWZ49" s="53"/>
      <c r="AXA49" s="53"/>
      <c r="AXB49" s="53"/>
      <c r="AXC49" s="53"/>
      <c r="AXD49" s="53"/>
      <c r="AXE49" s="53"/>
      <c r="AXF49" s="53"/>
      <c r="AXG49" s="53"/>
      <c r="AXH49" s="53"/>
      <c r="AXI49" s="53"/>
      <c r="AXJ49" s="53"/>
      <c r="AXK49" s="53"/>
      <c r="AXL49" s="53"/>
      <c r="AXM49" s="53"/>
      <c r="AXN49" s="53"/>
      <c r="AXO49" s="53"/>
      <c r="AXP49" s="53"/>
      <c r="AXQ49" s="53"/>
      <c r="AXR49" s="53"/>
      <c r="AXS49" s="53"/>
      <c r="AXT49" s="53"/>
      <c r="AXU49" s="53"/>
      <c r="AXV49" s="53"/>
      <c r="AXW49" s="53"/>
      <c r="AXX49" s="53"/>
      <c r="AXY49" s="53"/>
      <c r="AXZ49" s="53"/>
      <c r="AYA49" s="53"/>
      <c r="AYB49" s="53"/>
      <c r="AYC49" s="53"/>
      <c r="AYD49" s="53"/>
      <c r="AYE49" s="53"/>
      <c r="AYF49" s="53"/>
      <c r="AYG49" s="53"/>
      <c r="AYH49" s="53"/>
      <c r="AYI49" s="53"/>
      <c r="AYJ49" s="53"/>
      <c r="AYK49" s="53"/>
      <c r="AYL49" s="53"/>
      <c r="AYM49" s="53"/>
      <c r="AYN49" s="53"/>
      <c r="AYO49" s="53"/>
      <c r="AYP49" s="53"/>
      <c r="AYQ49" s="53"/>
      <c r="AYR49" s="53"/>
      <c r="AYS49" s="53"/>
      <c r="AYT49" s="53"/>
      <c r="AYU49" s="53"/>
      <c r="AYV49" s="53"/>
      <c r="AYW49" s="53"/>
      <c r="AYX49" s="53"/>
      <c r="AYY49" s="53"/>
      <c r="AYZ49" s="53"/>
      <c r="AZA49" s="53"/>
      <c r="AZB49" s="53"/>
      <c r="AZC49" s="53"/>
      <c r="AZD49" s="53"/>
      <c r="AZE49" s="53"/>
      <c r="AZF49" s="53"/>
      <c r="AZG49" s="53"/>
      <c r="AZH49" s="53"/>
      <c r="AZI49" s="53"/>
      <c r="AZJ49" s="53"/>
      <c r="AZK49" s="53"/>
      <c r="AZL49" s="53"/>
      <c r="AZM49" s="53"/>
      <c r="AZN49" s="53"/>
      <c r="AZO49" s="53"/>
      <c r="AZP49" s="53"/>
      <c r="AZQ49" s="53"/>
      <c r="AZR49" s="53"/>
      <c r="AZS49" s="53"/>
      <c r="AZT49" s="53"/>
      <c r="AZU49" s="53"/>
      <c r="AZV49" s="53"/>
      <c r="AZW49" s="53"/>
      <c r="AZX49" s="53"/>
      <c r="AZY49" s="53"/>
      <c r="AZZ49" s="53"/>
      <c r="BAA49" s="53"/>
      <c r="BAB49" s="53"/>
      <c r="BAC49" s="53"/>
      <c r="BAD49" s="53"/>
      <c r="BAE49" s="53"/>
      <c r="BAF49" s="53"/>
      <c r="BAG49" s="53"/>
      <c r="BAH49" s="53"/>
      <c r="BAI49" s="53"/>
      <c r="BAJ49" s="53"/>
      <c r="BAK49" s="53"/>
      <c r="BAL49" s="53"/>
      <c r="BAM49" s="53"/>
      <c r="BAN49" s="53"/>
      <c r="BAO49" s="53"/>
      <c r="BAP49" s="53"/>
      <c r="BAQ49" s="53"/>
      <c r="BAR49" s="53"/>
      <c r="BAS49" s="53"/>
      <c r="BAT49" s="53"/>
      <c r="BAU49" s="53"/>
      <c r="BAV49" s="53"/>
      <c r="BAW49" s="53"/>
      <c r="BAX49" s="53"/>
      <c r="BAY49" s="53"/>
      <c r="BAZ49" s="53"/>
      <c r="BBA49" s="53"/>
      <c r="BBB49" s="53"/>
      <c r="BBC49" s="53"/>
      <c r="BBD49" s="53"/>
      <c r="BBE49" s="53"/>
      <c r="BBF49" s="53"/>
      <c r="BBG49" s="53"/>
      <c r="BBH49" s="53"/>
      <c r="BBI49" s="53"/>
      <c r="BBJ49" s="53"/>
      <c r="BBK49" s="53"/>
      <c r="BBL49" s="53"/>
      <c r="BBM49" s="53"/>
      <c r="BBN49" s="53"/>
      <c r="BBO49" s="53"/>
      <c r="BBP49" s="53"/>
      <c r="BBQ49" s="53"/>
      <c r="BBR49" s="53"/>
      <c r="BBS49" s="53"/>
      <c r="BBT49" s="53"/>
      <c r="BBU49" s="53"/>
      <c r="BBV49" s="53"/>
      <c r="BBW49" s="53"/>
      <c r="BBX49" s="53"/>
      <c r="BBY49" s="53"/>
      <c r="BBZ49" s="53"/>
      <c r="BCA49" s="53"/>
      <c r="BCB49" s="53"/>
      <c r="BCC49" s="53"/>
      <c r="BCD49" s="53"/>
      <c r="BCE49" s="53"/>
      <c r="BCF49" s="53"/>
      <c r="BCG49" s="53"/>
      <c r="BCH49" s="53"/>
      <c r="BCI49" s="53"/>
      <c r="BCJ49" s="53"/>
      <c r="BCK49" s="53"/>
      <c r="BCL49" s="53"/>
      <c r="BCM49" s="53"/>
      <c r="BCN49" s="53"/>
      <c r="BCO49" s="53"/>
      <c r="BCP49" s="53"/>
      <c r="BCQ49" s="53"/>
      <c r="BCR49" s="53"/>
      <c r="BCS49" s="53"/>
      <c r="BCT49" s="53"/>
      <c r="BCU49" s="53"/>
      <c r="BCV49" s="53"/>
      <c r="BCW49" s="53"/>
      <c r="BCX49" s="53"/>
      <c r="BCY49" s="53"/>
      <c r="BCZ49" s="53"/>
      <c r="BDA49" s="53"/>
      <c r="BDB49" s="53"/>
      <c r="BDC49" s="53"/>
      <c r="BDD49" s="53"/>
      <c r="BDE49" s="53"/>
      <c r="BDF49" s="53"/>
      <c r="BDG49" s="53"/>
      <c r="BDH49" s="53"/>
      <c r="BDI49" s="53"/>
      <c r="BDJ49" s="53"/>
      <c r="BDK49" s="53"/>
      <c r="BDL49" s="53"/>
      <c r="BDM49" s="53"/>
      <c r="BDN49" s="53"/>
      <c r="BDO49" s="53"/>
      <c r="BDP49" s="53"/>
      <c r="BDQ49" s="53"/>
      <c r="BDR49" s="53"/>
      <c r="BDS49" s="53"/>
      <c r="BDT49" s="53"/>
      <c r="BDU49" s="53"/>
      <c r="BDV49" s="53"/>
      <c r="BDW49" s="53"/>
      <c r="BDX49" s="53"/>
      <c r="BDY49" s="53"/>
      <c r="BDZ49" s="53"/>
      <c r="BEA49" s="53"/>
      <c r="BEB49" s="53"/>
      <c r="BEC49" s="53"/>
      <c r="BED49" s="53"/>
      <c r="BEE49" s="53"/>
      <c r="BEF49" s="53"/>
      <c r="BEG49" s="53"/>
      <c r="BEH49" s="53"/>
      <c r="BEI49" s="53"/>
      <c r="BEJ49" s="53"/>
      <c r="BEK49" s="53"/>
      <c r="BEL49" s="53"/>
      <c r="BEM49" s="53"/>
      <c r="BEN49" s="53"/>
      <c r="BEO49" s="53"/>
      <c r="BEP49" s="53"/>
      <c r="BEQ49" s="53"/>
      <c r="BER49" s="53"/>
      <c r="BES49" s="53"/>
      <c r="BET49" s="53"/>
      <c r="BEU49" s="53"/>
      <c r="BEV49" s="53"/>
      <c r="BEW49" s="53"/>
      <c r="BEX49" s="53"/>
      <c r="BEY49" s="53"/>
      <c r="BEZ49" s="53"/>
      <c r="BFA49" s="53"/>
      <c r="BFB49" s="53"/>
      <c r="BFC49" s="53"/>
      <c r="BFD49" s="53"/>
      <c r="BFE49" s="53"/>
      <c r="BFF49" s="53"/>
      <c r="BFG49" s="53"/>
      <c r="BFH49" s="53"/>
      <c r="BFI49" s="53"/>
      <c r="BFJ49" s="53"/>
      <c r="BFK49" s="53"/>
      <c r="BFL49" s="53"/>
      <c r="BFM49" s="53"/>
      <c r="BFN49" s="53"/>
      <c r="BFO49" s="53"/>
      <c r="BFP49" s="53"/>
      <c r="BFQ49" s="53"/>
      <c r="BFR49" s="53"/>
      <c r="BFS49" s="53"/>
      <c r="BFT49" s="53"/>
      <c r="BFU49" s="53"/>
      <c r="BFV49" s="53"/>
      <c r="BFW49" s="53"/>
      <c r="BFX49" s="53"/>
      <c r="BFY49" s="53"/>
      <c r="BFZ49" s="53"/>
      <c r="BGA49" s="53"/>
      <c r="BGB49" s="53"/>
      <c r="BGC49" s="53"/>
      <c r="BGD49" s="53"/>
      <c r="BGE49" s="53"/>
      <c r="BGF49" s="53"/>
      <c r="BGG49" s="53"/>
      <c r="BGH49" s="53"/>
      <c r="BGI49" s="53"/>
      <c r="BGJ49" s="53"/>
      <c r="BGK49" s="53"/>
      <c r="BGL49" s="53"/>
      <c r="BGM49" s="53"/>
      <c r="BGN49" s="53"/>
      <c r="BGO49" s="53"/>
      <c r="BGP49" s="53"/>
      <c r="BGQ49" s="53"/>
      <c r="BGR49" s="53"/>
      <c r="BGS49" s="53"/>
      <c r="BGT49" s="53"/>
      <c r="BGU49" s="53"/>
      <c r="BGV49" s="53"/>
      <c r="BGW49" s="53"/>
      <c r="BGX49" s="53"/>
      <c r="BGY49" s="53"/>
      <c r="BGZ49" s="53"/>
      <c r="BHA49" s="53"/>
      <c r="BHB49" s="53"/>
      <c r="BHC49" s="53"/>
      <c r="BHD49" s="53"/>
      <c r="BHE49" s="53"/>
      <c r="BHF49" s="53"/>
      <c r="BHG49" s="53"/>
      <c r="BHH49" s="53"/>
      <c r="BHI49" s="53"/>
      <c r="BHJ49" s="53"/>
      <c r="BHK49" s="53"/>
      <c r="BHL49" s="53"/>
      <c r="BHM49" s="53"/>
      <c r="BHN49" s="53"/>
      <c r="BHO49" s="53"/>
      <c r="BHP49" s="53"/>
      <c r="BHQ49" s="53"/>
      <c r="BHR49" s="53"/>
      <c r="BHS49" s="53"/>
      <c r="BHT49" s="53"/>
      <c r="BHU49" s="53"/>
      <c r="BHV49" s="53"/>
      <c r="BHW49" s="53"/>
      <c r="BHX49" s="53"/>
      <c r="BHY49" s="53"/>
      <c r="BHZ49" s="53"/>
      <c r="BIA49" s="53"/>
      <c r="BIB49" s="53"/>
      <c r="BIC49" s="53"/>
      <c r="BID49" s="53"/>
      <c r="BIE49" s="53"/>
      <c r="BIF49" s="53"/>
      <c r="BIG49" s="53"/>
      <c r="BIH49" s="53"/>
      <c r="BII49" s="53"/>
      <c r="BIJ49" s="53"/>
      <c r="BIK49" s="53"/>
      <c r="BIL49" s="53"/>
      <c r="BIM49" s="53"/>
      <c r="BIN49" s="53"/>
      <c r="BIO49" s="53"/>
      <c r="BIP49" s="53"/>
      <c r="BIQ49" s="53"/>
      <c r="BIR49" s="53"/>
      <c r="BIS49" s="53"/>
      <c r="BIT49" s="53"/>
      <c r="BIU49" s="53"/>
      <c r="BIV49" s="53"/>
      <c r="BIW49" s="53"/>
      <c r="BIX49" s="53"/>
      <c r="BIY49" s="53"/>
      <c r="BIZ49" s="53"/>
      <c r="BJA49" s="53"/>
      <c r="BJB49" s="53"/>
      <c r="BJC49" s="53"/>
      <c r="BJD49" s="53"/>
      <c r="BJE49" s="53"/>
      <c r="BJF49" s="53"/>
      <c r="BJG49" s="53"/>
      <c r="BJH49" s="53"/>
      <c r="BJI49" s="53"/>
      <c r="BJJ49" s="53"/>
      <c r="BJK49" s="53"/>
      <c r="BJL49" s="53"/>
      <c r="BJM49" s="53"/>
      <c r="BJN49" s="53"/>
      <c r="BJO49" s="53"/>
      <c r="BJP49" s="53"/>
      <c r="BJQ49" s="53"/>
      <c r="BJR49" s="53"/>
      <c r="BJS49" s="53"/>
      <c r="BJT49" s="53"/>
      <c r="BJU49" s="53"/>
      <c r="BJV49" s="53"/>
      <c r="BJW49" s="53"/>
      <c r="BJX49" s="53"/>
      <c r="BJY49" s="53"/>
      <c r="BJZ49" s="53"/>
      <c r="BKA49" s="53"/>
      <c r="BKB49" s="53"/>
      <c r="BKC49" s="53"/>
      <c r="BKD49" s="53"/>
      <c r="BKE49" s="53"/>
      <c r="BKF49" s="53"/>
      <c r="BKG49" s="53"/>
      <c r="BKH49" s="53"/>
      <c r="BKI49" s="53"/>
      <c r="BKJ49" s="53"/>
      <c r="BKK49" s="53"/>
      <c r="BKL49" s="53"/>
      <c r="BKM49" s="53"/>
      <c r="BKN49" s="53"/>
      <c r="BKO49" s="53"/>
      <c r="BKP49" s="53"/>
      <c r="BKQ49" s="53"/>
      <c r="BKR49" s="53"/>
      <c r="BKS49" s="53"/>
      <c r="BKT49" s="53"/>
      <c r="BKU49" s="53"/>
      <c r="BKV49" s="53"/>
      <c r="BKW49" s="53"/>
      <c r="BKX49" s="53"/>
      <c r="BKY49" s="53"/>
      <c r="BKZ49" s="53"/>
      <c r="BLA49" s="53"/>
      <c r="BLB49" s="53"/>
      <c r="BLC49" s="53"/>
      <c r="BLD49" s="53"/>
      <c r="BLE49" s="53"/>
      <c r="BLF49" s="53"/>
      <c r="BLG49" s="53"/>
      <c r="BLH49" s="53"/>
      <c r="BLI49" s="53"/>
      <c r="BLJ49" s="53"/>
      <c r="BLK49" s="53"/>
      <c r="BLL49" s="53"/>
      <c r="BLM49" s="53"/>
      <c r="BLN49" s="53"/>
      <c r="BLO49" s="53"/>
      <c r="BLP49" s="53"/>
      <c r="BLQ49" s="53"/>
      <c r="BLR49" s="53"/>
      <c r="BLS49" s="53"/>
      <c r="BLT49" s="53"/>
      <c r="BLU49" s="53"/>
      <c r="BLV49" s="53"/>
      <c r="BLW49" s="53"/>
      <c r="BLX49" s="53"/>
      <c r="BLY49" s="53"/>
      <c r="BLZ49" s="53"/>
      <c r="BMA49" s="53"/>
      <c r="BMB49" s="53"/>
      <c r="BMC49" s="53"/>
      <c r="BMD49" s="53"/>
      <c r="BME49" s="53"/>
      <c r="BMF49" s="53"/>
      <c r="BMG49" s="53"/>
      <c r="BMH49" s="53"/>
      <c r="BMI49" s="53"/>
      <c r="BMJ49" s="53"/>
      <c r="BMK49" s="53"/>
      <c r="BML49" s="53"/>
      <c r="BMM49" s="53"/>
      <c r="BMN49" s="53"/>
      <c r="BMO49" s="53"/>
      <c r="BMP49" s="53"/>
      <c r="BMQ49" s="53"/>
      <c r="BMR49" s="53"/>
      <c r="BMS49" s="53"/>
      <c r="BMT49" s="53"/>
      <c r="BMU49" s="53"/>
      <c r="BMV49" s="53"/>
      <c r="BMW49" s="53"/>
      <c r="BMX49" s="53"/>
      <c r="BMY49" s="53"/>
      <c r="BMZ49" s="53"/>
      <c r="BNA49" s="53"/>
      <c r="BNB49" s="53"/>
      <c r="BNC49" s="53"/>
      <c r="BND49" s="53"/>
      <c r="BNE49" s="53"/>
      <c r="BNF49" s="53"/>
      <c r="BNG49" s="53"/>
      <c r="BNH49" s="53"/>
      <c r="BNI49" s="53"/>
      <c r="BNJ49" s="53"/>
      <c r="BNK49" s="53"/>
      <c r="BNL49" s="53"/>
      <c r="BNM49" s="53"/>
      <c r="BNN49" s="53"/>
      <c r="BNO49" s="53"/>
      <c r="BNP49" s="53"/>
      <c r="BNQ49" s="53"/>
      <c r="BNR49" s="53"/>
      <c r="BNS49" s="53"/>
      <c r="BNT49" s="53"/>
      <c r="BNU49" s="53"/>
      <c r="BNV49" s="53"/>
      <c r="BNW49" s="53"/>
      <c r="BNX49" s="53"/>
      <c r="BNY49" s="53"/>
      <c r="BNZ49" s="53"/>
      <c r="BOA49" s="53"/>
      <c r="BOB49" s="53"/>
      <c r="BOC49" s="53"/>
      <c r="BOD49" s="53"/>
      <c r="BOE49" s="53"/>
      <c r="BOF49" s="53"/>
      <c r="BOG49" s="53"/>
      <c r="BOH49" s="53"/>
      <c r="BOI49" s="53"/>
      <c r="BOJ49" s="53"/>
      <c r="BOK49" s="53"/>
      <c r="BOL49" s="53"/>
      <c r="BOM49" s="53"/>
      <c r="BON49" s="53"/>
      <c r="BOO49" s="53"/>
      <c r="BOP49" s="53"/>
      <c r="BOQ49" s="53"/>
      <c r="BOR49" s="53"/>
      <c r="BOS49" s="53"/>
      <c r="BOT49" s="53"/>
      <c r="BOU49" s="53"/>
      <c r="BOV49" s="53"/>
      <c r="BOW49" s="53"/>
      <c r="BOX49" s="53"/>
      <c r="BOY49" s="53"/>
      <c r="BOZ49" s="53"/>
      <c r="BPA49" s="53"/>
      <c r="BPB49" s="53"/>
      <c r="BPC49" s="53"/>
      <c r="BPD49" s="53"/>
      <c r="BPE49" s="53"/>
      <c r="BPF49" s="53"/>
      <c r="BPG49" s="53"/>
      <c r="BPH49" s="53"/>
      <c r="BPI49" s="53"/>
      <c r="BPJ49" s="53"/>
      <c r="BPK49" s="53"/>
      <c r="BPL49" s="53"/>
      <c r="BPM49" s="53"/>
      <c r="BPN49" s="53"/>
      <c r="BPO49" s="53"/>
      <c r="BPP49" s="53"/>
      <c r="BPQ49" s="53"/>
      <c r="BPR49" s="53"/>
      <c r="BPS49" s="53"/>
      <c r="BPT49" s="53"/>
      <c r="BPU49" s="53"/>
      <c r="BPV49" s="53"/>
      <c r="BPW49" s="53"/>
      <c r="BPX49" s="53"/>
      <c r="BPY49" s="53"/>
      <c r="BPZ49" s="53"/>
      <c r="BQA49" s="53"/>
      <c r="BQB49" s="53"/>
      <c r="BQC49" s="53"/>
      <c r="BQD49" s="53"/>
      <c r="BQE49" s="53"/>
      <c r="BQF49" s="53"/>
      <c r="BQG49" s="53"/>
      <c r="BQH49" s="53"/>
      <c r="BQI49" s="53"/>
      <c r="BQJ49" s="53"/>
      <c r="BQK49" s="53"/>
      <c r="BQL49" s="53"/>
      <c r="BQM49" s="53"/>
      <c r="BQN49" s="53"/>
      <c r="BQO49" s="53"/>
      <c r="BQP49" s="53"/>
      <c r="BQQ49" s="53"/>
      <c r="BQR49" s="53"/>
      <c r="BQS49" s="53"/>
      <c r="BQT49" s="53"/>
      <c r="BQU49" s="53"/>
      <c r="BQV49" s="53"/>
      <c r="BQW49" s="53"/>
      <c r="BQX49" s="53"/>
      <c r="BQY49" s="53"/>
      <c r="BQZ49" s="53"/>
      <c r="BRA49" s="53"/>
      <c r="BRB49" s="53"/>
      <c r="BRC49" s="53"/>
      <c r="BRD49" s="53"/>
      <c r="BRE49" s="53"/>
      <c r="BRF49" s="53"/>
      <c r="BRG49" s="53"/>
      <c r="BRH49" s="53"/>
      <c r="BRI49" s="53"/>
      <c r="BRJ49" s="53"/>
      <c r="BRK49" s="53"/>
      <c r="BRL49" s="53"/>
      <c r="BRM49" s="53"/>
      <c r="BRN49" s="53"/>
      <c r="BRO49" s="53"/>
      <c r="BRP49" s="53"/>
      <c r="BRQ49" s="53"/>
      <c r="BRR49" s="53"/>
      <c r="BRS49" s="53"/>
      <c r="BRT49" s="53"/>
      <c r="BRU49" s="53"/>
      <c r="BRV49" s="53"/>
      <c r="BRW49" s="53"/>
      <c r="BRX49" s="53"/>
      <c r="BRY49" s="53"/>
      <c r="BRZ49" s="53"/>
      <c r="BSA49" s="53"/>
      <c r="BSB49" s="53"/>
      <c r="BSC49" s="53"/>
      <c r="BSD49" s="53"/>
      <c r="BSE49" s="53"/>
      <c r="BSF49" s="53"/>
      <c r="BSG49" s="53"/>
      <c r="BSH49" s="53"/>
      <c r="BSI49" s="53"/>
      <c r="BSJ49" s="53"/>
      <c r="BSK49" s="53"/>
      <c r="BSL49" s="53"/>
      <c r="BSM49" s="53"/>
      <c r="BSN49" s="53"/>
      <c r="BSO49" s="53"/>
      <c r="BSP49" s="53"/>
      <c r="BSQ49" s="53"/>
      <c r="BSR49" s="53"/>
      <c r="BSS49" s="53"/>
      <c r="BST49" s="53"/>
      <c r="BSU49" s="53"/>
      <c r="BSV49" s="53"/>
      <c r="BSW49" s="53"/>
      <c r="BSX49" s="53"/>
      <c r="BSY49" s="53"/>
      <c r="BSZ49" s="53"/>
      <c r="BTA49" s="53"/>
      <c r="BTB49" s="53"/>
      <c r="BTC49" s="53"/>
      <c r="BTD49" s="53"/>
      <c r="BTE49" s="53"/>
      <c r="BTF49" s="53"/>
      <c r="BTG49" s="53"/>
      <c r="BTH49" s="53"/>
      <c r="BTI49" s="53"/>
      <c r="BTJ49" s="53"/>
      <c r="BTK49" s="53"/>
      <c r="BTL49" s="53"/>
      <c r="BTM49" s="53"/>
      <c r="BTN49" s="53"/>
      <c r="BTO49" s="53"/>
      <c r="BTP49" s="53"/>
      <c r="BTQ49" s="53"/>
      <c r="BTR49" s="53"/>
      <c r="BTS49" s="53"/>
      <c r="BTT49" s="53"/>
      <c r="BTU49" s="53"/>
      <c r="BTV49" s="53"/>
      <c r="BTW49" s="53"/>
      <c r="BTX49" s="53"/>
      <c r="BTY49" s="53"/>
      <c r="BTZ49" s="53"/>
      <c r="BUA49" s="53"/>
      <c r="BUB49" s="53"/>
      <c r="BUC49" s="53"/>
      <c r="BUD49" s="53"/>
      <c r="BUE49" s="53"/>
      <c r="BUF49" s="53"/>
      <c r="BUG49" s="53"/>
      <c r="BUH49" s="53"/>
      <c r="BUI49" s="53"/>
      <c r="BUJ49" s="53"/>
      <c r="BUK49" s="53"/>
      <c r="BUL49" s="53"/>
      <c r="BUM49" s="53"/>
      <c r="BUN49" s="53"/>
      <c r="BUO49" s="53"/>
      <c r="BUP49" s="53"/>
      <c r="BUQ49" s="53"/>
      <c r="BUR49" s="53"/>
      <c r="BUS49" s="53"/>
      <c r="BUT49" s="53"/>
      <c r="BUU49" s="53"/>
      <c r="BUV49" s="53"/>
      <c r="BUW49" s="53"/>
      <c r="BUX49" s="53"/>
      <c r="BUY49" s="53"/>
      <c r="BUZ49" s="53"/>
      <c r="BVA49" s="53"/>
      <c r="BVB49" s="53"/>
      <c r="BVC49" s="53"/>
      <c r="BVD49" s="53"/>
      <c r="BVE49" s="53"/>
      <c r="BVF49" s="53"/>
      <c r="BVG49" s="53"/>
      <c r="BVH49" s="53"/>
      <c r="BVI49" s="53"/>
      <c r="BVJ49" s="53"/>
      <c r="BVK49" s="53"/>
      <c r="BVL49" s="53"/>
      <c r="BVM49" s="53"/>
      <c r="BVN49" s="53"/>
      <c r="BVO49" s="53"/>
      <c r="BVP49" s="53"/>
      <c r="BVQ49" s="53"/>
      <c r="BVR49" s="53"/>
      <c r="BVS49" s="53"/>
      <c r="BVT49" s="53"/>
      <c r="BVU49" s="53"/>
      <c r="BVV49" s="53"/>
      <c r="BVW49" s="53"/>
      <c r="BVX49" s="53"/>
      <c r="BVY49" s="53"/>
      <c r="BVZ49" s="53"/>
      <c r="BWA49" s="53"/>
      <c r="BWB49" s="53"/>
      <c r="BWC49" s="53"/>
      <c r="BWD49" s="53"/>
      <c r="BWE49" s="53"/>
      <c r="BWF49" s="53"/>
      <c r="BWG49" s="53"/>
      <c r="BWH49" s="53"/>
      <c r="BWI49" s="53"/>
      <c r="BWJ49" s="53"/>
      <c r="BWK49" s="53"/>
      <c r="BWL49" s="53"/>
      <c r="BWM49" s="53"/>
      <c r="BWN49" s="53"/>
      <c r="BWO49" s="53"/>
      <c r="BWP49" s="53"/>
      <c r="BWQ49" s="53"/>
      <c r="BWR49" s="53"/>
      <c r="BWS49" s="53"/>
      <c r="BWT49" s="53"/>
      <c r="BWU49" s="53"/>
      <c r="BWV49" s="53"/>
      <c r="BWW49" s="53"/>
      <c r="BWX49" s="53"/>
      <c r="BWY49" s="53"/>
      <c r="BWZ49" s="53"/>
      <c r="BXA49" s="53"/>
      <c r="BXB49" s="53"/>
      <c r="BXC49" s="53"/>
      <c r="BXD49" s="53"/>
      <c r="BXE49" s="53"/>
      <c r="BXF49" s="53"/>
      <c r="BXG49" s="53"/>
      <c r="BXH49" s="53"/>
      <c r="BXI49" s="53"/>
      <c r="BXJ49" s="53"/>
      <c r="BXK49" s="53"/>
      <c r="BXL49" s="53"/>
      <c r="BXM49" s="53"/>
      <c r="BXN49" s="53"/>
      <c r="BXO49" s="53"/>
      <c r="BXP49" s="53"/>
      <c r="BXQ49" s="53"/>
      <c r="BXR49" s="53"/>
      <c r="BXS49" s="53"/>
      <c r="BXT49" s="53"/>
      <c r="BXU49" s="53"/>
      <c r="BXV49" s="53"/>
      <c r="BXW49" s="53"/>
      <c r="BXX49" s="53"/>
      <c r="BXY49" s="53"/>
      <c r="BXZ49" s="53"/>
      <c r="BYA49" s="53"/>
      <c r="BYB49" s="53"/>
      <c r="BYC49" s="53"/>
      <c r="BYD49" s="53"/>
      <c r="BYE49" s="53"/>
      <c r="BYF49" s="53"/>
      <c r="BYG49" s="53"/>
      <c r="BYH49" s="53"/>
      <c r="BYI49" s="53"/>
      <c r="BYJ49" s="53"/>
      <c r="BYK49" s="53"/>
      <c r="BYL49" s="53"/>
      <c r="BYM49" s="53"/>
      <c r="BYN49" s="53"/>
      <c r="BYO49" s="53"/>
      <c r="BYP49" s="53"/>
      <c r="BYQ49" s="53"/>
      <c r="BYR49" s="53"/>
      <c r="BYS49" s="53"/>
      <c r="BYT49" s="53"/>
      <c r="BYU49" s="53"/>
      <c r="BYV49" s="53"/>
      <c r="BYW49" s="53"/>
      <c r="BYX49" s="53"/>
      <c r="BYY49" s="53"/>
      <c r="BYZ49" s="53"/>
      <c r="BZA49" s="53"/>
      <c r="BZB49" s="53"/>
      <c r="BZC49" s="53"/>
      <c r="BZD49" s="53"/>
      <c r="BZE49" s="53"/>
      <c r="BZF49" s="53"/>
      <c r="BZG49" s="53"/>
      <c r="BZH49" s="53"/>
      <c r="BZI49" s="53"/>
      <c r="BZJ49" s="53"/>
      <c r="BZK49" s="53"/>
      <c r="BZL49" s="53"/>
      <c r="BZM49" s="53"/>
      <c r="BZN49" s="53"/>
      <c r="BZO49" s="53"/>
      <c r="BZP49" s="53"/>
      <c r="BZQ49" s="53"/>
      <c r="BZR49" s="53"/>
      <c r="BZS49" s="53"/>
      <c r="BZT49" s="53"/>
      <c r="BZU49" s="53"/>
      <c r="BZV49" s="53"/>
      <c r="BZW49" s="53"/>
      <c r="BZX49" s="53"/>
      <c r="BZY49" s="53"/>
      <c r="BZZ49" s="53"/>
      <c r="CAA49" s="53"/>
      <c r="CAB49" s="53"/>
      <c r="CAC49" s="53"/>
      <c r="CAD49" s="53"/>
      <c r="CAE49" s="53"/>
      <c r="CAF49" s="53"/>
      <c r="CAG49" s="53"/>
      <c r="CAH49" s="53"/>
      <c r="CAI49" s="53"/>
      <c r="CAJ49" s="53"/>
      <c r="CAK49" s="53"/>
      <c r="CAL49" s="53"/>
      <c r="CAM49" s="53"/>
      <c r="CAN49" s="53"/>
      <c r="CAO49" s="53"/>
      <c r="CAP49" s="53"/>
      <c r="CAQ49" s="53"/>
      <c r="CAR49" s="53"/>
      <c r="CAS49" s="53"/>
      <c r="CAT49" s="53"/>
      <c r="CAU49" s="53"/>
      <c r="CAV49" s="53"/>
      <c r="CAW49" s="53"/>
      <c r="CAX49" s="53"/>
      <c r="CAY49" s="53"/>
      <c r="CAZ49" s="53"/>
      <c r="CBA49" s="53"/>
      <c r="CBB49" s="53"/>
      <c r="CBC49" s="53"/>
      <c r="CBD49" s="53"/>
      <c r="CBE49" s="53"/>
      <c r="CBF49" s="53"/>
      <c r="CBG49" s="53"/>
      <c r="CBH49" s="53"/>
      <c r="CBI49" s="53"/>
      <c r="CBJ49" s="53"/>
      <c r="CBK49" s="53"/>
      <c r="CBL49" s="53"/>
      <c r="CBM49" s="53"/>
      <c r="CBN49" s="53"/>
      <c r="CBO49" s="53"/>
      <c r="CBP49" s="53"/>
      <c r="CBQ49" s="53"/>
      <c r="CBR49" s="53"/>
      <c r="CBS49" s="53"/>
      <c r="CBT49" s="53"/>
      <c r="CBU49" s="53"/>
      <c r="CBV49" s="53"/>
      <c r="CBW49" s="53"/>
      <c r="CBX49" s="53"/>
      <c r="CBY49" s="53"/>
      <c r="CBZ49" s="53"/>
      <c r="CCA49" s="53"/>
      <c r="CCB49" s="53"/>
      <c r="CCC49" s="53"/>
      <c r="CCD49" s="53"/>
      <c r="CCE49" s="53"/>
      <c r="CCF49" s="53"/>
      <c r="CCG49" s="53"/>
      <c r="CCH49" s="53"/>
      <c r="CCI49" s="53"/>
      <c r="CCJ49" s="53"/>
      <c r="CCK49" s="53"/>
      <c r="CCL49" s="53"/>
      <c r="CCM49" s="53"/>
      <c r="CCN49" s="53"/>
      <c r="CCO49" s="53"/>
      <c r="CCP49" s="53"/>
      <c r="CCQ49" s="53"/>
      <c r="CCR49" s="53"/>
      <c r="CCS49" s="53"/>
      <c r="CCT49" s="53"/>
      <c r="CCU49" s="53"/>
      <c r="CCV49" s="53"/>
      <c r="CCW49" s="53"/>
      <c r="CCX49" s="53"/>
      <c r="CCY49" s="53"/>
      <c r="CCZ49" s="53"/>
      <c r="CDA49" s="53"/>
      <c r="CDB49" s="53"/>
      <c r="CDC49" s="53"/>
      <c r="CDD49" s="53"/>
      <c r="CDE49" s="53"/>
      <c r="CDF49" s="53"/>
      <c r="CDG49" s="53"/>
      <c r="CDH49" s="53"/>
      <c r="CDI49" s="53"/>
      <c r="CDJ49" s="53"/>
      <c r="CDK49" s="53"/>
      <c r="CDL49" s="53"/>
      <c r="CDM49" s="53"/>
      <c r="CDN49" s="53"/>
      <c r="CDO49" s="53"/>
      <c r="CDP49" s="53"/>
      <c r="CDQ49" s="53"/>
      <c r="CDR49" s="53"/>
      <c r="CDS49" s="53"/>
      <c r="CDT49" s="53"/>
      <c r="CDU49" s="53"/>
      <c r="CDV49" s="53"/>
      <c r="CDW49" s="53"/>
      <c r="CDX49" s="53"/>
      <c r="CDY49" s="53"/>
      <c r="CDZ49" s="53"/>
      <c r="CEA49" s="53"/>
      <c r="CEB49" s="53"/>
      <c r="CEC49" s="53"/>
      <c r="CED49" s="53"/>
      <c r="CEE49" s="53"/>
      <c r="CEF49" s="53"/>
      <c r="CEG49" s="53"/>
      <c r="CEH49" s="53"/>
      <c r="CEI49" s="53"/>
      <c r="CEJ49" s="53"/>
      <c r="CEK49" s="53"/>
      <c r="CEL49" s="53"/>
      <c r="CEM49" s="53"/>
      <c r="CEN49" s="53"/>
      <c r="CEO49" s="53"/>
      <c r="CEP49" s="53"/>
      <c r="CEQ49" s="53"/>
      <c r="CER49" s="53"/>
      <c r="CES49" s="53"/>
      <c r="CET49" s="53"/>
      <c r="CEU49" s="53"/>
      <c r="CEV49" s="53"/>
      <c r="CEW49" s="53"/>
      <c r="CEX49" s="53"/>
      <c r="CEY49" s="53"/>
      <c r="CEZ49" s="53"/>
      <c r="CFA49" s="53"/>
      <c r="CFB49" s="53"/>
      <c r="CFC49" s="53"/>
      <c r="CFD49" s="53"/>
      <c r="CFE49" s="53"/>
      <c r="CFF49" s="53"/>
      <c r="CFG49" s="53"/>
      <c r="CFH49" s="53"/>
      <c r="CFI49" s="53"/>
      <c r="CFJ49" s="53"/>
      <c r="CFK49" s="53"/>
      <c r="CFL49" s="53"/>
      <c r="CFM49" s="53"/>
      <c r="CFN49" s="53"/>
      <c r="CFO49" s="53"/>
      <c r="CFP49" s="53"/>
      <c r="CFQ49" s="53"/>
      <c r="CFR49" s="53"/>
      <c r="CFS49" s="53"/>
      <c r="CFT49" s="53"/>
      <c r="CFU49" s="53"/>
      <c r="CFV49" s="53"/>
      <c r="CFW49" s="53"/>
      <c r="CFX49" s="53"/>
      <c r="CFY49" s="53"/>
      <c r="CFZ49" s="53"/>
      <c r="CGA49" s="53"/>
      <c r="CGB49" s="53"/>
      <c r="CGC49" s="53"/>
      <c r="CGD49" s="53"/>
      <c r="CGE49" s="53"/>
      <c r="CGF49" s="53"/>
      <c r="CGG49" s="53"/>
      <c r="CGH49" s="53"/>
      <c r="CGI49" s="53"/>
      <c r="CGJ49" s="53"/>
      <c r="CGK49" s="53"/>
      <c r="CGL49" s="53"/>
      <c r="CGM49" s="53"/>
      <c r="CGN49" s="53"/>
      <c r="CGO49" s="53"/>
      <c r="CGP49" s="53"/>
      <c r="CGQ49" s="53"/>
      <c r="CGR49" s="53"/>
      <c r="CGS49" s="53"/>
      <c r="CGT49" s="53"/>
      <c r="CGU49" s="53"/>
      <c r="CGV49" s="53"/>
      <c r="CGW49" s="53"/>
      <c r="CGX49" s="53"/>
      <c r="CGY49" s="53"/>
      <c r="CGZ49" s="53"/>
      <c r="CHA49" s="53"/>
      <c r="CHB49" s="53"/>
      <c r="CHC49" s="53"/>
      <c r="CHD49" s="53"/>
      <c r="CHE49" s="53"/>
      <c r="CHF49" s="53"/>
      <c r="CHG49" s="53"/>
      <c r="CHH49" s="53"/>
      <c r="CHI49" s="53"/>
      <c r="CHJ49" s="53"/>
      <c r="CHK49" s="53"/>
      <c r="CHL49" s="53"/>
      <c r="CHM49" s="53"/>
      <c r="CHN49" s="53"/>
      <c r="CHO49" s="53"/>
      <c r="CHP49" s="53"/>
      <c r="CHQ49" s="53"/>
      <c r="CHR49" s="53"/>
      <c r="CHS49" s="53"/>
      <c r="CHT49" s="53"/>
      <c r="CHU49" s="53"/>
      <c r="CHV49" s="53"/>
      <c r="CHW49" s="53"/>
      <c r="CHX49" s="53"/>
      <c r="CHY49" s="53"/>
      <c r="CHZ49" s="53"/>
      <c r="CIA49" s="53"/>
      <c r="CIB49" s="53"/>
      <c r="CIC49" s="53"/>
      <c r="CID49" s="53"/>
      <c r="CIE49" s="53"/>
      <c r="CIF49" s="53"/>
      <c r="CIG49" s="53"/>
      <c r="CIH49" s="53"/>
      <c r="CII49" s="53"/>
      <c r="CIJ49" s="53"/>
      <c r="CIK49" s="53"/>
      <c r="CIL49" s="53"/>
      <c r="CIM49" s="53"/>
      <c r="CIN49" s="53"/>
      <c r="CIO49" s="53"/>
      <c r="CIP49" s="53"/>
      <c r="CIQ49" s="53"/>
      <c r="CIR49" s="53"/>
      <c r="CIS49" s="53"/>
      <c r="CIT49" s="53"/>
      <c r="CIU49" s="53"/>
      <c r="CIV49" s="53"/>
      <c r="CIW49" s="53"/>
      <c r="CIX49" s="53"/>
      <c r="CIY49" s="53"/>
      <c r="CIZ49" s="53"/>
      <c r="CJA49" s="53"/>
      <c r="CJB49" s="53"/>
      <c r="CJC49" s="53"/>
      <c r="CJD49" s="53"/>
      <c r="CJE49" s="53"/>
      <c r="CJF49" s="53"/>
      <c r="CJG49" s="53"/>
      <c r="CJH49" s="53"/>
      <c r="CJI49" s="53"/>
      <c r="CJJ49" s="53"/>
      <c r="CJK49" s="53"/>
      <c r="CJL49" s="53"/>
      <c r="CJM49" s="53"/>
      <c r="CJN49" s="53"/>
      <c r="CJO49" s="53"/>
      <c r="CJP49" s="53"/>
      <c r="CJQ49" s="53"/>
      <c r="CJR49" s="53"/>
      <c r="CJS49" s="53"/>
      <c r="CJT49" s="53"/>
      <c r="CJU49" s="53"/>
      <c r="CJV49" s="53"/>
      <c r="CJW49" s="53"/>
      <c r="CJX49" s="53"/>
      <c r="CJY49" s="53"/>
      <c r="CJZ49" s="53"/>
      <c r="CKA49" s="53"/>
      <c r="CKB49" s="53"/>
      <c r="CKC49" s="53"/>
      <c r="CKD49" s="53"/>
      <c r="CKE49" s="53"/>
      <c r="CKF49" s="53"/>
      <c r="CKG49" s="53"/>
      <c r="CKH49" s="53"/>
      <c r="CKI49" s="53"/>
      <c r="CKJ49" s="53"/>
      <c r="CKK49" s="53"/>
      <c r="CKL49" s="53"/>
      <c r="CKM49" s="53"/>
      <c r="CKN49" s="53"/>
      <c r="CKO49" s="53"/>
      <c r="CKP49" s="53"/>
      <c r="CKQ49" s="53"/>
      <c r="CKR49" s="53"/>
      <c r="CKS49" s="53"/>
      <c r="CKT49" s="53"/>
      <c r="CKU49" s="53"/>
      <c r="CKV49" s="53"/>
      <c r="CKW49" s="53"/>
      <c r="CKX49" s="53"/>
      <c r="CKY49" s="53"/>
      <c r="CKZ49" s="53"/>
      <c r="CLA49" s="53"/>
      <c r="CLB49" s="53"/>
      <c r="CLC49" s="53"/>
      <c r="CLD49" s="53"/>
      <c r="CLE49" s="53"/>
      <c r="CLF49" s="53"/>
      <c r="CLG49" s="53"/>
      <c r="CLH49" s="53"/>
      <c r="CLI49" s="53"/>
      <c r="CLJ49" s="53"/>
      <c r="CLK49" s="53"/>
      <c r="CLL49" s="53"/>
      <c r="CLM49" s="53"/>
      <c r="CLN49" s="53"/>
      <c r="CLO49" s="53"/>
      <c r="CLP49" s="53"/>
      <c r="CLQ49" s="53"/>
      <c r="CLR49" s="53"/>
      <c r="CLS49" s="53"/>
      <c r="CLT49" s="53"/>
      <c r="CLU49" s="53"/>
      <c r="CLV49" s="53"/>
      <c r="CLW49" s="53"/>
      <c r="CLX49" s="53"/>
      <c r="CLY49" s="53"/>
      <c r="CLZ49" s="53"/>
      <c r="CMA49" s="53"/>
      <c r="CMB49" s="53"/>
      <c r="CMC49" s="53"/>
      <c r="CMD49" s="53"/>
      <c r="CME49" s="53"/>
      <c r="CMF49" s="53"/>
      <c r="CMG49" s="53"/>
      <c r="CMH49" s="53"/>
      <c r="CMI49" s="53"/>
      <c r="CMJ49" s="53"/>
      <c r="CMK49" s="53"/>
      <c r="CML49" s="53"/>
      <c r="CMM49" s="53"/>
      <c r="CMN49" s="53"/>
      <c r="CMO49" s="53"/>
      <c r="CMP49" s="53"/>
      <c r="CMQ49" s="53"/>
      <c r="CMR49" s="53"/>
      <c r="CMS49" s="53"/>
      <c r="CMT49" s="53"/>
      <c r="CMU49" s="53"/>
      <c r="CMV49" s="53"/>
      <c r="CMW49" s="53"/>
      <c r="CMX49" s="53"/>
      <c r="CMY49" s="53"/>
      <c r="CMZ49" s="53"/>
      <c r="CNA49" s="53"/>
      <c r="CNB49" s="53"/>
      <c r="CNC49" s="53"/>
      <c r="CND49" s="53"/>
      <c r="CNE49" s="53"/>
      <c r="CNF49" s="53"/>
      <c r="CNG49" s="53"/>
      <c r="CNH49" s="53"/>
      <c r="CNI49" s="53"/>
      <c r="CNJ49" s="53"/>
      <c r="CNK49" s="53"/>
      <c r="CNL49" s="53"/>
      <c r="CNM49" s="53"/>
      <c r="CNN49" s="53"/>
      <c r="CNO49" s="53"/>
      <c r="CNP49" s="53"/>
      <c r="CNQ49" s="53"/>
      <c r="CNR49" s="53"/>
      <c r="CNS49" s="53"/>
      <c r="CNT49" s="53"/>
      <c r="CNU49" s="53"/>
      <c r="CNV49" s="53"/>
      <c r="CNW49" s="53"/>
      <c r="CNX49" s="53"/>
      <c r="CNY49" s="53"/>
      <c r="CNZ49" s="53"/>
      <c r="COA49" s="53"/>
      <c r="COB49" s="53"/>
      <c r="COC49" s="53"/>
      <c r="COD49" s="53"/>
      <c r="COE49" s="53"/>
      <c r="COF49" s="53"/>
      <c r="COG49" s="53"/>
      <c r="COH49" s="53"/>
      <c r="COI49" s="53"/>
      <c r="COJ49" s="53"/>
      <c r="COK49" s="53"/>
      <c r="COL49" s="53"/>
      <c r="COM49" s="53"/>
      <c r="CON49" s="53"/>
      <c r="COO49" s="53"/>
      <c r="COP49" s="53"/>
      <c r="COQ49" s="53"/>
      <c r="COR49" s="53"/>
      <c r="COS49" s="53"/>
      <c r="COT49" s="53"/>
      <c r="COU49" s="53"/>
      <c r="COV49" s="53"/>
      <c r="COW49" s="53"/>
      <c r="COX49" s="53"/>
      <c r="COY49" s="53"/>
      <c r="COZ49" s="53"/>
      <c r="CPA49" s="53"/>
      <c r="CPB49" s="53"/>
      <c r="CPC49" s="53"/>
      <c r="CPD49" s="53"/>
      <c r="CPE49" s="53"/>
      <c r="CPF49" s="53"/>
      <c r="CPG49" s="53"/>
      <c r="CPH49" s="53"/>
      <c r="CPI49" s="53"/>
      <c r="CPJ49" s="53"/>
      <c r="CPK49" s="53"/>
      <c r="CPL49" s="53"/>
      <c r="CPM49" s="53"/>
      <c r="CPN49" s="53"/>
      <c r="CPO49" s="53"/>
      <c r="CPP49" s="53"/>
      <c r="CPQ49" s="53"/>
      <c r="CPR49" s="53"/>
      <c r="CPS49" s="53"/>
      <c r="CPT49" s="53"/>
      <c r="CPU49" s="53"/>
      <c r="CPV49" s="53"/>
      <c r="CPW49" s="53"/>
      <c r="CPX49" s="53"/>
      <c r="CPY49" s="53"/>
      <c r="CPZ49" s="53"/>
      <c r="CQA49" s="53"/>
      <c r="CQB49" s="53"/>
      <c r="CQC49" s="53"/>
      <c r="CQD49" s="53"/>
      <c r="CQE49" s="53"/>
      <c r="CQF49" s="53"/>
      <c r="CQG49" s="53"/>
      <c r="CQH49" s="53"/>
      <c r="CQI49" s="53"/>
      <c r="CQJ49" s="53"/>
      <c r="CQK49" s="53"/>
      <c r="CQL49" s="53"/>
      <c r="CQM49" s="53"/>
      <c r="CQN49" s="53"/>
      <c r="CQO49" s="53"/>
      <c r="CQP49" s="53"/>
      <c r="CQQ49" s="53"/>
      <c r="CQR49" s="53"/>
      <c r="CQS49" s="53"/>
      <c r="CQT49" s="53"/>
      <c r="CQU49" s="53"/>
      <c r="CQV49" s="53"/>
      <c r="CQW49" s="53"/>
      <c r="CQX49" s="53"/>
      <c r="CQY49" s="53"/>
      <c r="CQZ49" s="53"/>
      <c r="CRA49" s="53"/>
      <c r="CRB49" s="53"/>
      <c r="CRC49" s="53"/>
      <c r="CRD49" s="53"/>
      <c r="CRE49" s="53"/>
      <c r="CRF49" s="53"/>
      <c r="CRG49" s="53"/>
      <c r="CRH49" s="53"/>
      <c r="CRI49" s="53"/>
      <c r="CRJ49" s="53"/>
      <c r="CRK49" s="53"/>
      <c r="CRL49" s="53"/>
      <c r="CRM49" s="53"/>
      <c r="CRN49" s="53"/>
      <c r="CRO49" s="53"/>
      <c r="CRP49" s="53"/>
      <c r="CRQ49" s="53"/>
      <c r="CRR49" s="53"/>
      <c r="CRS49" s="53"/>
      <c r="CRT49" s="53"/>
      <c r="CRU49" s="53"/>
      <c r="CRV49" s="53"/>
      <c r="CRW49" s="53"/>
      <c r="CRX49" s="53"/>
      <c r="CRY49" s="53"/>
      <c r="CRZ49" s="53"/>
      <c r="CSA49" s="53"/>
      <c r="CSB49" s="53"/>
      <c r="CSC49" s="53"/>
      <c r="CSD49" s="53"/>
      <c r="CSE49" s="53"/>
      <c r="CSF49" s="53"/>
      <c r="CSG49" s="53"/>
      <c r="CSH49" s="53"/>
      <c r="CSI49" s="53"/>
      <c r="CSJ49" s="53"/>
      <c r="CSK49" s="53"/>
      <c r="CSL49" s="53"/>
      <c r="CSM49" s="53"/>
      <c r="CSN49" s="53"/>
      <c r="CSO49" s="53"/>
      <c r="CSP49" s="53"/>
      <c r="CSQ49" s="53"/>
      <c r="CSR49" s="53"/>
      <c r="CSS49" s="53"/>
      <c r="CST49" s="53"/>
      <c r="CSU49" s="53"/>
      <c r="CSV49" s="53"/>
      <c r="CSW49" s="53"/>
      <c r="CSX49" s="53"/>
      <c r="CSY49" s="53"/>
      <c r="CSZ49" s="53"/>
      <c r="CTA49" s="53"/>
      <c r="CTB49" s="53"/>
      <c r="CTC49" s="53"/>
      <c r="CTD49" s="53"/>
      <c r="CTE49" s="53"/>
      <c r="CTF49" s="53"/>
      <c r="CTG49" s="53"/>
      <c r="CTH49" s="53"/>
      <c r="CTI49" s="53"/>
      <c r="CTJ49" s="53"/>
      <c r="CTK49" s="53"/>
      <c r="CTL49" s="53"/>
      <c r="CTM49" s="53"/>
      <c r="CTN49" s="53"/>
      <c r="CTO49" s="53"/>
      <c r="CTP49" s="53"/>
      <c r="CTQ49" s="53"/>
      <c r="CTR49" s="53"/>
      <c r="CTS49" s="53"/>
      <c r="CTT49" s="53"/>
      <c r="CTU49" s="53"/>
      <c r="CTV49" s="53"/>
      <c r="CTW49" s="53"/>
      <c r="CTX49" s="53"/>
      <c r="CTY49" s="53"/>
      <c r="CTZ49" s="53"/>
      <c r="CUA49" s="53"/>
      <c r="CUB49" s="53"/>
      <c r="CUC49" s="53"/>
      <c r="CUD49" s="53"/>
      <c r="CUE49" s="53"/>
      <c r="CUF49" s="53"/>
      <c r="CUG49" s="53"/>
      <c r="CUH49" s="53"/>
      <c r="CUI49" s="53"/>
      <c r="CUJ49" s="53"/>
      <c r="CUK49" s="53"/>
      <c r="CUL49" s="53"/>
      <c r="CUM49" s="53"/>
      <c r="CUN49" s="53"/>
      <c r="CUO49" s="53"/>
      <c r="CUP49" s="53"/>
      <c r="CUQ49" s="53"/>
      <c r="CUR49" s="53"/>
      <c r="CUS49" s="53"/>
      <c r="CUT49" s="53"/>
      <c r="CUU49" s="53"/>
      <c r="CUV49" s="53"/>
      <c r="CUW49" s="53"/>
      <c r="CUX49" s="53"/>
      <c r="CUY49" s="53"/>
      <c r="CUZ49" s="53"/>
      <c r="CVA49" s="53"/>
      <c r="CVB49" s="53"/>
      <c r="CVC49" s="53"/>
      <c r="CVD49" s="53"/>
      <c r="CVE49" s="53"/>
      <c r="CVF49" s="53"/>
      <c r="CVG49" s="53"/>
      <c r="CVH49" s="53"/>
      <c r="CVI49" s="53"/>
      <c r="CVJ49" s="53"/>
      <c r="CVK49" s="53"/>
      <c r="CVL49" s="53"/>
      <c r="CVM49" s="53"/>
      <c r="CVN49" s="53"/>
      <c r="CVO49" s="53"/>
      <c r="CVP49" s="53"/>
      <c r="CVQ49" s="53"/>
      <c r="CVR49" s="53"/>
      <c r="CVS49" s="53"/>
      <c r="CVT49" s="53"/>
      <c r="CVU49" s="53"/>
      <c r="CVV49" s="53"/>
      <c r="CVW49" s="53"/>
      <c r="CVX49" s="53"/>
      <c r="CVY49" s="53"/>
      <c r="CVZ49" s="53"/>
      <c r="CWA49" s="53"/>
      <c r="CWB49" s="53"/>
      <c r="CWC49" s="53"/>
      <c r="CWD49" s="53"/>
      <c r="CWE49" s="53"/>
      <c r="CWF49" s="53"/>
      <c r="CWG49" s="53"/>
      <c r="CWH49" s="53"/>
      <c r="CWI49" s="53"/>
      <c r="CWJ49" s="53"/>
      <c r="CWK49" s="53"/>
      <c r="CWL49" s="53"/>
      <c r="CWM49" s="53"/>
      <c r="CWN49" s="53"/>
      <c r="CWO49" s="53"/>
      <c r="CWP49" s="53"/>
      <c r="CWQ49" s="53"/>
      <c r="CWR49" s="53"/>
      <c r="CWS49" s="53"/>
      <c r="CWT49" s="53"/>
      <c r="CWU49" s="53"/>
      <c r="CWV49" s="53"/>
      <c r="CWW49" s="53"/>
      <c r="CWX49" s="53"/>
      <c r="CWY49" s="53"/>
      <c r="CWZ49" s="53"/>
      <c r="CXA49" s="53"/>
      <c r="CXB49" s="53"/>
      <c r="CXC49" s="53"/>
      <c r="CXD49" s="53"/>
      <c r="CXE49" s="53"/>
      <c r="CXF49" s="53"/>
      <c r="CXG49" s="53"/>
      <c r="CXH49" s="53"/>
      <c r="CXI49" s="53"/>
      <c r="CXJ49" s="53"/>
      <c r="CXK49" s="53"/>
      <c r="CXL49" s="53"/>
      <c r="CXM49" s="53"/>
      <c r="CXN49" s="53"/>
      <c r="CXO49" s="53"/>
      <c r="CXP49" s="53"/>
      <c r="CXQ49" s="53"/>
      <c r="CXR49" s="53"/>
      <c r="CXS49" s="53"/>
      <c r="CXT49" s="53"/>
      <c r="CXU49" s="53"/>
      <c r="CXV49" s="53"/>
      <c r="CXW49" s="53"/>
      <c r="CXX49" s="53"/>
      <c r="CXY49" s="53"/>
      <c r="CXZ49" s="53"/>
      <c r="CYA49" s="53"/>
      <c r="CYB49" s="53"/>
      <c r="CYC49" s="53"/>
      <c r="CYD49" s="53"/>
      <c r="CYE49" s="53"/>
      <c r="CYF49" s="53"/>
      <c r="CYG49" s="53"/>
      <c r="CYH49" s="53"/>
      <c r="CYI49" s="53"/>
      <c r="CYJ49" s="53"/>
      <c r="CYK49" s="53"/>
      <c r="CYL49" s="53"/>
      <c r="CYM49" s="53"/>
      <c r="CYN49" s="53"/>
      <c r="CYO49" s="53"/>
      <c r="CYP49" s="53"/>
      <c r="CYQ49" s="53"/>
      <c r="CYR49" s="53"/>
      <c r="CYS49" s="53"/>
      <c r="CYT49" s="53"/>
      <c r="CYU49" s="53"/>
      <c r="CYV49" s="53"/>
      <c r="CYW49" s="53"/>
      <c r="CYX49" s="53"/>
      <c r="CYY49" s="53"/>
      <c r="CYZ49" s="53"/>
      <c r="CZA49" s="53"/>
      <c r="CZB49" s="53"/>
      <c r="CZC49" s="53"/>
      <c r="CZD49" s="53"/>
      <c r="CZE49" s="53"/>
      <c r="CZF49" s="53"/>
      <c r="CZG49" s="53"/>
      <c r="CZH49" s="53"/>
      <c r="CZI49" s="53"/>
      <c r="CZJ49" s="53"/>
      <c r="CZK49" s="53"/>
      <c r="CZL49" s="53"/>
      <c r="CZM49" s="53"/>
      <c r="CZN49" s="53"/>
      <c r="CZO49" s="53"/>
      <c r="CZP49" s="53"/>
      <c r="CZQ49" s="53"/>
      <c r="CZR49" s="53"/>
      <c r="CZS49" s="53"/>
      <c r="CZT49" s="53"/>
      <c r="CZU49" s="53"/>
      <c r="CZV49" s="53"/>
      <c r="CZW49" s="53"/>
      <c r="CZX49" s="53"/>
      <c r="CZY49" s="53"/>
      <c r="CZZ49" s="53"/>
      <c r="DAA49" s="53"/>
      <c r="DAB49" s="53"/>
      <c r="DAC49" s="53"/>
      <c r="DAD49" s="53"/>
      <c r="DAE49" s="53"/>
      <c r="DAF49" s="53"/>
      <c r="DAG49" s="53"/>
      <c r="DAH49" s="53"/>
      <c r="DAI49" s="53"/>
      <c r="DAJ49" s="53"/>
      <c r="DAK49" s="53"/>
      <c r="DAL49" s="53"/>
      <c r="DAM49" s="53"/>
      <c r="DAN49" s="53"/>
      <c r="DAO49" s="53"/>
      <c r="DAP49" s="53"/>
      <c r="DAQ49" s="53"/>
      <c r="DAR49" s="53"/>
      <c r="DAS49" s="53"/>
      <c r="DAT49" s="53"/>
      <c r="DAU49" s="53"/>
      <c r="DAV49" s="53"/>
      <c r="DAW49" s="53"/>
      <c r="DAX49" s="53"/>
      <c r="DAY49" s="53"/>
      <c r="DAZ49" s="53"/>
      <c r="DBA49" s="53"/>
      <c r="DBB49" s="53"/>
      <c r="DBC49" s="53"/>
      <c r="DBD49" s="53"/>
      <c r="DBE49" s="53"/>
      <c r="DBF49" s="53"/>
      <c r="DBG49" s="53"/>
      <c r="DBH49" s="53"/>
      <c r="DBI49" s="53"/>
      <c r="DBJ49" s="53"/>
      <c r="DBK49" s="53"/>
      <c r="DBL49" s="53"/>
      <c r="DBM49" s="53"/>
      <c r="DBN49" s="53"/>
      <c r="DBO49" s="53"/>
      <c r="DBP49" s="53"/>
      <c r="DBQ49" s="53"/>
      <c r="DBR49" s="53"/>
      <c r="DBS49" s="53"/>
      <c r="DBT49" s="53"/>
      <c r="DBU49" s="53"/>
      <c r="DBV49" s="53"/>
      <c r="DBW49" s="53"/>
      <c r="DBX49" s="53"/>
      <c r="DBY49" s="53"/>
      <c r="DBZ49" s="53"/>
      <c r="DCA49" s="53"/>
      <c r="DCB49" s="53"/>
      <c r="DCC49" s="53"/>
      <c r="DCD49" s="53"/>
      <c r="DCE49" s="53"/>
      <c r="DCF49" s="53"/>
      <c r="DCG49" s="53"/>
      <c r="DCH49" s="53"/>
      <c r="DCI49" s="53"/>
      <c r="DCJ49" s="53"/>
      <c r="DCK49" s="53"/>
      <c r="DCL49" s="53"/>
      <c r="DCM49" s="53"/>
      <c r="DCN49" s="53"/>
      <c r="DCO49" s="53"/>
      <c r="DCP49" s="53"/>
      <c r="DCQ49" s="53"/>
      <c r="DCR49" s="53"/>
      <c r="DCS49" s="53"/>
      <c r="DCT49" s="53"/>
      <c r="DCU49" s="53"/>
      <c r="DCV49" s="53"/>
      <c r="DCW49" s="53"/>
      <c r="DCX49" s="53"/>
      <c r="DCY49" s="53"/>
      <c r="DCZ49" s="53"/>
      <c r="DDA49" s="53"/>
      <c r="DDB49" s="53"/>
      <c r="DDC49" s="53"/>
      <c r="DDD49" s="53"/>
      <c r="DDE49" s="53"/>
      <c r="DDF49" s="53"/>
      <c r="DDG49" s="53"/>
      <c r="DDH49" s="53"/>
      <c r="DDI49" s="53"/>
      <c r="DDJ49" s="53"/>
      <c r="DDK49" s="53"/>
      <c r="DDL49" s="53"/>
      <c r="DDM49" s="53"/>
      <c r="DDN49" s="53"/>
      <c r="DDO49" s="53"/>
      <c r="DDP49" s="53"/>
      <c r="DDQ49" s="53"/>
      <c r="DDR49" s="53"/>
      <c r="DDS49" s="53"/>
      <c r="DDT49" s="53"/>
      <c r="DDU49" s="53"/>
      <c r="DDV49" s="53"/>
      <c r="DDW49" s="53"/>
      <c r="DDX49" s="53"/>
      <c r="DDY49" s="53"/>
      <c r="DDZ49" s="53"/>
      <c r="DEA49" s="53"/>
      <c r="DEB49" s="53"/>
      <c r="DEC49" s="53"/>
      <c r="DED49" s="53"/>
      <c r="DEE49" s="53"/>
      <c r="DEF49" s="53"/>
      <c r="DEG49" s="53"/>
      <c r="DEH49" s="53"/>
      <c r="DEI49" s="53"/>
      <c r="DEJ49" s="53"/>
      <c r="DEK49" s="53"/>
      <c r="DEL49" s="53"/>
      <c r="DEM49" s="53"/>
      <c r="DEN49" s="53"/>
      <c r="DEO49" s="53"/>
      <c r="DEP49" s="53"/>
      <c r="DEQ49" s="53"/>
      <c r="DER49" s="53"/>
      <c r="DES49" s="53"/>
      <c r="DET49" s="53"/>
      <c r="DEU49" s="53"/>
      <c r="DEV49" s="53"/>
      <c r="DEW49" s="53"/>
      <c r="DEX49" s="53"/>
      <c r="DEY49" s="53"/>
      <c r="DEZ49" s="53"/>
      <c r="DFA49" s="53"/>
      <c r="DFB49" s="53"/>
      <c r="DFC49" s="53"/>
      <c r="DFD49" s="53"/>
      <c r="DFE49" s="53"/>
      <c r="DFF49" s="53"/>
      <c r="DFG49" s="53"/>
      <c r="DFH49" s="53"/>
      <c r="DFI49" s="53"/>
      <c r="DFJ49" s="53"/>
      <c r="DFK49" s="53"/>
      <c r="DFL49" s="53"/>
      <c r="DFM49" s="53"/>
      <c r="DFN49" s="53"/>
      <c r="DFO49" s="53"/>
      <c r="DFP49" s="53"/>
      <c r="DFQ49" s="53"/>
      <c r="DFR49" s="53"/>
      <c r="DFS49" s="53"/>
      <c r="DFT49" s="53"/>
      <c r="DFU49" s="53"/>
      <c r="DFV49" s="53"/>
      <c r="DFW49" s="53"/>
      <c r="DFX49" s="53"/>
      <c r="DFY49" s="53"/>
      <c r="DFZ49" s="53"/>
      <c r="DGA49" s="53"/>
      <c r="DGB49" s="53"/>
      <c r="DGC49" s="53"/>
      <c r="DGD49" s="53"/>
      <c r="DGE49" s="53"/>
      <c r="DGF49" s="53"/>
      <c r="DGG49" s="53"/>
      <c r="DGH49" s="53"/>
      <c r="DGI49" s="53"/>
      <c r="DGJ49" s="53"/>
      <c r="DGK49" s="53"/>
      <c r="DGL49" s="53"/>
      <c r="DGM49" s="53"/>
      <c r="DGN49" s="53"/>
      <c r="DGO49" s="53"/>
      <c r="DGP49" s="53"/>
      <c r="DGQ49" s="53"/>
      <c r="DGR49" s="53"/>
      <c r="DGS49" s="53"/>
      <c r="DGT49" s="53"/>
      <c r="DGU49" s="53"/>
      <c r="DGV49" s="53"/>
      <c r="DGW49" s="53"/>
      <c r="DGX49" s="53"/>
      <c r="DGY49" s="53"/>
      <c r="DGZ49" s="53"/>
      <c r="DHA49" s="53"/>
      <c r="DHB49" s="53"/>
      <c r="DHC49" s="53"/>
      <c r="DHD49" s="53"/>
      <c r="DHE49" s="53"/>
      <c r="DHF49" s="53"/>
      <c r="DHG49" s="53"/>
      <c r="DHH49" s="53"/>
      <c r="DHI49" s="53"/>
      <c r="DHJ49" s="53"/>
      <c r="DHK49" s="53"/>
      <c r="DHL49" s="53"/>
      <c r="DHM49" s="53"/>
      <c r="DHN49" s="53"/>
      <c r="DHO49" s="53"/>
      <c r="DHP49" s="53"/>
      <c r="DHQ49" s="53"/>
      <c r="DHR49" s="53"/>
      <c r="DHS49" s="53"/>
      <c r="DHT49" s="53"/>
      <c r="DHU49" s="53"/>
      <c r="DHV49" s="53"/>
      <c r="DHW49" s="53"/>
      <c r="DHX49" s="53"/>
      <c r="DHY49" s="53"/>
      <c r="DHZ49" s="53"/>
      <c r="DIA49" s="53"/>
      <c r="DIB49" s="53"/>
      <c r="DIC49" s="53"/>
      <c r="DID49" s="53"/>
      <c r="DIE49" s="53"/>
      <c r="DIF49" s="53"/>
      <c r="DIG49" s="53"/>
      <c r="DIH49" s="53"/>
      <c r="DII49" s="53"/>
      <c r="DIJ49" s="53"/>
      <c r="DIK49" s="53"/>
      <c r="DIL49" s="53"/>
      <c r="DIM49" s="53"/>
      <c r="DIN49" s="53"/>
      <c r="DIO49" s="53"/>
      <c r="DIP49" s="53"/>
      <c r="DIQ49" s="53"/>
      <c r="DIR49" s="53"/>
      <c r="DIS49" s="53"/>
      <c r="DIT49" s="53"/>
      <c r="DIU49" s="53"/>
      <c r="DIV49" s="53"/>
      <c r="DIW49" s="53"/>
      <c r="DIX49" s="53"/>
      <c r="DIY49" s="53"/>
      <c r="DIZ49" s="53"/>
      <c r="DJA49" s="53"/>
      <c r="DJB49" s="53"/>
      <c r="DJC49" s="53"/>
      <c r="DJD49" s="53"/>
      <c r="DJE49" s="53"/>
      <c r="DJF49" s="53"/>
      <c r="DJG49" s="53"/>
      <c r="DJH49" s="53"/>
      <c r="DJI49" s="53"/>
      <c r="DJJ49" s="53"/>
      <c r="DJK49" s="53"/>
      <c r="DJL49" s="53"/>
      <c r="DJM49" s="53"/>
      <c r="DJN49" s="53"/>
      <c r="DJO49" s="53"/>
      <c r="DJP49" s="53"/>
      <c r="DJQ49" s="53"/>
      <c r="DJR49" s="53"/>
      <c r="DJS49" s="53"/>
      <c r="DJT49" s="53"/>
      <c r="DJU49" s="53"/>
      <c r="DJV49" s="53"/>
      <c r="DJW49" s="53"/>
      <c r="DJX49" s="53"/>
      <c r="DJY49" s="53"/>
      <c r="DJZ49" s="53"/>
      <c r="DKA49" s="53"/>
      <c r="DKB49" s="53"/>
      <c r="DKC49" s="53"/>
      <c r="DKD49" s="53"/>
      <c r="DKE49" s="53"/>
      <c r="DKF49" s="53"/>
      <c r="DKG49" s="53"/>
      <c r="DKH49" s="53"/>
      <c r="DKI49" s="53"/>
      <c r="DKJ49" s="53"/>
      <c r="DKK49" s="53"/>
      <c r="DKL49" s="53"/>
      <c r="DKM49" s="53"/>
      <c r="DKN49" s="53"/>
      <c r="DKO49" s="53"/>
      <c r="DKP49" s="53"/>
      <c r="DKQ49" s="53"/>
      <c r="DKR49" s="53"/>
      <c r="DKS49" s="53"/>
      <c r="DKT49" s="53"/>
      <c r="DKU49" s="53"/>
      <c r="DKV49" s="53"/>
      <c r="DKW49" s="53"/>
      <c r="DKX49" s="53"/>
      <c r="DKY49" s="53"/>
      <c r="DKZ49" s="53"/>
      <c r="DLA49" s="53"/>
      <c r="DLB49" s="53"/>
      <c r="DLC49" s="53"/>
      <c r="DLD49" s="53"/>
      <c r="DLE49" s="53"/>
      <c r="DLF49" s="53"/>
      <c r="DLG49" s="53"/>
      <c r="DLH49" s="53"/>
      <c r="DLI49" s="53"/>
      <c r="DLJ49" s="53"/>
      <c r="DLK49" s="53"/>
      <c r="DLL49" s="53"/>
      <c r="DLM49" s="53"/>
      <c r="DLN49" s="53"/>
      <c r="DLO49" s="53"/>
      <c r="DLP49" s="53"/>
      <c r="DLQ49" s="53"/>
      <c r="DLR49" s="53"/>
      <c r="DLS49" s="53"/>
      <c r="DLT49" s="53"/>
      <c r="DLU49" s="53"/>
      <c r="DLV49" s="53"/>
      <c r="DLW49" s="53"/>
      <c r="DLX49" s="53"/>
      <c r="DLY49" s="53"/>
      <c r="DLZ49" s="53"/>
      <c r="DMA49" s="53"/>
      <c r="DMB49" s="53"/>
      <c r="DMC49" s="53"/>
      <c r="DMD49" s="53"/>
      <c r="DME49" s="53"/>
      <c r="DMF49" s="53"/>
      <c r="DMG49" s="53"/>
      <c r="DMH49" s="53"/>
      <c r="DMI49" s="53"/>
      <c r="DMJ49" s="53"/>
      <c r="DMK49" s="53"/>
      <c r="DML49" s="53"/>
      <c r="DMM49" s="53"/>
      <c r="DMN49" s="53"/>
      <c r="DMO49" s="53"/>
      <c r="DMP49" s="53"/>
      <c r="DMQ49" s="53"/>
      <c r="DMR49" s="53"/>
      <c r="DMS49" s="53"/>
      <c r="DMT49" s="53"/>
      <c r="DMU49" s="53"/>
      <c r="DMV49" s="53"/>
      <c r="DMW49" s="53"/>
      <c r="DMX49" s="53"/>
      <c r="DMY49" s="53"/>
      <c r="DMZ49" s="53"/>
      <c r="DNA49" s="53"/>
      <c r="DNB49" s="53"/>
      <c r="DNC49" s="53"/>
      <c r="DND49" s="53"/>
      <c r="DNE49" s="53"/>
      <c r="DNF49" s="53"/>
      <c r="DNG49" s="53"/>
      <c r="DNH49" s="53"/>
      <c r="DNI49" s="53"/>
      <c r="DNJ49" s="53"/>
      <c r="DNK49" s="53"/>
      <c r="DNL49" s="53"/>
      <c r="DNM49" s="53"/>
      <c r="DNN49" s="53"/>
      <c r="DNO49" s="53"/>
      <c r="DNP49" s="53"/>
      <c r="DNQ49" s="53"/>
      <c r="DNR49" s="53"/>
      <c r="DNS49" s="53"/>
      <c r="DNT49" s="53"/>
      <c r="DNU49" s="53"/>
      <c r="DNV49" s="53"/>
      <c r="DNW49" s="53"/>
      <c r="DNX49" s="53"/>
      <c r="DNY49" s="53"/>
      <c r="DNZ49" s="53"/>
      <c r="DOA49" s="53"/>
      <c r="DOB49" s="53"/>
      <c r="DOC49" s="53"/>
      <c r="DOD49" s="53"/>
      <c r="DOE49" s="53"/>
      <c r="DOF49" s="53"/>
      <c r="DOG49" s="53"/>
      <c r="DOH49" s="53"/>
      <c r="DOI49" s="53"/>
      <c r="DOJ49" s="53"/>
      <c r="DOK49" s="53"/>
      <c r="DOL49" s="53"/>
      <c r="DOM49" s="53"/>
      <c r="DON49" s="53"/>
      <c r="DOO49" s="53"/>
      <c r="DOP49" s="53"/>
      <c r="DOQ49" s="53"/>
      <c r="DOR49" s="53"/>
      <c r="DOS49" s="53"/>
      <c r="DOT49" s="53"/>
      <c r="DOU49" s="53"/>
      <c r="DOV49" s="53"/>
      <c r="DOW49" s="53"/>
      <c r="DOX49" s="53"/>
      <c r="DOY49" s="53"/>
      <c r="DOZ49" s="53"/>
      <c r="DPA49" s="53"/>
      <c r="DPB49" s="53"/>
      <c r="DPC49" s="53"/>
      <c r="DPD49" s="53"/>
      <c r="DPE49" s="53"/>
      <c r="DPF49" s="53"/>
      <c r="DPG49" s="53"/>
      <c r="DPH49" s="53"/>
      <c r="DPI49" s="53"/>
      <c r="DPJ49" s="53"/>
      <c r="DPK49" s="53"/>
      <c r="DPL49" s="53"/>
      <c r="DPM49" s="53"/>
      <c r="DPN49" s="53"/>
      <c r="DPO49" s="53"/>
      <c r="DPP49" s="53"/>
      <c r="DPQ49" s="53"/>
      <c r="DPR49" s="53"/>
      <c r="DPS49" s="53"/>
      <c r="DPT49" s="53"/>
      <c r="DPU49" s="53"/>
      <c r="DPV49" s="53"/>
      <c r="DPW49" s="53"/>
      <c r="DPX49" s="53"/>
      <c r="DPY49" s="53"/>
      <c r="DPZ49" s="53"/>
      <c r="DQA49" s="53"/>
      <c r="DQB49" s="53"/>
      <c r="DQC49" s="53"/>
      <c r="DQD49" s="53"/>
      <c r="DQE49" s="53"/>
      <c r="DQF49" s="53"/>
      <c r="DQG49" s="53"/>
      <c r="DQH49" s="53"/>
      <c r="DQI49" s="53"/>
      <c r="DQJ49" s="53"/>
      <c r="DQK49" s="53"/>
      <c r="DQL49" s="53"/>
      <c r="DQM49" s="53"/>
      <c r="DQN49" s="53"/>
      <c r="DQO49" s="53"/>
      <c r="DQP49" s="53"/>
      <c r="DQQ49" s="53"/>
      <c r="DQR49" s="53"/>
      <c r="DQS49" s="53"/>
      <c r="DQT49" s="53"/>
      <c r="DQU49" s="53"/>
      <c r="DQV49" s="53"/>
      <c r="DQW49" s="53"/>
      <c r="DQX49" s="53"/>
      <c r="DQY49" s="53"/>
      <c r="DQZ49" s="53"/>
      <c r="DRA49" s="53"/>
      <c r="DRB49" s="53"/>
      <c r="DRC49" s="53"/>
      <c r="DRD49" s="53"/>
      <c r="DRE49" s="53"/>
      <c r="DRF49" s="53"/>
      <c r="DRG49" s="53"/>
      <c r="DRH49" s="53"/>
      <c r="DRI49" s="53"/>
      <c r="DRJ49" s="53"/>
      <c r="DRK49" s="53"/>
      <c r="DRL49" s="53"/>
      <c r="DRM49" s="53"/>
      <c r="DRN49" s="53"/>
      <c r="DRO49" s="53"/>
      <c r="DRP49" s="53"/>
      <c r="DRQ49" s="53"/>
      <c r="DRR49" s="53"/>
      <c r="DRS49" s="53"/>
      <c r="DRT49" s="53"/>
      <c r="DRU49" s="53"/>
      <c r="DRV49" s="53"/>
      <c r="DRW49" s="53"/>
      <c r="DRX49" s="53"/>
      <c r="DRY49" s="53"/>
      <c r="DRZ49" s="53"/>
      <c r="DSA49" s="53"/>
      <c r="DSB49" s="53"/>
      <c r="DSC49" s="53"/>
      <c r="DSD49" s="53"/>
      <c r="DSE49" s="53"/>
      <c r="DSF49" s="53"/>
      <c r="DSG49" s="53"/>
      <c r="DSH49" s="53"/>
      <c r="DSI49" s="53"/>
      <c r="DSJ49" s="53"/>
      <c r="DSK49" s="53"/>
      <c r="DSL49" s="53"/>
      <c r="DSM49" s="53"/>
      <c r="DSN49" s="53"/>
      <c r="DSO49" s="53"/>
      <c r="DSP49" s="53"/>
      <c r="DSQ49" s="53"/>
      <c r="DSR49" s="53"/>
      <c r="DSS49" s="53"/>
      <c r="DST49" s="53"/>
      <c r="DSU49" s="53"/>
      <c r="DSV49" s="53"/>
      <c r="DSW49" s="53"/>
      <c r="DSX49" s="53"/>
      <c r="DSY49" s="53"/>
      <c r="DSZ49" s="53"/>
      <c r="DTA49" s="53"/>
      <c r="DTB49" s="53"/>
      <c r="DTC49" s="53"/>
      <c r="DTD49" s="53"/>
      <c r="DTE49" s="53"/>
      <c r="DTF49" s="53"/>
      <c r="DTG49" s="53"/>
      <c r="DTH49" s="53"/>
      <c r="DTI49" s="53"/>
      <c r="DTJ49" s="53"/>
      <c r="DTK49" s="53"/>
      <c r="DTL49" s="53"/>
      <c r="DTM49" s="53"/>
      <c r="DTN49" s="53"/>
      <c r="DTO49" s="53"/>
      <c r="DTP49" s="53"/>
      <c r="DTQ49" s="53"/>
      <c r="DTR49" s="53"/>
      <c r="DTS49" s="53"/>
      <c r="DTT49" s="53"/>
      <c r="DTU49" s="53"/>
      <c r="DTV49" s="53"/>
      <c r="DTW49" s="53"/>
      <c r="DTX49" s="53"/>
      <c r="DTY49" s="53"/>
      <c r="DTZ49" s="53"/>
      <c r="DUA49" s="53"/>
      <c r="DUB49" s="53"/>
      <c r="DUC49" s="53"/>
      <c r="DUD49" s="53"/>
      <c r="DUE49" s="53"/>
      <c r="DUF49" s="53"/>
      <c r="DUG49" s="53"/>
      <c r="DUH49" s="53"/>
      <c r="DUI49" s="53"/>
      <c r="DUJ49" s="53"/>
      <c r="DUK49" s="53"/>
      <c r="DUL49" s="53"/>
      <c r="DUM49" s="53"/>
      <c r="DUN49" s="53"/>
      <c r="DUO49" s="53"/>
      <c r="DUP49" s="53"/>
      <c r="DUQ49" s="53"/>
      <c r="DUR49" s="53"/>
      <c r="DUS49" s="53"/>
      <c r="DUT49" s="53"/>
      <c r="DUU49" s="53"/>
      <c r="DUV49" s="53"/>
      <c r="DUW49" s="53"/>
      <c r="DUX49" s="53"/>
      <c r="DUY49" s="53"/>
      <c r="DUZ49" s="53"/>
      <c r="DVA49" s="53"/>
      <c r="DVB49" s="53"/>
      <c r="DVC49" s="53"/>
      <c r="DVD49" s="53"/>
      <c r="DVE49" s="53"/>
      <c r="DVF49" s="53"/>
      <c r="DVG49" s="53"/>
      <c r="DVH49" s="53"/>
      <c r="DVI49" s="53"/>
      <c r="DVJ49" s="53"/>
      <c r="DVK49" s="53"/>
      <c r="DVL49" s="53"/>
      <c r="DVM49" s="53"/>
      <c r="DVN49" s="53"/>
      <c r="DVO49" s="53"/>
      <c r="DVP49" s="53"/>
      <c r="DVQ49" s="53"/>
      <c r="DVR49" s="53"/>
      <c r="DVS49" s="53"/>
      <c r="DVT49" s="53"/>
      <c r="DVU49" s="53"/>
      <c r="DVV49" s="53"/>
      <c r="DVW49" s="53"/>
      <c r="DVX49" s="53"/>
      <c r="DVY49" s="53"/>
      <c r="DVZ49" s="53"/>
      <c r="DWA49" s="53"/>
      <c r="DWB49" s="53"/>
      <c r="DWC49" s="53"/>
      <c r="DWD49" s="53"/>
      <c r="DWE49" s="53"/>
      <c r="DWF49" s="53"/>
      <c r="DWG49" s="53"/>
      <c r="DWH49" s="53"/>
      <c r="DWI49" s="53"/>
      <c r="DWJ49" s="53"/>
      <c r="DWK49" s="53"/>
      <c r="DWL49" s="53"/>
      <c r="DWM49" s="53"/>
      <c r="DWN49" s="53"/>
      <c r="DWO49" s="53"/>
      <c r="DWP49" s="53"/>
      <c r="DWQ49" s="53"/>
      <c r="DWR49" s="53"/>
      <c r="DWS49" s="53"/>
      <c r="DWT49" s="53"/>
      <c r="DWU49" s="53"/>
      <c r="DWV49" s="53"/>
      <c r="DWW49" s="53"/>
      <c r="DWX49" s="53"/>
      <c r="DWY49" s="53"/>
      <c r="DWZ49" s="53"/>
      <c r="DXA49" s="53"/>
      <c r="DXB49" s="53"/>
      <c r="DXC49" s="53"/>
      <c r="DXD49" s="53"/>
      <c r="DXE49" s="53"/>
      <c r="DXF49" s="53"/>
      <c r="DXG49" s="53"/>
      <c r="DXH49" s="53"/>
      <c r="DXI49" s="53"/>
      <c r="DXJ49" s="53"/>
      <c r="DXK49" s="53"/>
      <c r="DXL49" s="53"/>
      <c r="DXM49" s="53"/>
      <c r="DXN49" s="53"/>
      <c r="DXO49" s="53"/>
      <c r="DXP49" s="53"/>
      <c r="DXQ49" s="53"/>
      <c r="DXR49" s="53"/>
      <c r="DXS49" s="53"/>
      <c r="DXT49" s="53"/>
      <c r="DXU49" s="53"/>
      <c r="DXV49" s="53"/>
      <c r="DXW49" s="53"/>
      <c r="DXX49" s="53"/>
      <c r="DXY49" s="53"/>
      <c r="DXZ49" s="53"/>
      <c r="DYA49" s="53"/>
      <c r="DYB49" s="53"/>
      <c r="DYC49" s="53"/>
      <c r="DYD49" s="53"/>
      <c r="DYE49" s="53"/>
      <c r="DYF49" s="53"/>
      <c r="DYG49" s="53"/>
      <c r="DYH49" s="53"/>
      <c r="DYI49" s="53"/>
      <c r="DYJ49" s="53"/>
      <c r="DYK49" s="53"/>
      <c r="DYL49" s="53"/>
      <c r="DYM49" s="53"/>
      <c r="DYN49" s="53"/>
      <c r="DYO49" s="53"/>
      <c r="DYP49" s="53"/>
      <c r="DYQ49" s="53"/>
      <c r="DYR49" s="53"/>
      <c r="DYS49" s="53"/>
      <c r="DYT49" s="53"/>
      <c r="DYU49" s="53"/>
      <c r="DYV49" s="53"/>
      <c r="DYW49" s="53"/>
      <c r="DYX49" s="53"/>
      <c r="DYY49" s="53"/>
      <c r="DYZ49" s="53"/>
      <c r="DZA49" s="53"/>
      <c r="DZB49" s="53"/>
      <c r="DZC49" s="53"/>
      <c r="DZD49" s="53"/>
      <c r="DZE49" s="53"/>
      <c r="DZF49" s="53"/>
      <c r="DZG49" s="53"/>
      <c r="DZH49" s="53"/>
      <c r="DZI49" s="53"/>
      <c r="DZJ49" s="53"/>
      <c r="DZK49" s="53"/>
      <c r="DZL49" s="53"/>
      <c r="DZM49" s="53"/>
      <c r="DZN49" s="53"/>
      <c r="DZO49" s="53"/>
      <c r="DZP49" s="53"/>
      <c r="DZQ49" s="53"/>
      <c r="DZR49" s="53"/>
      <c r="DZS49" s="53"/>
      <c r="DZT49" s="53"/>
      <c r="DZU49" s="53"/>
      <c r="DZV49" s="53"/>
      <c r="DZW49" s="53"/>
      <c r="DZX49" s="53"/>
      <c r="DZY49" s="53"/>
      <c r="DZZ49" s="53"/>
      <c r="EAA49" s="53"/>
      <c r="EAB49" s="53"/>
      <c r="EAC49" s="53"/>
      <c r="EAD49" s="53"/>
      <c r="EAE49" s="53"/>
      <c r="EAF49" s="53"/>
      <c r="EAG49" s="53"/>
      <c r="EAH49" s="53"/>
      <c r="EAI49" s="53"/>
      <c r="EAJ49" s="53"/>
      <c r="EAK49" s="53"/>
      <c r="EAL49" s="53"/>
      <c r="EAM49" s="53"/>
      <c r="EAN49" s="53"/>
      <c r="EAO49" s="53"/>
      <c r="EAP49" s="53"/>
      <c r="EAQ49" s="53"/>
      <c r="EAR49" s="53"/>
      <c r="EAS49" s="53"/>
      <c r="EAT49" s="53"/>
      <c r="EAU49" s="53"/>
      <c r="EAV49" s="53"/>
      <c r="EAW49" s="53"/>
      <c r="EAX49" s="53"/>
      <c r="EAY49" s="53"/>
      <c r="EAZ49" s="53"/>
      <c r="EBA49" s="53"/>
      <c r="EBB49" s="53"/>
      <c r="EBC49" s="53"/>
      <c r="EBD49" s="53"/>
      <c r="EBE49" s="53"/>
      <c r="EBF49" s="53"/>
      <c r="EBG49" s="53"/>
      <c r="EBH49" s="53"/>
      <c r="EBI49" s="53"/>
      <c r="EBJ49" s="53"/>
      <c r="EBK49" s="53"/>
      <c r="EBL49" s="53"/>
      <c r="EBM49" s="53"/>
      <c r="EBN49" s="53"/>
      <c r="EBO49" s="53"/>
      <c r="EBP49" s="53"/>
      <c r="EBQ49" s="53"/>
      <c r="EBR49" s="53"/>
      <c r="EBS49" s="53"/>
      <c r="EBT49" s="53"/>
      <c r="EBU49" s="53"/>
      <c r="EBV49" s="53"/>
      <c r="EBW49" s="53"/>
      <c r="EBX49" s="53"/>
      <c r="EBY49" s="53"/>
      <c r="EBZ49" s="53"/>
      <c r="ECA49" s="53"/>
      <c r="ECB49" s="53"/>
      <c r="ECC49" s="53"/>
      <c r="ECD49" s="53"/>
      <c r="ECE49" s="53"/>
      <c r="ECF49" s="53"/>
      <c r="ECG49" s="53"/>
      <c r="ECH49" s="53"/>
      <c r="ECI49" s="53"/>
      <c r="ECJ49" s="53"/>
      <c r="ECK49" s="53"/>
      <c r="ECL49" s="53"/>
      <c r="ECM49" s="53"/>
      <c r="ECN49" s="53"/>
      <c r="ECO49" s="53"/>
      <c r="ECP49" s="53"/>
      <c r="ECQ49" s="53"/>
      <c r="ECR49" s="53"/>
      <c r="ECS49" s="53"/>
      <c r="ECT49" s="53"/>
      <c r="ECU49" s="53"/>
      <c r="ECV49" s="53"/>
      <c r="ECW49" s="53"/>
      <c r="ECX49" s="53"/>
      <c r="ECY49" s="53"/>
      <c r="ECZ49" s="53"/>
      <c r="EDA49" s="53"/>
      <c r="EDB49" s="53"/>
      <c r="EDC49" s="53"/>
      <c r="EDD49" s="53"/>
      <c r="EDE49" s="53"/>
      <c r="EDF49" s="53"/>
      <c r="EDG49" s="53"/>
      <c r="EDH49" s="53"/>
      <c r="EDI49" s="53"/>
      <c r="EDJ49" s="53"/>
      <c r="EDK49" s="53"/>
      <c r="EDL49" s="53"/>
      <c r="EDM49" s="53"/>
      <c r="EDN49" s="53"/>
      <c r="EDO49" s="53"/>
      <c r="EDP49" s="53"/>
      <c r="EDQ49" s="53"/>
      <c r="EDR49" s="53"/>
      <c r="EDS49" s="53"/>
      <c r="EDT49" s="53"/>
      <c r="EDU49" s="53"/>
      <c r="EDV49" s="53"/>
      <c r="EDW49" s="53"/>
      <c r="EDX49" s="53"/>
      <c r="EDY49" s="53"/>
      <c r="EDZ49" s="53"/>
      <c r="EEA49" s="53"/>
      <c r="EEB49" s="53"/>
      <c r="EEC49" s="53"/>
      <c r="EED49" s="53"/>
      <c r="EEE49" s="53"/>
      <c r="EEF49" s="53"/>
      <c r="EEG49" s="53"/>
      <c r="EEH49" s="53"/>
      <c r="EEI49" s="53"/>
      <c r="EEJ49" s="53"/>
      <c r="EEK49" s="53"/>
      <c r="EEL49" s="53"/>
      <c r="EEM49" s="53"/>
      <c r="EEN49" s="53"/>
      <c r="EEO49" s="53"/>
      <c r="EEP49" s="53"/>
      <c r="EEQ49" s="53"/>
      <c r="EER49" s="53"/>
      <c r="EES49" s="53"/>
      <c r="EET49" s="53"/>
      <c r="EEU49" s="53"/>
      <c r="EEV49" s="53"/>
      <c r="EEW49" s="53"/>
      <c r="EEX49" s="53"/>
      <c r="EEY49" s="53"/>
      <c r="EEZ49" s="53"/>
      <c r="EFA49" s="53"/>
      <c r="EFB49" s="53"/>
      <c r="EFC49" s="53"/>
      <c r="EFD49" s="53"/>
      <c r="EFE49" s="53"/>
      <c r="EFF49" s="53"/>
      <c r="EFG49" s="53"/>
      <c r="EFH49" s="53"/>
      <c r="EFI49" s="53"/>
      <c r="EFJ49" s="53"/>
      <c r="EFK49" s="53"/>
      <c r="EFL49" s="53"/>
      <c r="EFM49" s="53"/>
      <c r="EFN49" s="53"/>
      <c r="EFO49" s="53"/>
      <c r="EFP49" s="53"/>
      <c r="EFQ49" s="53"/>
      <c r="EFR49" s="53"/>
      <c r="EFS49" s="53"/>
      <c r="EFT49" s="53"/>
      <c r="EFU49" s="53"/>
      <c r="EFV49" s="53"/>
      <c r="EFW49" s="53"/>
      <c r="EFX49" s="53"/>
      <c r="EFY49" s="53"/>
      <c r="EFZ49" s="53"/>
      <c r="EGA49" s="53"/>
      <c r="EGB49" s="53"/>
      <c r="EGC49" s="53"/>
      <c r="EGD49" s="53"/>
      <c r="EGE49" s="53"/>
      <c r="EGF49" s="53"/>
      <c r="EGG49" s="53"/>
      <c r="EGH49" s="53"/>
      <c r="EGI49" s="53"/>
      <c r="EGJ49" s="53"/>
      <c r="EGK49" s="53"/>
      <c r="EGL49" s="53"/>
      <c r="EGM49" s="53"/>
      <c r="EGN49" s="53"/>
      <c r="EGO49" s="53"/>
      <c r="EGP49" s="53"/>
      <c r="EGQ49" s="53"/>
      <c r="EGR49" s="53"/>
      <c r="EGS49" s="53"/>
      <c r="EGT49" s="53"/>
      <c r="EGU49" s="53"/>
      <c r="EGV49" s="53"/>
      <c r="EGW49" s="53"/>
      <c r="EGX49" s="53"/>
      <c r="EGY49" s="53"/>
      <c r="EGZ49" s="53"/>
      <c r="EHA49" s="53"/>
      <c r="EHB49" s="53"/>
      <c r="EHC49" s="53"/>
      <c r="EHD49" s="53"/>
      <c r="EHE49" s="53"/>
      <c r="EHF49" s="53"/>
      <c r="EHG49" s="53"/>
      <c r="EHH49" s="53"/>
      <c r="EHI49" s="53"/>
      <c r="EHJ49" s="53"/>
      <c r="EHK49" s="53"/>
      <c r="EHL49" s="53"/>
      <c r="EHM49" s="53"/>
      <c r="EHN49" s="53"/>
      <c r="EHO49" s="53"/>
      <c r="EHP49" s="53"/>
      <c r="EHQ49" s="53"/>
      <c r="EHR49" s="53"/>
      <c r="EHS49" s="53"/>
      <c r="EHT49" s="53"/>
      <c r="EHU49" s="53"/>
      <c r="EHV49" s="53"/>
      <c r="EHW49" s="53"/>
      <c r="EHX49" s="53"/>
      <c r="EHY49" s="53"/>
      <c r="EHZ49" s="53"/>
      <c r="EIA49" s="53"/>
      <c r="EIB49" s="53"/>
      <c r="EIC49" s="53"/>
      <c r="EID49" s="53"/>
      <c r="EIE49" s="53"/>
      <c r="EIF49" s="53"/>
      <c r="EIG49" s="53"/>
      <c r="EIH49" s="53"/>
      <c r="EII49" s="53"/>
      <c r="EIJ49" s="53"/>
      <c r="EIK49" s="53"/>
      <c r="EIL49" s="53"/>
      <c r="EIM49" s="53"/>
      <c r="EIN49" s="53"/>
      <c r="EIO49" s="53"/>
      <c r="EIP49" s="53"/>
      <c r="EIQ49" s="53"/>
      <c r="EIR49" s="53"/>
      <c r="EIS49" s="53"/>
      <c r="EIT49" s="53"/>
      <c r="EIU49" s="53"/>
      <c r="EIV49" s="53"/>
      <c r="EIW49" s="53"/>
      <c r="EIX49" s="53"/>
      <c r="EIY49" s="53"/>
      <c r="EIZ49" s="53"/>
      <c r="EJA49" s="53"/>
      <c r="EJB49" s="53"/>
      <c r="EJC49" s="53"/>
      <c r="EJD49" s="53"/>
      <c r="EJE49" s="53"/>
      <c r="EJF49" s="53"/>
      <c r="EJG49" s="53"/>
      <c r="EJH49" s="53"/>
      <c r="EJI49" s="53"/>
      <c r="EJJ49" s="53"/>
      <c r="EJK49" s="53"/>
      <c r="EJL49" s="53"/>
      <c r="EJM49" s="53"/>
      <c r="EJN49" s="53"/>
      <c r="EJO49" s="53"/>
      <c r="EJP49" s="53"/>
      <c r="EJQ49" s="53"/>
      <c r="EJR49" s="53"/>
      <c r="EJS49" s="53"/>
      <c r="EJT49" s="53"/>
      <c r="EJU49" s="53"/>
      <c r="EJV49" s="53"/>
      <c r="EJW49" s="53"/>
      <c r="EJX49" s="53"/>
      <c r="EJY49" s="53"/>
      <c r="EJZ49" s="53"/>
      <c r="EKA49" s="53"/>
      <c r="EKB49" s="53"/>
      <c r="EKC49" s="53"/>
      <c r="EKD49" s="53"/>
      <c r="EKE49" s="53"/>
      <c r="EKF49" s="53"/>
      <c r="EKG49" s="53"/>
      <c r="EKH49" s="53"/>
      <c r="EKI49" s="53"/>
      <c r="EKJ49" s="53"/>
      <c r="EKK49" s="53"/>
      <c r="EKL49" s="53"/>
      <c r="EKM49" s="53"/>
      <c r="EKN49" s="53"/>
      <c r="EKO49" s="53"/>
      <c r="EKP49" s="53"/>
      <c r="EKQ49" s="53"/>
      <c r="EKR49" s="53"/>
      <c r="EKS49" s="53"/>
      <c r="EKT49" s="53"/>
      <c r="EKU49" s="53"/>
      <c r="EKV49" s="53"/>
      <c r="EKW49" s="53"/>
      <c r="EKX49" s="53"/>
      <c r="EKY49" s="53"/>
      <c r="EKZ49" s="53"/>
      <c r="ELA49" s="53"/>
      <c r="ELB49" s="53"/>
      <c r="ELC49" s="53"/>
      <c r="ELD49" s="53"/>
      <c r="ELE49" s="53"/>
      <c r="ELF49" s="53"/>
      <c r="ELG49" s="53"/>
      <c r="ELH49" s="53"/>
      <c r="ELI49" s="53"/>
      <c r="ELJ49" s="53"/>
      <c r="ELK49" s="53"/>
      <c r="ELL49" s="53"/>
      <c r="ELM49" s="53"/>
      <c r="ELN49" s="53"/>
      <c r="ELO49" s="53"/>
      <c r="ELP49" s="53"/>
      <c r="ELQ49" s="53"/>
      <c r="ELR49" s="53"/>
      <c r="ELS49" s="53"/>
      <c r="ELT49" s="53"/>
      <c r="ELU49" s="53"/>
      <c r="ELV49" s="53"/>
      <c r="ELW49" s="53"/>
      <c r="ELX49" s="53"/>
      <c r="ELY49" s="53"/>
      <c r="ELZ49" s="53"/>
      <c r="EMA49" s="53"/>
      <c r="EMB49" s="53"/>
      <c r="EMC49" s="53"/>
      <c r="EMD49" s="53"/>
      <c r="EME49" s="53"/>
      <c r="EMF49" s="53"/>
      <c r="EMG49" s="53"/>
      <c r="EMH49" s="53"/>
      <c r="EMI49" s="53"/>
      <c r="EMJ49" s="53"/>
      <c r="EMK49" s="53"/>
      <c r="EML49" s="53"/>
      <c r="EMM49" s="53"/>
      <c r="EMN49" s="53"/>
      <c r="EMO49" s="53"/>
      <c r="EMP49" s="53"/>
      <c r="EMQ49" s="53"/>
      <c r="EMR49" s="53"/>
      <c r="EMS49" s="53"/>
      <c r="EMT49" s="53"/>
      <c r="EMU49" s="53"/>
      <c r="EMV49" s="53"/>
      <c r="EMW49" s="53"/>
      <c r="EMX49" s="53"/>
      <c r="EMY49" s="53"/>
      <c r="EMZ49" s="53"/>
      <c r="ENA49" s="53"/>
      <c r="ENB49" s="53"/>
      <c r="ENC49" s="53"/>
      <c r="END49" s="53"/>
      <c r="ENE49" s="53"/>
      <c r="ENF49" s="53"/>
      <c r="ENG49" s="53"/>
      <c r="ENH49" s="53"/>
      <c r="ENI49" s="53"/>
      <c r="ENJ49" s="53"/>
      <c r="ENK49" s="53"/>
      <c r="ENL49" s="53"/>
      <c r="ENM49" s="53"/>
      <c r="ENN49" s="53"/>
      <c r="ENO49" s="53"/>
      <c r="ENP49" s="53"/>
      <c r="ENQ49" s="53"/>
      <c r="ENR49" s="53"/>
      <c r="ENS49" s="53"/>
      <c r="ENT49" s="53"/>
      <c r="ENU49" s="53"/>
      <c r="ENV49" s="53"/>
      <c r="ENW49" s="53"/>
      <c r="ENX49" s="53"/>
      <c r="ENY49" s="53"/>
      <c r="ENZ49" s="53"/>
      <c r="EOA49" s="53"/>
      <c r="EOB49" s="53"/>
      <c r="EOC49" s="53"/>
      <c r="EOD49" s="53"/>
      <c r="EOE49" s="53"/>
      <c r="EOF49" s="53"/>
      <c r="EOG49" s="53"/>
      <c r="EOH49" s="53"/>
      <c r="EOI49" s="53"/>
      <c r="EOJ49" s="53"/>
      <c r="EOK49" s="53"/>
      <c r="EOL49" s="53"/>
      <c r="EOM49" s="53"/>
      <c r="EON49" s="53"/>
      <c r="EOO49" s="53"/>
      <c r="EOP49" s="53"/>
      <c r="EOQ49" s="53"/>
      <c r="EOR49" s="53"/>
      <c r="EOS49" s="53"/>
      <c r="EOT49" s="53"/>
      <c r="EOU49" s="53"/>
      <c r="EOV49" s="53"/>
      <c r="EOW49" s="53"/>
      <c r="EOX49" s="53"/>
      <c r="EOY49" s="53"/>
      <c r="EOZ49" s="53"/>
      <c r="EPA49" s="53"/>
      <c r="EPB49" s="53"/>
      <c r="EPC49" s="53"/>
      <c r="EPD49" s="53"/>
      <c r="EPE49" s="53"/>
      <c r="EPF49" s="53"/>
      <c r="EPG49" s="53"/>
      <c r="EPH49" s="53"/>
      <c r="EPI49" s="53"/>
      <c r="EPJ49" s="53"/>
      <c r="EPK49" s="53"/>
      <c r="EPL49" s="53"/>
      <c r="EPM49" s="53"/>
      <c r="EPN49" s="53"/>
      <c r="EPO49" s="53"/>
      <c r="EPP49" s="53"/>
      <c r="EPQ49" s="53"/>
      <c r="EPR49" s="53"/>
      <c r="EPS49" s="53"/>
      <c r="EPT49" s="53"/>
      <c r="EPU49" s="53"/>
      <c r="EPV49" s="53"/>
      <c r="EPW49" s="53"/>
      <c r="EPX49" s="53"/>
      <c r="EPY49" s="53"/>
      <c r="EPZ49" s="53"/>
      <c r="EQA49" s="53"/>
      <c r="EQB49" s="53"/>
      <c r="EQC49" s="53"/>
      <c r="EQD49" s="53"/>
      <c r="EQE49" s="53"/>
      <c r="EQF49" s="53"/>
      <c r="EQG49" s="53"/>
      <c r="EQH49" s="53"/>
      <c r="EQI49" s="53"/>
      <c r="EQJ49" s="53"/>
      <c r="EQK49" s="53"/>
      <c r="EQL49" s="53"/>
      <c r="EQM49" s="53"/>
      <c r="EQN49" s="53"/>
      <c r="EQO49" s="53"/>
      <c r="EQP49" s="53"/>
      <c r="EQQ49" s="53"/>
      <c r="EQR49" s="53"/>
      <c r="EQS49" s="53"/>
      <c r="EQT49" s="53"/>
      <c r="EQU49" s="53"/>
      <c r="EQV49" s="53"/>
      <c r="EQW49" s="53"/>
      <c r="EQX49" s="53"/>
      <c r="EQY49" s="53"/>
      <c r="EQZ49" s="53"/>
      <c r="ERA49" s="53"/>
      <c r="ERB49" s="53"/>
      <c r="ERC49" s="53"/>
      <c r="ERD49" s="53"/>
      <c r="ERE49" s="53"/>
      <c r="ERF49" s="53"/>
      <c r="ERG49" s="53"/>
      <c r="ERH49" s="53"/>
      <c r="ERI49" s="53"/>
      <c r="ERJ49" s="53"/>
      <c r="ERK49" s="53"/>
      <c r="ERL49" s="53"/>
      <c r="ERM49" s="53"/>
      <c r="ERN49" s="53"/>
      <c r="ERO49" s="53"/>
      <c r="ERP49" s="53"/>
      <c r="ERQ49" s="53"/>
      <c r="ERR49" s="53"/>
      <c r="ERS49" s="53"/>
      <c r="ERT49" s="53"/>
      <c r="ERU49" s="53"/>
      <c r="ERV49" s="53"/>
      <c r="ERW49" s="53"/>
      <c r="ERX49" s="53"/>
      <c r="ERY49" s="53"/>
      <c r="ERZ49" s="53"/>
      <c r="ESA49" s="53"/>
      <c r="ESB49" s="53"/>
      <c r="ESC49" s="53"/>
      <c r="ESD49" s="53"/>
      <c r="ESE49" s="53"/>
      <c r="ESF49" s="53"/>
      <c r="ESG49" s="53"/>
      <c r="ESH49" s="53"/>
      <c r="ESI49" s="53"/>
      <c r="ESJ49" s="53"/>
      <c r="ESK49" s="53"/>
      <c r="ESL49" s="53"/>
      <c r="ESM49" s="53"/>
      <c r="ESN49" s="53"/>
      <c r="ESO49" s="53"/>
      <c r="ESP49" s="53"/>
      <c r="ESQ49" s="53"/>
      <c r="ESR49" s="53"/>
      <c r="ESS49" s="53"/>
      <c r="EST49" s="53"/>
      <c r="ESU49" s="53"/>
      <c r="ESV49" s="53"/>
      <c r="ESW49" s="53"/>
      <c r="ESX49" s="53"/>
      <c r="ESY49" s="53"/>
      <c r="ESZ49" s="53"/>
      <c r="ETA49" s="53"/>
      <c r="ETB49" s="53"/>
      <c r="ETC49" s="53"/>
      <c r="ETD49" s="53"/>
      <c r="ETE49" s="53"/>
      <c r="ETF49" s="53"/>
      <c r="ETG49" s="53"/>
      <c r="ETH49" s="53"/>
      <c r="ETI49" s="53"/>
      <c r="ETJ49" s="53"/>
      <c r="ETK49" s="53"/>
      <c r="ETL49" s="53"/>
      <c r="ETM49" s="53"/>
      <c r="ETN49" s="53"/>
      <c r="ETO49" s="53"/>
      <c r="ETP49" s="53"/>
      <c r="ETQ49" s="53"/>
      <c r="ETR49" s="53"/>
      <c r="ETS49" s="53"/>
      <c r="ETT49" s="53"/>
      <c r="ETU49" s="53"/>
      <c r="ETV49" s="53"/>
      <c r="ETW49" s="53"/>
      <c r="ETX49" s="53"/>
      <c r="ETY49" s="53"/>
      <c r="ETZ49" s="53"/>
      <c r="EUA49" s="53"/>
      <c r="EUB49" s="53"/>
      <c r="EUC49" s="53"/>
      <c r="EUD49" s="53"/>
      <c r="EUE49" s="53"/>
      <c r="EUF49" s="53"/>
      <c r="EUG49" s="53"/>
      <c r="EUH49" s="53"/>
      <c r="EUI49" s="53"/>
      <c r="EUJ49" s="53"/>
      <c r="EUK49" s="53"/>
      <c r="EUL49" s="53"/>
      <c r="EUM49" s="53"/>
      <c r="EUN49" s="53"/>
      <c r="EUO49" s="53"/>
      <c r="EUP49" s="53"/>
      <c r="EUQ49" s="53"/>
      <c r="EUR49" s="53"/>
      <c r="EUS49" s="53"/>
      <c r="EUT49" s="53"/>
      <c r="EUU49" s="53"/>
      <c r="EUV49" s="53"/>
      <c r="EUW49" s="53"/>
      <c r="EUX49" s="53"/>
      <c r="EUY49" s="53"/>
      <c r="EUZ49" s="53"/>
      <c r="EVA49" s="53"/>
      <c r="EVB49" s="53"/>
      <c r="EVC49" s="53"/>
      <c r="EVD49" s="53"/>
      <c r="EVE49" s="53"/>
      <c r="EVF49" s="53"/>
      <c r="EVG49" s="53"/>
      <c r="EVH49" s="53"/>
      <c r="EVI49" s="53"/>
      <c r="EVJ49" s="53"/>
      <c r="EVK49" s="53"/>
      <c r="EVL49" s="53"/>
      <c r="EVM49" s="53"/>
      <c r="EVN49" s="53"/>
      <c r="EVO49" s="53"/>
      <c r="EVP49" s="53"/>
      <c r="EVQ49" s="53"/>
      <c r="EVR49" s="53"/>
      <c r="EVS49" s="53"/>
      <c r="EVT49" s="53"/>
      <c r="EVU49" s="53"/>
      <c r="EVV49" s="53"/>
      <c r="EVW49" s="53"/>
      <c r="EVX49" s="53"/>
      <c r="EVY49" s="53"/>
      <c r="EVZ49" s="53"/>
      <c r="EWA49" s="53"/>
      <c r="EWB49" s="53"/>
      <c r="EWC49" s="53"/>
      <c r="EWD49" s="53"/>
      <c r="EWE49" s="53"/>
      <c r="EWF49" s="53"/>
      <c r="EWG49" s="53"/>
      <c r="EWH49" s="53"/>
      <c r="EWI49" s="53"/>
      <c r="EWJ49" s="53"/>
      <c r="EWK49" s="53"/>
      <c r="EWL49" s="53"/>
      <c r="EWM49" s="53"/>
      <c r="EWN49" s="53"/>
      <c r="EWO49" s="53"/>
      <c r="EWP49" s="53"/>
      <c r="EWQ49" s="53"/>
      <c r="EWR49" s="53"/>
      <c r="EWS49" s="53"/>
      <c r="EWT49" s="53"/>
      <c r="EWU49" s="53"/>
      <c r="EWV49" s="53"/>
      <c r="EWW49" s="53"/>
      <c r="EWX49" s="53"/>
      <c r="EWY49" s="53"/>
      <c r="EWZ49" s="53"/>
      <c r="EXA49" s="53"/>
      <c r="EXB49" s="53"/>
      <c r="EXC49" s="53"/>
      <c r="EXD49" s="53"/>
      <c r="EXE49" s="53"/>
      <c r="EXF49" s="53"/>
      <c r="EXG49" s="53"/>
      <c r="EXH49" s="53"/>
      <c r="EXI49" s="53"/>
      <c r="EXJ49" s="53"/>
      <c r="EXK49" s="53"/>
      <c r="EXL49" s="53"/>
      <c r="EXM49" s="53"/>
      <c r="EXN49" s="53"/>
      <c r="EXO49" s="53"/>
      <c r="EXP49" s="53"/>
      <c r="EXQ49" s="53"/>
      <c r="EXR49" s="53"/>
      <c r="EXS49" s="53"/>
      <c r="EXT49" s="53"/>
      <c r="EXU49" s="53"/>
      <c r="EXV49" s="53"/>
      <c r="EXW49" s="53"/>
      <c r="EXX49" s="53"/>
      <c r="EXY49" s="53"/>
      <c r="EXZ49" s="53"/>
      <c r="EYA49" s="53"/>
      <c r="EYB49" s="53"/>
      <c r="EYC49" s="53"/>
      <c r="EYD49" s="53"/>
      <c r="EYE49" s="53"/>
      <c r="EYF49" s="53"/>
      <c r="EYG49" s="53"/>
      <c r="EYH49" s="53"/>
      <c r="EYI49" s="53"/>
      <c r="EYJ49" s="53"/>
      <c r="EYK49" s="53"/>
      <c r="EYL49" s="53"/>
      <c r="EYM49" s="53"/>
      <c r="EYN49" s="53"/>
      <c r="EYO49" s="53"/>
      <c r="EYP49" s="53"/>
      <c r="EYQ49" s="53"/>
      <c r="EYR49" s="53"/>
      <c r="EYS49" s="53"/>
      <c r="EYT49" s="53"/>
      <c r="EYU49" s="53"/>
      <c r="EYV49" s="53"/>
      <c r="EYW49" s="53"/>
      <c r="EYX49" s="53"/>
      <c r="EYY49" s="53"/>
      <c r="EYZ49" s="53"/>
      <c r="EZA49" s="53"/>
      <c r="EZB49" s="53"/>
      <c r="EZC49" s="53"/>
      <c r="EZD49" s="53"/>
      <c r="EZE49" s="53"/>
      <c r="EZF49" s="53"/>
      <c r="EZG49" s="53"/>
      <c r="EZH49" s="53"/>
      <c r="EZI49" s="53"/>
      <c r="EZJ49" s="53"/>
      <c r="EZK49" s="53"/>
      <c r="EZL49" s="53"/>
      <c r="EZM49" s="53"/>
      <c r="EZN49" s="53"/>
      <c r="EZO49" s="53"/>
      <c r="EZP49" s="53"/>
      <c r="EZQ49" s="53"/>
      <c r="EZR49" s="53"/>
      <c r="EZS49" s="53"/>
      <c r="EZT49" s="53"/>
      <c r="EZU49" s="53"/>
      <c r="EZV49" s="53"/>
      <c r="EZW49" s="53"/>
      <c r="EZX49" s="53"/>
      <c r="EZY49" s="53"/>
      <c r="EZZ49" s="53"/>
      <c r="FAA49" s="53"/>
      <c r="FAB49" s="53"/>
      <c r="FAC49" s="53"/>
      <c r="FAD49" s="53"/>
      <c r="FAE49" s="53"/>
      <c r="FAF49" s="53"/>
      <c r="FAG49" s="53"/>
      <c r="FAH49" s="53"/>
      <c r="FAI49" s="53"/>
      <c r="FAJ49" s="53"/>
      <c r="FAK49" s="53"/>
      <c r="FAL49" s="53"/>
      <c r="FAM49" s="53"/>
      <c r="FAN49" s="53"/>
      <c r="FAO49" s="53"/>
      <c r="FAP49" s="53"/>
      <c r="FAQ49" s="53"/>
      <c r="FAR49" s="53"/>
      <c r="FAS49" s="53"/>
      <c r="FAT49" s="53"/>
      <c r="FAU49" s="53"/>
      <c r="FAV49" s="53"/>
      <c r="FAW49" s="53"/>
      <c r="FAX49" s="53"/>
      <c r="FAY49" s="53"/>
      <c r="FAZ49" s="53"/>
      <c r="FBA49" s="53"/>
      <c r="FBB49" s="53"/>
      <c r="FBC49" s="53"/>
      <c r="FBD49" s="53"/>
      <c r="FBE49" s="53"/>
      <c r="FBF49" s="53"/>
      <c r="FBG49" s="53"/>
      <c r="FBH49" s="53"/>
      <c r="FBI49" s="53"/>
      <c r="FBJ49" s="53"/>
      <c r="FBK49" s="53"/>
      <c r="FBL49" s="53"/>
      <c r="FBM49" s="53"/>
      <c r="FBN49" s="53"/>
      <c r="FBO49" s="53"/>
      <c r="FBP49" s="53"/>
      <c r="FBQ49" s="53"/>
      <c r="FBR49" s="53"/>
      <c r="FBS49" s="53"/>
      <c r="FBT49" s="53"/>
      <c r="FBU49" s="53"/>
      <c r="FBV49" s="53"/>
      <c r="FBW49" s="53"/>
      <c r="FBX49" s="53"/>
      <c r="FBY49" s="53"/>
      <c r="FBZ49" s="53"/>
      <c r="FCA49" s="53"/>
      <c r="FCB49" s="53"/>
      <c r="FCC49" s="53"/>
      <c r="FCD49" s="53"/>
      <c r="FCE49" s="53"/>
      <c r="FCF49" s="53"/>
      <c r="FCG49" s="53"/>
      <c r="FCH49" s="53"/>
      <c r="FCI49" s="53"/>
      <c r="FCJ49" s="53"/>
      <c r="FCK49" s="53"/>
      <c r="FCL49" s="53"/>
      <c r="FCM49" s="53"/>
      <c r="FCN49" s="53"/>
      <c r="FCO49" s="53"/>
      <c r="FCP49" s="53"/>
      <c r="FCQ49" s="53"/>
      <c r="FCR49" s="53"/>
      <c r="FCS49" s="53"/>
      <c r="FCT49" s="53"/>
      <c r="FCU49" s="53"/>
      <c r="FCV49" s="53"/>
      <c r="FCW49" s="53"/>
      <c r="FCX49" s="53"/>
      <c r="FCY49" s="53"/>
      <c r="FCZ49" s="53"/>
      <c r="FDA49" s="53"/>
      <c r="FDB49" s="53"/>
      <c r="FDC49" s="53"/>
      <c r="FDD49" s="53"/>
      <c r="FDE49" s="53"/>
      <c r="FDF49" s="53"/>
      <c r="FDG49" s="53"/>
      <c r="FDH49" s="53"/>
      <c r="FDI49" s="53"/>
      <c r="FDJ49" s="53"/>
      <c r="FDK49" s="53"/>
      <c r="FDL49" s="53"/>
      <c r="FDM49" s="53"/>
      <c r="FDN49" s="53"/>
      <c r="FDO49" s="53"/>
      <c r="FDP49" s="53"/>
      <c r="FDQ49" s="53"/>
      <c r="FDR49" s="53"/>
      <c r="FDS49" s="53"/>
      <c r="FDT49" s="53"/>
      <c r="FDU49" s="53"/>
      <c r="FDV49" s="53"/>
      <c r="FDW49" s="53"/>
      <c r="FDX49" s="53"/>
      <c r="FDY49" s="53"/>
      <c r="FDZ49" s="53"/>
      <c r="FEA49" s="53"/>
      <c r="FEB49" s="53"/>
      <c r="FEC49" s="53"/>
      <c r="FED49" s="53"/>
      <c r="FEE49" s="53"/>
      <c r="FEF49" s="53"/>
      <c r="FEG49" s="53"/>
      <c r="FEH49" s="53"/>
      <c r="FEI49" s="53"/>
      <c r="FEJ49" s="53"/>
      <c r="FEK49" s="53"/>
      <c r="FEL49" s="53"/>
      <c r="FEM49" s="53"/>
      <c r="FEN49" s="53"/>
      <c r="FEO49" s="53"/>
      <c r="FEP49" s="53"/>
      <c r="FEQ49" s="53"/>
      <c r="FER49" s="53"/>
      <c r="FES49" s="53"/>
      <c r="FET49" s="53"/>
      <c r="FEU49" s="53"/>
      <c r="FEV49" s="53"/>
      <c r="FEW49" s="53"/>
      <c r="FEX49" s="53"/>
      <c r="FEY49" s="53"/>
      <c r="FEZ49" s="53"/>
      <c r="FFA49" s="53"/>
      <c r="FFB49" s="53"/>
      <c r="FFC49" s="53"/>
      <c r="FFD49" s="53"/>
      <c r="FFE49" s="53"/>
      <c r="FFF49" s="53"/>
      <c r="FFG49" s="53"/>
      <c r="FFH49" s="53"/>
      <c r="FFI49" s="53"/>
      <c r="FFJ49" s="53"/>
      <c r="FFK49" s="53"/>
      <c r="FFL49" s="53"/>
      <c r="FFM49" s="53"/>
      <c r="FFN49" s="53"/>
      <c r="FFO49" s="53"/>
      <c r="FFP49" s="53"/>
      <c r="FFQ49" s="53"/>
      <c r="FFR49" s="53"/>
      <c r="FFS49" s="53"/>
      <c r="FFT49" s="53"/>
      <c r="FFU49" s="53"/>
      <c r="FFV49" s="53"/>
      <c r="FFW49" s="53"/>
      <c r="FFX49" s="53"/>
      <c r="FFY49" s="53"/>
      <c r="FFZ49" s="53"/>
      <c r="FGA49" s="53"/>
      <c r="FGB49" s="53"/>
      <c r="FGC49" s="53"/>
      <c r="FGD49" s="53"/>
      <c r="FGE49" s="53"/>
      <c r="FGF49" s="53"/>
      <c r="FGG49" s="53"/>
      <c r="FGH49" s="53"/>
      <c r="FGI49" s="53"/>
      <c r="FGJ49" s="53"/>
      <c r="FGK49" s="53"/>
      <c r="FGL49" s="53"/>
      <c r="FGM49" s="53"/>
      <c r="FGN49" s="53"/>
      <c r="FGO49" s="53"/>
      <c r="FGP49" s="53"/>
      <c r="FGQ49" s="53"/>
      <c r="FGR49" s="53"/>
      <c r="FGS49" s="53"/>
      <c r="FGT49" s="53"/>
      <c r="FGU49" s="53"/>
      <c r="FGV49" s="53"/>
      <c r="FGW49" s="53"/>
      <c r="FGX49" s="53"/>
      <c r="FGY49" s="53"/>
      <c r="FGZ49" s="53"/>
      <c r="FHA49" s="53"/>
      <c r="FHB49" s="53"/>
      <c r="FHC49" s="53"/>
      <c r="FHD49" s="53"/>
      <c r="FHE49" s="53"/>
      <c r="FHF49" s="53"/>
      <c r="FHG49" s="53"/>
      <c r="FHH49" s="53"/>
      <c r="FHI49" s="53"/>
      <c r="FHJ49" s="53"/>
      <c r="FHK49" s="53"/>
      <c r="FHL49" s="53"/>
      <c r="FHM49" s="53"/>
      <c r="FHN49" s="53"/>
      <c r="FHO49" s="53"/>
      <c r="FHP49" s="53"/>
      <c r="FHQ49" s="53"/>
      <c r="FHR49" s="53"/>
      <c r="FHS49" s="53"/>
      <c r="FHT49" s="53"/>
      <c r="FHU49" s="53"/>
      <c r="FHV49" s="53"/>
      <c r="FHW49" s="53"/>
      <c r="FHX49" s="53"/>
      <c r="FHY49" s="53"/>
      <c r="FHZ49" s="53"/>
      <c r="FIA49" s="53"/>
      <c r="FIB49" s="53"/>
      <c r="FIC49" s="53"/>
      <c r="FID49" s="53"/>
      <c r="FIE49" s="53"/>
      <c r="FIF49" s="53"/>
      <c r="FIG49" s="53"/>
      <c r="FIH49" s="53"/>
      <c r="FII49" s="53"/>
      <c r="FIJ49" s="53"/>
      <c r="FIK49" s="53"/>
      <c r="FIL49" s="53"/>
      <c r="FIM49" s="53"/>
      <c r="FIN49" s="53"/>
      <c r="FIO49" s="53"/>
      <c r="FIP49" s="53"/>
      <c r="FIQ49" s="53"/>
      <c r="FIR49" s="53"/>
      <c r="FIS49" s="53"/>
      <c r="FIT49" s="53"/>
      <c r="FIU49" s="53"/>
      <c r="FIV49" s="53"/>
      <c r="FIW49" s="53"/>
      <c r="FIX49" s="53"/>
      <c r="FIY49" s="53"/>
      <c r="FIZ49" s="53"/>
      <c r="FJA49" s="53"/>
      <c r="FJB49" s="53"/>
      <c r="FJC49" s="53"/>
      <c r="FJD49" s="53"/>
      <c r="FJE49" s="53"/>
      <c r="FJF49" s="53"/>
      <c r="FJG49" s="53"/>
      <c r="FJH49" s="53"/>
      <c r="FJI49" s="53"/>
      <c r="FJJ49" s="53"/>
      <c r="FJK49" s="53"/>
      <c r="FJL49" s="53"/>
      <c r="FJM49" s="53"/>
      <c r="FJN49" s="53"/>
      <c r="FJO49" s="53"/>
      <c r="FJP49" s="53"/>
      <c r="FJQ49" s="53"/>
      <c r="FJR49" s="53"/>
      <c r="FJS49" s="53"/>
      <c r="FJT49" s="53"/>
      <c r="FJU49" s="53"/>
      <c r="FJV49" s="53"/>
      <c r="FJW49" s="53"/>
      <c r="FJX49" s="53"/>
      <c r="FJY49" s="53"/>
      <c r="FJZ49" s="53"/>
      <c r="FKA49" s="53"/>
      <c r="FKB49" s="53"/>
      <c r="FKC49" s="53"/>
      <c r="FKD49" s="53"/>
      <c r="FKE49" s="53"/>
      <c r="FKF49" s="53"/>
      <c r="FKG49" s="53"/>
      <c r="FKH49" s="53"/>
      <c r="FKI49" s="53"/>
      <c r="FKJ49" s="53"/>
      <c r="FKK49" s="53"/>
      <c r="FKL49" s="53"/>
      <c r="FKM49" s="53"/>
      <c r="FKN49" s="53"/>
      <c r="FKO49" s="53"/>
      <c r="FKP49" s="53"/>
      <c r="FKQ49" s="53"/>
      <c r="FKR49" s="53"/>
      <c r="FKS49" s="53"/>
      <c r="FKT49" s="53"/>
      <c r="FKU49" s="53"/>
      <c r="FKV49" s="53"/>
      <c r="FKW49" s="53"/>
      <c r="FKX49" s="53"/>
      <c r="FKY49" s="53"/>
      <c r="FKZ49" s="53"/>
      <c r="FLA49" s="53"/>
      <c r="FLB49" s="53"/>
      <c r="FLC49" s="53"/>
      <c r="FLD49" s="53"/>
      <c r="FLE49" s="53"/>
      <c r="FLF49" s="53"/>
      <c r="FLG49" s="53"/>
      <c r="FLH49" s="53"/>
      <c r="FLI49" s="53"/>
      <c r="FLJ49" s="53"/>
      <c r="FLK49" s="53"/>
      <c r="FLL49" s="53"/>
      <c r="FLM49" s="53"/>
      <c r="FLN49" s="53"/>
      <c r="FLO49" s="53"/>
      <c r="FLP49" s="53"/>
      <c r="FLQ49" s="53"/>
      <c r="FLR49" s="53"/>
      <c r="FLS49" s="53"/>
      <c r="FLT49" s="53"/>
      <c r="FLU49" s="53"/>
      <c r="FLV49" s="53"/>
      <c r="FLW49" s="53"/>
      <c r="FLX49" s="53"/>
      <c r="FLY49" s="53"/>
      <c r="FLZ49" s="53"/>
      <c r="FMA49" s="53"/>
      <c r="FMB49" s="53"/>
      <c r="FMC49" s="53"/>
      <c r="FMD49" s="53"/>
      <c r="FME49" s="53"/>
      <c r="FMF49" s="53"/>
      <c r="FMG49" s="53"/>
      <c r="FMH49" s="53"/>
      <c r="FMI49" s="53"/>
      <c r="FMJ49" s="53"/>
      <c r="FMK49" s="53"/>
      <c r="FML49" s="53"/>
      <c r="FMM49" s="53"/>
      <c r="FMN49" s="53"/>
      <c r="FMO49" s="53"/>
      <c r="FMP49" s="53"/>
      <c r="FMQ49" s="53"/>
      <c r="FMR49" s="53"/>
      <c r="FMS49" s="53"/>
      <c r="FMT49" s="53"/>
      <c r="FMU49" s="53"/>
      <c r="FMV49" s="53"/>
      <c r="FMW49" s="53"/>
      <c r="FMX49" s="53"/>
      <c r="FMY49" s="53"/>
      <c r="FMZ49" s="53"/>
      <c r="FNA49" s="53"/>
      <c r="FNB49" s="53"/>
      <c r="FNC49" s="53"/>
      <c r="FND49" s="53"/>
      <c r="FNE49" s="53"/>
      <c r="FNF49" s="53"/>
      <c r="FNG49" s="53"/>
      <c r="FNH49" s="53"/>
      <c r="FNI49" s="53"/>
      <c r="FNJ49" s="53"/>
      <c r="FNK49" s="53"/>
      <c r="FNL49" s="53"/>
      <c r="FNM49" s="53"/>
      <c r="FNN49" s="53"/>
      <c r="FNO49" s="53"/>
      <c r="FNP49" s="53"/>
      <c r="FNQ49" s="53"/>
      <c r="FNR49" s="53"/>
      <c r="FNS49" s="53"/>
      <c r="FNT49" s="53"/>
      <c r="FNU49" s="53"/>
      <c r="FNV49" s="53"/>
      <c r="FNW49" s="53"/>
      <c r="FNX49" s="53"/>
      <c r="FNY49" s="53"/>
      <c r="FNZ49" s="53"/>
      <c r="FOA49" s="53"/>
      <c r="FOB49" s="53"/>
      <c r="FOC49" s="53"/>
      <c r="FOD49" s="53"/>
      <c r="FOE49" s="53"/>
      <c r="FOF49" s="53"/>
      <c r="FOG49" s="53"/>
      <c r="FOH49" s="53"/>
      <c r="FOI49" s="53"/>
      <c r="FOJ49" s="53"/>
      <c r="FOK49" s="53"/>
      <c r="FOL49" s="53"/>
      <c r="FOM49" s="53"/>
      <c r="FON49" s="53"/>
      <c r="FOO49" s="53"/>
      <c r="FOP49" s="53"/>
      <c r="FOQ49" s="53"/>
      <c r="FOR49" s="53"/>
      <c r="FOS49" s="53"/>
      <c r="FOT49" s="53"/>
      <c r="FOU49" s="53"/>
      <c r="FOV49" s="53"/>
      <c r="FOW49" s="53"/>
      <c r="FOX49" s="53"/>
      <c r="FOY49" s="53"/>
      <c r="FOZ49" s="53"/>
      <c r="FPA49" s="53"/>
      <c r="FPB49" s="53"/>
      <c r="FPC49" s="53"/>
      <c r="FPD49" s="53"/>
      <c r="FPE49" s="53"/>
      <c r="FPF49" s="53"/>
      <c r="FPG49" s="53"/>
      <c r="FPH49" s="53"/>
      <c r="FPI49" s="53"/>
      <c r="FPJ49" s="53"/>
      <c r="FPK49" s="53"/>
      <c r="FPL49" s="53"/>
      <c r="FPM49" s="53"/>
      <c r="FPN49" s="53"/>
      <c r="FPO49" s="53"/>
      <c r="FPP49" s="53"/>
      <c r="FPQ49" s="53"/>
      <c r="FPR49" s="53"/>
      <c r="FPS49" s="53"/>
      <c r="FPT49" s="53"/>
      <c r="FPU49" s="53"/>
      <c r="FPV49" s="53"/>
      <c r="FPW49" s="53"/>
      <c r="FPX49" s="53"/>
      <c r="FPY49" s="53"/>
      <c r="FPZ49" s="53"/>
      <c r="FQA49" s="53"/>
      <c r="FQB49" s="53"/>
      <c r="FQC49" s="53"/>
      <c r="FQD49" s="53"/>
      <c r="FQE49" s="53"/>
      <c r="FQF49" s="53"/>
      <c r="FQG49" s="53"/>
      <c r="FQH49" s="53"/>
      <c r="FQI49" s="53"/>
      <c r="FQJ49" s="53"/>
      <c r="FQK49" s="53"/>
      <c r="FQL49" s="53"/>
      <c r="FQM49" s="53"/>
      <c r="FQN49" s="53"/>
      <c r="FQO49" s="53"/>
      <c r="FQP49" s="53"/>
      <c r="FQQ49" s="53"/>
      <c r="FQR49" s="53"/>
      <c r="FQS49" s="53"/>
      <c r="FQT49" s="53"/>
      <c r="FQU49" s="53"/>
      <c r="FQV49" s="53"/>
      <c r="FQW49" s="53"/>
      <c r="FQX49" s="53"/>
      <c r="FQY49" s="53"/>
      <c r="FQZ49" s="53"/>
      <c r="FRA49" s="53"/>
      <c r="FRB49" s="53"/>
      <c r="FRC49" s="53"/>
      <c r="FRD49" s="53"/>
      <c r="FRE49" s="53"/>
      <c r="FRF49" s="53"/>
      <c r="FRG49" s="53"/>
      <c r="FRH49" s="53"/>
      <c r="FRI49" s="53"/>
      <c r="FRJ49" s="53"/>
      <c r="FRK49" s="53"/>
      <c r="FRL49" s="53"/>
      <c r="FRM49" s="53"/>
      <c r="FRN49" s="53"/>
      <c r="FRO49" s="53"/>
      <c r="FRP49" s="53"/>
      <c r="FRQ49" s="53"/>
      <c r="FRR49" s="53"/>
      <c r="FRS49" s="53"/>
      <c r="FRT49" s="53"/>
      <c r="FRU49" s="53"/>
      <c r="FRV49" s="53"/>
      <c r="FRW49" s="53"/>
      <c r="FRX49" s="53"/>
      <c r="FRY49" s="53"/>
      <c r="FRZ49" s="53"/>
      <c r="FSA49" s="53"/>
      <c r="FSB49" s="53"/>
      <c r="FSC49" s="53"/>
      <c r="FSD49" s="53"/>
      <c r="FSE49" s="53"/>
      <c r="FSF49" s="53"/>
      <c r="FSG49" s="53"/>
      <c r="FSH49" s="53"/>
      <c r="FSI49" s="53"/>
      <c r="FSJ49" s="53"/>
      <c r="FSK49" s="53"/>
      <c r="FSL49" s="53"/>
      <c r="FSM49" s="53"/>
      <c r="FSN49" s="53"/>
      <c r="FSO49" s="53"/>
      <c r="FSP49" s="53"/>
      <c r="FSQ49" s="53"/>
      <c r="FSR49" s="53"/>
      <c r="FSS49" s="53"/>
      <c r="FST49" s="53"/>
      <c r="FSU49" s="53"/>
      <c r="FSV49" s="53"/>
      <c r="FSW49" s="53"/>
      <c r="FSX49" s="53"/>
      <c r="FSY49" s="53"/>
      <c r="FSZ49" s="53"/>
      <c r="FTA49" s="53"/>
      <c r="FTB49" s="53"/>
      <c r="FTC49" s="53"/>
      <c r="FTD49" s="53"/>
      <c r="FTE49" s="53"/>
      <c r="FTF49" s="53"/>
      <c r="FTG49" s="53"/>
      <c r="FTH49" s="53"/>
      <c r="FTI49" s="53"/>
      <c r="FTJ49" s="53"/>
      <c r="FTK49" s="53"/>
      <c r="FTL49" s="53"/>
      <c r="FTM49" s="53"/>
      <c r="FTN49" s="53"/>
      <c r="FTO49" s="53"/>
      <c r="FTP49" s="53"/>
      <c r="FTQ49" s="53"/>
      <c r="FTR49" s="53"/>
      <c r="FTS49" s="53"/>
      <c r="FTT49" s="53"/>
      <c r="FTU49" s="53"/>
      <c r="FTV49" s="53"/>
      <c r="FTW49" s="53"/>
      <c r="FTX49" s="53"/>
      <c r="FTY49" s="53"/>
      <c r="FTZ49" s="53"/>
      <c r="FUA49" s="53"/>
      <c r="FUB49" s="53"/>
      <c r="FUC49" s="53"/>
      <c r="FUD49" s="53"/>
      <c r="FUE49" s="53"/>
      <c r="FUF49" s="53"/>
      <c r="FUG49" s="53"/>
      <c r="FUH49" s="53"/>
      <c r="FUI49" s="53"/>
      <c r="FUJ49" s="53"/>
      <c r="FUK49" s="53"/>
      <c r="FUL49" s="53"/>
      <c r="FUM49" s="53"/>
      <c r="FUN49" s="53"/>
      <c r="FUO49" s="53"/>
      <c r="FUP49" s="53"/>
      <c r="FUQ49" s="53"/>
      <c r="FUR49" s="53"/>
      <c r="FUS49" s="53"/>
      <c r="FUT49" s="53"/>
      <c r="FUU49" s="53"/>
      <c r="FUV49" s="53"/>
      <c r="FUW49" s="53"/>
      <c r="FUX49" s="53"/>
      <c r="FUY49" s="53"/>
      <c r="FUZ49" s="53"/>
      <c r="FVA49" s="53"/>
      <c r="FVB49" s="53"/>
      <c r="FVC49" s="53"/>
      <c r="FVD49" s="53"/>
      <c r="FVE49" s="53"/>
      <c r="FVF49" s="53"/>
      <c r="FVG49" s="53"/>
      <c r="FVH49" s="53"/>
      <c r="FVI49" s="53"/>
      <c r="FVJ49" s="53"/>
      <c r="FVK49" s="53"/>
      <c r="FVL49" s="53"/>
      <c r="FVM49" s="53"/>
      <c r="FVN49" s="53"/>
      <c r="FVO49" s="53"/>
      <c r="FVP49" s="53"/>
      <c r="FVQ49" s="53"/>
      <c r="FVR49" s="53"/>
      <c r="FVS49" s="53"/>
      <c r="FVT49" s="53"/>
      <c r="FVU49" s="53"/>
      <c r="FVV49" s="53"/>
      <c r="FVW49" s="53"/>
      <c r="FVX49" s="53"/>
      <c r="FVY49" s="53"/>
      <c r="FVZ49" s="53"/>
      <c r="FWA49" s="53"/>
      <c r="FWB49" s="53"/>
      <c r="FWC49" s="53"/>
      <c r="FWD49" s="53"/>
      <c r="FWE49" s="53"/>
      <c r="FWF49" s="53"/>
      <c r="FWG49" s="53"/>
      <c r="FWH49" s="53"/>
      <c r="FWI49" s="53"/>
      <c r="FWJ49" s="53"/>
      <c r="FWK49" s="53"/>
      <c r="FWL49" s="53"/>
      <c r="FWM49" s="53"/>
      <c r="FWN49" s="53"/>
      <c r="FWO49" s="53"/>
      <c r="FWP49" s="53"/>
      <c r="FWQ49" s="53"/>
      <c r="FWR49" s="53"/>
      <c r="FWS49" s="53"/>
      <c r="FWT49" s="53"/>
      <c r="FWU49" s="53"/>
      <c r="FWV49" s="53"/>
      <c r="FWW49" s="53"/>
      <c r="FWX49" s="53"/>
      <c r="FWY49" s="53"/>
      <c r="FWZ49" s="53"/>
      <c r="FXA49" s="53"/>
      <c r="FXB49" s="53"/>
      <c r="FXC49" s="53"/>
      <c r="FXD49" s="53"/>
      <c r="FXE49" s="53"/>
      <c r="FXF49" s="53"/>
      <c r="FXG49" s="53"/>
      <c r="FXH49" s="53"/>
      <c r="FXI49" s="53"/>
      <c r="FXJ49" s="53"/>
      <c r="FXK49" s="53"/>
      <c r="FXL49" s="53"/>
      <c r="FXM49" s="53"/>
      <c r="FXN49" s="53"/>
      <c r="FXO49" s="53"/>
      <c r="FXP49" s="53"/>
      <c r="FXQ49" s="53"/>
      <c r="FXR49" s="53"/>
      <c r="FXS49" s="53"/>
      <c r="FXT49" s="53"/>
      <c r="FXU49" s="53"/>
      <c r="FXV49" s="53"/>
      <c r="FXW49" s="53"/>
      <c r="FXX49" s="53"/>
      <c r="FXY49" s="53"/>
      <c r="FXZ49" s="53"/>
      <c r="FYA49" s="53"/>
      <c r="FYB49" s="53"/>
      <c r="FYC49" s="53"/>
      <c r="FYD49" s="53"/>
      <c r="FYE49" s="53"/>
      <c r="FYF49" s="53"/>
      <c r="FYG49" s="53"/>
      <c r="FYH49" s="53"/>
      <c r="FYI49" s="53"/>
      <c r="FYJ49" s="53"/>
      <c r="FYK49" s="53"/>
      <c r="FYL49" s="53"/>
      <c r="FYM49" s="53"/>
      <c r="FYN49" s="53"/>
      <c r="FYO49" s="53"/>
      <c r="FYP49" s="53"/>
      <c r="FYQ49" s="53"/>
      <c r="FYR49" s="53"/>
      <c r="FYS49" s="53"/>
      <c r="FYT49" s="53"/>
      <c r="FYU49" s="53"/>
      <c r="FYV49" s="53"/>
      <c r="FYW49" s="53"/>
      <c r="FYX49" s="53"/>
      <c r="FYY49" s="53"/>
      <c r="FYZ49" s="53"/>
      <c r="FZA49" s="53"/>
      <c r="FZB49" s="53"/>
      <c r="FZC49" s="53"/>
      <c r="FZD49" s="53"/>
      <c r="FZE49" s="53"/>
      <c r="FZF49" s="53"/>
      <c r="FZG49" s="53"/>
      <c r="FZH49" s="53"/>
      <c r="FZI49" s="53"/>
      <c r="FZJ49" s="53"/>
      <c r="FZK49" s="53"/>
      <c r="FZL49" s="53"/>
      <c r="FZM49" s="53"/>
      <c r="FZN49" s="53"/>
      <c r="FZO49" s="53"/>
      <c r="FZP49" s="53"/>
      <c r="FZQ49" s="53"/>
      <c r="FZR49" s="53"/>
      <c r="FZS49" s="53"/>
      <c r="FZT49" s="53"/>
      <c r="FZU49" s="53"/>
      <c r="FZV49" s="53"/>
      <c r="FZW49" s="53"/>
      <c r="FZX49" s="53"/>
      <c r="FZY49" s="53"/>
      <c r="FZZ49" s="53"/>
      <c r="GAA49" s="53"/>
      <c r="GAB49" s="53"/>
      <c r="GAC49" s="53"/>
      <c r="GAD49" s="53"/>
      <c r="GAE49" s="53"/>
      <c r="GAF49" s="53"/>
      <c r="GAG49" s="53"/>
      <c r="GAH49" s="53"/>
      <c r="GAI49" s="53"/>
      <c r="GAJ49" s="53"/>
      <c r="GAK49" s="53"/>
      <c r="GAL49" s="53"/>
      <c r="GAM49" s="53"/>
      <c r="GAN49" s="53"/>
      <c r="GAO49" s="53"/>
      <c r="GAP49" s="53"/>
      <c r="GAQ49" s="53"/>
      <c r="GAR49" s="53"/>
      <c r="GAS49" s="53"/>
      <c r="GAT49" s="53"/>
      <c r="GAU49" s="53"/>
      <c r="GAV49" s="53"/>
      <c r="GAW49" s="53"/>
      <c r="GAX49" s="53"/>
      <c r="GAY49" s="53"/>
      <c r="GAZ49" s="53"/>
      <c r="GBA49" s="53"/>
      <c r="GBB49" s="53"/>
      <c r="GBC49" s="53"/>
      <c r="GBD49" s="53"/>
      <c r="GBE49" s="53"/>
      <c r="GBF49" s="53"/>
      <c r="GBG49" s="53"/>
      <c r="GBH49" s="53"/>
      <c r="GBI49" s="53"/>
      <c r="GBJ49" s="53"/>
      <c r="GBK49" s="53"/>
      <c r="GBL49" s="53"/>
      <c r="GBM49" s="53"/>
      <c r="GBN49" s="53"/>
      <c r="GBO49" s="53"/>
      <c r="GBP49" s="53"/>
      <c r="GBQ49" s="53"/>
      <c r="GBR49" s="53"/>
      <c r="GBS49" s="53"/>
      <c r="GBT49" s="53"/>
      <c r="GBU49" s="53"/>
      <c r="GBV49" s="53"/>
      <c r="GBW49" s="53"/>
      <c r="GBX49" s="53"/>
      <c r="GBY49" s="53"/>
      <c r="GBZ49" s="53"/>
      <c r="GCA49" s="53"/>
      <c r="GCB49" s="53"/>
      <c r="GCC49" s="53"/>
      <c r="GCD49" s="53"/>
      <c r="GCE49" s="53"/>
      <c r="GCF49" s="53"/>
      <c r="GCG49" s="53"/>
      <c r="GCH49" s="53"/>
      <c r="GCI49" s="53"/>
      <c r="GCJ49" s="53"/>
      <c r="GCK49" s="53"/>
      <c r="GCL49" s="53"/>
      <c r="GCM49" s="53"/>
      <c r="GCN49" s="53"/>
      <c r="GCO49" s="53"/>
      <c r="GCP49" s="53"/>
      <c r="GCQ49" s="53"/>
      <c r="GCR49" s="53"/>
      <c r="GCS49" s="53"/>
      <c r="GCT49" s="53"/>
      <c r="GCU49" s="53"/>
      <c r="GCV49" s="53"/>
      <c r="GCW49" s="53"/>
      <c r="GCX49" s="53"/>
      <c r="GCY49" s="53"/>
      <c r="GCZ49" s="53"/>
      <c r="GDA49" s="53"/>
      <c r="GDB49" s="53"/>
      <c r="GDC49" s="53"/>
      <c r="GDD49" s="53"/>
      <c r="GDE49" s="53"/>
      <c r="GDF49" s="53"/>
      <c r="GDG49" s="53"/>
      <c r="GDH49" s="53"/>
      <c r="GDI49" s="53"/>
      <c r="GDJ49" s="53"/>
      <c r="GDK49" s="53"/>
      <c r="GDL49" s="53"/>
      <c r="GDM49" s="53"/>
      <c r="GDN49" s="53"/>
      <c r="GDO49" s="53"/>
      <c r="GDP49" s="53"/>
      <c r="GDQ49" s="53"/>
      <c r="GDR49" s="53"/>
      <c r="GDS49" s="53"/>
      <c r="GDT49" s="53"/>
      <c r="GDU49" s="53"/>
      <c r="GDV49" s="53"/>
      <c r="GDW49" s="53"/>
      <c r="GDX49" s="53"/>
      <c r="GDY49" s="53"/>
      <c r="GDZ49" s="53"/>
      <c r="GEA49" s="53"/>
      <c r="GEB49" s="53"/>
      <c r="GEC49" s="53"/>
      <c r="GED49" s="53"/>
      <c r="GEE49" s="53"/>
      <c r="GEF49" s="53"/>
      <c r="GEG49" s="53"/>
      <c r="GEH49" s="53"/>
      <c r="GEI49" s="53"/>
      <c r="GEJ49" s="53"/>
      <c r="GEK49" s="53"/>
      <c r="GEL49" s="53"/>
      <c r="GEM49" s="53"/>
      <c r="GEN49" s="53"/>
      <c r="GEO49" s="53"/>
      <c r="GEP49" s="53"/>
      <c r="GEQ49" s="53"/>
      <c r="GER49" s="53"/>
      <c r="GES49" s="53"/>
      <c r="GET49" s="53"/>
      <c r="GEU49" s="53"/>
      <c r="GEV49" s="53"/>
      <c r="GEW49" s="53"/>
      <c r="GEX49" s="53"/>
      <c r="GEY49" s="53"/>
      <c r="GEZ49" s="53"/>
      <c r="GFA49" s="53"/>
      <c r="GFB49" s="53"/>
      <c r="GFC49" s="53"/>
      <c r="GFD49" s="53"/>
      <c r="GFE49" s="53"/>
      <c r="GFF49" s="53"/>
      <c r="GFG49" s="53"/>
      <c r="GFH49" s="53"/>
      <c r="GFI49" s="53"/>
      <c r="GFJ49" s="53"/>
      <c r="GFK49" s="53"/>
      <c r="GFL49" s="53"/>
      <c r="GFM49" s="53"/>
      <c r="GFN49" s="53"/>
      <c r="GFO49" s="53"/>
      <c r="GFP49" s="53"/>
      <c r="GFQ49" s="53"/>
      <c r="GFR49" s="53"/>
      <c r="GFS49" s="53"/>
      <c r="GFT49" s="53"/>
      <c r="GFU49" s="53"/>
      <c r="GFV49" s="53"/>
      <c r="GFW49" s="53"/>
      <c r="GFX49" s="53"/>
      <c r="GFY49" s="53"/>
      <c r="GFZ49" s="53"/>
      <c r="GGA49" s="53"/>
      <c r="GGB49" s="53"/>
      <c r="GGC49" s="53"/>
      <c r="GGD49" s="53"/>
      <c r="GGE49" s="53"/>
      <c r="GGF49" s="53"/>
      <c r="GGG49" s="53"/>
      <c r="GGH49" s="53"/>
      <c r="GGI49" s="53"/>
      <c r="GGJ49" s="53"/>
      <c r="GGK49" s="53"/>
      <c r="GGL49" s="53"/>
      <c r="GGM49" s="53"/>
      <c r="GGN49" s="53"/>
      <c r="GGO49" s="53"/>
      <c r="GGP49" s="53"/>
      <c r="GGQ49" s="53"/>
      <c r="GGR49" s="53"/>
      <c r="GGS49" s="53"/>
      <c r="GGT49" s="53"/>
      <c r="GGU49" s="53"/>
      <c r="GGV49" s="53"/>
      <c r="GGW49" s="53"/>
      <c r="GGX49" s="53"/>
      <c r="GGY49" s="53"/>
      <c r="GGZ49" s="53"/>
      <c r="GHA49" s="53"/>
      <c r="GHB49" s="53"/>
      <c r="GHC49" s="53"/>
      <c r="GHD49" s="53"/>
      <c r="GHE49" s="53"/>
      <c r="GHF49" s="53"/>
      <c r="GHG49" s="53"/>
      <c r="GHH49" s="53"/>
      <c r="GHI49" s="53"/>
      <c r="GHJ49" s="53"/>
      <c r="GHK49" s="53"/>
      <c r="GHL49" s="53"/>
      <c r="GHM49" s="53"/>
      <c r="GHN49" s="53"/>
      <c r="GHO49" s="53"/>
      <c r="GHP49" s="53"/>
      <c r="GHQ49" s="53"/>
      <c r="GHR49" s="53"/>
      <c r="GHS49" s="53"/>
      <c r="GHT49" s="53"/>
      <c r="GHU49" s="53"/>
      <c r="GHV49" s="53"/>
      <c r="GHW49" s="53"/>
      <c r="GHX49" s="53"/>
      <c r="GHY49" s="53"/>
      <c r="GHZ49" s="53"/>
      <c r="GIA49" s="53"/>
      <c r="GIB49" s="53"/>
      <c r="GIC49" s="53"/>
      <c r="GID49" s="53"/>
      <c r="GIE49" s="53"/>
      <c r="GIF49" s="53"/>
      <c r="GIG49" s="53"/>
      <c r="GIH49" s="53"/>
      <c r="GII49" s="53"/>
      <c r="GIJ49" s="53"/>
      <c r="GIK49" s="53"/>
      <c r="GIL49" s="53"/>
      <c r="GIM49" s="53"/>
      <c r="GIN49" s="53"/>
      <c r="GIO49" s="53"/>
      <c r="GIP49" s="53"/>
      <c r="GIQ49" s="53"/>
      <c r="GIR49" s="53"/>
      <c r="GIS49" s="53"/>
      <c r="GIT49" s="53"/>
      <c r="GIU49" s="53"/>
      <c r="GIV49" s="53"/>
      <c r="GIW49" s="53"/>
      <c r="GIX49" s="53"/>
      <c r="GIY49" s="53"/>
      <c r="GIZ49" s="53"/>
      <c r="GJA49" s="53"/>
      <c r="GJB49" s="53"/>
      <c r="GJC49" s="53"/>
      <c r="GJD49" s="53"/>
      <c r="GJE49" s="53"/>
      <c r="GJF49" s="53"/>
      <c r="GJG49" s="53"/>
      <c r="GJH49" s="53"/>
      <c r="GJI49" s="53"/>
      <c r="GJJ49" s="53"/>
      <c r="GJK49" s="53"/>
      <c r="GJL49" s="53"/>
      <c r="GJM49" s="53"/>
      <c r="GJN49" s="53"/>
      <c r="GJO49" s="53"/>
      <c r="GJP49" s="53"/>
      <c r="GJQ49" s="53"/>
      <c r="GJR49" s="53"/>
      <c r="GJS49" s="53"/>
      <c r="GJT49" s="53"/>
      <c r="GJU49" s="53"/>
      <c r="GJV49" s="53"/>
      <c r="GJW49" s="53"/>
      <c r="GJX49" s="53"/>
      <c r="GJY49" s="53"/>
      <c r="GJZ49" s="53"/>
      <c r="GKA49" s="53"/>
      <c r="GKB49" s="53"/>
      <c r="GKC49" s="53"/>
      <c r="GKD49" s="53"/>
      <c r="GKE49" s="53"/>
      <c r="GKF49" s="53"/>
      <c r="GKG49" s="53"/>
      <c r="GKH49" s="53"/>
      <c r="GKI49" s="53"/>
      <c r="GKJ49" s="53"/>
      <c r="GKK49" s="53"/>
      <c r="GKL49" s="53"/>
      <c r="GKM49" s="53"/>
      <c r="GKN49" s="53"/>
      <c r="GKO49" s="53"/>
      <c r="GKP49" s="53"/>
      <c r="GKQ49" s="53"/>
      <c r="GKR49" s="53"/>
      <c r="GKS49" s="53"/>
      <c r="GKT49" s="53"/>
      <c r="GKU49" s="53"/>
      <c r="GKV49" s="53"/>
      <c r="GKW49" s="53"/>
      <c r="GKX49" s="53"/>
      <c r="GKY49" s="53"/>
      <c r="GKZ49" s="53"/>
      <c r="GLA49" s="53"/>
      <c r="GLB49" s="53"/>
      <c r="GLC49" s="53"/>
      <c r="GLD49" s="53"/>
      <c r="GLE49" s="53"/>
      <c r="GLF49" s="53"/>
      <c r="GLG49" s="53"/>
      <c r="GLH49" s="53"/>
      <c r="GLI49" s="53"/>
      <c r="GLJ49" s="53"/>
      <c r="GLK49" s="53"/>
      <c r="GLL49" s="53"/>
      <c r="GLM49" s="53"/>
      <c r="GLN49" s="53"/>
      <c r="GLO49" s="53"/>
      <c r="GLP49" s="53"/>
      <c r="GLQ49" s="53"/>
      <c r="GLR49" s="53"/>
      <c r="GLS49" s="53"/>
      <c r="GLT49" s="53"/>
      <c r="GLU49" s="53"/>
      <c r="GLV49" s="53"/>
      <c r="GLW49" s="53"/>
      <c r="GLX49" s="53"/>
      <c r="GLY49" s="53"/>
      <c r="GLZ49" s="53"/>
      <c r="GMA49" s="53"/>
      <c r="GMB49" s="53"/>
      <c r="GMC49" s="53"/>
      <c r="GMD49" s="53"/>
      <c r="GME49" s="53"/>
      <c r="GMF49" s="53"/>
      <c r="GMG49" s="53"/>
      <c r="GMH49" s="53"/>
      <c r="GMI49" s="53"/>
      <c r="GMJ49" s="53"/>
      <c r="GMK49" s="53"/>
      <c r="GML49" s="53"/>
      <c r="GMM49" s="53"/>
      <c r="GMN49" s="53"/>
      <c r="GMO49" s="53"/>
      <c r="GMP49" s="53"/>
      <c r="GMQ49" s="53"/>
      <c r="GMR49" s="53"/>
      <c r="GMS49" s="53"/>
      <c r="GMT49" s="53"/>
      <c r="GMU49" s="53"/>
      <c r="GMV49" s="53"/>
      <c r="GMW49" s="53"/>
      <c r="GMX49" s="53"/>
      <c r="GMY49" s="53"/>
      <c r="GMZ49" s="53"/>
      <c r="GNA49" s="53"/>
      <c r="GNB49" s="53"/>
      <c r="GNC49" s="53"/>
      <c r="GND49" s="53"/>
      <c r="GNE49" s="53"/>
      <c r="GNF49" s="53"/>
      <c r="GNG49" s="53"/>
      <c r="GNH49" s="53"/>
      <c r="GNI49" s="53"/>
      <c r="GNJ49" s="53"/>
      <c r="GNK49" s="53"/>
      <c r="GNL49" s="53"/>
      <c r="GNM49" s="53"/>
      <c r="GNN49" s="53"/>
      <c r="GNO49" s="53"/>
      <c r="GNP49" s="53"/>
      <c r="GNQ49" s="53"/>
      <c r="GNR49" s="53"/>
      <c r="GNS49" s="53"/>
      <c r="GNT49" s="53"/>
      <c r="GNU49" s="53"/>
      <c r="GNV49" s="53"/>
      <c r="GNW49" s="53"/>
      <c r="GNX49" s="53"/>
      <c r="GNY49" s="53"/>
      <c r="GNZ49" s="53"/>
      <c r="GOA49" s="53"/>
      <c r="GOB49" s="53"/>
      <c r="GOC49" s="53"/>
      <c r="GOD49" s="53"/>
      <c r="GOE49" s="53"/>
      <c r="GOF49" s="53"/>
      <c r="GOG49" s="53"/>
      <c r="GOH49" s="53"/>
      <c r="GOI49" s="53"/>
      <c r="GOJ49" s="53"/>
      <c r="GOK49" s="53"/>
      <c r="GOL49" s="53"/>
      <c r="GOM49" s="53"/>
      <c r="GON49" s="53"/>
      <c r="GOO49" s="53"/>
      <c r="GOP49" s="53"/>
      <c r="GOQ49" s="53"/>
      <c r="GOR49" s="53"/>
      <c r="GOS49" s="53"/>
      <c r="GOT49" s="53"/>
      <c r="GOU49" s="53"/>
      <c r="GOV49" s="53"/>
      <c r="GOW49" s="53"/>
      <c r="GOX49" s="53"/>
      <c r="GOY49" s="53"/>
      <c r="GOZ49" s="53"/>
      <c r="GPA49" s="53"/>
      <c r="GPB49" s="53"/>
      <c r="GPC49" s="53"/>
      <c r="GPD49" s="53"/>
      <c r="GPE49" s="53"/>
      <c r="GPF49" s="53"/>
      <c r="GPG49" s="53"/>
      <c r="GPH49" s="53"/>
      <c r="GPI49" s="53"/>
      <c r="GPJ49" s="53"/>
      <c r="GPK49" s="53"/>
      <c r="GPL49" s="53"/>
      <c r="GPM49" s="53"/>
      <c r="GPN49" s="53"/>
      <c r="GPO49" s="53"/>
      <c r="GPP49" s="53"/>
      <c r="GPQ49" s="53"/>
      <c r="GPR49" s="53"/>
      <c r="GPS49" s="53"/>
      <c r="GPT49" s="53"/>
      <c r="GPU49" s="53"/>
      <c r="GPV49" s="53"/>
      <c r="GPW49" s="53"/>
      <c r="GPX49" s="53"/>
      <c r="GPY49" s="53"/>
      <c r="GPZ49" s="53"/>
      <c r="GQA49" s="53"/>
      <c r="GQB49" s="53"/>
      <c r="GQC49" s="53"/>
      <c r="GQD49" s="53"/>
      <c r="GQE49" s="53"/>
      <c r="GQF49" s="53"/>
      <c r="GQG49" s="53"/>
      <c r="GQH49" s="53"/>
      <c r="GQI49" s="53"/>
      <c r="GQJ49" s="53"/>
      <c r="GQK49" s="53"/>
      <c r="GQL49" s="53"/>
      <c r="GQM49" s="53"/>
      <c r="GQN49" s="53"/>
      <c r="GQO49" s="53"/>
      <c r="GQP49" s="53"/>
      <c r="GQQ49" s="53"/>
      <c r="GQR49" s="53"/>
      <c r="GQS49" s="53"/>
      <c r="GQT49" s="53"/>
      <c r="GQU49" s="53"/>
      <c r="GQV49" s="53"/>
      <c r="GQW49" s="53"/>
      <c r="GQX49" s="53"/>
      <c r="GQY49" s="53"/>
      <c r="GQZ49" s="53"/>
      <c r="GRA49" s="53"/>
      <c r="GRB49" s="53"/>
      <c r="GRC49" s="53"/>
      <c r="GRD49" s="53"/>
      <c r="GRE49" s="53"/>
      <c r="GRF49" s="53"/>
      <c r="GRG49" s="53"/>
      <c r="GRH49" s="53"/>
      <c r="GRI49" s="53"/>
      <c r="GRJ49" s="53"/>
      <c r="GRK49" s="53"/>
      <c r="GRL49" s="53"/>
      <c r="GRM49" s="53"/>
      <c r="GRN49" s="53"/>
      <c r="GRO49" s="53"/>
      <c r="GRP49" s="53"/>
      <c r="GRQ49" s="53"/>
      <c r="GRR49" s="53"/>
      <c r="GRS49" s="53"/>
      <c r="GRT49" s="53"/>
      <c r="GRU49" s="53"/>
      <c r="GRV49" s="53"/>
      <c r="GRW49" s="53"/>
      <c r="GRX49" s="53"/>
      <c r="GRY49" s="53"/>
      <c r="GRZ49" s="53"/>
      <c r="GSA49" s="53"/>
      <c r="GSB49" s="53"/>
      <c r="GSC49" s="53"/>
      <c r="GSD49" s="53"/>
      <c r="GSE49" s="53"/>
      <c r="GSF49" s="53"/>
      <c r="GSG49" s="53"/>
      <c r="GSH49" s="53"/>
      <c r="GSI49" s="53"/>
      <c r="GSJ49" s="53"/>
      <c r="GSK49" s="53"/>
      <c r="GSL49" s="53"/>
      <c r="GSM49" s="53"/>
      <c r="GSN49" s="53"/>
      <c r="GSO49" s="53"/>
      <c r="GSP49" s="53"/>
      <c r="GSQ49" s="53"/>
      <c r="GSR49" s="53"/>
      <c r="GSS49" s="53"/>
      <c r="GST49" s="53"/>
      <c r="GSU49" s="53"/>
      <c r="GSV49" s="53"/>
      <c r="GSW49" s="53"/>
      <c r="GSX49" s="53"/>
      <c r="GSY49" s="53"/>
      <c r="GSZ49" s="53"/>
      <c r="GTA49" s="53"/>
      <c r="GTB49" s="53"/>
      <c r="GTC49" s="53"/>
      <c r="GTD49" s="53"/>
      <c r="GTE49" s="53"/>
      <c r="GTF49" s="53"/>
      <c r="GTG49" s="53"/>
      <c r="GTH49" s="53"/>
      <c r="GTI49" s="53"/>
      <c r="GTJ49" s="53"/>
      <c r="GTK49" s="53"/>
      <c r="GTL49" s="53"/>
      <c r="GTM49" s="53"/>
      <c r="GTN49" s="53"/>
      <c r="GTO49" s="53"/>
      <c r="GTP49" s="53"/>
      <c r="GTQ49" s="53"/>
      <c r="GTR49" s="53"/>
      <c r="GTS49" s="53"/>
      <c r="GTT49" s="53"/>
      <c r="GTU49" s="53"/>
      <c r="GTV49" s="53"/>
      <c r="GTW49" s="53"/>
      <c r="GTX49" s="53"/>
      <c r="GTY49" s="53"/>
      <c r="GTZ49" s="53"/>
      <c r="GUA49" s="53"/>
      <c r="GUB49" s="53"/>
      <c r="GUC49" s="53"/>
      <c r="GUD49" s="53"/>
      <c r="GUE49" s="53"/>
      <c r="GUF49" s="53"/>
      <c r="GUG49" s="53"/>
      <c r="GUH49" s="53"/>
      <c r="GUI49" s="53"/>
      <c r="GUJ49" s="53"/>
      <c r="GUK49" s="53"/>
      <c r="GUL49" s="53"/>
      <c r="GUM49" s="53"/>
      <c r="GUN49" s="53"/>
      <c r="GUO49" s="53"/>
      <c r="GUP49" s="53"/>
      <c r="GUQ49" s="53"/>
      <c r="GUR49" s="53"/>
      <c r="GUS49" s="53"/>
      <c r="GUT49" s="53"/>
      <c r="GUU49" s="53"/>
      <c r="GUV49" s="53"/>
      <c r="GUW49" s="53"/>
      <c r="GUX49" s="53"/>
      <c r="GUY49" s="53"/>
      <c r="GUZ49" s="53"/>
      <c r="GVA49" s="53"/>
      <c r="GVB49" s="53"/>
      <c r="GVC49" s="53"/>
      <c r="GVD49" s="53"/>
      <c r="GVE49" s="53"/>
      <c r="GVF49" s="53"/>
      <c r="GVG49" s="53"/>
      <c r="GVH49" s="53"/>
      <c r="GVI49" s="53"/>
      <c r="GVJ49" s="53"/>
      <c r="GVK49" s="53"/>
      <c r="GVL49" s="53"/>
      <c r="GVM49" s="53"/>
      <c r="GVN49" s="53"/>
      <c r="GVO49" s="53"/>
      <c r="GVP49" s="53"/>
      <c r="GVQ49" s="53"/>
      <c r="GVR49" s="53"/>
      <c r="GVS49" s="53"/>
      <c r="GVT49" s="53"/>
      <c r="GVU49" s="53"/>
      <c r="GVV49" s="53"/>
      <c r="GVW49" s="53"/>
      <c r="GVX49" s="53"/>
      <c r="GVY49" s="53"/>
      <c r="GVZ49" s="53"/>
      <c r="GWA49" s="53"/>
      <c r="GWB49" s="53"/>
      <c r="GWC49" s="53"/>
      <c r="GWD49" s="53"/>
      <c r="GWE49" s="53"/>
      <c r="GWF49" s="53"/>
      <c r="GWG49" s="53"/>
      <c r="GWH49" s="53"/>
      <c r="GWI49" s="53"/>
      <c r="GWJ49" s="53"/>
      <c r="GWK49" s="53"/>
      <c r="GWL49" s="53"/>
      <c r="GWM49" s="53"/>
      <c r="GWN49" s="53"/>
      <c r="GWO49" s="53"/>
      <c r="GWP49" s="53"/>
      <c r="GWQ49" s="53"/>
      <c r="GWR49" s="53"/>
      <c r="GWS49" s="53"/>
      <c r="GWT49" s="53"/>
      <c r="GWU49" s="53"/>
      <c r="GWV49" s="53"/>
      <c r="GWW49" s="53"/>
      <c r="GWX49" s="53"/>
      <c r="GWY49" s="53"/>
      <c r="GWZ49" s="53"/>
      <c r="GXA49" s="53"/>
      <c r="GXB49" s="53"/>
      <c r="GXC49" s="53"/>
      <c r="GXD49" s="53"/>
      <c r="GXE49" s="53"/>
      <c r="GXF49" s="53"/>
      <c r="GXG49" s="53"/>
      <c r="GXH49" s="53"/>
      <c r="GXI49" s="53"/>
      <c r="GXJ49" s="53"/>
      <c r="GXK49" s="53"/>
      <c r="GXL49" s="53"/>
      <c r="GXM49" s="53"/>
      <c r="GXN49" s="53"/>
      <c r="GXO49" s="53"/>
      <c r="GXP49" s="53"/>
      <c r="GXQ49" s="53"/>
      <c r="GXR49" s="53"/>
      <c r="GXS49" s="53"/>
      <c r="GXT49" s="53"/>
      <c r="GXU49" s="53"/>
      <c r="GXV49" s="53"/>
      <c r="GXW49" s="53"/>
      <c r="GXX49" s="53"/>
      <c r="GXY49" s="53"/>
      <c r="GXZ49" s="53"/>
      <c r="GYA49" s="53"/>
      <c r="GYB49" s="53"/>
      <c r="GYC49" s="53"/>
      <c r="GYD49" s="53"/>
      <c r="GYE49" s="53"/>
      <c r="GYF49" s="53"/>
      <c r="GYG49" s="53"/>
      <c r="GYH49" s="53"/>
      <c r="GYI49" s="53"/>
      <c r="GYJ49" s="53"/>
      <c r="GYK49" s="53"/>
      <c r="GYL49" s="53"/>
      <c r="GYM49" s="53"/>
      <c r="GYN49" s="53"/>
      <c r="GYO49" s="53"/>
      <c r="GYP49" s="53"/>
      <c r="GYQ49" s="53"/>
      <c r="GYR49" s="53"/>
      <c r="GYS49" s="53"/>
      <c r="GYT49" s="53"/>
      <c r="GYU49" s="53"/>
      <c r="GYV49" s="53"/>
      <c r="GYW49" s="53"/>
      <c r="GYX49" s="53"/>
      <c r="GYY49" s="53"/>
      <c r="GYZ49" s="53"/>
      <c r="GZA49" s="53"/>
      <c r="GZB49" s="53"/>
      <c r="GZC49" s="53"/>
      <c r="GZD49" s="53"/>
      <c r="GZE49" s="53"/>
      <c r="GZF49" s="53"/>
      <c r="GZG49" s="53"/>
      <c r="GZH49" s="53"/>
      <c r="GZI49" s="53"/>
      <c r="GZJ49" s="53"/>
      <c r="GZK49" s="53"/>
      <c r="GZL49" s="53"/>
      <c r="GZM49" s="53"/>
      <c r="GZN49" s="53"/>
      <c r="GZO49" s="53"/>
      <c r="GZP49" s="53"/>
      <c r="GZQ49" s="53"/>
      <c r="GZR49" s="53"/>
      <c r="GZS49" s="53"/>
      <c r="GZT49" s="53"/>
      <c r="GZU49" s="53"/>
      <c r="GZV49" s="53"/>
      <c r="GZW49" s="53"/>
      <c r="GZX49" s="53"/>
      <c r="GZY49" s="53"/>
      <c r="GZZ49" s="53"/>
      <c r="HAA49" s="53"/>
      <c r="HAB49" s="53"/>
      <c r="HAC49" s="53"/>
      <c r="HAD49" s="53"/>
      <c r="HAE49" s="53"/>
      <c r="HAF49" s="53"/>
      <c r="HAG49" s="53"/>
      <c r="HAH49" s="53"/>
      <c r="HAI49" s="53"/>
      <c r="HAJ49" s="53"/>
      <c r="HAK49" s="53"/>
      <c r="HAL49" s="53"/>
      <c r="HAM49" s="53"/>
      <c r="HAN49" s="53"/>
      <c r="HAO49" s="53"/>
      <c r="HAP49" s="53"/>
      <c r="HAQ49" s="53"/>
      <c r="HAR49" s="53"/>
      <c r="HAS49" s="53"/>
      <c r="HAT49" s="53"/>
      <c r="HAU49" s="53"/>
      <c r="HAV49" s="53"/>
      <c r="HAW49" s="53"/>
      <c r="HAX49" s="53"/>
      <c r="HAY49" s="53"/>
      <c r="HAZ49" s="53"/>
      <c r="HBA49" s="53"/>
      <c r="HBB49" s="53"/>
      <c r="HBC49" s="53"/>
      <c r="HBD49" s="53"/>
      <c r="HBE49" s="53"/>
      <c r="HBF49" s="53"/>
      <c r="HBG49" s="53"/>
      <c r="HBH49" s="53"/>
      <c r="HBI49" s="53"/>
      <c r="HBJ49" s="53"/>
      <c r="HBK49" s="53"/>
      <c r="HBL49" s="53"/>
      <c r="HBM49" s="53"/>
      <c r="HBN49" s="53"/>
      <c r="HBO49" s="53"/>
      <c r="HBP49" s="53"/>
      <c r="HBQ49" s="53"/>
      <c r="HBR49" s="53"/>
      <c r="HBS49" s="53"/>
      <c r="HBT49" s="53"/>
      <c r="HBU49" s="53"/>
      <c r="HBV49" s="53"/>
      <c r="HBW49" s="53"/>
      <c r="HBX49" s="53"/>
      <c r="HBY49" s="53"/>
      <c r="HBZ49" s="53"/>
      <c r="HCA49" s="53"/>
      <c r="HCB49" s="53"/>
      <c r="HCC49" s="53"/>
      <c r="HCD49" s="53"/>
      <c r="HCE49" s="53"/>
      <c r="HCF49" s="53"/>
      <c r="HCG49" s="53"/>
      <c r="HCH49" s="53"/>
      <c r="HCI49" s="53"/>
      <c r="HCJ49" s="53"/>
      <c r="HCK49" s="53"/>
      <c r="HCL49" s="53"/>
      <c r="HCM49" s="53"/>
      <c r="HCN49" s="53"/>
      <c r="HCO49" s="53"/>
      <c r="HCP49" s="53"/>
      <c r="HCQ49" s="53"/>
      <c r="HCR49" s="53"/>
      <c r="HCS49" s="53"/>
      <c r="HCT49" s="53"/>
      <c r="HCU49" s="53"/>
      <c r="HCV49" s="53"/>
      <c r="HCW49" s="53"/>
      <c r="HCX49" s="53"/>
      <c r="HCY49" s="53"/>
      <c r="HCZ49" s="53"/>
      <c r="HDA49" s="53"/>
      <c r="HDB49" s="53"/>
      <c r="HDC49" s="53"/>
      <c r="HDD49" s="53"/>
      <c r="HDE49" s="53"/>
      <c r="HDF49" s="53"/>
      <c r="HDG49" s="53"/>
      <c r="HDH49" s="53"/>
      <c r="HDI49" s="53"/>
      <c r="HDJ49" s="53"/>
      <c r="HDK49" s="53"/>
      <c r="HDL49" s="53"/>
      <c r="HDM49" s="53"/>
      <c r="HDN49" s="53"/>
      <c r="HDO49" s="53"/>
      <c r="HDP49" s="53"/>
      <c r="HDQ49" s="53"/>
      <c r="HDR49" s="53"/>
      <c r="HDS49" s="53"/>
      <c r="HDT49" s="53"/>
      <c r="HDU49" s="53"/>
      <c r="HDV49" s="53"/>
      <c r="HDW49" s="53"/>
      <c r="HDX49" s="53"/>
      <c r="HDY49" s="53"/>
      <c r="HDZ49" s="53"/>
      <c r="HEA49" s="53"/>
      <c r="HEB49" s="53"/>
      <c r="HEC49" s="53"/>
      <c r="HED49" s="53"/>
      <c r="HEE49" s="53"/>
      <c r="HEF49" s="53"/>
      <c r="HEG49" s="53"/>
      <c r="HEH49" s="53"/>
      <c r="HEI49" s="53"/>
      <c r="HEJ49" s="53"/>
      <c r="HEK49" s="53"/>
      <c r="HEL49" s="53"/>
      <c r="HEM49" s="53"/>
      <c r="HEN49" s="53"/>
      <c r="HEO49" s="53"/>
      <c r="HEP49" s="53"/>
      <c r="HEQ49" s="53"/>
      <c r="HER49" s="53"/>
      <c r="HES49" s="53"/>
      <c r="HET49" s="53"/>
      <c r="HEU49" s="53"/>
      <c r="HEV49" s="53"/>
      <c r="HEW49" s="53"/>
      <c r="HEX49" s="53"/>
      <c r="HEY49" s="53"/>
      <c r="HEZ49" s="53"/>
      <c r="HFA49" s="53"/>
      <c r="HFB49" s="53"/>
      <c r="HFC49" s="53"/>
      <c r="HFD49" s="53"/>
      <c r="HFE49" s="53"/>
      <c r="HFF49" s="53"/>
      <c r="HFG49" s="53"/>
      <c r="HFH49" s="53"/>
      <c r="HFI49" s="53"/>
      <c r="HFJ49" s="53"/>
      <c r="HFK49" s="53"/>
      <c r="HFL49" s="53"/>
      <c r="HFM49" s="53"/>
      <c r="HFN49" s="53"/>
      <c r="HFO49" s="53"/>
      <c r="HFP49" s="53"/>
      <c r="HFQ49" s="53"/>
      <c r="HFR49" s="53"/>
      <c r="HFS49" s="53"/>
      <c r="HFT49" s="53"/>
      <c r="HFU49" s="53"/>
      <c r="HFV49" s="53"/>
      <c r="HFW49" s="53"/>
      <c r="HFX49" s="53"/>
      <c r="HFY49" s="53"/>
      <c r="HFZ49" s="53"/>
      <c r="HGA49" s="53"/>
      <c r="HGB49" s="53"/>
      <c r="HGC49" s="53"/>
      <c r="HGD49" s="53"/>
      <c r="HGE49" s="53"/>
      <c r="HGF49" s="53"/>
      <c r="HGG49" s="53"/>
      <c r="HGH49" s="53"/>
      <c r="HGI49" s="53"/>
      <c r="HGJ49" s="53"/>
      <c r="HGK49" s="53"/>
      <c r="HGL49" s="53"/>
      <c r="HGM49" s="53"/>
      <c r="HGN49" s="53"/>
      <c r="HGO49" s="53"/>
      <c r="HGP49" s="53"/>
      <c r="HGQ49" s="53"/>
      <c r="HGR49" s="53"/>
      <c r="HGS49" s="53"/>
      <c r="HGT49" s="53"/>
      <c r="HGU49" s="53"/>
      <c r="HGV49" s="53"/>
      <c r="HGW49" s="53"/>
      <c r="HGX49" s="53"/>
      <c r="HGY49" s="53"/>
      <c r="HGZ49" s="53"/>
      <c r="HHA49" s="53"/>
      <c r="HHB49" s="53"/>
      <c r="HHC49" s="53"/>
      <c r="HHD49" s="53"/>
      <c r="HHE49" s="53"/>
      <c r="HHF49" s="53"/>
      <c r="HHG49" s="53"/>
      <c r="HHH49" s="53"/>
      <c r="HHI49" s="53"/>
      <c r="HHJ49" s="53"/>
      <c r="HHK49" s="53"/>
      <c r="HHL49" s="53"/>
      <c r="HHM49" s="53"/>
      <c r="HHN49" s="53"/>
      <c r="HHO49" s="53"/>
      <c r="HHP49" s="53"/>
      <c r="HHQ49" s="53"/>
      <c r="HHR49" s="53"/>
      <c r="HHS49" s="53"/>
      <c r="HHT49" s="53"/>
      <c r="HHU49" s="53"/>
      <c r="HHV49" s="53"/>
      <c r="HHW49" s="53"/>
      <c r="HHX49" s="53"/>
      <c r="HHY49" s="53"/>
      <c r="HHZ49" s="53"/>
      <c r="HIA49" s="53"/>
      <c r="HIB49" s="53"/>
      <c r="HIC49" s="53"/>
      <c r="HID49" s="53"/>
      <c r="HIE49" s="53"/>
      <c r="HIF49" s="53"/>
      <c r="HIG49" s="53"/>
      <c r="HIH49" s="53"/>
      <c r="HII49" s="53"/>
      <c r="HIJ49" s="53"/>
      <c r="HIK49" s="53"/>
      <c r="HIL49" s="53"/>
      <c r="HIM49" s="53"/>
      <c r="HIN49" s="53"/>
      <c r="HIO49" s="53"/>
      <c r="HIP49" s="53"/>
      <c r="HIQ49" s="53"/>
      <c r="HIR49" s="53"/>
      <c r="HIS49" s="53"/>
      <c r="HIT49" s="53"/>
      <c r="HIU49" s="53"/>
      <c r="HIV49" s="53"/>
      <c r="HIW49" s="53"/>
      <c r="HIX49" s="53"/>
      <c r="HIY49" s="53"/>
      <c r="HIZ49" s="53"/>
      <c r="HJA49" s="53"/>
      <c r="HJB49" s="53"/>
      <c r="HJC49" s="53"/>
      <c r="HJD49" s="53"/>
      <c r="HJE49" s="53"/>
      <c r="HJF49" s="53"/>
      <c r="HJG49" s="53"/>
      <c r="HJH49" s="53"/>
      <c r="HJI49" s="53"/>
      <c r="HJJ49" s="53"/>
      <c r="HJK49" s="53"/>
      <c r="HJL49" s="53"/>
      <c r="HJM49" s="53"/>
      <c r="HJN49" s="53"/>
      <c r="HJO49" s="53"/>
      <c r="HJP49" s="53"/>
      <c r="HJQ49" s="53"/>
      <c r="HJR49" s="53"/>
      <c r="HJS49" s="53"/>
      <c r="HJT49" s="53"/>
      <c r="HJU49" s="53"/>
      <c r="HJV49" s="53"/>
      <c r="HJW49" s="53"/>
      <c r="HJX49" s="53"/>
      <c r="HJY49" s="53"/>
      <c r="HJZ49" s="53"/>
      <c r="HKA49" s="53"/>
      <c r="HKB49" s="53"/>
      <c r="HKC49" s="53"/>
      <c r="HKD49" s="53"/>
      <c r="HKE49" s="53"/>
      <c r="HKF49" s="53"/>
      <c r="HKG49" s="53"/>
      <c r="HKH49" s="53"/>
      <c r="HKI49" s="53"/>
      <c r="HKJ49" s="53"/>
      <c r="HKK49" s="53"/>
      <c r="HKL49" s="53"/>
      <c r="HKM49" s="53"/>
      <c r="HKN49" s="53"/>
      <c r="HKO49" s="53"/>
      <c r="HKP49" s="53"/>
      <c r="HKQ49" s="53"/>
      <c r="HKR49" s="53"/>
      <c r="HKS49" s="53"/>
      <c r="HKT49" s="53"/>
      <c r="HKU49" s="53"/>
      <c r="HKV49" s="53"/>
      <c r="HKW49" s="53"/>
      <c r="HKX49" s="53"/>
      <c r="HKY49" s="53"/>
      <c r="HKZ49" s="53"/>
      <c r="HLA49" s="53"/>
      <c r="HLB49" s="53"/>
      <c r="HLC49" s="53"/>
      <c r="HLD49" s="53"/>
      <c r="HLE49" s="53"/>
      <c r="HLF49" s="53"/>
      <c r="HLG49" s="53"/>
      <c r="HLH49" s="53"/>
      <c r="HLI49" s="53"/>
      <c r="HLJ49" s="53"/>
      <c r="HLK49" s="53"/>
      <c r="HLL49" s="53"/>
      <c r="HLM49" s="53"/>
      <c r="HLN49" s="53"/>
      <c r="HLO49" s="53"/>
      <c r="HLP49" s="53"/>
      <c r="HLQ49" s="53"/>
      <c r="HLR49" s="53"/>
      <c r="HLS49" s="53"/>
      <c r="HLT49" s="53"/>
      <c r="HLU49" s="53"/>
      <c r="HLV49" s="53"/>
      <c r="HLW49" s="53"/>
      <c r="HLX49" s="53"/>
      <c r="HLY49" s="53"/>
      <c r="HLZ49" s="53"/>
      <c r="HMA49" s="53"/>
      <c r="HMB49" s="53"/>
      <c r="HMC49" s="53"/>
      <c r="HMD49" s="53"/>
      <c r="HME49" s="53"/>
      <c r="HMF49" s="53"/>
      <c r="HMG49" s="53"/>
      <c r="HMH49" s="53"/>
      <c r="HMI49" s="53"/>
      <c r="HMJ49" s="53"/>
      <c r="HMK49" s="53"/>
      <c r="HML49" s="53"/>
      <c r="HMM49" s="53"/>
      <c r="HMN49" s="53"/>
      <c r="HMO49" s="53"/>
      <c r="HMP49" s="53"/>
      <c r="HMQ49" s="53"/>
      <c r="HMR49" s="53"/>
      <c r="HMS49" s="53"/>
      <c r="HMT49" s="53"/>
      <c r="HMU49" s="53"/>
      <c r="HMV49" s="53"/>
      <c r="HMW49" s="53"/>
      <c r="HMX49" s="53"/>
      <c r="HMY49" s="53"/>
      <c r="HMZ49" s="53"/>
      <c r="HNA49" s="53"/>
      <c r="HNB49" s="53"/>
      <c r="HNC49" s="53"/>
      <c r="HND49" s="53"/>
      <c r="HNE49" s="53"/>
      <c r="HNF49" s="53"/>
      <c r="HNG49" s="53"/>
      <c r="HNH49" s="53"/>
      <c r="HNI49" s="53"/>
      <c r="HNJ49" s="53"/>
      <c r="HNK49" s="53"/>
      <c r="HNL49" s="53"/>
      <c r="HNM49" s="53"/>
      <c r="HNN49" s="53"/>
      <c r="HNO49" s="53"/>
      <c r="HNP49" s="53"/>
      <c r="HNQ49" s="53"/>
      <c r="HNR49" s="53"/>
      <c r="HNS49" s="53"/>
      <c r="HNT49" s="53"/>
      <c r="HNU49" s="53"/>
      <c r="HNV49" s="53"/>
      <c r="HNW49" s="53"/>
      <c r="HNX49" s="53"/>
      <c r="HNY49" s="53"/>
      <c r="HNZ49" s="53"/>
      <c r="HOA49" s="53"/>
      <c r="HOB49" s="53"/>
      <c r="HOC49" s="53"/>
      <c r="HOD49" s="53"/>
      <c r="HOE49" s="53"/>
      <c r="HOF49" s="53"/>
      <c r="HOG49" s="53"/>
      <c r="HOH49" s="53"/>
      <c r="HOI49" s="53"/>
      <c r="HOJ49" s="53"/>
      <c r="HOK49" s="53"/>
      <c r="HOL49" s="53"/>
      <c r="HOM49" s="53"/>
      <c r="HON49" s="53"/>
      <c r="HOO49" s="53"/>
      <c r="HOP49" s="53"/>
      <c r="HOQ49" s="53"/>
      <c r="HOR49" s="53"/>
      <c r="HOS49" s="53"/>
      <c r="HOT49" s="53"/>
      <c r="HOU49" s="53"/>
      <c r="HOV49" s="53"/>
      <c r="HOW49" s="53"/>
      <c r="HOX49" s="53"/>
      <c r="HOY49" s="53"/>
      <c r="HOZ49" s="53"/>
      <c r="HPA49" s="53"/>
      <c r="HPB49" s="53"/>
      <c r="HPC49" s="53"/>
      <c r="HPD49" s="53"/>
      <c r="HPE49" s="53"/>
      <c r="HPF49" s="53"/>
      <c r="HPG49" s="53"/>
      <c r="HPH49" s="53"/>
      <c r="HPI49" s="53"/>
      <c r="HPJ49" s="53"/>
      <c r="HPK49" s="53"/>
      <c r="HPL49" s="53"/>
      <c r="HPM49" s="53"/>
      <c r="HPN49" s="53"/>
      <c r="HPO49" s="53"/>
      <c r="HPP49" s="53"/>
      <c r="HPQ49" s="53"/>
      <c r="HPR49" s="53"/>
      <c r="HPS49" s="53"/>
      <c r="HPT49" s="53"/>
      <c r="HPU49" s="53"/>
      <c r="HPV49" s="53"/>
      <c r="HPW49" s="53"/>
      <c r="HPX49" s="53"/>
      <c r="HPY49" s="53"/>
      <c r="HPZ49" s="53"/>
      <c r="HQA49" s="53"/>
      <c r="HQB49" s="53"/>
      <c r="HQC49" s="53"/>
      <c r="HQD49" s="53"/>
      <c r="HQE49" s="53"/>
      <c r="HQF49" s="53"/>
      <c r="HQG49" s="53"/>
      <c r="HQH49" s="53"/>
      <c r="HQI49" s="53"/>
      <c r="HQJ49" s="53"/>
      <c r="HQK49" s="53"/>
      <c r="HQL49" s="53"/>
      <c r="HQM49" s="53"/>
      <c r="HQN49" s="53"/>
      <c r="HQO49" s="53"/>
      <c r="HQP49" s="53"/>
      <c r="HQQ49" s="53"/>
      <c r="HQR49" s="53"/>
      <c r="HQS49" s="53"/>
      <c r="HQT49" s="53"/>
      <c r="HQU49" s="53"/>
      <c r="HQV49" s="53"/>
      <c r="HQW49" s="53"/>
      <c r="HQX49" s="53"/>
      <c r="HQY49" s="53"/>
      <c r="HQZ49" s="53"/>
      <c r="HRA49" s="53"/>
      <c r="HRB49" s="53"/>
      <c r="HRC49" s="53"/>
      <c r="HRD49" s="53"/>
      <c r="HRE49" s="53"/>
      <c r="HRF49" s="53"/>
      <c r="HRG49" s="53"/>
      <c r="HRH49" s="53"/>
      <c r="HRI49" s="53"/>
      <c r="HRJ49" s="53"/>
      <c r="HRK49" s="53"/>
      <c r="HRL49" s="53"/>
      <c r="HRM49" s="53"/>
      <c r="HRN49" s="53"/>
      <c r="HRO49" s="53"/>
      <c r="HRP49" s="53"/>
      <c r="HRQ49" s="53"/>
      <c r="HRR49" s="53"/>
      <c r="HRS49" s="53"/>
      <c r="HRT49" s="53"/>
      <c r="HRU49" s="53"/>
      <c r="HRV49" s="53"/>
      <c r="HRW49" s="53"/>
      <c r="HRX49" s="53"/>
      <c r="HRY49" s="53"/>
      <c r="HRZ49" s="53"/>
      <c r="HSA49" s="53"/>
      <c r="HSB49" s="53"/>
      <c r="HSC49" s="53"/>
      <c r="HSD49" s="53"/>
      <c r="HSE49" s="53"/>
      <c r="HSF49" s="53"/>
      <c r="HSG49" s="53"/>
      <c r="HSH49" s="53"/>
      <c r="HSI49" s="53"/>
      <c r="HSJ49" s="53"/>
      <c r="HSK49" s="53"/>
      <c r="HSL49" s="53"/>
      <c r="HSM49" s="53"/>
      <c r="HSN49" s="53"/>
      <c r="HSO49" s="53"/>
      <c r="HSP49" s="53"/>
      <c r="HSQ49" s="53"/>
      <c r="HSR49" s="53"/>
      <c r="HSS49" s="53"/>
      <c r="HST49" s="53"/>
      <c r="HSU49" s="53"/>
      <c r="HSV49" s="53"/>
      <c r="HSW49" s="53"/>
      <c r="HSX49" s="53"/>
      <c r="HSY49" s="53"/>
      <c r="HSZ49" s="53"/>
      <c r="HTA49" s="53"/>
      <c r="HTB49" s="53"/>
      <c r="HTC49" s="53"/>
      <c r="HTD49" s="53"/>
      <c r="HTE49" s="53"/>
      <c r="HTF49" s="53"/>
      <c r="HTG49" s="53"/>
      <c r="HTH49" s="53"/>
      <c r="HTI49" s="53"/>
      <c r="HTJ49" s="53"/>
      <c r="HTK49" s="53"/>
      <c r="HTL49" s="53"/>
      <c r="HTM49" s="53"/>
      <c r="HTN49" s="53"/>
      <c r="HTO49" s="53"/>
      <c r="HTP49" s="53"/>
      <c r="HTQ49" s="53"/>
      <c r="HTR49" s="53"/>
      <c r="HTS49" s="53"/>
      <c r="HTT49" s="53"/>
      <c r="HTU49" s="53"/>
      <c r="HTV49" s="53"/>
      <c r="HTW49" s="53"/>
      <c r="HTX49" s="53"/>
      <c r="HTY49" s="53"/>
      <c r="HTZ49" s="53"/>
      <c r="HUA49" s="53"/>
      <c r="HUB49" s="53"/>
      <c r="HUC49" s="53"/>
      <c r="HUD49" s="53"/>
      <c r="HUE49" s="53"/>
      <c r="HUF49" s="53"/>
      <c r="HUG49" s="53"/>
      <c r="HUH49" s="53"/>
      <c r="HUI49" s="53"/>
      <c r="HUJ49" s="53"/>
      <c r="HUK49" s="53"/>
      <c r="HUL49" s="53"/>
      <c r="HUM49" s="53"/>
      <c r="HUN49" s="53"/>
      <c r="HUO49" s="53"/>
      <c r="HUP49" s="53"/>
      <c r="HUQ49" s="53"/>
      <c r="HUR49" s="53"/>
      <c r="HUS49" s="53"/>
      <c r="HUT49" s="53"/>
      <c r="HUU49" s="53"/>
      <c r="HUV49" s="53"/>
      <c r="HUW49" s="53"/>
      <c r="HUX49" s="53"/>
      <c r="HUY49" s="53"/>
      <c r="HUZ49" s="53"/>
      <c r="HVA49" s="53"/>
      <c r="HVB49" s="53"/>
      <c r="HVC49" s="53"/>
      <c r="HVD49" s="53"/>
      <c r="HVE49" s="53"/>
      <c r="HVF49" s="53"/>
      <c r="HVG49" s="53"/>
      <c r="HVH49" s="53"/>
      <c r="HVI49" s="53"/>
      <c r="HVJ49" s="53"/>
      <c r="HVK49" s="53"/>
      <c r="HVL49" s="53"/>
      <c r="HVM49" s="53"/>
      <c r="HVN49" s="53"/>
      <c r="HVO49" s="53"/>
      <c r="HVP49" s="53"/>
      <c r="HVQ49" s="53"/>
      <c r="HVR49" s="53"/>
      <c r="HVS49" s="53"/>
      <c r="HVT49" s="53"/>
      <c r="HVU49" s="53"/>
      <c r="HVV49" s="53"/>
      <c r="HVW49" s="53"/>
      <c r="HVX49" s="53"/>
      <c r="HVY49" s="53"/>
      <c r="HVZ49" s="53"/>
      <c r="HWA49" s="53"/>
      <c r="HWB49" s="53"/>
      <c r="HWC49" s="53"/>
      <c r="HWD49" s="53"/>
      <c r="HWE49" s="53"/>
      <c r="HWF49" s="53"/>
      <c r="HWG49" s="53"/>
      <c r="HWH49" s="53"/>
      <c r="HWI49" s="53"/>
      <c r="HWJ49" s="53"/>
      <c r="HWK49" s="53"/>
      <c r="HWL49" s="53"/>
      <c r="HWM49" s="53"/>
      <c r="HWN49" s="53"/>
      <c r="HWO49" s="53"/>
      <c r="HWP49" s="53"/>
      <c r="HWQ49" s="53"/>
      <c r="HWR49" s="53"/>
      <c r="HWS49" s="53"/>
      <c r="HWT49" s="53"/>
      <c r="HWU49" s="53"/>
      <c r="HWV49" s="53"/>
      <c r="HWW49" s="53"/>
      <c r="HWX49" s="53"/>
      <c r="HWY49" s="53"/>
      <c r="HWZ49" s="53"/>
      <c r="HXA49" s="53"/>
      <c r="HXB49" s="53"/>
      <c r="HXC49" s="53"/>
      <c r="HXD49" s="53"/>
      <c r="HXE49" s="53"/>
      <c r="HXF49" s="53"/>
      <c r="HXG49" s="53"/>
      <c r="HXH49" s="53"/>
      <c r="HXI49" s="53"/>
      <c r="HXJ49" s="53"/>
      <c r="HXK49" s="53"/>
      <c r="HXL49" s="53"/>
      <c r="HXM49" s="53"/>
      <c r="HXN49" s="53"/>
      <c r="HXO49" s="53"/>
      <c r="HXP49" s="53"/>
      <c r="HXQ49" s="53"/>
      <c r="HXR49" s="53"/>
      <c r="HXS49" s="53"/>
      <c r="HXT49" s="53"/>
      <c r="HXU49" s="53"/>
      <c r="HXV49" s="53"/>
      <c r="HXW49" s="53"/>
      <c r="HXX49" s="53"/>
      <c r="HXY49" s="53"/>
      <c r="HXZ49" s="53"/>
      <c r="HYA49" s="53"/>
      <c r="HYB49" s="53"/>
      <c r="HYC49" s="53"/>
      <c r="HYD49" s="53"/>
      <c r="HYE49" s="53"/>
      <c r="HYF49" s="53"/>
      <c r="HYG49" s="53"/>
      <c r="HYH49" s="53"/>
      <c r="HYI49" s="53"/>
      <c r="HYJ49" s="53"/>
      <c r="HYK49" s="53"/>
      <c r="HYL49" s="53"/>
      <c r="HYM49" s="53"/>
      <c r="HYN49" s="53"/>
      <c r="HYO49" s="53"/>
      <c r="HYP49" s="53"/>
      <c r="HYQ49" s="53"/>
      <c r="HYR49" s="53"/>
      <c r="HYS49" s="53"/>
      <c r="HYT49" s="53"/>
      <c r="HYU49" s="53"/>
      <c r="HYV49" s="53"/>
      <c r="HYW49" s="53"/>
      <c r="HYX49" s="53"/>
      <c r="HYY49" s="53"/>
      <c r="HYZ49" s="53"/>
      <c r="HZA49" s="53"/>
      <c r="HZB49" s="53"/>
      <c r="HZC49" s="53"/>
      <c r="HZD49" s="53"/>
      <c r="HZE49" s="53"/>
      <c r="HZF49" s="53"/>
      <c r="HZG49" s="53"/>
      <c r="HZH49" s="53"/>
      <c r="HZI49" s="53"/>
      <c r="HZJ49" s="53"/>
      <c r="HZK49" s="53"/>
      <c r="HZL49" s="53"/>
      <c r="HZM49" s="53"/>
      <c r="HZN49" s="53"/>
      <c r="HZO49" s="53"/>
      <c r="HZP49" s="53"/>
      <c r="HZQ49" s="53"/>
      <c r="HZR49" s="53"/>
      <c r="HZS49" s="53"/>
      <c r="HZT49" s="53"/>
      <c r="HZU49" s="53"/>
      <c r="HZV49" s="53"/>
      <c r="HZW49" s="53"/>
      <c r="HZX49" s="53"/>
      <c r="HZY49" s="53"/>
      <c r="HZZ49" s="53"/>
      <c r="IAA49" s="53"/>
      <c r="IAB49" s="53"/>
      <c r="IAC49" s="53"/>
      <c r="IAD49" s="53"/>
      <c r="IAE49" s="53"/>
      <c r="IAF49" s="53"/>
      <c r="IAG49" s="53"/>
      <c r="IAH49" s="53"/>
      <c r="IAI49" s="53"/>
      <c r="IAJ49" s="53"/>
      <c r="IAK49" s="53"/>
      <c r="IAL49" s="53"/>
      <c r="IAM49" s="53"/>
      <c r="IAN49" s="53"/>
      <c r="IAO49" s="53"/>
      <c r="IAP49" s="53"/>
      <c r="IAQ49" s="53"/>
      <c r="IAR49" s="53"/>
      <c r="IAS49" s="53"/>
      <c r="IAT49" s="53"/>
      <c r="IAU49" s="53"/>
      <c r="IAV49" s="53"/>
      <c r="IAW49" s="53"/>
      <c r="IAX49" s="53"/>
      <c r="IAY49" s="53"/>
      <c r="IAZ49" s="53"/>
      <c r="IBA49" s="53"/>
      <c r="IBB49" s="53"/>
      <c r="IBC49" s="53"/>
      <c r="IBD49" s="53"/>
      <c r="IBE49" s="53"/>
      <c r="IBF49" s="53"/>
      <c r="IBG49" s="53"/>
      <c r="IBH49" s="53"/>
      <c r="IBI49" s="53"/>
      <c r="IBJ49" s="53"/>
      <c r="IBK49" s="53"/>
      <c r="IBL49" s="53"/>
      <c r="IBM49" s="53"/>
      <c r="IBN49" s="53"/>
      <c r="IBO49" s="53"/>
      <c r="IBP49" s="53"/>
      <c r="IBQ49" s="53"/>
      <c r="IBR49" s="53"/>
      <c r="IBS49" s="53"/>
      <c r="IBT49" s="53"/>
      <c r="IBU49" s="53"/>
      <c r="IBV49" s="53"/>
      <c r="IBW49" s="53"/>
      <c r="IBX49" s="53"/>
      <c r="IBY49" s="53"/>
      <c r="IBZ49" s="53"/>
      <c r="ICA49" s="53"/>
      <c r="ICB49" s="53"/>
      <c r="ICC49" s="53"/>
      <c r="ICD49" s="53"/>
      <c r="ICE49" s="53"/>
      <c r="ICF49" s="53"/>
      <c r="ICG49" s="53"/>
      <c r="ICH49" s="53"/>
      <c r="ICI49" s="53"/>
      <c r="ICJ49" s="53"/>
      <c r="ICK49" s="53"/>
      <c r="ICL49" s="53"/>
      <c r="ICM49" s="53"/>
      <c r="ICN49" s="53"/>
      <c r="ICO49" s="53"/>
      <c r="ICP49" s="53"/>
      <c r="ICQ49" s="53"/>
      <c r="ICR49" s="53"/>
      <c r="ICS49" s="53"/>
      <c r="ICT49" s="53"/>
      <c r="ICU49" s="53"/>
      <c r="ICV49" s="53"/>
      <c r="ICW49" s="53"/>
      <c r="ICX49" s="53"/>
      <c r="ICY49" s="53"/>
      <c r="ICZ49" s="53"/>
      <c r="IDA49" s="53"/>
      <c r="IDB49" s="53"/>
      <c r="IDC49" s="53"/>
      <c r="IDD49" s="53"/>
      <c r="IDE49" s="53"/>
      <c r="IDF49" s="53"/>
      <c r="IDG49" s="53"/>
      <c r="IDH49" s="53"/>
      <c r="IDI49" s="53"/>
      <c r="IDJ49" s="53"/>
      <c r="IDK49" s="53"/>
      <c r="IDL49" s="53"/>
      <c r="IDM49" s="53"/>
      <c r="IDN49" s="53"/>
      <c r="IDO49" s="53"/>
      <c r="IDP49" s="53"/>
      <c r="IDQ49" s="53"/>
      <c r="IDR49" s="53"/>
      <c r="IDS49" s="53"/>
      <c r="IDT49" s="53"/>
      <c r="IDU49" s="53"/>
      <c r="IDV49" s="53"/>
      <c r="IDW49" s="53"/>
      <c r="IDX49" s="53"/>
      <c r="IDY49" s="53"/>
      <c r="IDZ49" s="53"/>
      <c r="IEA49" s="53"/>
      <c r="IEB49" s="53"/>
      <c r="IEC49" s="53"/>
      <c r="IED49" s="53"/>
      <c r="IEE49" s="53"/>
      <c r="IEF49" s="53"/>
      <c r="IEG49" s="53"/>
      <c r="IEH49" s="53"/>
      <c r="IEI49" s="53"/>
      <c r="IEJ49" s="53"/>
      <c r="IEK49" s="53"/>
      <c r="IEL49" s="53"/>
      <c r="IEM49" s="53"/>
      <c r="IEN49" s="53"/>
      <c r="IEO49" s="53"/>
      <c r="IEP49" s="53"/>
      <c r="IEQ49" s="53"/>
      <c r="IER49" s="53"/>
      <c r="IES49" s="53"/>
      <c r="IET49" s="53"/>
      <c r="IEU49" s="53"/>
      <c r="IEV49" s="53"/>
      <c r="IEW49" s="53"/>
      <c r="IEX49" s="53"/>
      <c r="IEY49" s="53"/>
      <c r="IEZ49" s="53"/>
      <c r="IFA49" s="53"/>
      <c r="IFB49" s="53"/>
      <c r="IFC49" s="53"/>
      <c r="IFD49" s="53"/>
      <c r="IFE49" s="53"/>
      <c r="IFF49" s="53"/>
      <c r="IFG49" s="53"/>
      <c r="IFH49" s="53"/>
      <c r="IFI49" s="53"/>
      <c r="IFJ49" s="53"/>
      <c r="IFK49" s="53"/>
      <c r="IFL49" s="53"/>
      <c r="IFM49" s="53"/>
      <c r="IFN49" s="53"/>
      <c r="IFO49" s="53"/>
      <c r="IFP49" s="53"/>
      <c r="IFQ49" s="53"/>
      <c r="IFR49" s="53"/>
      <c r="IFS49" s="53"/>
      <c r="IFT49" s="53"/>
      <c r="IFU49" s="53"/>
      <c r="IFV49" s="53"/>
      <c r="IFW49" s="53"/>
      <c r="IFX49" s="53"/>
      <c r="IFY49" s="53"/>
      <c r="IFZ49" s="53"/>
      <c r="IGA49" s="53"/>
      <c r="IGB49" s="53"/>
      <c r="IGC49" s="53"/>
      <c r="IGD49" s="53"/>
      <c r="IGE49" s="53"/>
      <c r="IGF49" s="53"/>
      <c r="IGG49" s="53"/>
      <c r="IGH49" s="53"/>
      <c r="IGI49" s="53"/>
      <c r="IGJ49" s="53"/>
      <c r="IGK49" s="53"/>
      <c r="IGL49" s="53"/>
      <c r="IGM49" s="53"/>
      <c r="IGN49" s="53"/>
      <c r="IGO49" s="53"/>
      <c r="IGP49" s="53"/>
      <c r="IGQ49" s="53"/>
      <c r="IGR49" s="53"/>
      <c r="IGS49" s="53"/>
      <c r="IGT49" s="53"/>
      <c r="IGU49" s="53"/>
      <c r="IGV49" s="53"/>
      <c r="IGW49" s="53"/>
      <c r="IGX49" s="53"/>
      <c r="IGY49" s="53"/>
      <c r="IGZ49" s="53"/>
      <c r="IHA49" s="53"/>
      <c r="IHB49" s="53"/>
      <c r="IHC49" s="53"/>
      <c r="IHD49" s="53"/>
      <c r="IHE49" s="53"/>
      <c r="IHF49" s="53"/>
      <c r="IHG49" s="53"/>
      <c r="IHH49" s="53"/>
      <c r="IHI49" s="53"/>
      <c r="IHJ49" s="53"/>
      <c r="IHK49" s="53"/>
      <c r="IHL49" s="53"/>
      <c r="IHM49" s="53"/>
      <c r="IHN49" s="53"/>
      <c r="IHO49" s="53"/>
      <c r="IHP49" s="53"/>
      <c r="IHQ49" s="53"/>
      <c r="IHR49" s="53"/>
      <c r="IHS49" s="53"/>
      <c r="IHT49" s="53"/>
      <c r="IHU49" s="53"/>
      <c r="IHV49" s="53"/>
      <c r="IHW49" s="53"/>
      <c r="IHX49" s="53"/>
      <c r="IHY49" s="53"/>
      <c r="IHZ49" s="53"/>
      <c r="IIA49" s="53"/>
      <c r="IIB49" s="53"/>
      <c r="IIC49" s="53"/>
      <c r="IID49" s="53"/>
      <c r="IIE49" s="53"/>
      <c r="IIF49" s="53"/>
      <c r="IIG49" s="53"/>
      <c r="IIH49" s="53"/>
      <c r="III49" s="53"/>
      <c r="IIJ49" s="53"/>
      <c r="IIK49" s="53"/>
      <c r="IIL49" s="53"/>
      <c r="IIM49" s="53"/>
      <c r="IIN49" s="53"/>
      <c r="IIO49" s="53"/>
      <c r="IIP49" s="53"/>
      <c r="IIQ49" s="53"/>
      <c r="IIR49" s="53"/>
      <c r="IIS49" s="53"/>
      <c r="IIT49" s="53"/>
      <c r="IIU49" s="53"/>
      <c r="IIV49" s="53"/>
      <c r="IIW49" s="53"/>
      <c r="IIX49" s="53"/>
      <c r="IIY49" s="53"/>
      <c r="IIZ49" s="53"/>
      <c r="IJA49" s="53"/>
      <c r="IJB49" s="53"/>
      <c r="IJC49" s="53"/>
      <c r="IJD49" s="53"/>
      <c r="IJE49" s="53"/>
      <c r="IJF49" s="53"/>
      <c r="IJG49" s="53"/>
      <c r="IJH49" s="53"/>
      <c r="IJI49" s="53"/>
      <c r="IJJ49" s="53"/>
      <c r="IJK49" s="53"/>
      <c r="IJL49" s="53"/>
      <c r="IJM49" s="53"/>
      <c r="IJN49" s="53"/>
      <c r="IJO49" s="53"/>
      <c r="IJP49" s="53"/>
      <c r="IJQ49" s="53"/>
      <c r="IJR49" s="53"/>
      <c r="IJS49" s="53"/>
      <c r="IJT49" s="53"/>
      <c r="IJU49" s="53"/>
      <c r="IJV49" s="53"/>
      <c r="IJW49" s="53"/>
      <c r="IJX49" s="53"/>
      <c r="IJY49" s="53"/>
      <c r="IJZ49" s="53"/>
      <c r="IKA49" s="53"/>
      <c r="IKB49" s="53"/>
      <c r="IKC49" s="53"/>
      <c r="IKD49" s="53"/>
      <c r="IKE49" s="53"/>
      <c r="IKF49" s="53"/>
      <c r="IKG49" s="53"/>
      <c r="IKH49" s="53"/>
      <c r="IKI49" s="53"/>
      <c r="IKJ49" s="53"/>
      <c r="IKK49" s="53"/>
      <c r="IKL49" s="53"/>
      <c r="IKM49" s="53"/>
      <c r="IKN49" s="53"/>
      <c r="IKO49" s="53"/>
      <c r="IKP49" s="53"/>
      <c r="IKQ49" s="53"/>
      <c r="IKR49" s="53"/>
      <c r="IKS49" s="53"/>
      <c r="IKT49" s="53"/>
      <c r="IKU49" s="53"/>
      <c r="IKV49" s="53"/>
      <c r="IKW49" s="53"/>
      <c r="IKX49" s="53"/>
      <c r="IKY49" s="53"/>
      <c r="IKZ49" s="53"/>
      <c r="ILA49" s="53"/>
      <c r="ILB49" s="53"/>
      <c r="ILC49" s="53"/>
      <c r="ILD49" s="53"/>
      <c r="ILE49" s="53"/>
      <c r="ILF49" s="53"/>
      <c r="ILG49" s="53"/>
      <c r="ILH49" s="53"/>
      <c r="ILI49" s="53"/>
      <c r="ILJ49" s="53"/>
      <c r="ILK49" s="53"/>
      <c r="ILL49" s="53"/>
      <c r="ILM49" s="53"/>
      <c r="ILN49" s="53"/>
      <c r="ILO49" s="53"/>
      <c r="ILP49" s="53"/>
      <c r="ILQ49" s="53"/>
      <c r="ILR49" s="53"/>
      <c r="ILS49" s="53"/>
      <c r="ILT49" s="53"/>
      <c r="ILU49" s="53"/>
      <c r="ILV49" s="53"/>
      <c r="ILW49" s="53"/>
      <c r="ILX49" s="53"/>
      <c r="ILY49" s="53"/>
      <c r="ILZ49" s="53"/>
      <c r="IMA49" s="53"/>
      <c r="IMB49" s="53"/>
      <c r="IMC49" s="53"/>
      <c r="IMD49" s="53"/>
      <c r="IME49" s="53"/>
      <c r="IMF49" s="53"/>
      <c r="IMG49" s="53"/>
      <c r="IMH49" s="53"/>
      <c r="IMI49" s="53"/>
      <c r="IMJ49" s="53"/>
      <c r="IMK49" s="53"/>
      <c r="IML49" s="53"/>
      <c r="IMM49" s="53"/>
      <c r="IMN49" s="53"/>
      <c r="IMO49" s="53"/>
      <c r="IMP49" s="53"/>
      <c r="IMQ49" s="53"/>
      <c r="IMR49" s="53"/>
      <c r="IMS49" s="53"/>
      <c r="IMT49" s="53"/>
      <c r="IMU49" s="53"/>
      <c r="IMV49" s="53"/>
      <c r="IMW49" s="53"/>
      <c r="IMX49" s="53"/>
      <c r="IMY49" s="53"/>
      <c r="IMZ49" s="53"/>
      <c r="INA49" s="53"/>
      <c r="INB49" s="53"/>
      <c r="INC49" s="53"/>
      <c r="IND49" s="53"/>
      <c r="INE49" s="53"/>
      <c r="INF49" s="53"/>
      <c r="ING49" s="53"/>
      <c r="INH49" s="53"/>
      <c r="INI49" s="53"/>
      <c r="INJ49" s="53"/>
      <c r="INK49" s="53"/>
      <c r="INL49" s="53"/>
      <c r="INM49" s="53"/>
      <c r="INN49" s="53"/>
      <c r="INO49" s="53"/>
      <c r="INP49" s="53"/>
      <c r="INQ49" s="53"/>
      <c r="INR49" s="53"/>
      <c r="INS49" s="53"/>
      <c r="INT49" s="53"/>
      <c r="INU49" s="53"/>
      <c r="INV49" s="53"/>
      <c r="INW49" s="53"/>
      <c r="INX49" s="53"/>
      <c r="INY49" s="53"/>
      <c r="INZ49" s="53"/>
      <c r="IOA49" s="53"/>
      <c r="IOB49" s="53"/>
      <c r="IOC49" s="53"/>
      <c r="IOD49" s="53"/>
      <c r="IOE49" s="53"/>
      <c r="IOF49" s="53"/>
      <c r="IOG49" s="53"/>
      <c r="IOH49" s="53"/>
      <c r="IOI49" s="53"/>
      <c r="IOJ49" s="53"/>
      <c r="IOK49" s="53"/>
      <c r="IOL49" s="53"/>
      <c r="IOM49" s="53"/>
      <c r="ION49" s="53"/>
      <c r="IOO49" s="53"/>
      <c r="IOP49" s="53"/>
      <c r="IOQ49" s="53"/>
      <c r="IOR49" s="53"/>
      <c r="IOS49" s="53"/>
      <c r="IOT49" s="53"/>
      <c r="IOU49" s="53"/>
      <c r="IOV49" s="53"/>
      <c r="IOW49" s="53"/>
      <c r="IOX49" s="53"/>
      <c r="IOY49" s="53"/>
      <c r="IOZ49" s="53"/>
      <c r="IPA49" s="53"/>
      <c r="IPB49" s="53"/>
      <c r="IPC49" s="53"/>
      <c r="IPD49" s="53"/>
      <c r="IPE49" s="53"/>
      <c r="IPF49" s="53"/>
      <c r="IPG49" s="53"/>
      <c r="IPH49" s="53"/>
      <c r="IPI49" s="53"/>
      <c r="IPJ49" s="53"/>
      <c r="IPK49" s="53"/>
      <c r="IPL49" s="53"/>
      <c r="IPM49" s="53"/>
      <c r="IPN49" s="53"/>
      <c r="IPO49" s="53"/>
      <c r="IPP49" s="53"/>
      <c r="IPQ49" s="53"/>
      <c r="IPR49" s="53"/>
      <c r="IPS49" s="53"/>
      <c r="IPT49" s="53"/>
      <c r="IPU49" s="53"/>
      <c r="IPV49" s="53"/>
      <c r="IPW49" s="53"/>
      <c r="IPX49" s="53"/>
      <c r="IPY49" s="53"/>
      <c r="IPZ49" s="53"/>
      <c r="IQA49" s="53"/>
      <c r="IQB49" s="53"/>
      <c r="IQC49" s="53"/>
      <c r="IQD49" s="53"/>
      <c r="IQE49" s="53"/>
      <c r="IQF49" s="53"/>
      <c r="IQG49" s="53"/>
      <c r="IQH49" s="53"/>
      <c r="IQI49" s="53"/>
      <c r="IQJ49" s="53"/>
      <c r="IQK49" s="53"/>
      <c r="IQL49" s="53"/>
      <c r="IQM49" s="53"/>
      <c r="IQN49" s="53"/>
      <c r="IQO49" s="53"/>
      <c r="IQP49" s="53"/>
      <c r="IQQ49" s="53"/>
      <c r="IQR49" s="53"/>
      <c r="IQS49" s="53"/>
      <c r="IQT49" s="53"/>
      <c r="IQU49" s="53"/>
      <c r="IQV49" s="53"/>
      <c r="IQW49" s="53"/>
      <c r="IQX49" s="53"/>
      <c r="IQY49" s="53"/>
      <c r="IQZ49" s="53"/>
      <c r="IRA49" s="53"/>
      <c r="IRB49" s="53"/>
      <c r="IRC49" s="53"/>
      <c r="IRD49" s="53"/>
      <c r="IRE49" s="53"/>
      <c r="IRF49" s="53"/>
      <c r="IRG49" s="53"/>
      <c r="IRH49" s="53"/>
      <c r="IRI49" s="53"/>
      <c r="IRJ49" s="53"/>
      <c r="IRK49" s="53"/>
      <c r="IRL49" s="53"/>
      <c r="IRM49" s="53"/>
      <c r="IRN49" s="53"/>
      <c r="IRO49" s="53"/>
      <c r="IRP49" s="53"/>
      <c r="IRQ49" s="53"/>
      <c r="IRR49" s="53"/>
      <c r="IRS49" s="53"/>
      <c r="IRT49" s="53"/>
      <c r="IRU49" s="53"/>
      <c r="IRV49" s="53"/>
      <c r="IRW49" s="53"/>
      <c r="IRX49" s="53"/>
      <c r="IRY49" s="53"/>
      <c r="IRZ49" s="53"/>
      <c r="ISA49" s="53"/>
      <c r="ISB49" s="53"/>
      <c r="ISC49" s="53"/>
      <c r="ISD49" s="53"/>
      <c r="ISE49" s="53"/>
      <c r="ISF49" s="53"/>
      <c r="ISG49" s="53"/>
      <c r="ISH49" s="53"/>
      <c r="ISI49" s="53"/>
      <c r="ISJ49" s="53"/>
      <c r="ISK49" s="53"/>
      <c r="ISL49" s="53"/>
      <c r="ISM49" s="53"/>
      <c r="ISN49" s="53"/>
      <c r="ISO49" s="53"/>
      <c r="ISP49" s="53"/>
      <c r="ISQ49" s="53"/>
      <c r="ISR49" s="53"/>
      <c r="ISS49" s="53"/>
      <c r="IST49" s="53"/>
      <c r="ISU49" s="53"/>
      <c r="ISV49" s="53"/>
      <c r="ISW49" s="53"/>
      <c r="ISX49" s="53"/>
      <c r="ISY49" s="53"/>
      <c r="ISZ49" s="53"/>
      <c r="ITA49" s="53"/>
      <c r="ITB49" s="53"/>
      <c r="ITC49" s="53"/>
      <c r="ITD49" s="53"/>
      <c r="ITE49" s="53"/>
      <c r="ITF49" s="53"/>
      <c r="ITG49" s="53"/>
      <c r="ITH49" s="53"/>
      <c r="ITI49" s="53"/>
      <c r="ITJ49" s="53"/>
      <c r="ITK49" s="53"/>
      <c r="ITL49" s="53"/>
      <c r="ITM49" s="53"/>
      <c r="ITN49" s="53"/>
      <c r="ITO49" s="53"/>
      <c r="ITP49" s="53"/>
      <c r="ITQ49" s="53"/>
      <c r="ITR49" s="53"/>
      <c r="ITS49" s="53"/>
      <c r="ITT49" s="53"/>
      <c r="ITU49" s="53"/>
      <c r="ITV49" s="53"/>
      <c r="ITW49" s="53"/>
      <c r="ITX49" s="53"/>
      <c r="ITY49" s="53"/>
      <c r="ITZ49" s="53"/>
      <c r="IUA49" s="53"/>
      <c r="IUB49" s="53"/>
      <c r="IUC49" s="53"/>
      <c r="IUD49" s="53"/>
      <c r="IUE49" s="53"/>
      <c r="IUF49" s="53"/>
      <c r="IUG49" s="53"/>
      <c r="IUH49" s="53"/>
      <c r="IUI49" s="53"/>
      <c r="IUJ49" s="53"/>
      <c r="IUK49" s="53"/>
      <c r="IUL49" s="53"/>
      <c r="IUM49" s="53"/>
      <c r="IUN49" s="53"/>
      <c r="IUO49" s="53"/>
      <c r="IUP49" s="53"/>
      <c r="IUQ49" s="53"/>
      <c r="IUR49" s="53"/>
      <c r="IUS49" s="53"/>
      <c r="IUT49" s="53"/>
      <c r="IUU49" s="53"/>
      <c r="IUV49" s="53"/>
      <c r="IUW49" s="53"/>
      <c r="IUX49" s="53"/>
      <c r="IUY49" s="53"/>
      <c r="IUZ49" s="53"/>
      <c r="IVA49" s="53"/>
      <c r="IVB49" s="53"/>
      <c r="IVC49" s="53"/>
      <c r="IVD49" s="53"/>
      <c r="IVE49" s="53"/>
      <c r="IVF49" s="53"/>
      <c r="IVG49" s="53"/>
      <c r="IVH49" s="53"/>
      <c r="IVI49" s="53"/>
      <c r="IVJ49" s="53"/>
      <c r="IVK49" s="53"/>
      <c r="IVL49" s="53"/>
      <c r="IVM49" s="53"/>
      <c r="IVN49" s="53"/>
      <c r="IVO49" s="53"/>
      <c r="IVP49" s="53"/>
      <c r="IVQ49" s="53"/>
      <c r="IVR49" s="53"/>
      <c r="IVS49" s="53"/>
      <c r="IVT49" s="53"/>
      <c r="IVU49" s="53"/>
      <c r="IVV49" s="53"/>
      <c r="IVW49" s="53"/>
      <c r="IVX49" s="53"/>
      <c r="IVY49" s="53"/>
      <c r="IVZ49" s="53"/>
      <c r="IWA49" s="53"/>
      <c r="IWB49" s="53"/>
      <c r="IWC49" s="53"/>
      <c r="IWD49" s="53"/>
      <c r="IWE49" s="53"/>
      <c r="IWF49" s="53"/>
      <c r="IWG49" s="53"/>
      <c r="IWH49" s="53"/>
      <c r="IWI49" s="53"/>
      <c r="IWJ49" s="53"/>
      <c r="IWK49" s="53"/>
      <c r="IWL49" s="53"/>
      <c r="IWM49" s="53"/>
      <c r="IWN49" s="53"/>
      <c r="IWO49" s="53"/>
      <c r="IWP49" s="53"/>
      <c r="IWQ49" s="53"/>
      <c r="IWR49" s="53"/>
      <c r="IWS49" s="53"/>
      <c r="IWT49" s="53"/>
      <c r="IWU49" s="53"/>
      <c r="IWV49" s="53"/>
      <c r="IWW49" s="53"/>
      <c r="IWX49" s="53"/>
      <c r="IWY49" s="53"/>
      <c r="IWZ49" s="53"/>
      <c r="IXA49" s="53"/>
      <c r="IXB49" s="53"/>
      <c r="IXC49" s="53"/>
      <c r="IXD49" s="53"/>
      <c r="IXE49" s="53"/>
      <c r="IXF49" s="53"/>
      <c r="IXG49" s="53"/>
      <c r="IXH49" s="53"/>
      <c r="IXI49" s="53"/>
      <c r="IXJ49" s="53"/>
      <c r="IXK49" s="53"/>
      <c r="IXL49" s="53"/>
      <c r="IXM49" s="53"/>
      <c r="IXN49" s="53"/>
      <c r="IXO49" s="53"/>
      <c r="IXP49" s="53"/>
      <c r="IXQ49" s="53"/>
      <c r="IXR49" s="53"/>
      <c r="IXS49" s="53"/>
      <c r="IXT49" s="53"/>
      <c r="IXU49" s="53"/>
      <c r="IXV49" s="53"/>
      <c r="IXW49" s="53"/>
      <c r="IXX49" s="53"/>
      <c r="IXY49" s="53"/>
      <c r="IXZ49" s="53"/>
      <c r="IYA49" s="53"/>
      <c r="IYB49" s="53"/>
      <c r="IYC49" s="53"/>
      <c r="IYD49" s="53"/>
      <c r="IYE49" s="53"/>
      <c r="IYF49" s="53"/>
      <c r="IYG49" s="53"/>
      <c r="IYH49" s="53"/>
      <c r="IYI49" s="53"/>
      <c r="IYJ49" s="53"/>
      <c r="IYK49" s="53"/>
      <c r="IYL49" s="53"/>
      <c r="IYM49" s="53"/>
      <c r="IYN49" s="53"/>
      <c r="IYO49" s="53"/>
      <c r="IYP49" s="53"/>
      <c r="IYQ49" s="53"/>
      <c r="IYR49" s="53"/>
      <c r="IYS49" s="53"/>
      <c r="IYT49" s="53"/>
      <c r="IYU49" s="53"/>
      <c r="IYV49" s="53"/>
      <c r="IYW49" s="53"/>
      <c r="IYX49" s="53"/>
      <c r="IYY49" s="53"/>
      <c r="IYZ49" s="53"/>
      <c r="IZA49" s="53"/>
      <c r="IZB49" s="53"/>
      <c r="IZC49" s="53"/>
      <c r="IZD49" s="53"/>
      <c r="IZE49" s="53"/>
      <c r="IZF49" s="53"/>
      <c r="IZG49" s="53"/>
      <c r="IZH49" s="53"/>
      <c r="IZI49" s="53"/>
      <c r="IZJ49" s="53"/>
      <c r="IZK49" s="53"/>
      <c r="IZL49" s="53"/>
      <c r="IZM49" s="53"/>
      <c r="IZN49" s="53"/>
      <c r="IZO49" s="53"/>
      <c r="IZP49" s="53"/>
      <c r="IZQ49" s="53"/>
      <c r="IZR49" s="53"/>
      <c r="IZS49" s="53"/>
      <c r="IZT49" s="53"/>
      <c r="IZU49" s="53"/>
      <c r="IZV49" s="53"/>
      <c r="IZW49" s="53"/>
      <c r="IZX49" s="53"/>
      <c r="IZY49" s="53"/>
      <c r="IZZ49" s="53"/>
      <c r="JAA49" s="53"/>
      <c r="JAB49" s="53"/>
      <c r="JAC49" s="53"/>
      <c r="JAD49" s="53"/>
      <c r="JAE49" s="53"/>
      <c r="JAF49" s="53"/>
      <c r="JAG49" s="53"/>
      <c r="JAH49" s="53"/>
      <c r="JAI49" s="53"/>
      <c r="JAJ49" s="53"/>
      <c r="JAK49" s="53"/>
      <c r="JAL49" s="53"/>
      <c r="JAM49" s="53"/>
      <c r="JAN49" s="53"/>
      <c r="JAO49" s="53"/>
      <c r="JAP49" s="53"/>
      <c r="JAQ49" s="53"/>
      <c r="JAR49" s="53"/>
      <c r="JAS49" s="53"/>
      <c r="JAT49" s="53"/>
      <c r="JAU49" s="53"/>
      <c r="JAV49" s="53"/>
      <c r="JAW49" s="53"/>
      <c r="JAX49" s="53"/>
      <c r="JAY49" s="53"/>
      <c r="JAZ49" s="53"/>
      <c r="JBA49" s="53"/>
      <c r="JBB49" s="53"/>
      <c r="JBC49" s="53"/>
      <c r="JBD49" s="53"/>
      <c r="JBE49" s="53"/>
      <c r="JBF49" s="53"/>
      <c r="JBG49" s="53"/>
      <c r="JBH49" s="53"/>
      <c r="JBI49" s="53"/>
      <c r="JBJ49" s="53"/>
      <c r="JBK49" s="53"/>
      <c r="JBL49" s="53"/>
      <c r="JBM49" s="53"/>
      <c r="JBN49" s="53"/>
      <c r="JBO49" s="53"/>
      <c r="JBP49" s="53"/>
      <c r="JBQ49" s="53"/>
      <c r="JBR49" s="53"/>
      <c r="JBS49" s="53"/>
      <c r="JBT49" s="53"/>
      <c r="JBU49" s="53"/>
      <c r="JBV49" s="53"/>
      <c r="JBW49" s="53"/>
      <c r="JBX49" s="53"/>
      <c r="JBY49" s="53"/>
      <c r="JBZ49" s="53"/>
      <c r="JCA49" s="53"/>
      <c r="JCB49" s="53"/>
      <c r="JCC49" s="53"/>
      <c r="JCD49" s="53"/>
      <c r="JCE49" s="53"/>
      <c r="JCF49" s="53"/>
      <c r="JCG49" s="53"/>
      <c r="JCH49" s="53"/>
      <c r="JCI49" s="53"/>
      <c r="JCJ49" s="53"/>
      <c r="JCK49" s="53"/>
      <c r="JCL49" s="53"/>
      <c r="JCM49" s="53"/>
      <c r="JCN49" s="53"/>
      <c r="JCO49" s="53"/>
      <c r="JCP49" s="53"/>
      <c r="JCQ49" s="53"/>
      <c r="JCR49" s="53"/>
      <c r="JCS49" s="53"/>
      <c r="JCT49" s="53"/>
      <c r="JCU49" s="53"/>
      <c r="JCV49" s="53"/>
      <c r="JCW49" s="53"/>
      <c r="JCX49" s="53"/>
      <c r="JCY49" s="53"/>
      <c r="JCZ49" s="53"/>
      <c r="JDA49" s="53"/>
      <c r="JDB49" s="53"/>
      <c r="JDC49" s="53"/>
      <c r="JDD49" s="53"/>
      <c r="JDE49" s="53"/>
      <c r="JDF49" s="53"/>
      <c r="JDG49" s="53"/>
      <c r="JDH49" s="53"/>
      <c r="JDI49" s="53"/>
      <c r="JDJ49" s="53"/>
      <c r="JDK49" s="53"/>
      <c r="JDL49" s="53"/>
      <c r="JDM49" s="53"/>
      <c r="JDN49" s="53"/>
      <c r="JDO49" s="53"/>
      <c r="JDP49" s="53"/>
      <c r="JDQ49" s="53"/>
      <c r="JDR49" s="53"/>
      <c r="JDS49" s="53"/>
      <c r="JDT49" s="53"/>
      <c r="JDU49" s="53"/>
      <c r="JDV49" s="53"/>
      <c r="JDW49" s="53"/>
      <c r="JDX49" s="53"/>
      <c r="JDY49" s="53"/>
      <c r="JDZ49" s="53"/>
      <c r="JEA49" s="53"/>
      <c r="JEB49" s="53"/>
      <c r="JEC49" s="53"/>
      <c r="JED49" s="53"/>
      <c r="JEE49" s="53"/>
      <c r="JEF49" s="53"/>
      <c r="JEG49" s="53"/>
      <c r="JEH49" s="53"/>
      <c r="JEI49" s="53"/>
      <c r="JEJ49" s="53"/>
      <c r="JEK49" s="53"/>
      <c r="JEL49" s="53"/>
      <c r="JEM49" s="53"/>
      <c r="JEN49" s="53"/>
      <c r="JEO49" s="53"/>
      <c r="JEP49" s="53"/>
      <c r="JEQ49" s="53"/>
      <c r="JER49" s="53"/>
      <c r="JES49" s="53"/>
      <c r="JET49" s="53"/>
      <c r="JEU49" s="53"/>
      <c r="JEV49" s="53"/>
      <c r="JEW49" s="53"/>
      <c r="JEX49" s="53"/>
      <c r="JEY49" s="53"/>
      <c r="JEZ49" s="53"/>
      <c r="JFA49" s="53"/>
      <c r="JFB49" s="53"/>
      <c r="JFC49" s="53"/>
      <c r="JFD49" s="53"/>
      <c r="JFE49" s="53"/>
      <c r="JFF49" s="53"/>
      <c r="JFG49" s="53"/>
      <c r="JFH49" s="53"/>
      <c r="JFI49" s="53"/>
      <c r="JFJ49" s="53"/>
      <c r="JFK49" s="53"/>
      <c r="JFL49" s="53"/>
      <c r="JFM49" s="53"/>
      <c r="JFN49" s="53"/>
      <c r="JFO49" s="53"/>
      <c r="JFP49" s="53"/>
      <c r="JFQ49" s="53"/>
      <c r="JFR49" s="53"/>
      <c r="JFS49" s="53"/>
      <c r="JFT49" s="53"/>
      <c r="JFU49" s="53"/>
      <c r="JFV49" s="53"/>
      <c r="JFW49" s="53"/>
      <c r="JFX49" s="53"/>
      <c r="JFY49" s="53"/>
      <c r="JFZ49" s="53"/>
      <c r="JGA49" s="53"/>
      <c r="JGB49" s="53"/>
      <c r="JGC49" s="53"/>
      <c r="JGD49" s="53"/>
      <c r="JGE49" s="53"/>
      <c r="JGF49" s="53"/>
      <c r="JGG49" s="53"/>
      <c r="JGH49" s="53"/>
      <c r="JGI49" s="53"/>
      <c r="JGJ49" s="53"/>
      <c r="JGK49" s="53"/>
      <c r="JGL49" s="53"/>
      <c r="JGM49" s="53"/>
      <c r="JGN49" s="53"/>
      <c r="JGO49" s="53"/>
      <c r="JGP49" s="53"/>
      <c r="JGQ49" s="53"/>
      <c r="JGR49" s="53"/>
      <c r="JGS49" s="53"/>
      <c r="JGT49" s="53"/>
      <c r="JGU49" s="53"/>
      <c r="JGV49" s="53"/>
      <c r="JGW49" s="53"/>
      <c r="JGX49" s="53"/>
      <c r="JGY49" s="53"/>
      <c r="JGZ49" s="53"/>
      <c r="JHA49" s="53"/>
      <c r="JHB49" s="53"/>
      <c r="JHC49" s="53"/>
      <c r="JHD49" s="53"/>
      <c r="JHE49" s="53"/>
      <c r="JHF49" s="53"/>
      <c r="JHG49" s="53"/>
      <c r="JHH49" s="53"/>
      <c r="JHI49" s="53"/>
      <c r="JHJ49" s="53"/>
      <c r="JHK49" s="53"/>
      <c r="JHL49" s="53"/>
      <c r="JHM49" s="53"/>
      <c r="JHN49" s="53"/>
      <c r="JHO49" s="53"/>
      <c r="JHP49" s="53"/>
      <c r="JHQ49" s="53"/>
      <c r="JHR49" s="53"/>
      <c r="JHS49" s="53"/>
      <c r="JHT49" s="53"/>
      <c r="JHU49" s="53"/>
      <c r="JHV49" s="53"/>
      <c r="JHW49" s="53"/>
      <c r="JHX49" s="53"/>
      <c r="JHY49" s="53"/>
      <c r="JHZ49" s="53"/>
      <c r="JIA49" s="53"/>
      <c r="JIB49" s="53"/>
      <c r="JIC49" s="53"/>
      <c r="JID49" s="53"/>
      <c r="JIE49" s="53"/>
      <c r="JIF49" s="53"/>
      <c r="JIG49" s="53"/>
      <c r="JIH49" s="53"/>
      <c r="JII49" s="53"/>
      <c r="JIJ49" s="53"/>
      <c r="JIK49" s="53"/>
      <c r="JIL49" s="53"/>
      <c r="JIM49" s="53"/>
      <c r="JIN49" s="53"/>
      <c r="JIO49" s="53"/>
      <c r="JIP49" s="53"/>
      <c r="JIQ49" s="53"/>
      <c r="JIR49" s="53"/>
      <c r="JIS49" s="53"/>
      <c r="JIT49" s="53"/>
      <c r="JIU49" s="53"/>
      <c r="JIV49" s="53"/>
      <c r="JIW49" s="53"/>
      <c r="JIX49" s="53"/>
      <c r="JIY49" s="53"/>
      <c r="JIZ49" s="53"/>
      <c r="JJA49" s="53"/>
      <c r="JJB49" s="53"/>
      <c r="JJC49" s="53"/>
      <c r="JJD49" s="53"/>
      <c r="JJE49" s="53"/>
      <c r="JJF49" s="53"/>
      <c r="JJG49" s="53"/>
      <c r="JJH49" s="53"/>
      <c r="JJI49" s="53"/>
      <c r="JJJ49" s="53"/>
      <c r="JJK49" s="53"/>
      <c r="JJL49" s="53"/>
      <c r="JJM49" s="53"/>
      <c r="JJN49" s="53"/>
      <c r="JJO49" s="53"/>
      <c r="JJP49" s="53"/>
      <c r="JJQ49" s="53"/>
      <c r="JJR49" s="53"/>
      <c r="JJS49" s="53"/>
      <c r="JJT49" s="53"/>
      <c r="JJU49" s="53"/>
      <c r="JJV49" s="53"/>
      <c r="JJW49" s="53"/>
      <c r="JJX49" s="53"/>
      <c r="JJY49" s="53"/>
      <c r="JJZ49" s="53"/>
      <c r="JKA49" s="53"/>
      <c r="JKB49" s="53"/>
      <c r="JKC49" s="53"/>
      <c r="JKD49" s="53"/>
      <c r="JKE49" s="53"/>
      <c r="JKF49" s="53"/>
      <c r="JKG49" s="53"/>
      <c r="JKH49" s="53"/>
      <c r="JKI49" s="53"/>
      <c r="JKJ49" s="53"/>
      <c r="JKK49" s="53"/>
      <c r="JKL49" s="53"/>
      <c r="JKM49" s="53"/>
      <c r="JKN49" s="53"/>
      <c r="JKO49" s="53"/>
      <c r="JKP49" s="53"/>
      <c r="JKQ49" s="53"/>
      <c r="JKR49" s="53"/>
      <c r="JKS49" s="53"/>
      <c r="JKT49" s="53"/>
      <c r="JKU49" s="53"/>
      <c r="JKV49" s="53"/>
      <c r="JKW49" s="53"/>
      <c r="JKX49" s="53"/>
      <c r="JKY49" s="53"/>
      <c r="JKZ49" s="53"/>
      <c r="JLA49" s="53"/>
      <c r="JLB49" s="53"/>
      <c r="JLC49" s="53"/>
      <c r="JLD49" s="53"/>
      <c r="JLE49" s="53"/>
      <c r="JLF49" s="53"/>
      <c r="JLG49" s="53"/>
      <c r="JLH49" s="53"/>
      <c r="JLI49" s="53"/>
      <c r="JLJ49" s="53"/>
      <c r="JLK49" s="53"/>
      <c r="JLL49" s="53"/>
      <c r="JLM49" s="53"/>
      <c r="JLN49" s="53"/>
      <c r="JLO49" s="53"/>
      <c r="JLP49" s="53"/>
      <c r="JLQ49" s="53"/>
      <c r="JLR49" s="53"/>
      <c r="JLS49" s="53"/>
      <c r="JLT49" s="53"/>
      <c r="JLU49" s="53"/>
      <c r="JLV49" s="53"/>
      <c r="JLW49" s="53"/>
      <c r="JLX49" s="53"/>
      <c r="JLY49" s="53"/>
      <c r="JLZ49" s="53"/>
      <c r="JMA49" s="53"/>
      <c r="JMB49" s="53"/>
      <c r="JMC49" s="53"/>
      <c r="JMD49" s="53"/>
      <c r="JME49" s="53"/>
      <c r="JMF49" s="53"/>
      <c r="JMG49" s="53"/>
      <c r="JMH49" s="53"/>
      <c r="JMI49" s="53"/>
      <c r="JMJ49" s="53"/>
      <c r="JMK49" s="53"/>
      <c r="JML49" s="53"/>
      <c r="JMM49" s="53"/>
      <c r="JMN49" s="53"/>
      <c r="JMO49" s="53"/>
      <c r="JMP49" s="53"/>
      <c r="JMQ49" s="53"/>
      <c r="JMR49" s="53"/>
      <c r="JMS49" s="53"/>
      <c r="JMT49" s="53"/>
      <c r="JMU49" s="53"/>
      <c r="JMV49" s="53"/>
      <c r="JMW49" s="53"/>
      <c r="JMX49" s="53"/>
      <c r="JMY49" s="53"/>
      <c r="JMZ49" s="53"/>
      <c r="JNA49" s="53"/>
      <c r="JNB49" s="53"/>
      <c r="JNC49" s="53"/>
      <c r="JND49" s="53"/>
      <c r="JNE49" s="53"/>
      <c r="JNF49" s="53"/>
      <c r="JNG49" s="53"/>
      <c r="JNH49" s="53"/>
      <c r="JNI49" s="53"/>
      <c r="JNJ49" s="53"/>
      <c r="JNK49" s="53"/>
      <c r="JNL49" s="53"/>
      <c r="JNM49" s="53"/>
      <c r="JNN49" s="53"/>
      <c r="JNO49" s="53"/>
      <c r="JNP49" s="53"/>
      <c r="JNQ49" s="53"/>
      <c r="JNR49" s="53"/>
      <c r="JNS49" s="53"/>
      <c r="JNT49" s="53"/>
      <c r="JNU49" s="53"/>
      <c r="JNV49" s="53"/>
      <c r="JNW49" s="53"/>
      <c r="JNX49" s="53"/>
      <c r="JNY49" s="53"/>
      <c r="JNZ49" s="53"/>
      <c r="JOA49" s="53"/>
      <c r="JOB49" s="53"/>
      <c r="JOC49" s="53"/>
      <c r="JOD49" s="53"/>
      <c r="JOE49" s="53"/>
      <c r="JOF49" s="53"/>
      <c r="JOG49" s="53"/>
      <c r="JOH49" s="53"/>
      <c r="JOI49" s="53"/>
      <c r="JOJ49" s="53"/>
      <c r="JOK49" s="53"/>
      <c r="JOL49" s="53"/>
      <c r="JOM49" s="53"/>
      <c r="JON49" s="53"/>
      <c r="JOO49" s="53"/>
      <c r="JOP49" s="53"/>
      <c r="JOQ49" s="53"/>
      <c r="JOR49" s="53"/>
      <c r="JOS49" s="53"/>
      <c r="JOT49" s="53"/>
      <c r="JOU49" s="53"/>
      <c r="JOV49" s="53"/>
      <c r="JOW49" s="53"/>
      <c r="JOX49" s="53"/>
      <c r="JOY49" s="53"/>
      <c r="JOZ49" s="53"/>
      <c r="JPA49" s="53"/>
      <c r="JPB49" s="53"/>
      <c r="JPC49" s="53"/>
      <c r="JPD49" s="53"/>
      <c r="JPE49" s="53"/>
      <c r="JPF49" s="53"/>
      <c r="JPG49" s="53"/>
      <c r="JPH49" s="53"/>
      <c r="JPI49" s="53"/>
      <c r="JPJ49" s="53"/>
      <c r="JPK49" s="53"/>
      <c r="JPL49" s="53"/>
      <c r="JPM49" s="53"/>
      <c r="JPN49" s="53"/>
      <c r="JPO49" s="53"/>
      <c r="JPP49" s="53"/>
      <c r="JPQ49" s="53"/>
      <c r="JPR49" s="53"/>
      <c r="JPS49" s="53"/>
      <c r="JPT49" s="53"/>
      <c r="JPU49" s="53"/>
      <c r="JPV49" s="53"/>
      <c r="JPW49" s="53"/>
      <c r="JPX49" s="53"/>
      <c r="JPY49" s="53"/>
      <c r="JPZ49" s="53"/>
      <c r="JQA49" s="53"/>
      <c r="JQB49" s="53"/>
      <c r="JQC49" s="53"/>
      <c r="JQD49" s="53"/>
      <c r="JQE49" s="53"/>
      <c r="JQF49" s="53"/>
      <c r="JQG49" s="53"/>
      <c r="JQH49" s="53"/>
      <c r="JQI49" s="53"/>
      <c r="JQJ49" s="53"/>
      <c r="JQK49" s="53"/>
      <c r="JQL49" s="53"/>
      <c r="JQM49" s="53"/>
      <c r="JQN49" s="53"/>
      <c r="JQO49" s="53"/>
      <c r="JQP49" s="53"/>
      <c r="JQQ49" s="53"/>
      <c r="JQR49" s="53"/>
      <c r="JQS49" s="53"/>
      <c r="JQT49" s="53"/>
      <c r="JQU49" s="53"/>
      <c r="JQV49" s="53"/>
      <c r="JQW49" s="53"/>
      <c r="JQX49" s="53"/>
      <c r="JQY49" s="53"/>
      <c r="JQZ49" s="53"/>
      <c r="JRA49" s="53"/>
      <c r="JRB49" s="53"/>
      <c r="JRC49" s="53"/>
      <c r="JRD49" s="53"/>
      <c r="JRE49" s="53"/>
      <c r="JRF49" s="53"/>
      <c r="JRG49" s="53"/>
      <c r="JRH49" s="53"/>
      <c r="JRI49" s="53"/>
      <c r="JRJ49" s="53"/>
      <c r="JRK49" s="53"/>
      <c r="JRL49" s="53"/>
      <c r="JRM49" s="53"/>
      <c r="JRN49" s="53"/>
      <c r="JRO49" s="53"/>
      <c r="JRP49" s="53"/>
      <c r="JRQ49" s="53"/>
      <c r="JRR49" s="53"/>
      <c r="JRS49" s="53"/>
      <c r="JRT49" s="53"/>
      <c r="JRU49" s="53"/>
      <c r="JRV49" s="53"/>
      <c r="JRW49" s="53"/>
      <c r="JRX49" s="53"/>
      <c r="JRY49" s="53"/>
      <c r="JRZ49" s="53"/>
      <c r="JSA49" s="53"/>
      <c r="JSB49" s="53"/>
      <c r="JSC49" s="53"/>
      <c r="JSD49" s="53"/>
      <c r="JSE49" s="53"/>
      <c r="JSF49" s="53"/>
      <c r="JSG49" s="53"/>
      <c r="JSH49" s="53"/>
      <c r="JSI49" s="53"/>
      <c r="JSJ49" s="53"/>
      <c r="JSK49" s="53"/>
      <c r="JSL49" s="53"/>
      <c r="JSM49" s="53"/>
      <c r="JSN49" s="53"/>
      <c r="JSO49" s="53"/>
      <c r="JSP49" s="53"/>
      <c r="JSQ49" s="53"/>
      <c r="JSR49" s="53"/>
      <c r="JSS49" s="53"/>
      <c r="JST49" s="53"/>
      <c r="JSU49" s="53"/>
      <c r="JSV49" s="53"/>
      <c r="JSW49" s="53"/>
      <c r="JSX49" s="53"/>
      <c r="JSY49" s="53"/>
      <c r="JSZ49" s="53"/>
      <c r="JTA49" s="53"/>
      <c r="JTB49" s="53"/>
      <c r="JTC49" s="53"/>
      <c r="JTD49" s="53"/>
      <c r="JTE49" s="53"/>
      <c r="JTF49" s="53"/>
      <c r="JTG49" s="53"/>
      <c r="JTH49" s="53"/>
      <c r="JTI49" s="53"/>
      <c r="JTJ49" s="53"/>
      <c r="JTK49" s="53"/>
      <c r="JTL49" s="53"/>
      <c r="JTM49" s="53"/>
      <c r="JTN49" s="53"/>
      <c r="JTO49" s="53"/>
      <c r="JTP49" s="53"/>
      <c r="JTQ49" s="53"/>
      <c r="JTR49" s="53"/>
      <c r="JTS49" s="53"/>
      <c r="JTT49" s="53"/>
      <c r="JTU49" s="53"/>
      <c r="JTV49" s="53"/>
      <c r="JTW49" s="53"/>
      <c r="JTX49" s="53"/>
      <c r="JTY49" s="53"/>
      <c r="JTZ49" s="53"/>
      <c r="JUA49" s="53"/>
      <c r="JUB49" s="53"/>
      <c r="JUC49" s="53"/>
      <c r="JUD49" s="53"/>
      <c r="JUE49" s="53"/>
      <c r="JUF49" s="53"/>
      <c r="JUG49" s="53"/>
      <c r="JUH49" s="53"/>
      <c r="JUI49" s="53"/>
      <c r="JUJ49" s="53"/>
      <c r="JUK49" s="53"/>
      <c r="JUL49" s="53"/>
      <c r="JUM49" s="53"/>
      <c r="JUN49" s="53"/>
      <c r="JUO49" s="53"/>
      <c r="JUP49" s="53"/>
      <c r="JUQ49" s="53"/>
      <c r="JUR49" s="53"/>
      <c r="JUS49" s="53"/>
      <c r="JUT49" s="53"/>
      <c r="JUU49" s="53"/>
      <c r="JUV49" s="53"/>
      <c r="JUW49" s="53"/>
      <c r="JUX49" s="53"/>
      <c r="JUY49" s="53"/>
      <c r="JUZ49" s="53"/>
      <c r="JVA49" s="53"/>
      <c r="JVB49" s="53"/>
      <c r="JVC49" s="53"/>
      <c r="JVD49" s="53"/>
      <c r="JVE49" s="53"/>
      <c r="JVF49" s="53"/>
      <c r="JVG49" s="53"/>
      <c r="JVH49" s="53"/>
      <c r="JVI49" s="53"/>
      <c r="JVJ49" s="53"/>
      <c r="JVK49" s="53"/>
      <c r="JVL49" s="53"/>
      <c r="JVM49" s="53"/>
      <c r="JVN49" s="53"/>
      <c r="JVO49" s="53"/>
      <c r="JVP49" s="53"/>
      <c r="JVQ49" s="53"/>
      <c r="JVR49" s="53"/>
      <c r="JVS49" s="53"/>
      <c r="JVT49" s="53"/>
      <c r="JVU49" s="53"/>
      <c r="JVV49" s="53"/>
      <c r="JVW49" s="53"/>
      <c r="JVX49" s="53"/>
      <c r="JVY49" s="53"/>
      <c r="JVZ49" s="53"/>
      <c r="JWA49" s="53"/>
      <c r="JWB49" s="53"/>
      <c r="JWC49" s="53"/>
      <c r="JWD49" s="53"/>
      <c r="JWE49" s="53"/>
      <c r="JWF49" s="53"/>
      <c r="JWG49" s="53"/>
      <c r="JWH49" s="53"/>
      <c r="JWI49" s="53"/>
      <c r="JWJ49" s="53"/>
      <c r="JWK49" s="53"/>
      <c r="JWL49" s="53"/>
      <c r="JWM49" s="53"/>
      <c r="JWN49" s="53"/>
      <c r="JWO49" s="53"/>
      <c r="JWP49" s="53"/>
      <c r="JWQ49" s="53"/>
      <c r="JWR49" s="53"/>
      <c r="JWS49" s="53"/>
      <c r="JWT49" s="53"/>
      <c r="JWU49" s="53"/>
      <c r="JWV49" s="53"/>
      <c r="JWW49" s="53"/>
      <c r="JWX49" s="53"/>
      <c r="JWY49" s="53"/>
      <c r="JWZ49" s="53"/>
      <c r="JXA49" s="53"/>
      <c r="JXB49" s="53"/>
      <c r="JXC49" s="53"/>
      <c r="JXD49" s="53"/>
      <c r="JXE49" s="53"/>
      <c r="JXF49" s="53"/>
      <c r="JXG49" s="53"/>
      <c r="JXH49" s="53"/>
      <c r="JXI49" s="53"/>
      <c r="JXJ49" s="53"/>
      <c r="JXK49" s="53"/>
      <c r="JXL49" s="53"/>
      <c r="JXM49" s="53"/>
      <c r="JXN49" s="53"/>
      <c r="JXO49" s="53"/>
      <c r="JXP49" s="53"/>
      <c r="JXQ49" s="53"/>
      <c r="JXR49" s="53"/>
      <c r="JXS49" s="53"/>
      <c r="JXT49" s="53"/>
      <c r="JXU49" s="53"/>
      <c r="JXV49" s="53"/>
      <c r="JXW49" s="53"/>
      <c r="JXX49" s="53"/>
      <c r="JXY49" s="53"/>
      <c r="JXZ49" s="53"/>
      <c r="JYA49" s="53"/>
      <c r="JYB49" s="53"/>
      <c r="JYC49" s="53"/>
      <c r="JYD49" s="53"/>
      <c r="JYE49" s="53"/>
      <c r="JYF49" s="53"/>
      <c r="JYG49" s="53"/>
      <c r="JYH49" s="53"/>
      <c r="JYI49" s="53"/>
      <c r="JYJ49" s="53"/>
      <c r="JYK49" s="53"/>
      <c r="JYL49" s="53"/>
      <c r="JYM49" s="53"/>
      <c r="JYN49" s="53"/>
      <c r="JYO49" s="53"/>
      <c r="JYP49" s="53"/>
      <c r="JYQ49" s="53"/>
      <c r="JYR49" s="53"/>
      <c r="JYS49" s="53"/>
      <c r="JYT49" s="53"/>
      <c r="JYU49" s="53"/>
      <c r="JYV49" s="53"/>
      <c r="JYW49" s="53"/>
      <c r="JYX49" s="53"/>
      <c r="JYY49" s="53"/>
      <c r="JYZ49" s="53"/>
      <c r="JZA49" s="53"/>
      <c r="JZB49" s="53"/>
      <c r="JZC49" s="53"/>
      <c r="JZD49" s="53"/>
      <c r="JZE49" s="53"/>
      <c r="JZF49" s="53"/>
      <c r="JZG49" s="53"/>
      <c r="JZH49" s="53"/>
      <c r="JZI49" s="53"/>
      <c r="JZJ49" s="53"/>
      <c r="JZK49" s="53"/>
      <c r="JZL49" s="53"/>
      <c r="JZM49" s="53"/>
      <c r="JZN49" s="53"/>
      <c r="JZO49" s="53"/>
      <c r="JZP49" s="53"/>
      <c r="JZQ49" s="53"/>
      <c r="JZR49" s="53"/>
      <c r="JZS49" s="53"/>
      <c r="JZT49" s="53"/>
      <c r="JZU49" s="53"/>
      <c r="JZV49" s="53"/>
      <c r="JZW49" s="53"/>
      <c r="JZX49" s="53"/>
      <c r="JZY49" s="53"/>
      <c r="JZZ49" s="53"/>
      <c r="KAA49" s="53"/>
      <c r="KAB49" s="53"/>
      <c r="KAC49" s="53"/>
      <c r="KAD49" s="53"/>
      <c r="KAE49" s="53"/>
      <c r="KAF49" s="53"/>
      <c r="KAG49" s="53"/>
      <c r="KAH49" s="53"/>
      <c r="KAI49" s="53"/>
      <c r="KAJ49" s="53"/>
      <c r="KAK49" s="53"/>
      <c r="KAL49" s="53"/>
      <c r="KAM49" s="53"/>
      <c r="KAN49" s="53"/>
      <c r="KAO49" s="53"/>
      <c r="KAP49" s="53"/>
      <c r="KAQ49" s="53"/>
      <c r="KAR49" s="53"/>
      <c r="KAS49" s="53"/>
      <c r="KAT49" s="53"/>
      <c r="KAU49" s="53"/>
      <c r="KAV49" s="53"/>
      <c r="KAW49" s="53"/>
      <c r="KAX49" s="53"/>
      <c r="KAY49" s="53"/>
      <c r="KAZ49" s="53"/>
      <c r="KBA49" s="53"/>
      <c r="KBB49" s="53"/>
      <c r="KBC49" s="53"/>
      <c r="KBD49" s="53"/>
      <c r="KBE49" s="53"/>
      <c r="KBF49" s="53"/>
      <c r="KBG49" s="53"/>
      <c r="KBH49" s="53"/>
      <c r="KBI49" s="53"/>
      <c r="KBJ49" s="53"/>
      <c r="KBK49" s="53"/>
      <c r="KBL49" s="53"/>
      <c r="KBM49" s="53"/>
      <c r="KBN49" s="53"/>
      <c r="KBO49" s="53"/>
      <c r="KBP49" s="53"/>
      <c r="KBQ49" s="53"/>
      <c r="KBR49" s="53"/>
      <c r="KBS49" s="53"/>
      <c r="KBT49" s="53"/>
      <c r="KBU49" s="53"/>
      <c r="KBV49" s="53"/>
      <c r="KBW49" s="53"/>
      <c r="KBX49" s="53"/>
      <c r="KBY49" s="53"/>
      <c r="KBZ49" s="53"/>
      <c r="KCA49" s="53"/>
      <c r="KCB49" s="53"/>
      <c r="KCC49" s="53"/>
      <c r="KCD49" s="53"/>
      <c r="KCE49" s="53"/>
      <c r="KCF49" s="53"/>
      <c r="KCG49" s="53"/>
      <c r="KCH49" s="53"/>
      <c r="KCI49" s="53"/>
      <c r="KCJ49" s="53"/>
      <c r="KCK49" s="53"/>
      <c r="KCL49" s="53"/>
      <c r="KCM49" s="53"/>
      <c r="KCN49" s="53"/>
      <c r="KCO49" s="53"/>
      <c r="KCP49" s="53"/>
      <c r="KCQ49" s="53"/>
      <c r="KCR49" s="53"/>
      <c r="KCS49" s="53"/>
      <c r="KCT49" s="53"/>
      <c r="KCU49" s="53"/>
      <c r="KCV49" s="53"/>
      <c r="KCW49" s="53"/>
      <c r="KCX49" s="53"/>
      <c r="KCY49" s="53"/>
      <c r="KCZ49" s="53"/>
      <c r="KDA49" s="53"/>
      <c r="KDB49" s="53"/>
      <c r="KDC49" s="53"/>
      <c r="KDD49" s="53"/>
      <c r="KDE49" s="53"/>
      <c r="KDF49" s="53"/>
      <c r="KDG49" s="53"/>
      <c r="KDH49" s="53"/>
      <c r="KDI49" s="53"/>
      <c r="KDJ49" s="53"/>
      <c r="KDK49" s="53"/>
      <c r="KDL49" s="53"/>
      <c r="KDM49" s="53"/>
      <c r="KDN49" s="53"/>
      <c r="KDO49" s="53"/>
      <c r="KDP49" s="53"/>
      <c r="KDQ49" s="53"/>
      <c r="KDR49" s="53"/>
      <c r="KDS49" s="53"/>
      <c r="KDT49" s="53"/>
      <c r="KDU49" s="53"/>
      <c r="KDV49" s="53"/>
      <c r="KDW49" s="53"/>
      <c r="KDX49" s="53"/>
      <c r="KDY49" s="53"/>
      <c r="KDZ49" s="53"/>
      <c r="KEA49" s="53"/>
      <c r="KEB49" s="53"/>
      <c r="KEC49" s="53"/>
      <c r="KED49" s="53"/>
      <c r="KEE49" s="53"/>
      <c r="KEF49" s="53"/>
      <c r="KEG49" s="53"/>
      <c r="KEH49" s="53"/>
      <c r="KEI49" s="53"/>
      <c r="KEJ49" s="53"/>
      <c r="KEK49" s="53"/>
      <c r="KEL49" s="53"/>
      <c r="KEM49" s="53"/>
      <c r="KEN49" s="53"/>
      <c r="KEO49" s="53"/>
      <c r="KEP49" s="53"/>
      <c r="KEQ49" s="53"/>
      <c r="KER49" s="53"/>
      <c r="KES49" s="53"/>
      <c r="KET49" s="53"/>
      <c r="KEU49" s="53"/>
      <c r="KEV49" s="53"/>
      <c r="KEW49" s="53"/>
      <c r="KEX49" s="53"/>
      <c r="KEY49" s="53"/>
      <c r="KEZ49" s="53"/>
      <c r="KFA49" s="53"/>
      <c r="KFB49" s="53"/>
      <c r="KFC49" s="53"/>
      <c r="KFD49" s="53"/>
      <c r="KFE49" s="53"/>
      <c r="KFF49" s="53"/>
      <c r="KFG49" s="53"/>
      <c r="KFH49" s="53"/>
      <c r="KFI49" s="53"/>
      <c r="KFJ49" s="53"/>
      <c r="KFK49" s="53"/>
      <c r="KFL49" s="53"/>
      <c r="KFM49" s="53"/>
      <c r="KFN49" s="53"/>
      <c r="KFO49" s="53"/>
      <c r="KFP49" s="53"/>
      <c r="KFQ49" s="53"/>
      <c r="KFR49" s="53"/>
      <c r="KFS49" s="53"/>
      <c r="KFT49" s="53"/>
      <c r="KFU49" s="53"/>
      <c r="KFV49" s="53"/>
      <c r="KFW49" s="53"/>
      <c r="KFX49" s="53"/>
      <c r="KFY49" s="53"/>
      <c r="KFZ49" s="53"/>
      <c r="KGA49" s="53"/>
      <c r="KGB49" s="53"/>
      <c r="KGC49" s="53"/>
      <c r="KGD49" s="53"/>
      <c r="KGE49" s="53"/>
      <c r="KGF49" s="53"/>
      <c r="KGG49" s="53"/>
      <c r="KGH49" s="53"/>
      <c r="KGI49" s="53"/>
      <c r="KGJ49" s="53"/>
      <c r="KGK49" s="53"/>
      <c r="KGL49" s="53"/>
      <c r="KGM49" s="53"/>
      <c r="KGN49" s="53"/>
      <c r="KGO49" s="53"/>
      <c r="KGP49" s="53"/>
      <c r="KGQ49" s="53"/>
      <c r="KGR49" s="53"/>
      <c r="KGS49" s="53"/>
      <c r="KGT49" s="53"/>
      <c r="KGU49" s="53"/>
      <c r="KGV49" s="53"/>
      <c r="KGW49" s="53"/>
      <c r="KGX49" s="53"/>
      <c r="KGY49" s="53"/>
      <c r="KGZ49" s="53"/>
      <c r="KHA49" s="53"/>
      <c r="KHB49" s="53"/>
      <c r="KHC49" s="53"/>
      <c r="KHD49" s="53"/>
      <c r="KHE49" s="53"/>
      <c r="KHF49" s="53"/>
      <c r="KHG49" s="53"/>
      <c r="KHH49" s="53"/>
      <c r="KHI49" s="53"/>
      <c r="KHJ49" s="53"/>
      <c r="KHK49" s="53"/>
      <c r="KHL49" s="53"/>
      <c r="KHM49" s="53"/>
      <c r="KHN49" s="53"/>
      <c r="KHO49" s="53"/>
      <c r="KHP49" s="53"/>
      <c r="KHQ49" s="53"/>
      <c r="KHR49" s="53"/>
      <c r="KHS49" s="53"/>
      <c r="KHT49" s="53"/>
      <c r="KHU49" s="53"/>
      <c r="KHV49" s="53"/>
      <c r="KHW49" s="53"/>
      <c r="KHX49" s="53"/>
      <c r="KHY49" s="53"/>
      <c r="KHZ49" s="53"/>
      <c r="KIA49" s="53"/>
      <c r="KIB49" s="53"/>
      <c r="KIC49" s="53"/>
      <c r="KID49" s="53"/>
      <c r="KIE49" s="53"/>
      <c r="KIF49" s="53"/>
      <c r="KIG49" s="53"/>
      <c r="KIH49" s="53"/>
      <c r="KII49" s="53"/>
      <c r="KIJ49" s="53"/>
      <c r="KIK49" s="53"/>
      <c r="KIL49" s="53"/>
      <c r="KIM49" s="53"/>
      <c r="KIN49" s="53"/>
      <c r="KIO49" s="53"/>
      <c r="KIP49" s="53"/>
      <c r="KIQ49" s="53"/>
      <c r="KIR49" s="53"/>
      <c r="KIS49" s="53"/>
      <c r="KIT49" s="53"/>
      <c r="KIU49" s="53"/>
      <c r="KIV49" s="53"/>
      <c r="KIW49" s="53"/>
      <c r="KIX49" s="53"/>
      <c r="KIY49" s="53"/>
      <c r="KIZ49" s="53"/>
      <c r="KJA49" s="53"/>
      <c r="KJB49" s="53"/>
      <c r="KJC49" s="53"/>
      <c r="KJD49" s="53"/>
      <c r="KJE49" s="53"/>
      <c r="KJF49" s="53"/>
      <c r="KJG49" s="53"/>
      <c r="KJH49" s="53"/>
      <c r="KJI49" s="53"/>
      <c r="KJJ49" s="53"/>
      <c r="KJK49" s="53"/>
      <c r="KJL49" s="53"/>
      <c r="KJM49" s="53"/>
      <c r="KJN49" s="53"/>
      <c r="KJO49" s="53"/>
      <c r="KJP49" s="53"/>
      <c r="KJQ49" s="53"/>
      <c r="KJR49" s="53"/>
      <c r="KJS49" s="53"/>
      <c r="KJT49" s="53"/>
      <c r="KJU49" s="53"/>
      <c r="KJV49" s="53"/>
      <c r="KJW49" s="53"/>
      <c r="KJX49" s="53"/>
      <c r="KJY49" s="53"/>
      <c r="KJZ49" s="53"/>
      <c r="KKA49" s="53"/>
      <c r="KKB49" s="53"/>
      <c r="KKC49" s="53"/>
      <c r="KKD49" s="53"/>
      <c r="KKE49" s="53"/>
      <c r="KKF49" s="53"/>
      <c r="KKG49" s="53"/>
      <c r="KKH49" s="53"/>
      <c r="KKI49" s="53"/>
      <c r="KKJ49" s="53"/>
      <c r="KKK49" s="53"/>
      <c r="KKL49" s="53"/>
      <c r="KKM49" s="53"/>
      <c r="KKN49" s="53"/>
      <c r="KKO49" s="53"/>
      <c r="KKP49" s="53"/>
      <c r="KKQ49" s="53"/>
      <c r="KKR49" s="53"/>
      <c r="KKS49" s="53"/>
      <c r="KKT49" s="53"/>
      <c r="KKU49" s="53"/>
      <c r="KKV49" s="53"/>
      <c r="KKW49" s="53"/>
      <c r="KKX49" s="53"/>
      <c r="KKY49" s="53"/>
      <c r="KKZ49" s="53"/>
      <c r="KLA49" s="53"/>
      <c r="KLB49" s="53"/>
      <c r="KLC49" s="53"/>
      <c r="KLD49" s="53"/>
      <c r="KLE49" s="53"/>
      <c r="KLF49" s="53"/>
      <c r="KLG49" s="53"/>
      <c r="KLH49" s="53"/>
      <c r="KLI49" s="53"/>
      <c r="KLJ49" s="53"/>
      <c r="KLK49" s="53"/>
      <c r="KLL49" s="53"/>
      <c r="KLM49" s="53"/>
      <c r="KLN49" s="53"/>
      <c r="KLO49" s="53"/>
      <c r="KLP49" s="53"/>
      <c r="KLQ49" s="53"/>
      <c r="KLR49" s="53"/>
      <c r="KLS49" s="53"/>
      <c r="KLT49" s="53"/>
      <c r="KLU49" s="53"/>
      <c r="KLV49" s="53"/>
      <c r="KLW49" s="53"/>
      <c r="KLX49" s="53"/>
      <c r="KLY49" s="53"/>
      <c r="KLZ49" s="53"/>
      <c r="KMA49" s="53"/>
      <c r="KMB49" s="53"/>
      <c r="KMC49" s="53"/>
      <c r="KMD49" s="53"/>
      <c r="KME49" s="53"/>
      <c r="KMF49" s="53"/>
      <c r="KMG49" s="53"/>
      <c r="KMH49" s="53"/>
      <c r="KMI49" s="53"/>
      <c r="KMJ49" s="53"/>
      <c r="KMK49" s="53"/>
      <c r="KML49" s="53"/>
      <c r="KMM49" s="53"/>
      <c r="KMN49" s="53"/>
      <c r="KMO49" s="53"/>
      <c r="KMP49" s="53"/>
      <c r="KMQ49" s="53"/>
      <c r="KMR49" s="53"/>
      <c r="KMS49" s="53"/>
      <c r="KMT49" s="53"/>
      <c r="KMU49" s="53"/>
      <c r="KMV49" s="53"/>
      <c r="KMW49" s="53"/>
      <c r="KMX49" s="53"/>
      <c r="KMY49" s="53"/>
      <c r="KMZ49" s="53"/>
      <c r="KNA49" s="53"/>
      <c r="KNB49" s="53"/>
      <c r="KNC49" s="53"/>
      <c r="KND49" s="53"/>
      <c r="KNE49" s="53"/>
      <c r="KNF49" s="53"/>
      <c r="KNG49" s="53"/>
      <c r="KNH49" s="53"/>
      <c r="KNI49" s="53"/>
      <c r="KNJ49" s="53"/>
      <c r="KNK49" s="53"/>
      <c r="KNL49" s="53"/>
      <c r="KNM49" s="53"/>
      <c r="KNN49" s="53"/>
      <c r="KNO49" s="53"/>
      <c r="KNP49" s="53"/>
      <c r="KNQ49" s="53"/>
      <c r="KNR49" s="53"/>
      <c r="KNS49" s="53"/>
      <c r="KNT49" s="53"/>
      <c r="KNU49" s="53"/>
      <c r="KNV49" s="53"/>
      <c r="KNW49" s="53"/>
      <c r="KNX49" s="53"/>
      <c r="KNY49" s="53"/>
      <c r="KNZ49" s="53"/>
      <c r="KOA49" s="53"/>
      <c r="KOB49" s="53"/>
      <c r="KOC49" s="53"/>
      <c r="KOD49" s="53"/>
      <c r="KOE49" s="53"/>
      <c r="KOF49" s="53"/>
      <c r="KOG49" s="53"/>
      <c r="KOH49" s="53"/>
      <c r="KOI49" s="53"/>
      <c r="KOJ49" s="53"/>
      <c r="KOK49" s="53"/>
      <c r="KOL49" s="53"/>
      <c r="KOM49" s="53"/>
      <c r="KON49" s="53"/>
      <c r="KOO49" s="53"/>
      <c r="KOP49" s="53"/>
      <c r="KOQ49" s="53"/>
      <c r="KOR49" s="53"/>
      <c r="KOS49" s="53"/>
      <c r="KOT49" s="53"/>
      <c r="KOU49" s="53"/>
      <c r="KOV49" s="53"/>
      <c r="KOW49" s="53"/>
      <c r="KOX49" s="53"/>
      <c r="KOY49" s="53"/>
      <c r="KOZ49" s="53"/>
      <c r="KPA49" s="53"/>
      <c r="KPB49" s="53"/>
      <c r="KPC49" s="53"/>
      <c r="KPD49" s="53"/>
      <c r="KPE49" s="53"/>
      <c r="KPF49" s="53"/>
      <c r="KPG49" s="53"/>
      <c r="KPH49" s="53"/>
      <c r="KPI49" s="53"/>
      <c r="KPJ49" s="53"/>
      <c r="KPK49" s="53"/>
      <c r="KPL49" s="53"/>
      <c r="KPM49" s="53"/>
      <c r="KPN49" s="53"/>
      <c r="KPO49" s="53"/>
      <c r="KPP49" s="53"/>
      <c r="KPQ49" s="53"/>
      <c r="KPR49" s="53"/>
      <c r="KPS49" s="53"/>
      <c r="KPT49" s="53"/>
      <c r="KPU49" s="53"/>
      <c r="KPV49" s="53"/>
      <c r="KPW49" s="53"/>
      <c r="KPX49" s="53"/>
      <c r="KPY49" s="53"/>
      <c r="KPZ49" s="53"/>
      <c r="KQA49" s="53"/>
      <c r="KQB49" s="53"/>
      <c r="KQC49" s="53"/>
      <c r="KQD49" s="53"/>
      <c r="KQE49" s="53"/>
      <c r="KQF49" s="53"/>
      <c r="KQG49" s="53"/>
      <c r="KQH49" s="53"/>
      <c r="KQI49" s="53"/>
      <c r="KQJ49" s="53"/>
      <c r="KQK49" s="53"/>
      <c r="KQL49" s="53"/>
      <c r="KQM49" s="53"/>
      <c r="KQN49" s="53"/>
      <c r="KQO49" s="53"/>
      <c r="KQP49" s="53"/>
      <c r="KQQ49" s="53"/>
      <c r="KQR49" s="53"/>
      <c r="KQS49" s="53"/>
      <c r="KQT49" s="53"/>
      <c r="KQU49" s="53"/>
      <c r="KQV49" s="53"/>
      <c r="KQW49" s="53"/>
      <c r="KQX49" s="53"/>
      <c r="KQY49" s="53"/>
      <c r="KQZ49" s="53"/>
      <c r="KRA49" s="53"/>
      <c r="KRB49" s="53"/>
      <c r="KRC49" s="53"/>
      <c r="KRD49" s="53"/>
      <c r="KRE49" s="53"/>
      <c r="KRF49" s="53"/>
      <c r="KRG49" s="53"/>
      <c r="KRH49" s="53"/>
      <c r="KRI49" s="53"/>
      <c r="KRJ49" s="53"/>
      <c r="KRK49" s="53"/>
      <c r="KRL49" s="53"/>
      <c r="KRM49" s="53"/>
      <c r="KRN49" s="53"/>
      <c r="KRO49" s="53"/>
      <c r="KRP49" s="53"/>
      <c r="KRQ49" s="53"/>
      <c r="KRR49" s="53"/>
      <c r="KRS49" s="53"/>
      <c r="KRT49" s="53"/>
      <c r="KRU49" s="53"/>
      <c r="KRV49" s="53"/>
      <c r="KRW49" s="53"/>
      <c r="KRX49" s="53"/>
      <c r="KRY49" s="53"/>
      <c r="KRZ49" s="53"/>
      <c r="KSA49" s="53"/>
      <c r="KSB49" s="53"/>
      <c r="KSC49" s="53"/>
      <c r="KSD49" s="53"/>
      <c r="KSE49" s="53"/>
      <c r="KSF49" s="53"/>
      <c r="KSG49" s="53"/>
      <c r="KSH49" s="53"/>
      <c r="KSI49" s="53"/>
      <c r="KSJ49" s="53"/>
      <c r="KSK49" s="53"/>
      <c r="KSL49" s="53"/>
      <c r="KSM49" s="53"/>
      <c r="KSN49" s="53"/>
      <c r="KSO49" s="53"/>
      <c r="KSP49" s="53"/>
      <c r="KSQ49" s="53"/>
      <c r="KSR49" s="53"/>
      <c r="KSS49" s="53"/>
      <c r="KST49" s="53"/>
      <c r="KSU49" s="53"/>
      <c r="KSV49" s="53"/>
      <c r="KSW49" s="53"/>
      <c r="KSX49" s="53"/>
      <c r="KSY49" s="53"/>
      <c r="KSZ49" s="53"/>
      <c r="KTA49" s="53"/>
      <c r="KTB49" s="53"/>
      <c r="KTC49" s="53"/>
      <c r="KTD49" s="53"/>
      <c r="KTE49" s="53"/>
      <c r="KTF49" s="53"/>
      <c r="KTG49" s="53"/>
      <c r="KTH49" s="53"/>
      <c r="KTI49" s="53"/>
      <c r="KTJ49" s="53"/>
      <c r="KTK49" s="53"/>
      <c r="KTL49" s="53"/>
      <c r="KTM49" s="53"/>
      <c r="KTN49" s="53"/>
      <c r="KTO49" s="53"/>
      <c r="KTP49" s="53"/>
      <c r="KTQ49" s="53"/>
      <c r="KTR49" s="53"/>
      <c r="KTS49" s="53"/>
      <c r="KTT49" s="53"/>
      <c r="KTU49" s="53"/>
      <c r="KTV49" s="53"/>
      <c r="KTW49" s="53"/>
      <c r="KTX49" s="53"/>
      <c r="KTY49" s="53"/>
      <c r="KTZ49" s="53"/>
      <c r="KUA49" s="53"/>
      <c r="KUB49" s="53"/>
      <c r="KUC49" s="53"/>
      <c r="KUD49" s="53"/>
      <c r="KUE49" s="53"/>
      <c r="KUF49" s="53"/>
      <c r="KUG49" s="53"/>
      <c r="KUH49" s="53"/>
      <c r="KUI49" s="53"/>
      <c r="KUJ49" s="53"/>
      <c r="KUK49" s="53"/>
      <c r="KUL49" s="53"/>
      <c r="KUM49" s="53"/>
      <c r="KUN49" s="53"/>
      <c r="KUO49" s="53"/>
      <c r="KUP49" s="53"/>
      <c r="KUQ49" s="53"/>
      <c r="KUR49" s="53"/>
      <c r="KUS49" s="53"/>
      <c r="KUT49" s="53"/>
      <c r="KUU49" s="53"/>
      <c r="KUV49" s="53"/>
      <c r="KUW49" s="53"/>
      <c r="KUX49" s="53"/>
      <c r="KUY49" s="53"/>
      <c r="KUZ49" s="53"/>
      <c r="KVA49" s="53"/>
      <c r="KVB49" s="53"/>
      <c r="KVC49" s="53"/>
      <c r="KVD49" s="53"/>
      <c r="KVE49" s="53"/>
      <c r="KVF49" s="53"/>
      <c r="KVG49" s="53"/>
      <c r="KVH49" s="53"/>
      <c r="KVI49" s="53"/>
      <c r="KVJ49" s="53"/>
      <c r="KVK49" s="53"/>
      <c r="KVL49" s="53"/>
      <c r="KVM49" s="53"/>
      <c r="KVN49" s="53"/>
      <c r="KVO49" s="53"/>
      <c r="KVP49" s="53"/>
      <c r="KVQ49" s="53"/>
      <c r="KVR49" s="53"/>
      <c r="KVS49" s="53"/>
      <c r="KVT49" s="53"/>
      <c r="KVU49" s="53"/>
      <c r="KVV49" s="53"/>
      <c r="KVW49" s="53"/>
      <c r="KVX49" s="53"/>
      <c r="KVY49" s="53"/>
      <c r="KVZ49" s="53"/>
      <c r="KWA49" s="53"/>
      <c r="KWB49" s="53"/>
      <c r="KWC49" s="53"/>
      <c r="KWD49" s="53"/>
      <c r="KWE49" s="53"/>
      <c r="KWF49" s="53"/>
      <c r="KWG49" s="53"/>
      <c r="KWH49" s="53"/>
      <c r="KWI49" s="53"/>
      <c r="KWJ49" s="53"/>
      <c r="KWK49" s="53"/>
      <c r="KWL49" s="53"/>
      <c r="KWM49" s="53"/>
      <c r="KWN49" s="53"/>
      <c r="KWO49" s="53"/>
      <c r="KWP49" s="53"/>
      <c r="KWQ49" s="53"/>
      <c r="KWR49" s="53"/>
      <c r="KWS49" s="53"/>
      <c r="KWT49" s="53"/>
      <c r="KWU49" s="53"/>
      <c r="KWV49" s="53"/>
      <c r="KWW49" s="53"/>
      <c r="KWX49" s="53"/>
      <c r="KWY49" s="53"/>
      <c r="KWZ49" s="53"/>
      <c r="KXA49" s="53"/>
      <c r="KXB49" s="53"/>
      <c r="KXC49" s="53"/>
      <c r="KXD49" s="53"/>
      <c r="KXE49" s="53"/>
      <c r="KXF49" s="53"/>
      <c r="KXG49" s="53"/>
      <c r="KXH49" s="53"/>
      <c r="KXI49" s="53"/>
      <c r="KXJ49" s="53"/>
      <c r="KXK49" s="53"/>
      <c r="KXL49" s="53"/>
      <c r="KXM49" s="53"/>
      <c r="KXN49" s="53"/>
      <c r="KXO49" s="53"/>
      <c r="KXP49" s="53"/>
      <c r="KXQ49" s="53"/>
      <c r="KXR49" s="53"/>
      <c r="KXS49" s="53"/>
      <c r="KXT49" s="53"/>
      <c r="KXU49" s="53"/>
      <c r="KXV49" s="53"/>
      <c r="KXW49" s="53"/>
      <c r="KXX49" s="53"/>
      <c r="KXY49" s="53"/>
      <c r="KXZ49" s="53"/>
      <c r="KYA49" s="53"/>
      <c r="KYB49" s="53"/>
      <c r="KYC49" s="53"/>
      <c r="KYD49" s="53"/>
      <c r="KYE49" s="53"/>
      <c r="KYF49" s="53"/>
      <c r="KYG49" s="53"/>
      <c r="KYH49" s="53"/>
      <c r="KYI49" s="53"/>
      <c r="KYJ49" s="53"/>
      <c r="KYK49" s="53"/>
      <c r="KYL49" s="53"/>
      <c r="KYM49" s="53"/>
      <c r="KYN49" s="53"/>
      <c r="KYO49" s="53"/>
      <c r="KYP49" s="53"/>
      <c r="KYQ49" s="53"/>
      <c r="KYR49" s="53"/>
      <c r="KYS49" s="53"/>
      <c r="KYT49" s="53"/>
      <c r="KYU49" s="53"/>
      <c r="KYV49" s="53"/>
      <c r="KYW49" s="53"/>
      <c r="KYX49" s="53"/>
      <c r="KYY49" s="53"/>
      <c r="KYZ49" s="53"/>
      <c r="KZA49" s="53"/>
      <c r="KZB49" s="53"/>
      <c r="KZC49" s="53"/>
      <c r="KZD49" s="53"/>
      <c r="KZE49" s="53"/>
      <c r="KZF49" s="53"/>
      <c r="KZG49" s="53"/>
      <c r="KZH49" s="53"/>
      <c r="KZI49" s="53"/>
      <c r="KZJ49" s="53"/>
      <c r="KZK49" s="53"/>
      <c r="KZL49" s="53"/>
      <c r="KZM49" s="53"/>
      <c r="KZN49" s="53"/>
      <c r="KZO49" s="53"/>
      <c r="KZP49" s="53"/>
      <c r="KZQ49" s="53"/>
      <c r="KZR49" s="53"/>
      <c r="KZS49" s="53"/>
      <c r="KZT49" s="53"/>
      <c r="KZU49" s="53"/>
      <c r="KZV49" s="53"/>
      <c r="KZW49" s="53"/>
      <c r="KZX49" s="53"/>
      <c r="KZY49" s="53"/>
      <c r="KZZ49" s="53"/>
      <c r="LAA49" s="53"/>
      <c r="LAB49" s="53"/>
      <c r="LAC49" s="53"/>
      <c r="LAD49" s="53"/>
      <c r="LAE49" s="53"/>
      <c r="LAF49" s="53"/>
      <c r="LAG49" s="53"/>
      <c r="LAH49" s="53"/>
      <c r="LAI49" s="53"/>
      <c r="LAJ49" s="53"/>
      <c r="LAK49" s="53"/>
      <c r="LAL49" s="53"/>
      <c r="LAM49" s="53"/>
      <c r="LAN49" s="53"/>
      <c r="LAO49" s="53"/>
      <c r="LAP49" s="53"/>
      <c r="LAQ49" s="53"/>
      <c r="LAR49" s="53"/>
      <c r="LAS49" s="53"/>
      <c r="LAT49" s="53"/>
      <c r="LAU49" s="53"/>
      <c r="LAV49" s="53"/>
      <c r="LAW49" s="53"/>
      <c r="LAX49" s="53"/>
      <c r="LAY49" s="53"/>
      <c r="LAZ49" s="53"/>
      <c r="LBA49" s="53"/>
      <c r="LBB49" s="53"/>
      <c r="LBC49" s="53"/>
      <c r="LBD49" s="53"/>
      <c r="LBE49" s="53"/>
      <c r="LBF49" s="53"/>
      <c r="LBG49" s="53"/>
      <c r="LBH49" s="53"/>
      <c r="LBI49" s="53"/>
      <c r="LBJ49" s="53"/>
      <c r="LBK49" s="53"/>
      <c r="LBL49" s="53"/>
      <c r="LBM49" s="53"/>
      <c r="LBN49" s="53"/>
      <c r="LBO49" s="53"/>
      <c r="LBP49" s="53"/>
      <c r="LBQ49" s="53"/>
      <c r="LBR49" s="53"/>
      <c r="LBS49" s="53"/>
      <c r="LBT49" s="53"/>
      <c r="LBU49" s="53"/>
      <c r="LBV49" s="53"/>
      <c r="LBW49" s="53"/>
      <c r="LBX49" s="53"/>
      <c r="LBY49" s="53"/>
      <c r="LBZ49" s="53"/>
      <c r="LCA49" s="53"/>
      <c r="LCB49" s="53"/>
      <c r="LCC49" s="53"/>
      <c r="LCD49" s="53"/>
      <c r="LCE49" s="53"/>
      <c r="LCF49" s="53"/>
      <c r="LCG49" s="53"/>
      <c r="LCH49" s="53"/>
      <c r="LCI49" s="53"/>
      <c r="LCJ49" s="53"/>
      <c r="LCK49" s="53"/>
      <c r="LCL49" s="53"/>
      <c r="LCM49" s="53"/>
      <c r="LCN49" s="53"/>
      <c r="LCO49" s="53"/>
      <c r="LCP49" s="53"/>
      <c r="LCQ49" s="53"/>
      <c r="LCR49" s="53"/>
      <c r="LCS49" s="53"/>
      <c r="LCT49" s="53"/>
      <c r="LCU49" s="53"/>
      <c r="LCV49" s="53"/>
      <c r="LCW49" s="53"/>
      <c r="LCX49" s="53"/>
      <c r="LCY49" s="53"/>
      <c r="LCZ49" s="53"/>
      <c r="LDA49" s="53"/>
      <c r="LDB49" s="53"/>
      <c r="LDC49" s="53"/>
      <c r="LDD49" s="53"/>
      <c r="LDE49" s="53"/>
      <c r="LDF49" s="53"/>
      <c r="LDG49" s="53"/>
      <c r="LDH49" s="53"/>
      <c r="LDI49" s="53"/>
      <c r="LDJ49" s="53"/>
      <c r="LDK49" s="53"/>
      <c r="LDL49" s="53"/>
      <c r="LDM49" s="53"/>
      <c r="LDN49" s="53"/>
      <c r="LDO49" s="53"/>
      <c r="LDP49" s="53"/>
      <c r="LDQ49" s="53"/>
      <c r="LDR49" s="53"/>
      <c r="LDS49" s="53"/>
      <c r="LDT49" s="53"/>
      <c r="LDU49" s="53"/>
      <c r="LDV49" s="53"/>
      <c r="LDW49" s="53"/>
      <c r="LDX49" s="53"/>
      <c r="LDY49" s="53"/>
      <c r="LDZ49" s="53"/>
      <c r="LEA49" s="53"/>
      <c r="LEB49" s="53"/>
      <c r="LEC49" s="53"/>
      <c r="LED49" s="53"/>
      <c r="LEE49" s="53"/>
      <c r="LEF49" s="53"/>
      <c r="LEG49" s="53"/>
      <c r="LEH49" s="53"/>
      <c r="LEI49" s="53"/>
      <c r="LEJ49" s="53"/>
      <c r="LEK49" s="53"/>
      <c r="LEL49" s="53"/>
      <c r="LEM49" s="53"/>
      <c r="LEN49" s="53"/>
      <c r="LEO49" s="53"/>
      <c r="LEP49" s="53"/>
      <c r="LEQ49" s="53"/>
      <c r="LER49" s="53"/>
      <c r="LES49" s="53"/>
      <c r="LET49" s="53"/>
      <c r="LEU49" s="53"/>
      <c r="LEV49" s="53"/>
      <c r="LEW49" s="53"/>
      <c r="LEX49" s="53"/>
      <c r="LEY49" s="53"/>
      <c r="LEZ49" s="53"/>
      <c r="LFA49" s="53"/>
      <c r="LFB49" s="53"/>
      <c r="LFC49" s="53"/>
      <c r="LFD49" s="53"/>
      <c r="LFE49" s="53"/>
      <c r="LFF49" s="53"/>
      <c r="LFG49" s="53"/>
      <c r="LFH49" s="53"/>
      <c r="LFI49" s="53"/>
      <c r="LFJ49" s="53"/>
      <c r="LFK49" s="53"/>
      <c r="LFL49" s="53"/>
      <c r="LFM49" s="53"/>
      <c r="LFN49" s="53"/>
      <c r="LFO49" s="53"/>
      <c r="LFP49" s="53"/>
      <c r="LFQ49" s="53"/>
      <c r="LFR49" s="53"/>
      <c r="LFS49" s="53"/>
      <c r="LFT49" s="53"/>
      <c r="LFU49" s="53"/>
      <c r="LFV49" s="53"/>
      <c r="LFW49" s="53"/>
      <c r="LFX49" s="53"/>
      <c r="LFY49" s="53"/>
      <c r="LFZ49" s="53"/>
      <c r="LGA49" s="53"/>
      <c r="LGB49" s="53"/>
      <c r="LGC49" s="53"/>
      <c r="LGD49" s="53"/>
      <c r="LGE49" s="53"/>
      <c r="LGF49" s="53"/>
      <c r="LGG49" s="53"/>
      <c r="LGH49" s="53"/>
      <c r="LGI49" s="53"/>
      <c r="LGJ49" s="53"/>
      <c r="LGK49" s="53"/>
      <c r="LGL49" s="53"/>
      <c r="LGM49" s="53"/>
      <c r="LGN49" s="53"/>
      <c r="LGO49" s="53"/>
      <c r="LGP49" s="53"/>
      <c r="LGQ49" s="53"/>
      <c r="LGR49" s="53"/>
      <c r="LGS49" s="53"/>
      <c r="LGT49" s="53"/>
      <c r="LGU49" s="53"/>
      <c r="LGV49" s="53"/>
      <c r="LGW49" s="53"/>
      <c r="LGX49" s="53"/>
      <c r="LGY49" s="53"/>
      <c r="LGZ49" s="53"/>
      <c r="LHA49" s="53"/>
      <c r="LHB49" s="53"/>
      <c r="LHC49" s="53"/>
      <c r="LHD49" s="53"/>
      <c r="LHE49" s="53"/>
      <c r="LHF49" s="53"/>
      <c r="LHG49" s="53"/>
      <c r="LHH49" s="53"/>
      <c r="LHI49" s="53"/>
      <c r="LHJ49" s="53"/>
      <c r="LHK49" s="53"/>
      <c r="LHL49" s="53"/>
      <c r="LHM49" s="53"/>
      <c r="LHN49" s="53"/>
      <c r="LHO49" s="53"/>
      <c r="LHP49" s="53"/>
      <c r="LHQ49" s="53"/>
      <c r="LHR49" s="53"/>
      <c r="LHS49" s="53"/>
      <c r="LHT49" s="53"/>
      <c r="LHU49" s="53"/>
      <c r="LHV49" s="53"/>
      <c r="LHW49" s="53"/>
      <c r="LHX49" s="53"/>
      <c r="LHY49" s="53"/>
      <c r="LHZ49" s="53"/>
      <c r="LIA49" s="53"/>
      <c r="LIB49" s="53"/>
      <c r="LIC49" s="53"/>
      <c r="LID49" s="53"/>
      <c r="LIE49" s="53"/>
      <c r="LIF49" s="53"/>
      <c r="LIG49" s="53"/>
      <c r="LIH49" s="53"/>
      <c r="LII49" s="53"/>
      <c r="LIJ49" s="53"/>
      <c r="LIK49" s="53"/>
      <c r="LIL49" s="53"/>
      <c r="LIM49" s="53"/>
      <c r="LIN49" s="53"/>
      <c r="LIO49" s="53"/>
      <c r="LIP49" s="53"/>
      <c r="LIQ49" s="53"/>
      <c r="LIR49" s="53"/>
      <c r="LIS49" s="53"/>
      <c r="LIT49" s="53"/>
      <c r="LIU49" s="53"/>
      <c r="LIV49" s="53"/>
      <c r="LIW49" s="53"/>
      <c r="LIX49" s="53"/>
      <c r="LIY49" s="53"/>
      <c r="LIZ49" s="53"/>
      <c r="LJA49" s="53"/>
      <c r="LJB49" s="53"/>
      <c r="LJC49" s="53"/>
      <c r="LJD49" s="53"/>
      <c r="LJE49" s="53"/>
      <c r="LJF49" s="53"/>
      <c r="LJG49" s="53"/>
      <c r="LJH49" s="53"/>
      <c r="LJI49" s="53"/>
      <c r="LJJ49" s="53"/>
      <c r="LJK49" s="53"/>
      <c r="LJL49" s="53"/>
      <c r="LJM49" s="53"/>
      <c r="LJN49" s="53"/>
      <c r="LJO49" s="53"/>
      <c r="LJP49" s="53"/>
      <c r="LJQ49" s="53"/>
      <c r="LJR49" s="53"/>
      <c r="LJS49" s="53"/>
      <c r="LJT49" s="53"/>
      <c r="LJU49" s="53"/>
      <c r="LJV49" s="53"/>
      <c r="LJW49" s="53"/>
      <c r="LJX49" s="53"/>
      <c r="LJY49" s="53"/>
      <c r="LJZ49" s="53"/>
      <c r="LKA49" s="53"/>
      <c r="LKB49" s="53"/>
      <c r="LKC49" s="53"/>
      <c r="LKD49" s="53"/>
      <c r="LKE49" s="53"/>
      <c r="LKF49" s="53"/>
      <c r="LKG49" s="53"/>
      <c r="LKH49" s="53"/>
      <c r="LKI49" s="53"/>
      <c r="LKJ49" s="53"/>
      <c r="LKK49" s="53"/>
      <c r="LKL49" s="53"/>
      <c r="LKM49" s="53"/>
      <c r="LKN49" s="53"/>
      <c r="LKO49" s="53"/>
      <c r="LKP49" s="53"/>
      <c r="LKQ49" s="53"/>
      <c r="LKR49" s="53"/>
      <c r="LKS49" s="53"/>
      <c r="LKT49" s="53"/>
      <c r="LKU49" s="53"/>
      <c r="LKV49" s="53"/>
      <c r="LKW49" s="53"/>
      <c r="LKX49" s="53"/>
      <c r="LKY49" s="53"/>
      <c r="LKZ49" s="53"/>
      <c r="LLA49" s="53"/>
      <c r="LLB49" s="53"/>
      <c r="LLC49" s="53"/>
      <c r="LLD49" s="53"/>
      <c r="LLE49" s="53"/>
      <c r="LLF49" s="53"/>
      <c r="LLG49" s="53"/>
      <c r="LLH49" s="53"/>
      <c r="LLI49" s="53"/>
      <c r="LLJ49" s="53"/>
      <c r="LLK49" s="53"/>
      <c r="LLL49" s="53"/>
      <c r="LLM49" s="53"/>
      <c r="LLN49" s="53"/>
      <c r="LLO49" s="53"/>
      <c r="LLP49" s="53"/>
      <c r="LLQ49" s="53"/>
      <c r="LLR49" s="53"/>
      <c r="LLS49" s="53"/>
      <c r="LLT49" s="53"/>
      <c r="LLU49" s="53"/>
      <c r="LLV49" s="53"/>
      <c r="LLW49" s="53"/>
      <c r="LLX49" s="53"/>
      <c r="LLY49" s="53"/>
      <c r="LLZ49" s="53"/>
      <c r="LMA49" s="53"/>
      <c r="LMB49" s="53"/>
      <c r="LMC49" s="53"/>
      <c r="LMD49" s="53"/>
      <c r="LME49" s="53"/>
      <c r="LMF49" s="53"/>
      <c r="LMG49" s="53"/>
      <c r="LMH49" s="53"/>
      <c r="LMI49" s="53"/>
      <c r="LMJ49" s="53"/>
      <c r="LMK49" s="53"/>
      <c r="LML49" s="53"/>
      <c r="LMM49" s="53"/>
      <c r="LMN49" s="53"/>
      <c r="LMO49" s="53"/>
      <c r="LMP49" s="53"/>
      <c r="LMQ49" s="53"/>
      <c r="LMR49" s="53"/>
      <c r="LMS49" s="53"/>
      <c r="LMT49" s="53"/>
      <c r="LMU49" s="53"/>
      <c r="LMV49" s="53"/>
      <c r="LMW49" s="53"/>
      <c r="LMX49" s="53"/>
      <c r="LMY49" s="53"/>
      <c r="LMZ49" s="53"/>
      <c r="LNA49" s="53"/>
      <c r="LNB49" s="53"/>
      <c r="LNC49" s="53"/>
      <c r="LND49" s="53"/>
      <c r="LNE49" s="53"/>
      <c r="LNF49" s="53"/>
      <c r="LNG49" s="53"/>
      <c r="LNH49" s="53"/>
      <c r="LNI49" s="53"/>
      <c r="LNJ49" s="53"/>
      <c r="LNK49" s="53"/>
      <c r="LNL49" s="53"/>
      <c r="LNM49" s="53"/>
      <c r="LNN49" s="53"/>
      <c r="LNO49" s="53"/>
      <c r="LNP49" s="53"/>
      <c r="LNQ49" s="53"/>
      <c r="LNR49" s="53"/>
      <c r="LNS49" s="53"/>
      <c r="LNT49" s="53"/>
      <c r="LNU49" s="53"/>
      <c r="LNV49" s="53"/>
      <c r="LNW49" s="53"/>
      <c r="LNX49" s="53"/>
      <c r="LNY49" s="53"/>
      <c r="LNZ49" s="53"/>
      <c r="LOA49" s="53"/>
      <c r="LOB49" s="53"/>
      <c r="LOC49" s="53"/>
      <c r="LOD49" s="53"/>
      <c r="LOE49" s="53"/>
      <c r="LOF49" s="53"/>
      <c r="LOG49" s="53"/>
      <c r="LOH49" s="53"/>
      <c r="LOI49" s="53"/>
      <c r="LOJ49" s="53"/>
      <c r="LOK49" s="53"/>
      <c r="LOL49" s="53"/>
      <c r="LOM49" s="53"/>
      <c r="LON49" s="53"/>
      <c r="LOO49" s="53"/>
      <c r="LOP49" s="53"/>
      <c r="LOQ49" s="53"/>
      <c r="LOR49" s="53"/>
      <c r="LOS49" s="53"/>
      <c r="LOT49" s="53"/>
      <c r="LOU49" s="53"/>
      <c r="LOV49" s="53"/>
      <c r="LOW49" s="53"/>
      <c r="LOX49" s="53"/>
      <c r="LOY49" s="53"/>
      <c r="LOZ49" s="53"/>
      <c r="LPA49" s="53"/>
      <c r="LPB49" s="53"/>
      <c r="LPC49" s="53"/>
      <c r="LPD49" s="53"/>
      <c r="LPE49" s="53"/>
      <c r="LPF49" s="53"/>
      <c r="LPG49" s="53"/>
      <c r="LPH49" s="53"/>
      <c r="LPI49" s="53"/>
      <c r="LPJ49" s="53"/>
      <c r="LPK49" s="53"/>
      <c r="LPL49" s="53"/>
      <c r="LPM49" s="53"/>
      <c r="LPN49" s="53"/>
      <c r="LPO49" s="53"/>
      <c r="LPP49" s="53"/>
      <c r="LPQ49" s="53"/>
      <c r="LPR49" s="53"/>
      <c r="LPS49" s="53"/>
      <c r="LPT49" s="53"/>
      <c r="LPU49" s="53"/>
      <c r="LPV49" s="53"/>
      <c r="LPW49" s="53"/>
      <c r="LPX49" s="53"/>
      <c r="LPY49" s="53"/>
      <c r="LPZ49" s="53"/>
      <c r="LQA49" s="53"/>
      <c r="LQB49" s="53"/>
      <c r="LQC49" s="53"/>
      <c r="LQD49" s="53"/>
      <c r="LQE49" s="53"/>
      <c r="LQF49" s="53"/>
      <c r="LQG49" s="53"/>
      <c r="LQH49" s="53"/>
      <c r="LQI49" s="53"/>
      <c r="LQJ49" s="53"/>
      <c r="LQK49" s="53"/>
      <c r="LQL49" s="53"/>
      <c r="LQM49" s="53"/>
      <c r="LQN49" s="53"/>
      <c r="LQO49" s="53"/>
      <c r="LQP49" s="53"/>
      <c r="LQQ49" s="53"/>
      <c r="LQR49" s="53"/>
      <c r="LQS49" s="53"/>
      <c r="LQT49" s="53"/>
      <c r="LQU49" s="53"/>
      <c r="LQV49" s="53"/>
      <c r="LQW49" s="53"/>
      <c r="LQX49" s="53"/>
      <c r="LQY49" s="53"/>
      <c r="LQZ49" s="53"/>
      <c r="LRA49" s="53"/>
      <c r="LRB49" s="53"/>
      <c r="LRC49" s="53"/>
      <c r="LRD49" s="53"/>
      <c r="LRE49" s="53"/>
      <c r="LRF49" s="53"/>
      <c r="LRG49" s="53"/>
      <c r="LRH49" s="53"/>
      <c r="LRI49" s="53"/>
      <c r="LRJ49" s="53"/>
      <c r="LRK49" s="53"/>
      <c r="LRL49" s="53"/>
      <c r="LRM49" s="53"/>
      <c r="LRN49" s="53"/>
      <c r="LRO49" s="53"/>
      <c r="LRP49" s="53"/>
      <c r="LRQ49" s="53"/>
      <c r="LRR49" s="53"/>
      <c r="LRS49" s="53"/>
      <c r="LRT49" s="53"/>
      <c r="LRU49" s="53"/>
      <c r="LRV49" s="53"/>
      <c r="LRW49" s="53"/>
      <c r="LRX49" s="53"/>
      <c r="LRY49" s="53"/>
      <c r="LRZ49" s="53"/>
      <c r="LSA49" s="53"/>
      <c r="LSB49" s="53"/>
      <c r="LSC49" s="53"/>
      <c r="LSD49" s="53"/>
      <c r="LSE49" s="53"/>
      <c r="LSF49" s="53"/>
      <c r="LSG49" s="53"/>
      <c r="LSH49" s="53"/>
      <c r="LSI49" s="53"/>
      <c r="LSJ49" s="53"/>
      <c r="LSK49" s="53"/>
      <c r="LSL49" s="53"/>
      <c r="LSM49" s="53"/>
      <c r="LSN49" s="53"/>
      <c r="LSO49" s="53"/>
      <c r="LSP49" s="53"/>
      <c r="LSQ49" s="53"/>
      <c r="LSR49" s="53"/>
      <c r="LSS49" s="53"/>
      <c r="LST49" s="53"/>
      <c r="LSU49" s="53"/>
      <c r="LSV49" s="53"/>
      <c r="LSW49" s="53"/>
      <c r="LSX49" s="53"/>
      <c r="LSY49" s="53"/>
      <c r="LSZ49" s="53"/>
      <c r="LTA49" s="53"/>
      <c r="LTB49" s="53"/>
      <c r="LTC49" s="53"/>
      <c r="LTD49" s="53"/>
      <c r="LTE49" s="53"/>
      <c r="LTF49" s="53"/>
      <c r="LTG49" s="53"/>
      <c r="LTH49" s="53"/>
      <c r="LTI49" s="53"/>
      <c r="LTJ49" s="53"/>
      <c r="LTK49" s="53"/>
      <c r="LTL49" s="53"/>
      <c r="LTM49" s="53"/>
      <c r="LTN49" s="53"/>
      <c r="LTO49" s="53"/>
      <c r="LTP49" s="53"/>
      <c r="LTQ49" s="53"/>
      <c r="LTR49" s="53"/>
      <c r="LTS49" s="53"/>
      <c r="LTT49" s="53"/>
      <c r="LTU49" s="53"/>
      <c r="LTV49" s="53"/>
      <c r="LTW49" s="53"/>
      <c r="LTX49" s="53"/>
      <c r="LTY49" s="53"/>
      <c r="LTZ49" s="53"/>
      <c r="LUA49" s="53"/>
      <c r="LUB49" s="53"/>
      <c r="LUC49" s="53"/>
      <c r="LUD49" s="53"/>
      <c r="LUE49" s="53"/>
      <c r="LUF49" s="53"/>
      <c r="LUG49" s="53"/>
      <c r="LUH49" s="53"/>
      <c r="LUI49" s="53"/>
      <c r="LUJ49" s="53"/>
      <c r="LUK49" s="53"/>
      <c r="LUL49" s="53"/>
      <c r="LUM49" s="53"/>
      <c r="LUN49" s="53"/>
      <c r="LUO49" s="53"/>
      <c r="LUP49" s="53"/>
      <c r="LUQ49" s="53"/>
      <c r="LUR49" s="53"/>
      <c r="LUS49" s="53"/>
      <c r="LUT49" s="53"/>
      <c r="LUU49" s="53"/>
      <c r="LUV49" s="53"/>
      <c r="LUW49" s="53"/>
      <c r="LUX49" s="53"/>
      <c r="LUY49" s="53"/>
      <c r="LUZ49" s="53"/>
      <c r="LVA49" s="53"/>
      <c r="LVB49" s="53"/>
      <c r="LVC49" s="53"/>
      <c r="LVD49" s="53"/>
      <c r="LVE49" s="53"/>
      <c r="LVF49" s="53"/>
      <c r="LVG49" s="53"/>
      <c r="LVH49" s="53"/>
      <c r="LVI49" s="53"/>
      <c r="LVJ49" s="53"/>
      <c r="LVK49" s="53"/>
      <c r="LVL49" s="53"/>
      <c r="LVM49" s="53"/>
      <c r="LVN49" s="53"/>
      <c r="LVO49" s="53"/>
      <c r="LVP49" s="53"/>
      <c r="LVQ49" s="53"/>
      <c r="LVR49" s="53"/>
      <c r="LVS49" s="53"/>
      <c r="LVT49" s="53"/>
      <c r="LVU49" s="53"/>
      <c r="LVV49" s="53"/>
      <c r="LVW49" s="53"/>
      <c r="LVX49" s="53"/>
      <c r="LVY49" s="53"/>
      <c r="LVZ49" s="53"/>
      <c r="LWA49" s="53"/>
      <c r="LWB49" s="53"/>
      <c r="LWC49" s="53"/>
      <c r="LWD49" s="53"/>
      <c r="LWE49" s="53"/>
      <c r="LWF49" s="53"/>
      <c r="LWG49" s="53"/>
      <c r="LWH49" s="53"/>
      <c r="LWI49" s="53"/>
      <c r="LWJ49" s="53"/>
      <c r="LWK49" s="53"/>
      <c r="LWL49" s="53"/>
      <c r="LWM49" s="53"/>
      <c r="LWN49" s="53"/>
      <c r="LWO49" s="53"/>
      <c r="LWP49" s="53"/>
      <c r="LWQ49" s="53"/>
      <c r="LWR49" s="53"/>
      <c r="LWS49" s="53"/>
      <c r="LWT49" s="53"/>
      <c r="LWU49" s="53"/>
      <c r="LWV49" s="53"/>
      <c r="LWW49" s="53"/>
      <c r="LWX49" s="53"/>
      <c r="LWY49" s="53"/>
      <c r="LWZ49" s="53"/>
      <c r="LXA49" s="53"/>
      <c r="LXB49" s="53"/>
      <c r="LXC49" s="53"/>
      <c r="LXD49" s="53"/>
      <c r="LXE49" s="53"/>
      <c r="LXF49" s="53"/>
      <c r="LXG49" s="53"/>
      <c r="LXH49" s="53"/>
      <c r="LXI49" s="53"/>
      <c r="LXJ49" s="53"/>
      <c r="LXK49" s="53"/>
      <c r="LXL49" s="53"/>
      <c r="LXM49" s="53"/>
      <c r="LXN49" s="53"/>
      <c r="LXO49" s="53"/>
      <c r="LXP49" s="53"/>
      <c r="LXQ49" s="53"/>
      <c r="LXR49" s="53"/>
      <c r="LXS49" s="53"/>
      <c r="LXT49" s="53"/>
      <c r="LXU49" s="53"/>
      <c r="LXV49" s="53"/>
      <c r="LXW49" s="53"/>
      <c r="LXX49" s="53"/>
      <c r="LXY49" s="53"/>
      <c r="LXZ49" s="53"/>
      <c r="LYA49" s="53"/>
      <c r="LYB49" s="53"/>
      <c r="LYC49" s="53"/>
      <c r="LYD49" s="53"/>
      <c r="LYE49" s="53"/>
      <c r="LYF49" s="53"/>
      <c r="LYG49" s="53"/>
      <c r="LYH49" s="53"/>
      <c r="LYI49" s="53"/>
      <c r="LYJ49" s="53"/>
      <c r="LYK49" s="53"/>
      <c r="LYL49" s="53"/>
      <c r="LYM49" s="53"/>
      <c r="LYN49" s="53"/>
      <c r="LYO49" s="53"/>
      <c r="LYP49" s="53"/>
      <c r="LYQ49" s="53"/>
      <c r="LYR49" s="53"/>
      <c r="LYS49" s="53"/>
      <c r="LYT49" s="53"/>
      <c r="LYU49" s="53"/>
      <c r="LYV49" s="53"/>
      <c r="LYW49" s="53"/>
      <c r="LYX49" s="53"/>
      <c r="LYY49" s="53"/>
      <c r="LYZ49" s="53"/>
      <c r="LZA49" s="53"/>
      <c r="LZB49" s="53"/>
      <c r="LZC49" s="53"/>
      <c r="LZD49" s="53"/>
      <c r="LZE49" s="53"/>
      <c r="LZF49" s="53"/>
      <c r="LZG49" s="53"/>
      <c r="LZH49" s="53"/>
      <c r="LZI49" s="53"/>
      <c r="LZJ49" s="53"/>
      <c r="LZK49" s="53"/>
      <c r="LZL49" s="53"/>
      <c r="LZM49" s="53"/>
      <c r="LZN49" s="53"/>
      <c r="LZO49" s="53"/>
      <c r="LZP49" s="53"/>
      <c r="LZQ49" s="53"/>
      <c r="LZR49" s="53"/>
      <c r="LZS49" s="53"/>
      <c r="LZT49" s="53"/>
      <c r="LZU49" s="53"/>
      <c r="LZV49" s="53"/>
      <c r="LZW49" s="53"/>
      <c r="LZX49" s="53"/>
      <c r="LZY49" s="53"/>
      <c r="LZZ49" s="53"/>
      <c r="MAA49" s="53"/>
      <c r="MAB49" s="53"/>
      <c r="MAC49" s="53"/>
      <c r="MAD49" s="53"/>
      <c r="MAE49" s="53"/>
      <c r="MAF49" s="53"/>
      <c r="MAG49" s="53"/>
      <c r="MAH49" s="53"/>
      <c r="MAI49" s="53"/>
      <c r="MAJ49" s="53"/>
      <c r="MAK49" s="53"/>
      <c r="MAL49" s="53"/>
      <c r="MAM49" s="53"/>
      <c r="MAN49" s="53"/>
      <c r="MAO49" s="53"/>
      <c r="MAP49" s="53"/>
      <c r="MAQ49" s="53"/>
      <c r="MAR49" s="53"/>
      <c r="MAS49" s="53"/>
      <c r="MAT49" s="53"/>
      <c r="MAU49" s="53"/>
      <c r="MAV49" s="53"/>
      <c r="MAW49" s="53"/>
      <c r="MAX49" s="53"/>
      <c r="MAY49" s="53"/>
      <c r="MAZ49" s="53"/>
      <c r="MBA49" s="53"/>
      <c r="MBB49" s="53"/>
      <c r="MBC49" s="53"/>
      <c r="MBD49" s="53"/>
      <c r="MBE49" s="53"/>
      <c r="MBF49" s="53"/>
      <c r="MBG49" s="53"/>
      <c r="MBH49" s="53"/>
      <c r="MBI49" s="53"/>
      <c r="MBJ49" s="53"/>
      <c r="MBK49" s="53"/>
      <c r="MBL49" s="53"/>
      <c r="MBM49" s="53"/>
      <c r="MBN49" s="53"/>
      <c r="MBO49" s="53"/>
      <c r="MBP49" s="53"/>
      <c r="MBQ49" s="53"/>
      <c r="MBR49" s="53"/>
      <c r="MBS49" s="53"/>
      <c r="MBT49" s="53"/>
      <c r="MBU49" s="53"/>
      <c r="MBV49" s="53"/>
      <c r="MBW49" s="53"/>
      <c r="MBX49" s="53"/>
      <c r="MBY49" s="53"/>
      <c r="MBZ49" s="53"/>
      <c r="MCA49" s="53"/>
      <c r="MCB49" s="53"/>
      <c r="MCC49" s="53"/>
      <c r="MCD49" s="53"/>
      <c r="MCE49" s="53"/>
      <c r="MCF49" s="53"/>
      <c r="MCG49" s="53"/>
      <c r="MCH49" s="53"/>
      <c r="MCI49" s="53"/>
      <c r="MCJ49" s="53"/>
      <c r="MCK49" s="53"/>
      <c r="MCL49" s="53"/>
      <c r="MCM49" s="53"/>
      <c r="MCN49" s="53"/>
      <c r="MCO49" s="53"/>
      <c r="MCP49" s="53"/>
      <c r="MCQ49" s="53"/>
      <c r="MCR49" s="53"/>
      <c r="MCS49" s="53"/>
      <c r="MCT49" s="53"/>
      <c r="MCU49" s="53"/>
      <c r="MCV49" s="53"/>
      <c r="MCW49" s="53"/>
      <c r="MCX49" s="53"/>
      <c r="MCY49" s="53"/>
      <c r="MCZ49" s="53"/>
      <c r="MDA49" s="53"/>
      <c r="MDB49" s="53"/>
      <c r="MDC49" s="53"/>
      <c r="MDD49" s="53"/>
      <c r="MDE49" s="53"/>
      <c r="MDF49" s="53"/>
      <c r="MDG49" s="53"/>
      <c r="MDH49" s="53"/>
      <c r="MDI49" s="53"/>
      <c r="MDJ49" s="53"/>
      <c r="MDK49" s="53"/>
      <c r="MDL49" s="53"/>
      <c r="MDM49" s="53"/>
      <c r="MDN49" s="53"/>
      <c r="MDO49" s="53"/>
      <c r="MDP49" s="53"/>
      <c r="MDQ49" s="53"/>
      <c r="MDR49" s="53"/>
      <c r="MDS49" s="53"/>
      <c r="MDT49" s="53"/>
      <c r="MDU49" s="53"/>
      <c r="MDV49" s="53"/>
      <c r="MDW49" s="53"/>
      <c r="MDX49" s="53"/>
      <c r="MDY49" s="53"/>
      <c r="MDZ49" s="53"/>
      <c r="MEA49" s="53"/>
      <c r="MEB49" s="53"/>
      <c r="MEC49" s="53"/>
      <c r="MED49" s="53"/>
      <c r="MEE49" s="53"/>
      <c r="MEF49" s="53"/>
      <c r="MEG49" s="53"/>
      <c r="MEH49" s="53"/>
      <c r="MEI49" s="53"/>
      <c r="MEJ49" s="53"/>
      <c r="MEK49" s="53"/>
      <c r="MEL49" s="53"/>
      <c r="MEM49" s="53"/>
      <c r="MEN49" s="53"/>
      <c r="MEO49" s="53"/>
      <c r="MEP49" s="53"/>
      <c r="MEQ49" s="53"/>
      <c r="MER49" s="53"/>
      <c r="MES49" s="53"/>
      <c r="MET49" s="53"/>
      <c r="MEU49" s="53"/>
      <c r="MEV49" s="53"/>
      <c r="MEW49" s="53"/>
      <c r="MEX49" s="53"/>
      <c r="MEY49" s="53"/>
      <c r="MEZ49" s="53"/>
      <c r="MFA49" s="53"/>
      <c r="MFB49" s="53"/>
      <c r="MFC49" s="53"/>
      <c r="MFD49" s="53"/>
      <c r="MFE49" s="53"/>
      <c r="MFF49" s="53"/>
      <c r="MFG49" s="53"/>
      <c r="MFH49" s="53"/>
      <c r="MFI49" s="53"/>
      <c r="MFJ49" s="53"/>
      <c r="MFK49" s="53"/>
      <c r="MFL49" s="53"/>
      <c r="MFM49" s="53"/>
      <c r="MFN49" s="53"/>
      <c r="MFO49" s="53"/>
      <c r="MFP49" s="53"/>
      <c r="MFQ49" s="53"/>
      <c r="MFR49" s="53"/>
      <c r="MFS49" s="53"/>
      <c r="MFT49" s="53"/>
      <c r="MFU49" s="53"/>
      <c r="MFV49" s="53"/>
      <c r="MFW49" s="53"/>
      <c r="MFX49" s="53"/>
      <c r="MFY49" s="53"/>
      <c r="MFZ49" s="53"/>
      <c r="MGA49" s="53"/>
      <c r="MGB49" s="53"/>
      <c r="MGC49" s="53"/>
      <c r="MGD49" s="53"/>
      <c r="MGE49" s="53"/>
      <c r="MGF49" s="53"/>
      <c r="MGG49" s="53"/>
      <c r="MGH49" s="53"/>
      <c r="MGI49" s="53"/>
      <c r="MGJ49" s="53"/>
      <c r="MGK49" s="53"/>
      <c r="MGL49" s="53"/>
      <c r="MGM49" s="53"/>
      <c r="MGN49" s="53"/>
      <c r="MGO49" s="53"/>
      <c r="MGP49" s="53"/>
      <c r="MGQ49" s="53"/>
      <c r="MGR49" s="53"/>
      <c r="MGS49" s="53"/>
      <c r="MGT49" s="53"/>
      <c r="MGU49" s="53"/>
      <c r="MGV49" s="53"/>
      <c r="MGW49" s="53"/>
      <c r="MGX49" s="53"/>
      <c r="MGY49" s="53"/>
      <c r="MGZ49" s="53"/>
      <c r="MHA49" s="53"/>
      <c r="MHB49" s="53"/>
      <c r="MHC49" s="53"/>
      <c r="MHD49" s="53"/>
      <c r="MHE49" s="53"/>
      <c r="MHF49" s="53"/>
      <c r="MHG49" s="53"/>
      <c r="MHH49" s="53"/>
      <c r="MHI49" s="53"/>
      <c r="MHJ49" s="53"/>
      <c r="MHK49" s="53"/>
      <c r="MHL49" s="53"/>
      <c r="MHM49" s="53"/>
      <c r="MHN49" s="53"/>
      <c r="MHO49" s="53"/>
      <c r="MHP49" s="53"/>
      <c r="MHQ49" s="53"/>
      <c r="MHR49" s="53"/>
      <c r="MHS49" s="53"/>
      <c r="MHT49" s="53"/>
      <c r="MHU49" s="53"/>
      <c r="MHV49" s="53"/>
      <c r="MHW49" s="53"/>
      <c r="MHX49" s="53"/>
      <c r="MHY49" s="53"/>
      <c r="MHZ49" s="53"/>
      <c r="MIA49" s="53"/>
      <c r="MIB49" s="53"/>
      <c r="MIC49" s="53"/>
      <c r="MID49" s="53"/>
      <c r="MIE49" s="53"/>
      <c r="MIF49" s="53"/>
      <c r="MIG49" s="53"/>
      <c r="MIH49" s="53"/>
      <c r="MII49" s="53"/>
      <c r="MIJ49" s="53"/>
      <c r="MIK49" s="53"/>
      <c r="MIL49" s="53"/>
      <c r="MIM49" s="53"/>
      <c r="MIN49" s="53"/>
      <c r="MIO49" s="53"/>
      <c r="MIP49" s="53"/>
      <c r="MIQ49" s="53"/>
      <c r="MIR49" s="53"/>
      <c r="MIS49" s="53"/>
      <c r="MIT49" s="53"/>
      <c r="MIU49" s="53"/>
      <c r="MIV49" s="53"/>
      <c r="MIW49" s="53"/>
      <c r="MIX49" s="53"/>
      <c r="MIY49" s="53"/>
      <c r="MIZ49" s="53"/>
      <c r="MJA49" s="53"/>
      <c r="MJB49" s="53"/>
      <c r="MJC49" s="53"/>
      <c r="MJD49" s="53"/>
      <c r="MJE49" s="53"/>
      <c r="MJF49" s="53"/>
      <c r="MJG49" s="53"/>
      <c r="MJH49" s="53"/>
      <c r="MJI49" s="53"/>
      <c r="MJJ49" s="53"/>
      <c r="MJK49" s="53"/>
      <c r="MJL49" s="53"/>
      <c r="MJM49" s="53"/>
      <c r="MJN49" s="53"/>
      <c r="MJO49" s="53"/>
      <c r="MJP49" s="53"/>
      <c r="MJQ49" s="53"/>
      <c r="MJR49" s="53"/>
      <c r="MJS49" s="53"/>
      <c r="MJT49" s="53"/>
      <c r="MJU49" s="53"/>
      <c r="MJV49" s="53"/>
      <c r="MJW49" s="53"/>
      <c r="MJX49" s="53"/>
      <c r="MJY49" s="53"/>
      <c r="MJZ49" s="53"/>
      <c r="MKA49" s="53"/>
      <c r="MKB49" s="53"/>
      <c r="MKC49" s="53"/>
      <c r="MKD49" s="53"/>
      <c r="MKE49" s="53"/>
      <c r="MKF49" s="53"/>
      <c r="MKG49" s="53"/>
      <c r="MKH49" s="53"/>
      <c r="MKI49" s="53"/>
      <c r="MKJ49" s="53"/>
      <c r="MKK49" s="53"/>
      <c r="MKL49" s="53"/>
      <c r="MKM49" s="53"/>
      <c r="MKN49" s="53"/>
      <c r="MKO49" s="53"/>
      <c r="MKP49" s="53"/>
      <c r="MKQ49" s="53"/>
      <c r="MKR49" s="53"/>
      <c r="MKS49" s="53"/>
      <c r="MKT49" s="53"/>
      <c r="MKU49" s="53"/>
      <c r="MKV49" s="53"/>
      <c r="MKW49" s="53"/>
      <c r="MKX49" s="53"/>
      <c r="MKY49" s="53"/>
      <c r="MKZ49" s="53"/>
      <c r="MLA49" s="53"/>
      <c r="MLB49" s="53"/>
      <c r="MLC49" s="53"/>
      <c r="MLD49" s="53"/>
      <c r="MLE49" s="53"/>
      <c r="MLF49" s="53"/>
      <c r="MLG49" s="53"/>
      <c r="MLH49" s="53"/>
      <c r="MLI49" s="53"/>
      <c r="MLJ49" s="53"/>
      <c r="MLK49" s="53"/>
      <c r="MLL49" s="53"/>
      <c r="MLM49" s="53"/>
      <c r="MLN49" s="53"/>
      <c r="MLO49" s="53"/>
      <c r="MLP49" s="53"/>
      <c r="MLQ49" s="53"/>
      <c r="MLR49" s="53"/>
      <c r="MLS49" s="53"/>
      <c r="MLT49" s="53"/>
      <c r="MLU49" s="53"/>
      <c r="MLV49" s="53"/>
      <c r="MLW49" s="53"/>
      <c r="MLX49" s="53"/>
      <c r="MLY49" s="53"/>
      <c r="MLZ49" s="53"/>
      <c r="MMA49" s="53"/>
      <c r="MMB49" s="53"/>
      <c r="MMC49" s="53"/>
      <c r="MMD49" s="53"/>
      <c r="MME49" s="53"/>
      <c r="MMF49" s="53"/>
      <c r="MMG49" s="53"/>
      <c r="MMH49" s="53"/>
      <c r="MMI49" s="53"/>
      <c r="MMJ49" s="53"/>
      <c r="MMK49" s="53"/>
      <c r="MML49" s="53"/>
      <c r="MMM49" s="53"/>
      <c r="MMN49" s="53"/>
      <c r="MMO49" s="53"/>
      <c r="MMP49" s="53"/>
      <c r="MMQ49" s="53"/>
      <c r="MMR49" s="53"/>
      <c r="MMS49" s="53"/>
      <c r="MMT49" s="53"/>
      <c r="MMU49" s="53"/>
      <c r="MMV49" s="53"/>
      <c r="MMW49" s="53"/>
      <c r="MMX49" s="53"/>
      <c r="MMY49" s="53"/>
      <c r="MMZ49" s="53"/>
      <c r="MNA49" s="53"/>
      <c r="MNB49" s="53"/>
      <c r="MNC49" s="53"/>
      <c r="MND49" s="53"/>
      <c r="MNE49" s="53"/>
      <c r="MNF49" s="53"/>
      <c r="MNG49" s="53"/>
      <c r="MNH49" s="53"/>
      <c r="MNI49" s="53"/>
      <c r="MNJ49" s="53"/>
      <c r="MNK49" s="53"/>
      <c r="MNL49" s="53"/>
      <c r="MNM49" s="53"/>
      <c r="MNN49" s="53"/>
      <c r="MNO49" s="53"/>
      <c r="MNP49" s="53"/>
      <c r="MNQ49" s="53"/>
      <c r="MNR49" s="53"/>
      <c r="MNS49" s="53"/>
      <c r="MNT49" s="53"/>
      <c r="MNU49" s="53"/>
      <c r="MNV49" s="53"/>
      <c r="MNW49" s="53"/>
      <c r="MNX49" s="53"/>
      <c r="MNY49" s="53"/>
      <c r="MNZ49" s="53"/>
      <c r="MOA49" s="53"/>
      <c r="MOB49" s="53"/>
      <c r="MOC49" s="53"/>
      <c r="MOD49" s="53"/>
      <c r="MOE49" s="53"/>
      <c r="MOF49" s="53"/>
      <c r="MOG49" s="53"/>
      <c r="MOH49" s="53"/>
      <c r="MOI49" s="53"/>
      <c r="MOJ49" s="53"/>
      <c r="MOK49" s="53"/>
      <c r="MOL49" s="53"/>
      <c r="MOM49" s="53"/>
      <c r="MON49" s="53"/>
      <c r="MOO49" s="53"/>
      <c r="MOP49" s="53"/>
      <c r="MOQ49" s="53"/>
      <c r="MOR49" s="53"/>
      <c r="MOS49" s="53"/>
      <c r="MOT49" s="53"/>
      <c r="MOU49" s="53"/>
      <c r="MOV49" s="53"/>
      <c r="MOW49" s="53"/>
      <c r="MOX49" s="53"/>
      <c r="MOY49" s="53"/>
      <c r="MOZ49" s="53"/>
      <c r="MPA49" s="53"/>
      <c r="MPB49" s="53"/>
      <c r="MPC49" s="53"/>
      <c r="MPD49" s="53"/>
      <c r="MPE49" s="53"/>
      <c r="MPF49" s="53"/>
      <c r="MPG49" s="53"/>
      <c r="MPH49" s="53"/>
      <c r="MPI49" s="53"/>
      <c r="MPJ49" s="53"/>
      <c r="MPK49" s="53"/>
      <c r="MPL49" s="53"/>
      <c r="MPM49" s="53"/>
      <c r="MPN49" s="53"/>
      <c r="MPO49" s="53"/>
      <c r="MPP49" s="53"/>
      <c r="MPQ49" s="53"/>
      <c r="MPR49" s="53"/>
      <c r="MPS49" s="53"/>
      <c r="MPT49" s="53"/>
      <c r="MPU49" s="53"/>
      <c r="MPV49" s="53"/>
      <c r="MPW49" s="53"/>
      <c r="MPX49" s="53"/>
      <c r="MPY49" s="53"/>
      <c r="MPZ49" s="53"/>
      <c r="MQA49" s="53"/>
      <c r="MQB49" s="53"/>
      <c r="MQC49" s="53"/>
      <c r="MQD49" s="53"/>
      <c r="MQE49" s="53"/>
      <c r="MQF49" s="53"/>
      <c r="MQG49" s="53"/>
      <c r="MQH49" s="53"/>
      <c r="MQI49" s="53"/>
      <c r="MQJ49" s="53"/>
      <c r="MQK49" s="53"/>
      <c r="MQL49" s="53"/>
      <c r="MQM49" s="53"/>
      <c r="MQN49" s="53"/>
      <c r="MQO49" s="53"/>
      <c r="MQP49" s="53"/>
      <c r="MQQ49" s="53"/>
      <c r="MQR49" s="53"/>
      <c r="MQS49" s="53"/>
      <c r="MQT49" s="53"/>
      <c r="MQU49" s="53"/>
      <c r="MQV49" s="53"/>
      <c r="MQW49" s="53"/>
      <c r="MQX49" s="53"/>
      <c r="MQY49" s="53"/>
      <c r="MQZ49" s="53"/>
      <c r="MRA49" s="53"/>
      <c r="MRB49" s="53"/>
      <c r="MRC49" s="53"/>
      <c r="MRD49" s="53"/>
      <c r="MRE49" s="53"/>
      <c r="MRF49" s="53"/>
      <c r="MRG49" s="53"/>
      <c r="MRH49" s="53"/>
      <c r="MRI49" s="53"/>
      <c r="MRJ49" s="53"/>
      <c r="MRK49" s="53"/>
      <c r="MRL49" s="53"/>
      <c r="MRM49" s="53"/>
      <c r="MRN49" s="53"/>
      <c r="MRO49" s="53"/>
      <c r="MRP49" s="53"/>
      <c r="MRQ49" s="53"/>
      <c r="MRR49" s="53"/>
      <c r="MRS49" s="53"/>
      <c r="MRT49" s="53"/>
      <c r="MRU49" s="53"/>
      <c r="MRV49" s="53"/>
      <c r="MRW49" s="53"/>
      <c r="MRX49" s="53"/>
      <c r="MRY49" s="53"/>
      <c r="MRZ49" s="53"/>
      <c r="MSA49" s="53"/>
      <c r="MSB49" s="53"/>
      <c r="MSC49" s="53"/>
      <c r="MSD49" s="53"/>
      <c r="MSE49" s="53"/>
      <c r="MSF49" s="53"/>
      <c r="MSG49" s="53"/>
      <c r="MSH49" s="53"/>
      <c r="MSI49" s="53"/>
      <c r="MSJ49" s="53"/>
      <c r="MSK49" s="53"/>
      <c r="MSL49" s="53"/>
      <c r="MSM49" s="53"/>
      <c r="MSN49" s="53"/>
      <c r="MSO49" s="53"/>
      <c r="MSP49" s="53"/>
      <c r="MSQ49" s="53"/>
      <c r="MSR49" s="53"/>
      <c r="MSS49" s="53"/>
      <c r="MST49" s="53"/>
      <c r="MSU49" s="53"/>
      <c r="MSV49" s="53"/>
      <c r="MSW49" s="53"/>
      <c r="MSX49" s="53"/>
      <c r="MSY49" s="53"/>
      <c r="MSZ49" s="53"/>
      <c r="MTA49" s="53"/>
      <c r="MTB49" s="53"/>
      <c r="MTC49" s="53"/>
      <c r="MTD49" s="53"/>
      <c r="MTE49" s="53"/>
      <c r="MTF49" s="53"/>
      <c r="MTG49" s="53"/>
      <c r="MTH49" s="53"/>
      <c r="MTI49" s="53"/>
      <c r="MTJ49" s="53"/>
      <c r="MTK49" s="53"/>
      <c r="MTL49" s="53"/>
      <c r="MTM49" s="53"/>
      <c r="MTN49" s="53"/>
      <c r="MTO49" s="53"/>
      <c r="MTP49" s="53"/>
      <c r="MTQ49" s="53"/>
      <c r="MTR49" s="53"/>
      <c r="MTS49" s="53"/>
      <c r="MTT49" s="53"/>
      <c r="MTU49" s="53"/>
      <c r="MTV49" s="53"/>
      <c r="MTW49" s="53"/>
      <c r="MTX49" s="53"/>
      <c r="MTY49" s="53"/>
      <c r="MTZ49" s="53"/>
      <c r="MUA49" s="53"/>
      <c r="MUB49" s="53"/>
      <c r="MUC49" s="53"/>
      <c r="MUD49" s="53"/>
      <c r="MUE49" s="53"/>
      <c r="MUF49" s="53"/>
      <c r="MUG49" s="53"/>
      <c r="MUH49" s="53"/>
      <c r="MUI49" s="53"/>
      <c r="MUJ49" s="53"/>
      <c r="MUK49" s="53"/>
      <c r="MUL49" s="53"/>
      <c r="MUM49" s="53"/>
      <c r="MUN49" s="53"/>
      <c r="MUO49" s="53"/>
      <c r="MUP49" s="53"/>
      <c r="MUQ49" s="53"/>
      <c r="MUR49" s="53"/>
      <c r="MUS49" s="53"/>
      <c r="MUT49" s="53"/>
      <c r="MUU49" s="53"/>
      <c r="MUV49" s="53"/>
      <c r="MUW49" s="53"/>
      <c r="MUX49" s="53"/>
      <c r="MUY49" s="53"/>
      <c r="MUZ49" s="53"/>
      <c r="MVA49" s="53"/>
      <c r="MVB49" s="53"/>
      <c r="MVC49" s="53"/>
      <c r="MVD49" s="53"/>
      <c r="MVE49" s="53"/>
      <c r="MVF49" s="53"/>
      <c r="MVG49" s="53"/>
      <c r="MVH49" s="53"/>
      <c r="MVI49" s="53"/>
      <c r="MVJ49" s="53"/>
      <c r="MVK49" s="53"/>
      <c r="MVL49" s="53"/>
      <c r="MVM49" s="53"/>
      <c r="MVN49" s="53"/>
      <c r="MVO49" s="53"/>
      <c r="MVP49" s="53"/>
      <c r="MVQ49" s="53"/>
      <c r="MVR49" s="53"/>
      <c r="MVS49" s="53"/>
      <c r="MVT49" s="53"/>
      <c r="MVU49" s="53"/>
      <c r="MVV49" s="53"/>
      <c r="MVW49" s="53"/>
      <c r="MVX49" s="53"/>
      <c r="MVY49" s="53"/>
      <c r="MVZ49" s="53"/>
      <c r="MWA49" s="53"/>
      <c r="MWB49" s="53"/>
      <c r="MWC49" s="53"/>
      <c r="MWD49" s="53"/>
      <c r="MWE49" s="53"/>
      <c r="MWF49" s="53"/>
      <c r="MWG49" s="53"/>
      <c r="MWH49" s="53"/>
      <c r="MWI49" s="53"/>
      <c r="MWJ49" s="53"/>
      <c r="MWK49" s="53"/>
      <c r="MWL49" s="53"/>
      <c r="MWM49" s="53"/>
      <c r="MWN49" s="53"/>
      <c r="MWO49" s="53"/>
      <c r="MWP49" s="53"/>
      <c r="MWQ49" s="53"/>
      <c r="MWR49" s="53"/>
      <c r="MWS49" s="53"/>
      <c r="MWT49" s="53"/>
      <c r="MWU49" s="53"/>
      <c r="MWV49" s="53"/>
      <c r="MWW49" s="53"/>
      <c r="MWX49" s="53"/>
      <c r="MWY49" s="53"/>
      <c r="MWZ49" s="53"/>
      <c r="MXA49" s="53"/>
      <c r="MXB49" s="53"/>
      <c r="MXC49" s="53"/>
      <c r="MXD49" s="53"/>
      <c r="MXE49" s="53"/>
      <c r="MXF49" s="53"/>
      <c r="MXG49" s="53"/>
      <c r="MXH49" s="53"/>
      <c r="MXI49" s="53"/>
      <c r="MXJ49" s="53"/>
      <c r="MXK49" s="53"/>
      <c r="MXL49" s="53"/>
      <c r="MXM49" s="53"/>
      <c r="MXN49" s="53"/>
      <c r="MXO49" s="53"/>
      <c r="MXP49" s="53"/>
      <c r="MXQ49" s="53"/>
      <c r="MXR49" s="53"/>
      <c r="MXS49" s="53"/>
      <c r="MXT49" s="53"/>
      <c r="MXU49" s="53"/>
      <c r="MXV49" s="53"/>
      <c r="MXW49" s="53"/>
      <c r="MXX49" s="53"/>
      <c r="MXY49" s="53"/>
      <c r="MXZ49" s="53"/>
      <c r="MYA49" s="53"/>
      <c r="MYB49" s="53"/>
      <c r="MYC49" s="53"/>
      <c r="MYD49" s="53"/>
      <c r="MYE49" s="53"/>
      <c r="MYF49" s="53"/>
      <c r="MYG49" s="53"/>
      <c r="MYH49" s="53"/>
      <c r="MYI49" s="53"/>
      <c r="MYJ49" s="53"/>
      <c r="MYK49" s="53"/>
      <c r="MYL49" s="53"/>
      <c r="MYM49" s="53"/>
      <c r="MYN49" s="53"/>
      <c r="MYO49" s="53"/>
      <c r="MYP49" s="53"/>
      <c r="MYQ49" s="53"/>
      <c r="MYR49" s="53"/>
      <c r="MYS49" s="53"/>
      <c r="MYT49" s="53"/>
      <c r="MYU49" s="53"/>
      <c r="MYV49" s="53"/>
      <c r="MYW49" s="53"/>
      <c r="MYX49" s="53"/>
      <c r="MYY49" s="53"/>
      <c r="MYZ49" s="53"/>
      <c r="MZA49" s="53"/>
      <c r="MZB49" s="53"/>
      <c r="MZC49" s="53"/>
      <c r="MZD49" s="53"/>
      <c r="MZE49" s="53"/>
      <c r="MZF49" s="53"/>
      <c r="MZG49" s="53"/>
      <c r="MZH49" s="53"/>
      <c r="MZI49" s="53"/>
      <c r="MZJ49" s="53"/>
      <c r="MZK49" s="53"/>
      <c r="MZL49" s="53"/>
      <c r="MZM49" s="53"/>
      <c r="MZN49" s="53"/>
      <c r="MZO49" s="53"/>
      <c r="MZP49" s="53"/>
      <c r="MZQ49" s="53"/>
      <c r="MZR49" s="53"/>
      <c r="MZS49" s="53"/>
      <c r="MZT49" s="53"/>
      <c r="MZU49" s="53"/>
      <c r="MZV49" s="53"/>
      <c r="MZW49" s="53"/>
      <c r="MZX49" s="53"/>
      <c r="MZY49" s="53"/>
      <c r="MZZ49" s="53"/>
      <c r="NAA49" s="53"/>
      <c r="NAB49" s="53"/>
      <c r="NAC49" s="53"/>
      <c r="NAD49" s="53"/>
      <c r="NAE49" s="53"/>
      <c r="NAF49" s="53"/>
      <c r="NAG49" s="53"/>
      <c r="NAH49" s="53"/>
      <c r="NAI49" s="53"/>
      <c r="NAJ49" s="53"/>
      <c r="NAK49" s="53"/>
      <c r="NAL49" s="53"/>
      <c r="NAM49" s="53"/>
      <c r="NAN49" s="53"/>
      <c r="NAO49" s="53"/>
      <c r="NAP49" s="53"/>
      <c r="NAQ49" s="53"/>
      <c r="NAR49" s="53"/>
      <c r="NAS49" s="53"/>
      <c r="NAT49" s="53"/>
      <c r="NAU49" s="53"/>
      <c r="NAV49" s="53"/>
      <c r="NAW49" s="53"/>
      <c r="NAX49" s="53"/>
      <c r="NAY49" s="53"/>
      <c r="NAZ49" s="53"/>
      <c r="NBA49" s="53"/>
      <c r="NBB49" s="53"/>
      <c r="NBC49" s="53"/>
      <c r="NBD49" s="53"/>
      <c r="NBE49" s="53"/>
      <c r="NBF49" s="53"/>
      <c r="NBG49" s="53"/>
      <c r="NBH49" s="53"/>
      <c r="NBI49" s="53"/>
      <c r="NBJ49" s="53"/>
      <c r="NBK49" s="53"/>
      <c r="NBL49" s="53"/>
      <c r="NBM49" s="53"/>
      <c r="NBN49" s="53"/>
      <c r="NBO49" s="53"/>
      <c r="NBP49" s="53"/>
      <c r="NBQ49" s="53"/>
      <c r="NBR49" s="53"/>
      <c r="NBS49" s="53"/>
      <c r="NBT49" s="53"/>
      <c r="NBU49" s="53"/>
      <c r="NBV49" s="53"/>
      <c r="NBW49" s="53"/>
      <c r="NBX49" s="53"/>
      <c r="NBY49" s="53"/>
      <c r="NBZ49" s="53"/>
      <c r="NCA49" s="53"/>
      <c r="NCB49" s="53"/>
      <c r="NCC49" s="53"/>
      <c r="NCD49" s="53"/>
      <c r="NCE49" s="53"/>
      <c r="NCF49" s="53"/>
      <c r="NCG49" s="53"/>
      <c r="NCH49" s="53"/>
      <c r="NCI49" s="53"/>
      <c r="NCJ49" s="53"/>
      <c r="NCK49" s="53"/>
      <c r="NCL49" s="53"/>
      <c r="NCM49" s="53"/>
      <c r="NCN49" s="53"/>
      <c r="NCO49" s="53"/>
      <c r="NCP49" s="53"/>
      <c r="NCQ49" s="53"/>
      <c r="NCR49" s="53"/>
      <c r="NCS49" s="53"/>
      <c r="NCT49" s="53"/>
      <c r="NCU49" s="53"/>
      <c r="NCV49" s="53"/>
      <c r="NCW49" s="53"/>
      <c r="NCX49" s="53"/>
      <c r="NCY49" s="53"/>
      <c r="NCZ49" s="53"/>
      <c r="NDA49" s="53"/>
      <c r="NDB49" s="53"/>
      <c r="NDC49" s="53"/>
      <c r="NDD49" s="53"/>
      <c r="NDE49" s="53"/>
      <c r="NDF49" s="53"/>
      <c r="NDG49" s="53"/>
      <c r="NDH49" s="53"/>
      <c r="NDI49" s="53"/>
      <c r="NDJ49" s="53"/>
      <c r="NDK49" s="53"/>
      <c r="NDL49" s="53"/>
      <c r="NDM49" s="53"/>
      <c r="NDN49" s="53"/>
      <c r="NDO49" s="53"/>
      <c r="NDP49" s="53"/>
      <c r="NDQ49" s="53"/>
      <c r="NDR49" s="53"/>
      <c r="NDS49" s="53"/>
      <c r="NDT49" s="53"/>
      <c r="NDU49" s="53"/>
      <c r="NDV49" s="53"/>
      <c r="NDW49" s="53"/>
      <c r="NDX49" s="53"/>
      <c r="NDY49" s="53"/>
      <c r="NDZ49" s="53"/>
      <c r="NEA49" s="53"/>
      <c r="NEB49" s="53"/>
      <c r="NEC49" s="53"/>
      <c r="NED49" s="53"/>
      <c r="NEE49" s="53"/>
      <c r="NEF49" s="53"/>
      <c r="NEG49" s="53"/>
      <c r="NEH49" s="53"/>
      <c r="NEI49" s="53"/>
      <c r="NEJ49" s="53"/>
      <c r="NEK49" s="53"/>
      <c r="NEL49" s="53"/>
      <c r="NEM49" s="53"/>
      <c r="NEN49" s="53"/>
      <c r="NEO49" s="53"/>
      <c r="NEP49" s="53"/>
      <c r="NEQ49" s="53"/>
      <c r="NER49" s="53"/>
      <c r="NES49" s="53"/>
      <c r="NET49" s="53"/>
      <c r="NEU49" s="53"/>
      <c r="NEV49" s="53"/>
      <c r="NEW49" s="53"/>
      <c r="NEX49" s="53"/>
      <c r="NEY49" s="53"/>
      <c r="NEZ49" s="53"/>
      <c r="NFA49" s="53"/>
      <c r="NFB49" s="53"/>
      <c r="NFC49" s="53"/>
      <c r="NFD49" s="53"/>
      <c r="NFE49" s="53"/>
      <c r="NFF49" s="53"/>
      <c r="NFG49" s="53"/>
      <c r="NFH49" s="53"/>
      <c r="NFI49" s="53"/>
      <c r="NFJ49" s="53"/>
      <c r="NFK49" s="53"/>
      <c r="NFL49" s="53"/>
      <c r="NFM49" s="53"/>
      <c r="NFN49" s="53"/>
      <c r="NFO49" s="53"/>
      <c r="NFP49" s="53"/>
      <c r="NFQ49" s="53"/>
      <c r="NFR49" s="53"/>
      <c r="NFS49" s="53"/>
      <c r="NFT49" s="53"/>
      <c r="NFU49" s="53"/>
      <c r="NFV49" s="53"/>
      <c r="NFW49" s="53"/>
      <c r="NFX49" s="53"/>
      <c r="NFY49" s="53"/>
      <c r="NFZ49" s="53"/>
      <c r="NGA49" s="53"/>
      <c r="NGB49" s="53"/>
      <c r="NGC49" s="53"/>
      <c r="NGD49" s="53"/>
      <c r="NGE49" s="53"/>
      <c r="NGF49" s="53"/>
      <c r="NGG49" s="53"/>
      <c r="NGH49" s="53"/>
      <c r="NGI49" s="53"/>
      <c r="NGJ49" s="53"/>
      <c r="NGK49" s="53"/>
      <c r="NGL49" s="53"/>
      <c r="NGM49" s="53"/>
      <c r="NGN49" s="53"/>
      <c r="NGO49" s="53"/>
      <c r="NGP49" s="53"/>
      <c r="NGQ49" s="53"/>
      <c r="NGR49" s="53"/>
      <c r="NGS49" s="53"/>
      <c r="NGT49" s="53"/>
      <c r="NGU49" s="53"/>
      <c r="NGV49" s="53"/>
      <c r="NGW49" s="53"/>
      <c r="NGX49" s="53"/>
      <c r="NGY49" s="53"/>
      <c r="NGZ49" s="53"/>
      <c r="NHA49" s="53"/>
      <c r="NHB49" s="53"/>
      <c r="NHC49" s="53"/>
      <c r="NHD49" s="53"/>
      <c r="NHE49" s="53"/>
      <c r="NHF49" s="53"/>
      <c r="NHG49" s="53"/>
      <c r="NHH49" s="53"/>
      <c r="NHI49" s="53"/>
      <c r="NHJ49" s="53"/>
      <c r="NHK49" s="53"/>
      <c r="NHL49" s="53"/>
      <c r="NHM49" s="53"/>
      <c r="NHN49" s="53"/>
      <c r="NHO49" s="53"/>
      <c r="NHP49" s="53"/>
      <c r="NHQ49" s="53"/>
      <c r="NHR49" s="53"/>
      <c r="NHS49" s="53"/>
      <c r="NHT49" s="53"/>
      <c r="NHU49" s="53"/>
      <c r="NHV49" s="53"/>
      <c r="NHW49" s="53"/>
      <c r="NHX49" s="53"/>
      <c r="NHY49" s="53"/>
      <c r="NHZ49" s="53"/>
      <c r="NIA49" s="53"/>
      <c r="NIB49" s="53"/>
      <c r="NIC49" s="53"/>
      <c r="NID49" s="53"/>
      <c r="NIE49" s="53"/>
      <c r="NIF49" s="53"/>
      <c r="NIG49" s="53"/>
      <c r="NIH49" s="53"/>
      <c r="NII49" s="53"/>
      <c r="NIJ49" s="53"/>
      <c r="NIK49" s="53"/>
      <c r="NIL49" s="53"/>
      <c r="NIM49" s="53"/>
      <c r="NIN49" s="53"/>
      <c r="NIO49" s="53"/>
      <c r="NIP49" s="53"/>
      <c r="NIQ49" s="53"/>
      <c r="NIR49" s="53"/>
      <c r="NIS49" s="53"/>
      <c r="NIT49" s="53"/>
      <c r="NIU49" s="53"/>
      <c r="NIV49" s="53"/>
      <c r="NIW49" s="53"/>
      <c r="NIX49" s="53"/>
      <c r="NIY49" s="53"/>
      <c r="NIZ49" s="53"/>
      <c r="NJA49" s="53"/>
      <c r="NJB49" s="53"/>
      <c r="NJC49" s="53"/>
      <c r="NJD49" s="53"/>
      <c r="NJE49" s="53"/>
      <c r="NJF49" s="53"/>
      <c r="NJG49" s="53"/>
      <c r="NJH49" s="53"/>
      <c r="NJI49" s="53"/>
      <c r="NJJ49" s="53"/>
      <c r="NJK49" s="53"/>
      <c r="NJL49" s="53"/>
      <c r="NJM49" s="53"/>
      <c r="NJN49" s="53"/>
      <c r="NJO49" s="53"/>
      <c r="NJP49" s="53"/>
      <c r="NJQ49" s="53"/>
      <c r="NJR49" s="53"/>
      <c r="NJS49" s="53"/>
      <c r="NJT49" s="53"/>
      <c r="NJU49" s="53"/>
      <c r="NJV49" s="53"/>
      <c r="NJW49" s="53"/>
      <c r="NJX49" s="53"/>
      <c r="NJY49" s="53"/>
      <c r="NJZ49" s="53"/>
      <c r="NKA49" s="53"/>
      <c r="NKB49" s="53"/>
      <c r="NKC49" s="53"/>
      <c r="NKD49" s="53"/>
      <c r="NKE49" s="53"/>
      <c r="NKF49" s="53"/>
      <c r="NKG49" s="53"/>
      <c r="NKH49" s="53"/>
      <c r="NKI49" s="53"/>
      <c r="NKJ49" s="53"/>
      <c r="NKK49" s="53"/>
      <c r="NKL49" s="53"/>
      <c r="NKM49" s="53"/>
      <c r="NKN49" s="53"/>
      <c r="NKO49" s="53"/>
      <c r="NKP49" s="53"/>
      <c r="NKQ49" s="53"/>
      <c r="NKR49" s="53"/>
      <c r="NKS49" s="53"/>
      <c r="NKT49" s="53"/>
      <c r="NKU49" s="53"/>
      <c r="NKV49" s="53"/>
      <c r="NKW49" s="53"/>
      <c r="NKX49" s="53"/>
      <c r="NKY49" s="53"/>
      <c r="NKZ49" s="53"/>
      <c r="NLA49" s="53"/>
      <c r="NLB49" s="53"/>
      <c r="NLC49" s="53"/>
      <c r="NLD49" s="53"/>
      <c r="NLE49" s="53"/>
      <c r="NLF49" s="53"/>
      <c r="NLG49" s="53"/>
      <c r="NLH49" s="53"/>
      <c r="NLI49" s="53"/>
      <c r="NLJ49" s="53"/>
      <c r="NLK49" s="53"/>
      <c r="NLL49" s="53"/>
      <c r="NLM49" s="53"/>
      <c r="NLN49" s="53"/>
      <c r="NLO49" s="53"/>
      <c r="NLP49" s="53"/>
      <c r="NLQ49" s="53"/>
      <c r="NLR49" s="53"/>
      <c r="NLS49" s="53"/>
      <c r="NLT49" s="53"/>
      <c r="NLU49" s="53"/>
      <c r="NLV49" s="53"/>
      <c r="NLW49" s="53"/>
      <c r="NLX49" s="53"/>
      <c r="NLY49" s="53"/>
      <c r="NLZ49" s="53"/>
      <c r="NMA49" s="53"/>
      <c r="NMB49" s="53"/>
      <c r="NMC49" s="53"/>
      <c r="NMD49" s="53"/>
      <c r="NME49" s="53"/>
      <c r="NMF49" s="53"/>
      <c r="NMG49" s="53"/>
      <c r="NMH49" s="53"/>
      <c r="NMI49" s="53"/>
      <c r="NMJ49" s="53"/>
      <c r="NMK49" s="53"/>
      <c r="NML49" s="53"/>
      <c r="NMM49" s="53"/>
      <c r="NMN49" s="53"/>
      <c r="NMO49" s="53"/>
      <c r="NMP49" s="53"/>
      <c r="NMQ49" s="53"/>
      <c r="NMR49" s="53"/>
      <c r="NMS49" s="53"/>
      <c r="NMT49" s="53"/>
      <c r="NMU49" s="53"/>
      <c r="NMV49" s="53"/>
      <c r="NMW49" s="53"/>
      <c r="NMX49" s="53"/>
      <c r="NMY49" s="53"/>
      <c r="NMZ49" s="53"/>
      <c r="NNA49" s="53"/>
      <c r="NNB49" s="53"/>
      <c r="NNC49" s="53"/>
      <c r="NND49" s="53"/>
      <c r="NNE49" s="53"/>
      <c r="NNF49" s="53"/>
      <c r="NNG49" s="53"/>
      <c r="NNH49" s="53"/>
      <c r="NNI49" s="53"/>
      <c r="NNJ49" s="53"/>
      <c r="NNK49" s="53"/>
      <c r="NNL49" s="53"/>
      <c r="NNM49" s="53"/>
      <c r="NNN49" s="53"/>
      <c r="NNO49" s="53"/>
      <c r="NNP49" s="53"/>
      <c r="NNQ49" s="53"/>
      <c r="NNR49" s="53"/>
      <c r="NNS49" s="53"/>
      <c r="NNT49" s="53"/>
      <c r="NNU49" s="53"/>
      <c r="NNV49" s="53"/>
      <c r="NNW49" s="53"/>
      <c r="NNX49" s="53"/>
      <c r="NNY49" s="53"/>
      <c r="NNZ49" s="53"/>
      <c r="NOA49" s="53"/>
      <c r="NOB49" s="53"/>
      <c r="NOC49" s="53"/>
      <c r="NOD49" s="53"/>
      <c r="NOE49" s="53"/>
      <c r="NOF49" s="53"/>
      <c r="NOG49" s="53"/>
      <c r="NOH49" s="53"/>
      <c r="NOI49" s="53"/>
      <c r="NOJ49" s="53"/>
      <c r="NOK49" s="53"/>
      <c r="NOL49" s="53"/>
      <c r="NOM49" s="53"/>
      <c r="NON49" s="53"/>
      <c r="NOO49" s="53"/>
      <c r="NOP49" s="53"/>
      <c r="NOQ49" s="53"/>
      <c r="NOR49" s="53"/>
      <c r="NOS49" s="53"/>
      <c r="NOT49" s="53"/>
      <c r="NOU49" s="53"/>
      <c r="NOV49" s="53"/>
      <c r="NOW49" s="53"/>
      <c r="NOX49" s="53"/>
      <c r="NOY49" s="53"/>
      <c r="NOZ49" s="53"/>
      <c r="NPA49" s="53"/>
      <c r="NPB49" s="53"/>
      <c r="NPC49" s="53"/>
      <c r="NPD49" s="53"/>
      <c r="NPE49" s="53"/>
      <c r="NPF49" s="53"/>
      <c r="NPG49" s="53"/>
      <c r="NPH49" s="53"/>
      <c r="NPI49" s="53"/>
      <c r="NPJ49" s="53"/>
      <c r="NPK49" s="53"/>
      <c r="NPL49" s="53"/>
      <c r="NPM49" s="53"/>
      <c r="NPN49" s="53"/>
      <c r="NPO49" s="53"/>
      <c r="NPP49" s="53"/>
      <c r="NPQ49" s="53"/>
      <c r="NPR49" s="53"/>
      <c r="NPS49" s="53"/>
      <c r="NPT49" s="53"/>
      <c r="NPU49" s="53"/>
      <c r="NPV49" s="53"/>
      <c r="NPW49" s="53"/>
      <c r="NPX49" s="53"/>
      <c r="NPY49" s="53"/>
      <c r="NPZ49" s="53"/>
      <c r="NQA49" s="53"/>
      <c r="NQB49" s="53"/>
      <c r="NQC49" s="53"/>
      <c r="NQD49" s="53"/>
      <c r="NQE49" s="53"/>
      <c r="NQF49" s="53"/>
      <c r="NQG49" s="53"/>
      <c r="NQH49" s="53"/>
      <c r="NQI49" s="53"/>
      <c r="NQJ49" s="53"/>
      <c r="NQK49" s="53"/>
      <c r="NQL49" s="53"/>
      <c r="NQM49" s="53"/>
      <c r="NQN49" s="53"/>
      <c r="NQO49" s="53"/>
      <c r="NQP49" s="53"/>
      <c r="NQQ49" s="53"/>
      <c r="NQR49" s="53"/>
      <c r="NQS49" s="53"/>
      <c r="NQT49" s="53"/>
      <c r="NQU49" s="53"/>
      <c r="NQV49" s="53"/>
      <c r="NQW49" s="53"/>
      <c r="NQX49" s="53"/>
      <c r="NQY49" s="53"/>
      <c r="NQZ49" s="53"/>
      <c r="NRA49" s="53"/>
      <c r="NRB49" s="53"/>
      <c r="NRC49" s="53"/>
      <c r="NRD49" s="53"/>
      <c r="NRE49" s="53"/>
      <c r="NRF49" s="53"/>
      <c r="NRG49" s="53"/>
      <c r="NRH49" s="53"/>
      <c r="NRI49" s="53"/>
      <c r="NRJ49" s="53"/>
      <c r="NRK49" s="53"/>
      <c r="NRL49" s="53"/>
      <c r="NRM49" s="53"/>
      <c r="NRN49" s="53"/>
      <c r="NRO49" s="53"/>
      <c r="NRP49" s="53"/>
      <c r="NRQ49" s="53"/>
      <c r="NRR49" s="53"/>
      <c r="NRS49" s="53"/>
      <c r="NRT49" s="53"/>
      <c r="NRU49" s="53"/>
      <c r="NRV49" s="53"/>
      <c r="NRW49" s="53"/>
      <c r="NRX49" s="53"/>
      <c r="NRY49" s="53"/>
      <c r="NRZ49" s="53"/>
      <c r="NSA49" s="53"/>
      <c r="NSB49" s="53"/>
      <c r="NSC49" s="53"/>
      <c r="NSD49" s="53"/>
      <c r="NSE49" s="53"/>
      <c r="NSF49" s="53"/>
      <c r="NSG49" s="53"/>
      <c r="NSH49" s="53"/>
      <c r="NSI49" s="53"/>
      <c r="NSJ49" s="53"/>
      <c r="NSK49" s="53"/>
      <c r="NSL49" s="53"/>
      <c r="NSM49" s="53"/>
      <c r="NSN49" s="53"/>
      <c r="NSO49" s="53"/>
      <c r="NSP49" s="53"/>
      <c r="NSQ49" s="53"/>
      <c r="NSR49" s="53"/>
      <c r="NSS49" s="53"/>
      <c r="NST49" s="53"/>
      <c r="NSU49" s="53"/>
      <c r="NSV49" s="53"/>
      <c r="NSW49" s="53"/>
      <c r="NSX49" s="53"/>
      <c r="NSY49" s="53"/>
      <c r="NSZ49" s="53"/>
      <c r="NTA49" s="53"/>
      <c r="NTB49" s="53"/>
      <c r="NTC49" s="53"/>
      <c r="NTD49" s="53"/>
      <c r="NTE49" s="53"/>
      <c r="NTF49" s="53"/>
      <c r="NTG49" s="53"/>
      <c r="NTH49" s="53"/>
      <c r="NTI49" s="53"/>
      <c r="NTJ49" s="53"/>
      <c r="NTK49" s="53"/>
      <c r="NTL49" s="53"/>
      <c r="NTM49" s="53"/>
      <c r="NTN49" s="53"/>
      <c r="NTO49" s="53"/>
      <c r="NTP49" s="53"/>
      <c r="NTQ49" s="53"/>
      <c r="NTR49" s="53"/>
      <c r="NTS49" s="53"/>
      <c r="NTT49" s="53"/>
      <c r="NTU49" s="53"/>
      <c r="NTV49" s="53"/>
      <c r="NTW49" s="53"/>
      <c r="NTX49" s="53"/>
      <c r="NTY49" s="53"/>
      <c r="NTZ49" s="53"/>
      <c r="NUA49" s="53"/>
      <c r="NUB49" s="53"/>
      <c r="NUC49" s="53"/>
      <c r="NUD49" s="53"/>
      <c r="NUE49" s="53"/>
      <c r="NUF49" s="53"/>
      <c r="NUG49" s="53"/>
      <c r="NUH49" s="53"/>
      <c r="NUI49" s="53"/>
      <c r="NUJ49" s="53"/>
      <c r="NUK49" s="53"/>
      <c r="NUL49" s="53"/>
      <c r="NUM49" s="53"/>
      <c r="NUN49" s="53"/>
      <c r="NUO49" s="53"/>
      <c r="NUP49" s="53"/>
      <c r="NUQ49" s="53"/>
      <c r="NUR49" s="53"/>
      <c r="NUS49" s="53"/>
      <c r="NUT49" s="53"/>
      <c r="NUU49" s="53"/>
      <c r="NUV49" s="53"/>
      <c r="NUW49" s="53"/>
      <c r="NUX49" s="53"/>
      <c r="NUY49" s="53"/>
      <c r="NUZ49" s="53"/>
      <c r="NVA49" s="53"/>
      <c r="NVB49" s="53"/>
      <c r="NVC49" s="53"/>
      <c r="NVD49" s="53"/>
      <c r="NVE49" s="53"/>
      <c r="NVF49" s="53"/>
      <c r="NVG49" s="53"/>
      <c r="NVH49" s="53"/>
      <c r="NVI49" s="53"/>
      <c r="NVJ49" s="53"/>
      <c r="NVK49" s="53"/>
      <c r="NVL49" s="53"/>
      <c r="NVM49" s="53"/>
      <c r="NVN49" s="53"/>
      <c r="NVO49" s="53"/>
      <c r="NVP49" s="53"/>
      <c r="NVQ49" s="53"/>
      <c r="NVR49" s="53"/>
      <c r="NVS49" s="53"/>
      <c r="NVT49" s="53"/>
      <c r="NVU49" s="53"/>
      <c r="NVV49" s="53"/>
      <c r="NVW49" s="53"/>
      <c r="NVX49" s="53"/>
      <c r="NVY49" s="53"/>
      <c r="NVZ49" s="53"/>
      <c r="NWA49" s="53"/>
      <c r="NWB49" s="53"/>
      <c r="NWC49" s="53"/>
      <c r="NWD49" s="53"/>
      <c r="NWE49" s="53"/>
      <c r="NWF49" s="53"/>
      <c r="NWG49" s="53"/>
      <c r="NWH49" s="53"/>
      <c r="NWI49" s="53"/>
      <c r="NWJ49" s="53"/>
      <c r="NWK49" s="53"/>
      <c r="NWL49" s="53"/>
      <c r="NWM49" s="53"/>
      <c r="NWN49" s="53"/>
      <c r="NWO49" s="53"/>
      <c r="NWP49" s="53"/>
      <c r="NWQ49" s="53"/>
      <c r="NWR49" s="53"/>
      <c r="NWS49" s="53"/>
      <c r="NWT49" s="53"/>
      <c r="NWU49" s="53"/>
      <c r="NWV49" s="53"/>
      <c r="NWW49" s="53"/>
      <c r="NWX49" s="53"/>
      <c r="NWY49" s="53"/>
      <c r="NWZ49" s="53"/>
      <c r="NXA49" s="53"/>
      <c r="NXB49" s="53"/>
      <c r="NXC49" s="53"/>
      <c r="NXD49" s="53"/>
      <c r="NXE49" s="53"/>
      <c r="NXF49" s="53"/>
      <c r="NXG49" s="53"/>
      <c r="NXH49" s="53"/>
      <c r="NXI49" s="53"/>
      <c r="NXJ49" s="53"/>
      <c r="NXK49" s="53"/>
      <c r="NXL49" s="53"/>
      <c r="NXM49" s="53"/>
      <c r="NXN49" s="53"/>
      <c r="NXO49" s="53"/>
      <c r="NXP49" s="53"/>
      <c r="NXQ49" s="53"/>
      <c r="NXR49" s="53"/>
      <c r="NXS49" s="53"/>
      <c r="NXT49" s="53"/>
      <c r="NXU49" s="53"/>
      <c r="NXV49" s="53"/>
      <c r="NXW49" s="53"/>
      <c r="NXX49" s="53"/>
      <c r="NXY49" s="53"/>
      <c r="NXZ49" s="53"/>
      <c r="NYA49" s="53"/>
      <c r="NYB49" s="53"/>
      <c r="NYC49" s="53"/>
      <c r="NYD49" s="53"/>
      <c r="NYE49" s="53"/>
      <c r="NYF49" s="53"/>
      <c r="NYG49" s="53"/>
      <c r="NYH49" s="53"/>
      <c r="NYI49" s="53"/>
      <c r="NYJ49" s="53"/>
      <c r="NYK49" s="53"/>
      <c r="NYL49" s="53"/>
      <c r="NYM49" s="53"/>
      <c r="NYN49" s="53"/>
      <c r="NYO49" s="53"/>
      <c r="NYP49" s="53"/>
      <c r="NYQ49" s="53"/>
      <c r="NYR49" s="53"/>
      <c r="NYS49" s="53"/>
      <c r="NYT49" s="53"/>
      <c r="NYU49" s="53"/>
      <c r="NYV49" s="53"/>
      <c r="NYW49" s="53"/>
      <c r="NYX49" s="53"/>
      <c r="NYY49" s="53"/>
      <c r="NYZ49" s="53"/>
      <c r="NZA49" s="53"/>
      <c r="NZB49" s="53"/>
      <c r="NZC49" s="53"/>
      <c r="NZD49" s="53"/>
      <c r="NZE49" s="53"/>
      <c r="NZF49" s="53"/>
      <c r="NZG49" s="53"/>
      <c r="NZH49" s="53"/>
      <c r="NZI49" s="53"/>
      <c r="NZJ49" s="53"/>
      <c r="NZK49" s="53"/>
      <c r="NZL49" s="53"/>
      <c r="NZM49" s="53"/>
      <c r="NZN49" s="53"/>
      <c r="NZO49" s="53"/>
      <c r="NZP49" s="53"/>
      <c r="NZQ49" s="53"/>
      <c r="NZR49" s="53"/>
      <c r="NZS49" s="53"/>
      <c r="NZT49" s="53"/>
      <c r="NZU49" s="53"/>
      <c r="NZV49" s="53"/>
      <c r="NZW49" s="53"/>
      <c r="NZX49" s="53"/>
      <c r="NZY49" s="53"/>
      <c r="NZZ49" s="53"/>
      <c r="OAA49" s="53"/>
      <c r="OAB49" s="53"/>
      <c r="OAC49" s="53"/>
      <c r="OAD49" s="53"/>
      <c r="OAE49" s="53"/>
      <c r="OAF49" s="53"/>
      <c r="OAG49" s="53"/>
      <c r="OAH49" s="53"/>
      <c r="OAI49" s="53"/>
      <c r="OAJ49" s="53"/>
      <c r="OAK49" s="53"/>
      <c r="OAL49" s="53"/>
      <c r="OAM49" s="53"/>
      <c r="OAN49" s="53"/>
      <c r="OAO49" s="53"/>
      <c r="OAP49" s="53"/>
      <c r="OAQ49" s="53"/>
      <c r="OAR49" s="53"/>
      <c r="OAS49" s="53"/>
      <c r="OAT49" s="53"/>
      <c r="OAU49" s="53"/>
      <c r="OAV49" s="53"/>
      <c r="OAW49" s="53"/>
      <c r="OAX49" s="53"/>
      <c r="OAY49" s="53"/>
      <c r="OAZ49" s="53"/>
      <c r="OBA49" s="53"/>
      <c r="OBB49" s="53"/>
      <c r="OBC49" s="53"/>
      <c r="OBD49" s="53"/>
      <c r="OBE49" s="53"/>
      <c r="OBF49" s="53"/>
      <c r="OBG49" s="53"/>
      <c r="OBH49" s="53"/>
      <c r="OBI49" s="53"/>
      <c r="OBJ49" s="53"/>
      <c r="OBK49" s="53"/>
      <c r="OBL49" s="53"/>
      <c r="OBM49" s="53"/>
      <c r="OBN49" s="53"/>
      <c r="OBO49" s="53"/>
      <c r="OBP49" s="53"/>
      <c r="OBQ49" s="53"/>
      <c r="OBR49" s="53"/>
      <c r="OBS49" s="53"/>
      <c r="OBT49" s="53"/>
      <c r="OBU49" s="53"/>
      <c r="OBV49" s="53"/>
      <c r="OBW49" s="53"/>
      <c r="OBX49" s="53"/>
      <c r="OBY49" s="53"/>
      <c r="OBZ49" s="53"/>
      <c r="OCA49" s="53"/>
      <c r="OCB49" s="53"/>
      <c r="OCC49" s="53"/>
      <c r="OCD49" s="53"/>
      <c r="OCE49" s="53"/>
      <c r="OCF49" s="53"/>
      <c r="OCG49" s="53"/>
      <c r="OCH49" s="53"/>
      <c r="OCI49" s="53"/>
      <c r="OCJ49" s="53"/>
      <c r="OCK49" s="53"/>
      <c r="OCL49" s="53"/>
      <c r="OCM49" s="53"/>
      <c r="OCN49" s="53"/>
      <c r="OCO49" s="53"/>
      <c r="OCP49" s="53"/>
      <c r="OCQ49" s="53"/>
      <c r="OCR49" s="53"/>
      <c r="OCS49" s="53"/>
      <c r="OCT49" s="53"/>
      <c r="OCU49" s="53"/>
      <c r="OCV49" s="53"/>
      <c r="OCW49" s="53"/>
      <c r="OCX49" s="53"/>
      <c r="OCY49" s="53"/>
      <c r="OCZ49" s="53"/>
      <c r="ODA49" s="53"/>
      <c r="ODB49" s="53"/>
      <c r="ODC49" s="53"/>
      <c r="ODD49" s="53"/>
      <c r="ODE49" s="53"/>
      <c r="ODF49" s="53"/>
      <c r="ODG49" s="53"/>
      <c r="ODH49" s="53"/>
      <c r="ODI49" s="53"/>
      <c r="ODJ49" s="53"/>
      <c r="ODK49" s="53"/>
      <c r="ODL49" s="53"/>
      <c r="ODM49" s="53"/>
      <c r="ODN49" s="53"/>
      <c r="ODO49" s="53"/>
      <c r="ODP49" s="53"/>
      <c r="ODQ49" s="53"/>
      <c r="ODR49" s="53"/>
      <c r="ODS49" s="53"/>
      <c r="ODT49" s="53"/>
      <c r="ODU49" s="53"/>
      <c r="ODV49" s="53"/>
      <c r="ODW49" s="53"/>
      <c r="ODX49" s="53"/>
      <c r="ODY49" s="53"/>
      <c r="ODZ49" s="53"/>
      <c r="OEA49" s="53"/>
      <c r="OEB49" s="53"/>
      <c r="OEC49" s="53"/>
      <c r="OED49" s="53"/>
      <c r="OEE49" s="53"/>
      <c r="OEF49" s="53"/>
      <c r="OEG49" s="53"/>
      <c r="OEH49" s="53"/>
      <c r="OEI49" s="53"/>
      <c r="OEJ49" s="53"/>
      <c r="OEK49" s="53"/>
      <c r="OEL49" s="53"/>
      <c r="OEM49" s="53"/>
      <c r="OEN49" s="53"/>
      <c r="OEO49" s="53"/>
      <c r="OEP49" s="53"/>
      <c r="OEQ49" s="53"/>
      <c r="OER49" s="53"/>
      <c r="OES49" s="53"/>
      <c r="OET49" s="53"/>
      <c r="OEU49" s="53"/>
      <c r="OEV49" s="53"/>
      <c r="OEW49" s="53"/>
      <c r="OEX49" s="53"/>
      <c r="OEY49" s="53"/>
      <c r="OEZ49" s="53"/>
      <c r="OFA49" s="53"/>
      <c r="OFB49" s="53"/>
      <c r="OFC49" s="53"/>
      <c r="OFD49" s="53"/>
      <c r="OFE49" s="53"/>
      <c r="OFF49" s="53"/>
      <c r="OFG49" s="53"/>
      <c r="OFH49" s="53"/>
      <c r="OFI49" s="53"/>
      <c r="OFJ49" s="53"/>
      <c r="OFK49" s="53"/>
      <c r="OFL49" s="53"/>
      <c r="OFM49" s="53"/>
      <c r="OFN49" s="53"/>
      <c r="OFO49" s="53"/>
      <c r="OFP49" s="53"/>
      <c r="OFQ49" s="53"/>
      <c r="OFR49" s="53"/>
      <c r="OFS49" s="53"/>
      <c r="OFT49" s="53"/>
      <c r="OFU49" s="53"/>
      <c r="OFV49" s="53"/>
      <c r="OFW49" s="53"/>
      <c r="OFX49" s="53"/>
      <c r="OFY49" s="53"/>
      <c r="OFZ49" s="53"/>
      <c r="OGA49" s="53"/>
      <c r="OGB49" s="53"/>
      <c r="OGC49" s="53"/>
      <c r="OGD49" s="53"/>
      <c r="OGE49" s="53"/>
      <c r="OGF49" s="53"/>
      <c r="OGG49" s="53"/>
      <c r="OGH49" s="53"/>
      <c r="OGI49" s="53"/>
      <c r="OGJ49" s="53"/>
      <c r="OGK49" s="53"/>
      <c r="OGL49" s="53"/>
      <c r="OGM49" s="53"/>
      <c r="OGN49" s="53"/>
      <c r="OGO49" s="53"/>
      <c r="OGP49" s="53"/>
      <c r="OGQ49" s="53"/>
      <c r="OGR49" s="53"/>
      <c r="OGS49" s="53"/>
      <c r="OGT49" s="53"/>
      <c r="OGU49" s="53"/>
      <c r="OGV49" s="53"/>
      <c r="OGW49" s="53"/>
      <c r="OGX49" s="53"/>
      <c r="OGY49" s="53"/>
      <c r="OGZ49" s="53"/>
      <c r="OHA49" s="53"/>
      <c r="OHB49" s="53"/>
      <c r="OHC49" s="53"/>
      <c r="OHD49" s="53"/>
      <c r="OHE49" s="53"/>
      <c r="OHF49" s="53"/>
      <c r="OHG49" s="53"/>
      <c r="OHH49" s="53"/>
      <c r="OHI49" s="53"/>
      <c r="OHJ49" s="53"/>
      <c r="OHK49" s="53"/>
      <c r="OHL49" s="53"/>
      <c r="OHM49" s="53"/>
      <c r="OHN49" s="53"/>
      <c r="OHO49" s="53"/>
      <c r="OHP49" s="53"/>
      <c r="OHQ49" s="53"/>
      <c r="OHR49" s="53"/>
      <c r="OHS49" s="53"/>
      <c r="OHT49" s="53"/>
      <c r="OHU49" s="53"/>
      <c r="OHV49" s="53"/>
      <c r="OHW49" s="53"/>
      <c r="OHX49" s="53"/>
      <c r="OHY49" s="53"/>
      <c r="OHZ49" s="53"/>
      <c r="OIA49" s="53"/>
      <c r="OIB49" s="53"/>
      <c r="OIC49" s="53"/>
      <c r="OID49" s="53"/>
      <c r="OIE49" s="53"/>
      <c r="OIF49" s="53"/>
      <c r="OIG49" s="53"/>
      <c r="OIH49" s="53"/>
      <c r="OII49" s="53"/>
      <c r="OIJ49" s="53"/>
      <c r="OIK49" s="53"/>
      <c r="OIL49" s="53"/>
      <c r="OIM49" s="53"/>
      <c r="OIN49" s="53"/>
      <c r="OIO49" s="53"/>
      <c r="OIP49" s="53"/>
      <c r="OIQ49" s="53"/>
      <c r="OIR49" s="53"/>
      <c r="OIS49" s="53"/>
      <c r="OIT49" s="53"/>
      <c r="OIU49" s="53"/>
      <c r="OIV49" s="53"/>
      <c r="OIW49" s="53"/>
      <c r="OIX49" s="53"/>
      <c r="OIY49" s="53"/>
      <c r="OIZ49" s="53"/>
      <c r="OJA49" s="53"/>
      <c r="OJB49" s="53"/>
      <c r="OJC49" s="53"/>
      <c r="OJD49" s="53"/>
      <c r="OJE49" s="53"/>
      <c r="OJF49" s="53"/>
      <c r="OJG49" s="53"/>
      <c r="OJH49" s="53"/>
      <c r="OJI49" s="53"/>
      <c r="OJJ49" s="53"/>
      <c r="OJK49" s="53"/>
      <c r="OJL49" s="53"/>
      <c r="OJM49" s="53"/>
      <c r="OJN49" s="53"/>
      <c r="OJO49" s="53"/>
      <c r="OJP49" s="53"/>
      <c r="OJQ49" s="53"/>
      <c r="OJR49" s="53"/>
      <c r="OJS49" s="53"/>
      <c r="OJT49" s="53"/>
      <c r="OJU49" s="53"/>
      <c r="OJV49" s="53"/>
      <c r="OJW49" s="53"/>
      <c r="OJX49" s="53"/>
      <c r="OJY49" s="53"/>
      <c r="OJZ49" s="53"/>
      <c r="OKA49" s="53"/>
      <c r="OKB49" s="53"/>
      <c r="OKC49" s="53"/>
      <c r="OKD49" s="53"/>
      <c r="OKE49" s="53"/>
      <c r="OKF49" s="53"/>
      <c r="OKG49" s="53"/>
      <c r="OKH49" s="53"/>
      <c r="OKI49" s="53"/>
      <c r="OKJ49" s="53"/>
      <c r="OKK49" s="53"/>
      <c r="OKL49" s="53"/>
      <c r="OKM49" s="53"/>
      <c r="OKN49" s="53"/>
      <c r="OKO49" s="53"/>
      <c r="OKP49" s="53"/>
      <c r="OKQ49" s="53"/>
      <c r="OKR49" s="53"/>
      <c r="OKS49" s="53"/>
      <c r="OKT49" s="53"/>
      <c r="OKU49" s="53"/>
      <c r="OKV49" s="53"/>
      <c r="OKW49" s="53"/>
      <c r="OKX49" s="53"/>
      <c r="OKY49" s="53"/>
      <c r="OKZ49" s="53"/>
      <c r="OLA49" s="53"/>
      <c r="OLB49" s="53"/>
      <c r="OLC49" s="53"/>
      <c r="OLD49" s="53"/>
      <c r="OLE49" s="53"/>
      <c r="OLF49" s="53"/>
      <c r="OLG49" s="53"/>
      <c r="OLH49" s="53"/>
      <c r="OLI49" s="53"/>
      <c r="OLJ49" s="53"/>
      <c r="OLK49" s="53"/>
      <c r="OLL49" s="53"/>
      <c r="OLM49" s="53"/>
      <c r="OLN49" s="53"/>
      <c r="OLO49" s="53"/>
      <c r="OLP49" s="53"/>
      <c r="OLQ49" s="53"/>
      <c r="OLR49" s="53"/>
      <c r="OLS49" s="53"/>
      <c r="OLT49" s="53"/>
      <c r="OLU49" s="53"/>
      <c r="OLV49" s="53"/>
      <c r="OLW49" s="53"/>
      <c r="OLX49" s="53"/>
      <c r="OLY49" s="53"/>
      <c r="OLZ49" s="53"/>
      <c r="OMA49" s="53"/>
      <c r="OMB49" s="53"/>
      <c r="OMC49" s="53"/>
      <c r="OMD49" s="53"/>
      <c r="OME49" s="53"/>
      <c r="OMF49" s="53"/>
      <c r="OMG49" s="53"/>
      <c r="OMH49" s="53"/>
      <c r="OMI49" s="53"/>
      <c r="OMJ49" s="53"/>
      <c r="OMK49" s="53"/>
      <c r="OML49" s="53"/>
      <c r="OMM49" s="53"/>
      <c r="OMN49" s="53"/>
      <c r="OMO49" s="53"/>
      <c r="OMP49" s="53"/>
      <c r="OMQ49" s="53"/>
      <c r="OMR49" s="53"/>
      <c r="OMS49" s="53"/>
      <c r="OMT49" s="53"/>
      <c r="OMU49" s="53"/>
      <c r="OMV49" s="53"/>
      <c r="OMW49" s="53"/>
      <c r="OMX49" s="53"/>
      <c r="OMY49" s="53"/>
      <c r="OMZ49" s="53"/>
      <c r="ONA49" s="53"/>
      <c r="ONB49" s="53"/>
      <c r="ONC49" s="53"/>
      <c r="OND49" s="53"/>
      <c r="ONE49" s="53"/>
      <c r="ONF49" s="53"/>
      <c r="ONG49" s="53"/>
      <c r="ONH49" s="53"/>
      <c r="ONI49" s="53"/>
      <c r="ONJ49" s="53"/>
      <c r="ONK49" s="53"/>
      <c r="ONL49" s="53"/>
      <c r="ONM49" s="53"/>
      <c r="ONN49" s="53"/>
      <c r="ONO49" s="53"/>
      <c r="ONP49" s="53"/>
      <c r="ONQ49" s="53"/>
      <c r="ONR49" s="53"/>
      <c r="ONS49" s="53"/>
      <c r="ONT49" s="53"/>
      <c r="ONU49" s="53"/>
      <c r="ONV49" s="53"/>
      <c r="ONW49" s="53"/>
      <c r="ONX49" s="53"/>
      <c r="ONY49" s="53"/>
      <c r="ONZ49" s="53"/>
      <c r="OOA49" s="53"/>
      <c r="OOB49" s="53"/>
      <c r="OOC49" s="53"/>
      <c r="OOD49" s="53"/>
      <c r="OOE49" s="53"/>
      <c r="OOF49" s="53"/>
      <c r="OOG49" s="53"/>
      <c r="OOH49" s="53"/>
      <c r="OOI49" s="53"/>
      <c r="OOJ49" s="53"/>
      <c r="OOK49" s="53"/>
      <c r="OOL49" s="53"/>
      <c r="OOM49" s="53"/>
      <c r="OON49" s="53"/>
      <c r="OOO49" s="53"/>
      <c r="OOP49" s="53"/>
      <c r="OOQ49" s="53"/>
      <c r="OOR49" s="53"/>
      <c r="OOS49" s="53"/>
      <c r="OOT49" s="53"/>
      <c r="OOU49" s="53"/>
      <c r="OOV49" s="53"/>
      <c r="OOW49" s="53"/>
      <c r="OOX49" s="53"/>
      <c r="OOY49" s="53"/>
      <c r="OOZ49" s="53"/>
      <c r="OPA49" s="53"/>
      <c r="OPB49" s="53"/>
      <c r="OPC49" s="53"/>
      <c r="OPD49" s="53"/>
      <c r="OPE49" s="53"/>
      <c r="OPF49" s="53"/>
      <c r="OPG49" s="53"/>
      <c r="OPH49" s="53"/>
      <c r="OPI49" s="53"/>
      <c r="OPJ49" s="53"/>
      <c r="OPK49" s="53"/>
      <c r="OPL49" s="53"/>
      <c r="OPM49" s="53"/>
      <c r="OPN49" s="53"/>
      <c r="OPO49" s="53"/>
      <c r="OPP49" s="53"/>
      <c r="OPQ49" s="53"/>
      <c r="OPR49" s="53"/>
      <c r="OPS49" s="53"/>
      <c r="OPT49" s="53"/>
      <c r="OPU49" s="53"/>
      <c r="OPV49" s="53"/>
      <c r="OPW49" s="53"/>
      <c r="OPX49" s="53"/>
      <c r="OPY49" s="53"/>
      <c r="OPZ49" s="53"/>
      <c r="OQA49" s="53"/>
      <c r="OQB49" s="53"/>
      <c r="OQC49" s="53"/>
      <c r="OQD49" s="53"/>
      <c r="OQE49" s="53"/>
      <c r="OQF49" s="53"/>
      <c r="OQG49" s="53"/>
      <c r="OQH49" s="53"/>
      <c r="OQI49" s="53"/>
      <c r="OQJ49" s="53"/>
      <c r="OQK49" s="53"/>
      <c r="OQL49" s="53"/>
      <c r="OQM49" s="53"/>
      <c r="OQN49" s="53"/>
      <c r="OQO49" s="53"/>
      <c r="OQP49" s="53"/>
      <c r="OQQ49" s="53"/>
      <c r="OQR49" s="53"/>
      <c r="OQS49" s="53"/>
      <c r="OQT49" s="53"/>
      <c r="OQU49" s="53"/>
      <c r="OQV49" s="53"/>
      <c r="OQW49" s="53"/>
      <c r="OQX49" s="53"/>
      <c r="OQY49" s="53"/>
      <c r="OQZ49" s="53"/>
      <c r="ORA49" s="53"/>
      <c r="ORB49" s="53"/>
      <c r="ORC49" s="53"/>
      <c r="ORD49" s="53"/>
      <c r="ORE49" s="53"/>
      <c r="ORF49" s="53"/>
      <c r="ORG49" s="53"/>
      <c r="ORH49" s="53"/>
      <c r="ORI49" s="53"/>
      <c r="ORJ49" s="53"/>
      <c r="ORK49" s="53"/>
      <c r="ORL49" s="53"/>
      <c r="ORM49" s="53"/>
      <c r="ORN49" s="53"/>
      <c r="ORO49" s="53"/>
      <c r="ORP49" s="53"/>
      <c r="ORQ49" s="53"/>
      <c r="ORR49" s="53"/>
      <c r="ORS49" s="53"/>
      <c r="ORT49" s="53"/>
      <c r="ORU49" s="53"/>
      <c r="ORV49" s="53"/>
      <c r="ORW49" s="53"/>
      <c r="ORX49" s="53"/>
      <c r="ORY49" s="53"/>
      <c r="ORZ49" s="53"/>
      <c r="OSA49" s="53"/>
      <c r="OSB49" s="53"/>
      <c r="OSC49" s="53"/>
      <c r="OSD49" s="53"/>
      <c r="OSE49" s="53"/>
      <c r="OSF49" s="53"/>
      <c r="OSG49" s="53"/>
      <c r="OSH49" s="53"/>
      <c r="OSI49" s="53"/>
      <c r="OSJ49" s="53"/>
      <c r="OSK49" s="53"/>
      <c r="OSL49" s="53"/>
      <c r="OSM49" s="53"/>
      <c r="OSN49" s="53"/>
      <c r="OSO49" s="53"/>
      <c r="OSP49" s="53"/>
      <c r="OSQ49" s="53"/>
      <c r="OSR49" s="53"/>
      <c r="OSS49" s="53"/>
      <c r="OST49" s="53"/>
      <c r="OSU49" s="53"/>
      <c r="OSV49" s="53"/>
      <c r="OSW49" s="53"/>
      <c r="OSX49" s="53"/>
      <c r="OSY49" s="53"/>
      <c r="OSZ49" s="53"/>
      <c r="OTA49" s="53"/>
      <c r="OTB49" s="53"/>
      <c r="OTC49" s="53"/>
      <c r="OTD49" s="53"/>
      <c r="OTE49" s="53"/>
      <c r="OTF49" s="53"/>
      <c r="OTG49" s="53"/>
      <c r="OTH49" s="53"/>
      <c r="OTI49" s="53"/>
      <c r="OTJ49" s="53"/>
      <c r="OTK49" s="53"/>
      <c r="OTL49" s="53"/>
      <c r="OTM49" s="53"/>
      <c r="OTN49" s="53"/>
      <c r="OTO49" s="53"/>
      <c r="OTP49" s="53"/>
      <c r="OTQ49" s="53"/>
      <c r="OTR49" s="53"/>
      <c r="OTS49" s="53"/>
      <c r="OTT49" s="53"/>
      <c r="OTU49" s="53"/>
      <c r="OTV49" s="53"/>
      <c r="OTW49" s="53"/>
      <c r="OTX49" s="53"/>
      <c r="OTY49" s="53"/>
      <c r="OTZ49" s="53"/>
      <c r="OUA49" s="53"/>
      <c r="OUB49" s="53"/>
      <c r="OUC49" s="53"/>
      <c r="OUD49" s="53"/>
      <c r="OUE49" s="53"/>
      <c r="OUF49" s="53"/>
      <c r="OUG49" s="53"/>
      <c r="OUH49" s="53"/>
      <c r="OUI49" s="53"/>
      <c r="OUJ49" s="53"/>
      <c r="OUK49" s="53"/>
      <c r="OUL49" s="53"/>
      <c r="OUM49" s="53"/>
      <c r="OUN49" s="53"/>
      <c r="OUO49" s="53"/>
      <c r="OUP49" s="53"/>
      <c r="OUQ49" s="53"/>
      <c r="OUR49" s="53"/>
      <c r="OUS49" s="53"/>
      <c r="OUT49" s="53"/>
      <c r="OUU49" s="53"/>
      <c r="OUV49" s="53"/>
      <c r="OUW49" s="53"/>
      <c r="OUX49" s="53"/>
      <c r="OUY49" s="53"/>
      <c r="OUZ49" s="53"/>
      <c r="OVA49" s="53"/>
      <c r="OVB49" s="53"/>
      <c r="OVC49" s="53"/>
      <c r="OVD49" s="53"/>
      <c r="OVE49" s="53"/>
      <c r="OVF49" s="53"/>
      <c r="OVG49" s="53"/>
      <c r="OVH49" s="53"/>
      <c r="OVI49" s="53"/>
      <c r="OVJ49" s="53"/>
      <c r="OVK49" s="53"/>
      <c r="OVL49" s="53"/>
      <c r="OVM49" s="53"/>
      <c r="OVN49" s="53"/>
      <c r="OVO49" s="53"/>
      <c r="OVP49" s="53"/>
      <c r="OVQ49" s="53"/>
      <c r="OVR49" s="53"/>
      <c r="OVS49" s="53"/>
      <c r="OVT49" s="53"/>
      <c r="OVU49" s="53"/>
      <c r="OVV49" s="53"/>
      <c r="OVW49" s="53"/>
      <c r="OVX49" s="53"/>
      <c r="OVY49" s="53"/>
      <c r="OVZ49" s="53"/>
      <c r="OWA49" s="53"/>
      <c r="OWB49" s="53"/>
      <c r="OWC49" s="53"/>
      <c r="OWD49" s="53"/>
      <c r="OWE49" s="53"/>
      <c r="OWF49" s="53"/>
      <c r="OWG49" s="53"/>
      <c r="OWH49" s="53"/>
      <c r="OWI49" s="53"/>
      <c r="OWJ49" s="53"/>
      <c r="OWK49" s="53"/>
      <c r="OWL49" s="53"/>
      <c r="OWM49" s="53"/>
      <c r="OWN49" s="53"/>
      <c r="OWO49" s="53"/>
      <c r="OWP49" s="53"/>
      <c r="OWQ49" s="53"/>
      <c r="OWR49" s="53"/>
      <c r="OWS49" s="53"/>
      <c r="OWT49" s="53"/>
      <c r="OWU49" s="53"/>
      <c r="OWV49" s="53"/>
      <c r="OWW49" s="53"/>
      <c r="OWX49" s="53"/>
      <c r="OWY49" s="53"/>
      <c r="OWZ49" s="53"/>
      <c r="OXA49" s="53"/>
      <c r="OXB49" s="53"/>
      <c r="OXC49" s="53"/>
      <c r="OXD49" s="53"/>
      <c r="OXE49" s="53"/>
      <c r="OXF49" s="53"/>
      <c r="OXG49" s="53"/>
      <c r="OXH49" s="53"/>
      <c r="OXI49" s="53"/>
      <c r="OXJ49" s="53"/>
      <c r="OXK49" s="53"/>
      <c r="OXL49" s="53"/>
      <c r="OXM49" s="53"/>
      <c r="OXN49" s="53"/>
      <c r="OXO49" s="53"/>
      <c r="OXP49" s="53"/>
      <c r="OXQ49" s="53"/>
      <c r="OXR49" s="53"/>
      <c r="OXS49" s="53"/>
      <c r="OXT49" s="53"/>
      <c r="OXU49" s="53"/>
      <c r="OXV49" s="53"/>
      <c r="OXW49" s="53"/>
      <c r="OXX49" s="53"/>
      <c r="OXY49" s="53"/>
      <c r="OXZ49" s="53"/>
      <c r="OYA49" s="53"/>
      <c r="OYB49" s="53"/>
      <c r="OYC49" s="53"/>
      <c r="OYD49" s="53"/>
      <c r="OYE49" s="53"/>
      <c r="OYF49" s="53"/>
      <c r="OYG49" s="53"/>
      <c r="OYH49" s="53"/>
      <c r="OYI49" s="53"/>
      <c r="OYJ49" s="53"/>
      <c r="OYK49" s="53"/>
      <c r="OYL49" s="53"/>
      <c r="OYM49" s="53"/>
      <c r="OYN49" s="53"/>
      <c r="OYO49" s="53"/>
      <c r="OYP49" s="53"/>
      <c r="OYQ49" s="53"/>
      <c r="OYR49" s="53"/>
      <c r="OYS49" s="53"/>
      <c r="OYT49" s="53"/>
      <c r="OYU49" s="53"/>
      <c r="OYV49" s="53"/>
      <c r="OYW49" s="53"/>
      <c r="OYX49" s="53"/>
      <c r="OYY49" s="53"/>
      <c r="OYZ49" s="53"/>
      <c r="OZA49" s="53"/>
      <c r="OZB49" s="53"/>
      <c r="OZC49" s="53"/>
      <c r="OZD49" s="53"/>
      <c r="OZE49" s="53"/>
      <c r="OZF49" s="53"/>
      <c r="OZG49" s="53"/>
      <c r="OZH49" s="53"/>
      <c r="OZI49" s="53"/>
      <c r="OZJ49" s="53"/>
      <c r="OZK49" s="53"/>
      <c r="OZL49" s="53"/>
      <c r="OZM49" s="53"/>
      <c r="OZN49" s="53"/>
      <c r="OZO49" s="53"/>
      <c r="OZP49" s="53"/>
      <c r="OZQ49" s="53"/>
      <c r="OZR49" s="53"/>
      <c r="OZS49" s="53"/>
      <c r="OZT49" s="53"/>
      <c r="OZU49" s="53"/>
      <c r="OZV49" s="53"/>
      <c r="OZW49" s="53"/>
      <c r="OZX49" s="53"/>
      <c r="OZY49" s="53"/>
      <c r="OZZ49" s="53"/>
      <c r="PAA49" s="53"/>
      <c r="PAB49" s="53"/>
      <c r="PAC49" s="53"/>
      <c r="PAD49" s="53"/>
      <c r="PAE49" s="53"/>
      <c r="PAF49" s="53"/>
      <c r="PAG49" s="53"/>
      <c r="PAH49" s="53"/>
      <c r="PAI49" s="53"/>
      <c r="PAJ49" s="53"/>
      <c r="PAK49" s="53"/>
      <c r="PAL49" s="53"/>
      <c r="PAM49" s="53"/>
      <c r="PAN49" s="53"/>
      <c r="PAO49" s="53"/>
      <c r="PAP49" s="53"/>
      <c r="PAQ49" s="53"/>
      <c r="PAR49" s="53"/>
      <c r="PAS49" s="53"/>
      <c r="PAT49" s="53"/>
      <c r="PAU49" s="53"/>
      <c r="PAV49" s="53"/>
      <c r="PAW49" s="53"/>
      <c r="PAX49" s="53"/>
      <c r="PAY49" s="53"/>
      <c r="PAZ49" s="53"/>
      <c r="PBA49" s="53"/>
      <c r="PBB49" s="53"/>
      <c r="PBC49" s="53"/>
      <c r="PBD49" s="53"/>
      <c r="PBE49" s="53"/>
      <c r="PBF49" s="53"/>
      <c r="PBG49" s="53"/>
      <c r="PBH49" s="53"/>
      <c r="PBI49" s="53"/>
      <c r="PBJ49" s="53"/>
      <c r="PBK49" s="53"/>
      <c r="PBL49" s="53"/>
      <c r="PBM49" s="53"/>
      <c r="PBN49" s="53"/>
      <c r="PBO49" s="53"/>
      <c r="PBP49" s="53"/>
      <c r="PBQ49" s="53"/>
      <c r="PBR49" s="53"/>
      <c r="PBS49" s="53"/>
      <c r="PBT49" s="53"/>
      <c r="PBU49" s="53"/>
      <c r="PBV49" s="53"/>
      <c r="PBW49" s="53"/>
      <c r="PBX49" s="53"/>
      <c r="PBY49" s="53"/>
      <c r="PBZ49" s="53"/>
      <c r="PCA49" s="53"/>
      <c r="PCB49" s="53"/>
      <c r="PCC49" s="53"/>
      <c r="PCD49" s="53"/>
      <c r="PCE49" s="53"/>
      <c r="PCF49" s="53"/>
      <c r="PCG49" s="53"/>
      <c r="PCH49" s="53"/>
      <c r="PCI49" s="53"/>
      <c r="PCJ49" s="53"/>
      <c r="PCK49" s="53"/>
      <c r="PCL49" s="53"/>
      <c r="PCM49" s="53"/>
      <c r="PCN49" s="53"/>
      <c r="PCO49" s="53"/>
      <c r="PCP49" s="53"/>
      <c r="PCQ49" s="53"/>
      <c r="PCR49" s="53"/>
      <c r="PCS49" s="53"/>
      <c r="PCT49" s="53"/>
      <c r="PCU49" s="53"/>
      <c r="PCV49" s="53"/>
      <c r="PCW49" s="53"/>
      <c r="PCX49" s="53"/>
      <c r="PCY49" s="53"/>
      <c r="PCZ49" s="53"/>
      <c r="PDA49" s="53"/>
      <c r="PDB49" s="53"/>
      <c r="PDC49" s="53"/>
      <c r="PDD49" s="53"/>
      <c r="PDE49" s="53"/>
      <c r="PDF49" s="53"/>
      <c r="PDG49" s="53"/>
      <c r="PDH49" s="53"/>
      <c r="PDI49" s="53"/>
      <c r="PDJ49" s="53"/>
      <c r="PDK49" s="53"/>
      <c r="PDL49" s="53"/>
      <c r="PDM49" s="53"/>
      <c r="PDN49" s="53"/>
      <c r="PDO49" s="53"/>
      <c r="PDP49" s="53"/>
      <c r="PDQ49" s="53"/>
      <c r="PDR49" s="53"/>
      <c r="PDS49" s="53"/>
      <c r="PDT49" s="53"/>
      <c r="PDU49" s="53"/>
      <c r="PDV49" s="53"/>
      <c r="PDW49" s="53"/>
      <c r="PDX49" s="53"/>
      <c r="PDY49" s="53"/>
      <c r="PDZ49" s="53"/>
      <c r="PEA49" s="53"/>
      <c r="PEB49" s="53"/>
      <c r="PEC49" s="53"/>
      <c r="PED49" s="53"/>
      <c r="PEE49" s="53"/>
      <c r="PEF49" s="53"/>
      <c r="PEG49" s="53"/>
      <c r="PEH49" s="53"/>
      <c r="PEI49" s="53"/>
      <c r="PEJ49" s="53"/>
      <c r="PEK49" s="53"/>
      <c r="PEL49" s="53"/>
      <c r="PEM49" s="53"/>
      <c r="PEN49" s="53"/>
      <c r="PEO49" s="53"/>
      <c r="PEP49" s="53"/>
      <c r="PEQ49" s="53"/>
      <c r="PER49" s="53"/>
      <c r="PES49" s="53"/>
      <c r="PET49" s="53"/>
      <c r="PEU49" s="53"/>
      <c r="PEV49" s="53"/>
      <c r="PEW49" s="53"/>
      <c r="PEX49" s="53"/>
      <c r="PEY49" s="53"/>
      <c r="PEZ49" s="53"/>
      <c r="PFA49" s="53"/>
      <c r="PFB49" s="53"/>
      <c r="PFC49" s="53"/>
      <c r="PFD49" s="53"/>
      <c r="PFE49" s="53"/>
      <c r="PFF49" s="53"/>
      <c r="PFG49" s="53"/>
      <c r="PFH49" s="53"/>
      <c r="PFI49" s="53"/>
      <c r="PFJ49" s="53"/>
      <c r="PFK49" s="53"/>
      <c r="PFL49" s="53"/>
      <c r="PFM49" s="53"/>
      <c r="PFN49" s="53"/>
      <c r="PFO49" s="53"/>
      <c r="PFP49" s="53"/>
      <c r="PFQ49" s="53"/>
      <c r="PFR49" s="53"/>
      <c r="PFS49" s="53"/>
      <c r="PFT49" s="53"/>
      <c r="PFU49" s="53"/>
      <c r="PFV49" s="53"/>
      <c r="PFW49" s="53"/>
      <c r="PFX49" s="53"/>
      <c r="PFY49" s="53"/>
      <c r="PFZ49" s="53"/>
      <c r="PGA49" s="53"/>
      <c r="PGB49" s="53"/>
      <c r="PGC49" s="53"/>
      <c r="PGD49" s="53"/>
      <c r="PGE49" s="53"/>
      <c r="PGF49" s="53"/>
      <c r="PGG49" s="53"/>
      <c r="PGH49" s="53"/>
      <c r="PGI49" s="53"/>
      <c r="PGJ49" s="53"/>
      <c r="PGK49" s="53"/>
      <c r="PGL49" s="53"/>
      <c r="PGM49" s="53"/>
      <c r="PGN49" s="53"/>
      <c r="PGO49" s="53"/>
      <c r="PGP49" s="53"/>
      <c r="PGQ49" s="53"/>
      <c r="PGR49" s="53"/>
      <c r="PGS49" s="53"/>
      <c r="PGT49" s="53"/>
      <c r="PGU49" s="53"/>
      <c r="PGV49" s="53"/>
      <c r="PGW49" s="53"/>
      <c r="PGX49" s="53"/>
      <c r="PGY49" s="53"/>
      <c r="PGZ49" s="53"/>
      <c r="PHA49" s="53"/>
      <c r="PHB49" s="53"/>
      <c r="PHC49" s="53"/>
      <c r="PHD49" s="53"/>
      <c r="PHE49" s="53"/>
      <c r="PHF49" s="53"/>
      <c r="PHG49" s="53"/>
      <c r="PHH49" s="53"/>
      <c r="PHI49" s="53"/>
      <c r="PHJ49" s="53"/>
      <c r="PHK49" s="53"/>
      <c r="PHL49" s="53"/>
      <c r="PHM49" s="53"/>
      <c r="PHN49" s="53"/>
      <c r="PHO49" s="53"/>
      <c r="PHP49" s="53"/>
      <c r="PHQ49" s="53"/>
      <c r="PHR49" s="53"/>
      <c r="PHS49" s="53"/>
      <c r="PHT49" s="53"/>
      <c r="PHU49" s="53"/>
      <c r="PHV49" s="53"/>
      <c r="PHW49" s="53"/>
      <c r="PHX49" s="53"/>
      <c r="PHY49" s="53"/>
      <c r="PHZ49" s="53"/>
      <c r="PIA49" s="53"/>
      <c r="PIB49" s="53"/>
      <c r="PIC49" s="53"/>
      <c r="PID49" s="53"/>
      <c r="PIE49" s="53"/>
      <c r="PIF49" s="53"/>
      <c r="PIG49" s="53"/>
      <c r="PIH49" s="53"/>
      <c r="PII49" s="53"/>
      <c r="PIJ49" s="53"/>
      <c r="PIK49" s="53"/>
      <c r="PIL49" s="53"/>
      <c r="PIM49" s="53"/>
      <c r="PIN49" s="53"/>
      <c r="PIO49" s="53"/>
      <c r="PIP49" s="53"/>
      <c r="PIQ49" s="53"/>
      <c r="PIR49" s="53"/>
      <c r="PIS49" s="53"/>
      <c r="PIT49" s="53"/>
      <c r="PIU49" s="53"/>
      <c r="PIV49" s="53"/>
      <c r="PIW49" s="53"/>
      <c r="PIX49" s="53"/>
      <c r="PIY49" s="53"/>
      <c r="PIZ49" s="53"/>
      <c r="PJA49" s="53"/>
      <c r="PJB49" s="53"/>
      <c r="PJC49" s="53"/>
      <c r="PJD49" s="53"/>
      <c r="PJE49" s="53"/>
      <c r="PJF49" s="53"/>
      <c r="PJG49" s="53"/>
      <c r="PJH49" s="53"/>
      <c r="PJI49" s="53"/>
      <c r="PJJ49" s="53"/>
      <c r="PJK49" s="53"/>
      <c r="PJL49" s="53"/>
      <c r="PJM49" s="53"/>
      <c r="PJN49" s="53"/>
      <c r="PJO49" s="53"/>
      <c r="PJP49" s="53"/>
      <c r="PJQ49" s="53"/>
      <c r="PJR49" s="53"/>
      <c r="PJS49" s="53"/>
      <c r="PJT49" s="53"/>
      <c r="PJU49" s="53"/>
      <c r="PJV49" s="53"/>
      <c r="PJW49" s="53"/>
      <c r="PJX49" s="53"/>
      <c r="PJY49" s="53"/>
      <c r="PJZ49" s="53"/>
      <c r="PKA49" s="53"/>
      <c r="PKB49" s="53"/>
      <c r="PKC49" s="53"/>
      <c r="PKD49" s="53"/>
      <c r="PKE49" s="53"/>
      <c r="PKF49" s="53"/>
      <c r="PKG49" s="53"/>
      <c r="PKH49" s="53"/>
      <c r="PKI49" s="53"/>
      <c r="PKJ49" s="53"/>
      <c r="PKK49" s="53"/>
      <c r="PKL49" s="53"/>
      <c r="PKM49" s="53"/>
      <c r="PKN49" s="53"/>
      <c r="PKO49" s="53"/>
      <c r="PKP49" s="53"/>
      <c r="PKQ49" s="53"/>
      <c r="PKR49" s="53"/>
      <c r="PKS49" s="53"/>
      <c r="PKT49" s="53"/>
      <c r="PKU49" s="53"/>
      <c r="PKV49" s="53"/>
      <c r="PKW49" s="53"/>
      <c r="PKX49" s="53"/>
      <c r="PKY49" s="53"/>
      <c r="PKZ49" s="53"/>
      <c r="PLA49" s="53"/>
      <c r="PLB49" s="53"/>
      <c r="PLC49" s="53"/>
      <c r="PLD49" s="53"/>
      <c r="PLE49" s="53"/>
      <c r="PLF49" s="53"/>
      <c r="PLG49" s="53"/>
      <c r="PLH49" s="53"/>
      <c r="PLI49" s="53"/>
      <c r="PLJ49" s="53"/>
      <c r="PLK49" s="53"/>
      <c r="PLL49" s="53"/>
      <c r="PLM49" s="53"/>
      <c r="PLN49" s="53"/>
      <c r="PLO49" s="53"/>
      <c r="PLP49" s="53"/>
      <c r="PLQ49" s="53"/>
      <c r="PLR49" s="53"/>
      <c r="PLS49" s="53"/>
      <c r="PLT49" s="53"/>
      <c r="PLU49" s="53"/>
      <c r="PLV49" s="53"/>
      <c r="PLW49" s="53"/>
      <c r="PLX49" s="53"/>
      <c r="PLY49" s="53"/>
      <c r="PLZ49" s="53"/>
      <c r="PMA49" s="53"/>
      <c r="PMB49" s="53"/>
      <c r="PMC49" s="53"/>
      <c r="PMD49" s="53"/>
      <c r="PME49" s="53"/>
      <c r="PMF49" s="53"/>
      <c r="PMG49" s="53"/>
      <c r="PMH49" s="53"/>
      <c r="PMI49" s="53"/>
      <c r="PMJ49" s="53"/>
      <c r="PMK49" s="53"/>
      <c r="PML49" s="53"/>
      <c r="PMM49" s="53"/>
      <c r="PMN49" s="53"/>
      <c r="PMO49" s="53"/>
      <c r="PMP49" s="53"/>
      <c r="PMQ49" s="53"/>
      <c r="PMR49" s="53"/>
      <c r="PMS49" s="53"/>
      <c r="PMT49" s="53"/>
      <c r="PMU49" s="53"/>
      <c r="PMV49" s="53"/>
      <c r="PMW49" s="53"/>
      <c r="PMX49" s="53"/>
      <c r="PMY49" s="53"/>
      <c r="PMZ49" s="53"/>
      <c r="PNA49" s="53"/>
      <c r="PNB49" s="53"/>
      <c r="PNC49" s="53"/>
      <c r="PND49" s="53"/>
      <c r="PNE49" s="53"/>
      <c r="PNF49" s="53"/>
      <c r="PNG49" s="53"/>
      <c r="PNH49" s="53"/>
      <c r="PNI49" s="53"/>
      <c r="PNJ49" s="53"/>
      <c r="PNK49" s="53"/>
      <c r="PNL49" s="53"/>
      <c r="PNM49" s="53"/>
      <c r="PNN49" s="53"/>
      <c r="PNO49" s="53"/>
      <c r="PNP49" s="53"/>
      <c r="PNQ49" s="53"/>
      <c r="PNR49" s="53"/>
      <c r="PNS49" s="53"/>
      <c r="PNT49" s="53"/>
      <c r="PNU49" s="53"/>
      <c r="PNV49" s="53"/>
      <c r="PNW49" s="53"/>
      <c r="PNX49" s="53"/>
      <c r="PNY49" s="53"/>
      <c r="PNZ49" s="53"/>
      <c r="POA49" s="53"/>
      <c r="POB49" s="53"/>
      <c r="POC49" s="53"/>
      <c r="POD49" s="53"/>
      <c r="POE49" s="53"/>
      <c r="POF49" s="53"/>
      <c r="POG49" s="53"/>
      <c r="POH49" s="53"/>
      <c r="POI49" s="53"/>
      <c r="POJ49" s="53"/>
      <c r="POK49" s="53"/>
      <c r="POL49" s="53"/>
      <c r="POM49" s="53"/>
      <c r="PON49" s="53"/>
      <c r="POO49" s="53"/>
      <c r="POP49" s="53"/>
      <c r="POQ49" s="53"/>
      <c r="POR49" s="53"/>
      <c r="POS49" s="53"/>
      <c r="POT49" s="53"/>
      <c r="POU49" s="53"/>
      <c r="POV49" s="53"/>
      <c r="POW49" s="53"/>
      <c r="POX49" s="53"/>
      <c r="POY49" s="53"/>
      <c r="POZ49" s="53"/>
      <c r="PPA49" s="53"/>
      <c r="PPB49" s="53"/>
      <c r="PPC49" s="53"/>
      <c r="PPD49" s="53"/>
      <c r="PPE49" s="53"/>
      <c r="PPF49" s="53"/>
      <c r="PPG49" s="53"/>
      <c r="PPH49" s="53"/>
      <c r="PPI49" s="53"/>
      <c r="PPJ49" s="53"/>
      <c r="PPK49" s="53"/>
      <c r="PPL49" s="53"/>
      <c r="PPM49" s="53"/>
      <c r="PPN49" s="53"/>
      <c r="PPO49" s="53"/>
      <c r="PPP49" s="53"/>
      <c r="PPQ49" s="53"/>
      <c r="PPR49" s="53"/>
      <c r="PPS49" s="53"/>
      <c r="PPT49" s="53"/>
      <c r="PPU49" s="53"/>
      <c r="PPV49" s="53"/>
      <c r="PPW49" s="53"/>
      <c r="PPX49" s="53"/>
      <c r="PPY49" s="53"/>
      <c r="PPZ49" s="53"/>
      <c r="PQA49" s="53"/>
      <c r="PQB49" s="53"/>
      <c r="PQC49" s="53"/>
      <c r="PQD49" s="53"/>
      <c r="PQE49" s="53"/>
      <c r="PQF49" s="53"/>
      <c r="PQG49" s="53"/>
      <c r="PQH49" s="53"/>
      <c r="PQI49" s="53"/>
      <c r="PQJ49" s="53"/>
      <c r="PQK49" s="53"/>
      <c r="PQL49" s="53"/>
      <c r="PQM49" s="53"/>
      <c r="PQN49" s="53"/>
      <c r="PQO49" s="53"/>
      <c r="PQP49" s="53"/>
      <c r="PQQ49" s="53"/>
      <c r="PQR49" s="53"/>
      <c r="PQS49" s="53"/>
      <c r="PQT49" s="53"/>
      <c r="PQU49" s="53"/>
      <c r="PQV49" s="53"/>
      <c r="PQW49" s="53"/>
      <c r="PQX49" s="53"/>
      <c r="PQY49" s="53"/>
      <c r="PQZ49" s="53"/>
      <c r="PRA49" s="53"/>
      <c r="PRB49" s="53"/>
      <c r="PRC49" s="53"/>
      <c r="PRD49" s="53"/>
      <c r="PRE49" s="53"/>
      <c r="PRF49" s="53"/>
      <c r="PRG49" s="53"/>
      <c r="PRH49" s="53"/>
      <c r="PRI49" s="53"/>
      <c r="PRJ49" s="53"/>
      <c r="PRK49" s="53"/>
      <c r="PRL49" s="53"/>
      <c r="PRM49" s="53"/>
      <c r="PRN49" s="53"/>
      <c r="PRO49" s="53"/>
      <c r="PRP49" s="53"/>
      <c r="PRQ49" s="53"/>
      <c r="PRR49" s="53"/>
      <c r="PRS49" s="53"/>
      <c r="PRT49" s="53"/>
      <c r="PRU49" s="53"/>
      <c r="PRV49" s="53"/>
      <c r="PRW49" s="53"/>
      <c r="PRX49" s="53"/>
      <c r="PRY49" s="53"/>
      <c r="PRZ49" s="53"/>
      <c r="PSA49" s="53"/>
      <c r="PSB49" s="53"/>
      <c r="PSC49" s="53"/>
      <c r="PSD49" s="53"/>
      <c r="PSE49" s="53"/>
      <c r="PSF49" s="53"/>
      <c r="PSG49" s="53"/>
      <c r="PSH49" s="53"/>
      <c r="PSI49" s="53"/>
      <c r="PSJ49" s="53"/>
      <c r="PSK49" s="53"/>
      <c r="PSL49" s="53"/>
      <c r="PSM49" s="53"/>
      <c r="PSN49" s="53"/>
      <c r="PSO49" s="53"/>
      <c r="PSP49" s="53"/>
      <c r="PSQ49" s="53"/>
      <c r="PSR49" s="53"/>
      <c r="PSS49" s="53"/>
      <c r="PST49" s="53"/>
      <c r="PSU49" s="53"/>
      <c r="PSV49" s="53"/>
      <c r="PSW49" s="53"/>
      <c r="PSX49" s="53"/>
      <c r="PSY49" s="53"/>
      <c r="PSZ49" s="53"/>
      <c r="PTA49" s="53"/>
      <c r="PTB49" s="53"/>
      <c r="PTC49" s="53"/>
      <c r="PTD49" s="53"/>
      <c r="PTE49" s="53"/>
      <c r="PTF49" s="53"/>
      <c r="PTG49" s="53"/>
      <c r="PTH49" s="53"/>
      <c r="PTI49" s="53"/>
      <c r="PTJ49" s="53"/>
      <c r="PTK49" s="53"/>
      <c r="PTL49" s="53"/>
      <c r="PTM49" s="53"/>
      <c r="PTN49" s="53"/>
      <c r="PTO49" s="53"/>
      <c r="PTP49" s="53"/>
      <c r="PTQ49" s="53"/>
      <c r="PTR49" s="53"/>
      <c r="PTS49" s="53"/>
      <c r="PTT49" s="53"/>
      <c r="PTU49" s="53"/>
      <c r="PTV49" s="53"/>
      <c r="PTW49" s="53"/>
      <c r="PTX49" s="53"/>
      <c r="PTY49" s="53"/>
      <c r="PTZ49" s="53"/>
      <c r="PUA49" s="53"/>
      <c r="PUB49" s="53"/>
      <c r="PUC49" s="53"/>
      <c r="PUD49" s="53"/>
      <c r="PUE49" s="53"/>
      <c r="PUF49" s="53"/>
      <c r="PUG49" s="53"/>
      <c r="PUH49" s="53"/>
      <c r="PUI49" s="53"/>
      <c r="PUJ49" s="53"/>
      <c r="PUK49" s="53"/>
      <c r="PUL49" s="53"/>
      <c r="PUM49" s="53"/>
      <c r="PUN49" s="53"/>
      <c r="PUO49" s="53"/>
      <c r="PUP49" s="53"/>
      <c r="PUQ49" s="53"/>
      <c r="PUR49" s="53"/>
      <c r="PUS49" s="53"/>
      <c r="PUT49" s="53"/>
      <c r="PUU49" s="53"/>
      <c r="PUV49" s="53"/>
      <c r="PUW49" s="53"/>
      <c r="PUX49" s="53"/>
      <c r="PUY49" s="53"/>
      <c r="PUZ49" s="53"/>
      <c r="PVA49" s="53"/>
      <c r="PVB49" s="53"/>
      <c r="PVC49" s="53"/>
      <c r="PVD49" s="53"/>
      <c r="PVE49" s="53"/>
      <c r="PVF49" s="53"/>
      <c r="PVG49" s="53"/>
      <c r="PVH49" s="53"/>
      <c r="PVI49" s="53"/>
      <c r="PVJ49" s="53"/>
      <c r="PVK49" s="53"/>
      <c r="PVL49" s="53"/>
      <c r="PVM49" s="53"/>
      <c r="PVN49" s="53"/>
      <c r="PVO49" s="53"/>
      <c r="PVP49" s="53"/>
      <c r="PVQ49" s="53"/>
      <c r="PVR49" s="53"/>
      <c r="PVS49" s="53"/>
      <c r="PVT49" s="53"/>
      <c r="PVU49" s="53"/>
      <c r="PVV49" s="53"/>
      <c r="PVW49" s="53"/>
      <c r="PVX49" s="53"/>
      <c r="PVY49" s="53"/>
      <c r="PVZ49" s="53"/>
      <c r="PWA49" s="53"/>
      <c r="PWB49" s="53"/>
      <c r="PWC49" s="53"/>
      <c r="PWD49" s="53"/>
      <c r="PWE49" s="53"/>
      <c r="PWF49" s="53"/>
      <c r="PWG49" s="53"/>
      <c r="PWH49" s="53"/>
      <c r="PWI49" s="53"/>
      <c r="PWJ49" s="53"/>
      <c r="PWK49" s="53"/>
      <c r="PWL49" s="53"/>
      <c r="PWM49" s="53"/>
      <c r="PWN49" s="53"/>
      <c r="PWO49" s="53"/>
      <c r="PWP49" s="53"/>
      <c r="PWQ49" s="53"/>
      <c r="PWR49" s="53"/>
      <c r="PWS49" s="53"/>
      <c r="PWT49" s="53"/>
      <c r="PWU49" s="53"/>
      <c r="PWV49" s="53"/>
      <c r="PWW49" s="53"/>
      <c r="PWX49" s="53"/>
      <c r="PWY49" s="53"/>
      <c r="PWZ49" s="53"/>
      <c r="PXA49" s="53"/>
      <c r="PXB49" s="53"/>
      <c r="PXC49" s="53"/>
      <c r="PXD49" s="53"/>
      <c r="PXE49" s="53"/>
      <c r="PXF49" s="53"/>
      <c r="PXG49" s="53"/>
      <c r="PXH49" s="53"/>
      <c r="PXI49" s="53"/>
      <c r="PXJ49" s="53"/>
      <c r="PXK49" s="53"/>
      <c r="PXL49" s="53"/>
      <c r="PXM49" s="53"/>
      <c r="PXN49" s="53"/>
      <c r="PXO49" s="53"/>
      <c r="PXP49" s="53"/>
      <c r="PXQ49" s="53"/>
      <c r="PXR49" s="53"/>
      <c r="PXS49" s="53"/>
      <c r="PXT49" s="53"/>
      <c r="PXU49" s="53"/>
      <c r="PXV49" s="53"/>
      <c r="PXW49" s="53"/>
      <c r="PXX49" s="53"/>
      <c r="PXY49" s="53"/>
      <c r="PXZ49" s="53"/>
      <c r="PYA49" s="53"/>
      <c r="PYB49" s="53"/>
      <c r="PYC49" s="53"/>
      <c r="PYD49" s="53"/>
      <c r="PYE49" s="53"/>
      <c r="PYF49" s="53"/>
      <c r="PYG49" s="53"/>
      <c r="PYH49" s="53"/>
      <c r="PYI49" s="53"/>
      <c r="PYJ49" s="53"/>
      <c r="PYK49" s="53"/>
      <c r="PYL49" s="53"/>
      <c r="PYM49" s="53"/>
      <c r="PYN49" s="53"/>
      <c r="PYO49" s="53"/>
      <c r="PYP49" s="53"/>
      <c r="PYQ49" s="53"/>
      <c r="PYR49" s="53"/>
      <c r="PYS49" s="53"/>
      <c r="PYT49" s="53"/>
      <c r="PYU49" s="53"/>
      <c r="PYV49" s="53"/>
      <c r="PYW49" s="53"/>
      <c r="PYX49" s="53"/>
      <c r="PYY49" s="53"/>
      <c r="PYZ49" s="53"/>
      <c r="PZA49" s="53"/>
      <c r="PZB49" s="53"/>
      <c r="PZC49" s="53"/>
      <c r="PZD49" s="53"/>
      <c r="PZE49" s="53"/>
      <c r="PZF49" s="53"/>
      <c r="PZG49" s="53"/>
      <c r="PZH49" s="53"/>
      <c r="PZI49" s="53"/>
      <c r="PZJ49" s="53"/>
      <c r="PZK49" s="53"/>
      <c r="PZL49" s="53"/>
      <c r="PZM49" s="53"/>
      <c r="PZN49" s="53"/>
      <c r="PZO49" s="53"/>
      <c r="PZP49" s="53"/>
      <c r="PZQ49" s="53"/>
      <c r="PZR49" s="53"/>
      <c r="PZS49" s="53"/>
      <c r="PZT49" s="53"/>
      <c r="PZU49" s="53"/>
      <c r="PZV49" s="53"/>
      <c r="PZW49" s="53"/>
      <c r="PZX49" s="53"/>
      <c r="PZY49" s="53"/>
      <c r="PZZ49" s="53"/>
      <c r="QAA49" s="53"/>
      <c r="QAB49" s="53"/>
      <c r="QAC49" s="53"/>
      <c r="QAD49" s="53"/>
      <c r="QAE49" s="53"/>
      <c r="QAF49" s="53"/>
      <c r="QAG49" s="53"/>
      <c r="QAH49" s="53"/>
      <c r="QAI49" s="53"/>
      <c r="QAJ49" s="53"/>
      <c r="QAK49" s="53"/>
      <c r="QAL49" s="53"/>
      <c r="QAM49" s="53"/>
      <c r="QAN49" s="53"/>
      <c r="QAO49" s="53"/>
      <c r="QAP49" s="53"/>
      <c r="QAQ49" s="53"/>
      <c r="QAR49" s="53"/>
      <c r="QAS49" s="53"/>
      <c r="QAT49" s="53"/>
      <c r="QAU49" s="53"/>
      <c r="QAV49" s="53"/>
      <c r="QAW49" s="53"/>
      <c r="QAX49" s="53"/>
      <c r="QAY49" s="53"/>
      <c r="QAZ49" s="53"/>
      <c r="QBA49" s="53"/>
      <c r="QBB49" s="53"/>
      <c r="QBC49" s="53"/>
      <c r="QBD49" s="53"/>
      <c r="QBE49" s="53"/>
      <c r="QBF49" s="53"/>
      <c r="QBG49" s="53"/>
      <c r="QBH49" s="53"/>
      <c r="QBI49" s="53"/>
      <c r="QBJ49" s="53"/>
      <c r="QBK49" s="53"/>
      <c r="QBL49" s="53"/>
      <c r="QBM49" s="53"/>
      <c r="QBN49" s="53"/>
      <c r="QBO49" s="53"/>
      <c r="QBP49" s="53"/>
      <c r="QBQ49" s="53"/>
      <c r="QBR49" s="53"/>
      <c r="QBS49" s="53"/>
      <c r="QBT49" s="53"/>
      <c r="QBU49" s="53"/>
      <c r="QBV49" s="53"/>
      <c r="QBW49" s="53"/>
      <c r="QBX49" s="53"/>
      <c r="QBY49" s="53"/>
      <c r="QBZ49" s="53"/>
      <c r="QCA49" s="53"/>
      <c r="QCB49" s="53"/>
      <c r="QCC49" s="53"/>
      <c r="QCD49" s="53"/>
      <c r="QCE49" s="53"/>
      <c r="QCF49" s="53"/>
      <c r="QCG49" s="53"/>
      <c r="QCH49" s="53"/>
      <c r="QCI49" s="53"/>
      <c r="QCJ49" s="53"/>
      <c r="QCK49" s="53"/>
      <c r="QCL49" s="53"/>
      <c r="QCM49" s="53"/>
      <c r="QCN49" s="53"/>
      <c r="QCO49" s="53"/>
      <c r="QCP49" s="53"/>
      <c r="QCQ49" s="53"/>
      <c r="QCR49" s="53"/>
      <c r="QCS49" s="53"/>
      <c r="QCT49" s="53"/>
      <c r="QCU49" s="53"/>
      <c r="QCV49" s="53"/>
      <c r="QCW49" s="53"/>
      <c r="QCX49" s="53"/>
      <c r="QCY49" s="53"/>
      <c r="QCZ49" s="53"/>
      <c r="QDA49" s="53"/>
      <c r="QDB49" s="53"/>
      <c r="QDC49" s="53"/>
      <c r="QDD49" s="53"/>
      <c r="QDE49" s="53"/>
      <c r="QDF49" s="53"/>
      <c r="QDG49" s="53"/>
      <c r="QDH49" s="53"/>
      <c r="QDI49" s="53"/>
      <c r="QDJ49" s="53"/>
      <c r="QDK49" s="53"/>
      <c r="QDL49" s="53"/>
      <c r="QDM49" s="53"/>
      <c r="QDN49" s="53"/>
      <c r="QDO49" s="53"/>
      <c r="QDP49" s="53"/>
      <c r="QDQ49" s="53"/>
      <c r="QDR49" s="53"/>
      <c r="QDS49" s="53"/>
      <c r="QDT49" s="53"/>
      <c r="QDU49" s="53"/>
      <c r="QDV49" s="53"/>
      <c r="QDW49" s="53"/>
      <c r="QDX49" s="53"/>
      <c r="QDY49" s="53"/>
      <c r="QDZ49" s="53"/>
      <c r="QEA49" s="53"/>
      <c r="QEB49" s="53"/>
      <c r="QEC49" s="53"/>
      <c r="QED49" s="53"/>
      <c r="QEE49" s="53"/>
      <c r="QEF49" s="53"/>
      <c r="QEG49" s="53"/>
      <c r="QEH49" s="53"/>
      <c r="QEI49" s="53"/>
      <c r="QEJ49" s="53"/>
      <c r="QEK49" s="53"/>
      <c r="QEL49" s="53"/>
      <c r="QEM49" s="53"/>
      <c r="QEN49" s="53"/>
      <c r="QEO49" s="53"/>
      <c r="QEP49" s="53"/>
      <c r="QEQ49" s="53"/>
      <c r="QER49" s="53"/>
      <c r="QES49" s="53"/>
      <c r="QET49" s="53"/>
      <c r="QEU49" s="53"/>
      <c r="QEV49" s="53"/>
      <c r="QEW49" s="53"/>
      <c r="QEX49" s="53"/>
      <c r="QEY49" s="53"/>
      <c r="QEZ49" s="53"/>
      <c r="QFA49" s="53"/>
      <c r="QFB49" s="53"/>
      <c r="QFC49" s="53"/>
      <c r="QFD49" s="53"/>
      <c r="QFE49" s="53"/>
      <c r="QFF49" s="53"/>
      <c r="QFG49" s="53"/>
      <c r="QFH49" s="53"/>
      <c r="QFI49" s="53"/>
      <c r="QFJ49" s="53"/>
      <c r="QFK49" s="53"/>
      <c r="QFL49" s="53"/>
      <c r="QFM49" s="53"/>
      <c r="QFN49" s="53"/>
      <c r="QFO49" s="53"/>
      <c r="QFP49" s="53"/>
      <c r="QFQ49" s="53"/>
      <c r="QFR49" s="53"/>
      <c r="QFS49" s="53"/>
      <c r="QFT49" s="53"/>
      <c r="QFU49" s="53"/>
      <c r="QFV49" s="53"/>
      <c r="QFW49" s="53"/>
      <c r="QFX49" s="53"/>
      <c r="QFY49" s="53"/>
      <c r="QFZ49" s="53"/>
      <c r="QGA49" s="53"/>
      <c r="QGB49" s="53"/>
      <c r="QGC49" s="53"/>
      <c r="QGD49" s="53"/>
      <c r="QGE49" s="53"/>
      <c r="QGF49" s="53"/>
      <c r="QGG49" s="53"/>
      <c r="QGH49" s="53"/>
      <c r="QGI49" s="53"/>
      <c r="QGJ49" s="53"/>
      <c r="QGK49" s="53"/>
      <c r="QGL49" s="53"/>
      <c r="QGM49" s="53"/>
      <c r="QGN49" s="53"/>
      <c r="QGO49" s="53"/>
      <c r="QGP49" s="53"/>
      <c r="QGQ49" s="53"/>
      <c r="QGR49" s="53"/>
      <c r="QGS49" s="53"/>
      <c r="QGT49" s="53"/>
      <c r="QGU49" s="53"/>
      <c r="QGV49" s="53"/>
      <c r="QGW49" s="53"/>
      <c r="QGX49" s="53"/>
      <c r="QGY49" s="53"/>
      <c r="QGZ49" s="53"/>
      <c r="QHA49" s="53"/>
      <c r="QHB49" s="53"/>
      <c r="QHC49" s="53"/>
      <c r="QHD49" s="53"/>
      <c r="QHE49" s="53"/>
      <c r="QHF49" s="53"/>
      <c r="QHG49" s="53"/>
      <c r="QHH49" s="53"/>
      <c r="QHI49" s="53"/>
      <c r="QHJ49" s="53"/>
      <c r="QHK49" s="53"/>
      <c r="QHL49" s="53"/>
      <c r="QHM49" s="53"/>
      <c r="QHN49" s="53"/>
      <c r="QHO49" s="53"/>
      <c r="QHP49" s="53"/>
      <c r="QHQ49" s="53"/>
      <c r="QHR49" s="53"/>
      <c r="QHS49" s="53"/>
      <c r="QHT49" s="53"/>
      <c r="QHU49" s="53"/>
      <c r="QHV49" s="53"/>
      <c r="QHW49" s="53"/>
      <c r="QHX49" s="53"/>
      <c r="QHY49" s="53"/>
      <c r="QHZ49" s="53"/>
      <c r="QIA49" s="53"/>
      <c r="QIB49" s="53"/>
      <c r="QIC49" s="53"/>
      <c r="QID49" s="53"/>
      <c r="QIE49" s="53"/>
      <c r="QIF49" s="53"/>
      <c r="QIG49" s="53"/>
      <c r="QIH49" s="53"/>
      <c r="QII49" s="53"/>
      <c r="QIJ49" s="53"/>
      <c r="QIK49" s="53"/>
      <c r="QIL49" s="53"/>
      <c r="QIM49" s="53"/>
      <c r="QIN49" s="53"/>
      <c r="QIO49" s="53"/>
      <c r="QIP49" s="53"/>
      <c r="QIQ49" s="53"/>
      <c r="QIR49" s="53"/>
      <c r="QIS49" s="53"/>
      <c r="QIT49" s="53"/>
      <c r="QIU49" s="53"/>
      <c r="QIV49" s="53"/>
      <c r="QIW49" s="53"/>
      <c r="QIX49" s="53"/>
      <c r="QIY49" s="53"/>
      <c r="QIZ49" s="53"/>
      <c r="QJA49" s="53"/>
      <c r="QJB49" s="53"/>
      <c r="QJC49" s="53"/>
      <c r="QJD49" s="53"/>
      <c r="QJE49" s="53"/>
      <c r="QJF49" s="53"/>
      <c r="QJG49" s="53"/>
      <c r="QJH49" s="53"/>
      <c r="QJI49" s="53"/>
      <c r="QJJ49" s="53"/>
      <c r="QJK49" s="53"/>
      <c r="QJL49" s="53"/>
      <c r="QJM49" s="53"/>
      <c r="QJN49" s="53"/>
      <c r="QJO49" s="53"/>
      <c r="QJP49" s="53"/>
      <c r="QJQ49" s="53"/>
      <c r="QJR49" s="53"/>
      <c r="QJS49" s="53"/>
      <c r="QJT49" s="53"/>
      <c r="QJU49" s="53"/>
      <c r="QJV49" s="53"/>
      <c r="QJW49" s="53"/>
      <c r="QJX49" s="53"/>
      <c r="QJY49" s="53"/>
      <c r="QJZ49" s="53"/>
      <c r="QKA49" s="53"/>
      <c r="QKB49" s="53"/>
      <c r="QKC49" s="53"/>
      <c r="QKD49" s="53"/>
      <c r="QKE49" s="53"/>
      <c r="QKF49" s="53"/>
      <c r="QKG49" s="53"/>
      <c r="QKH49" s="53"/>
      <c r="QKI49" s="53"/>
      <c r="QKJ49" s="53"/>
      <c r="QKK49" s="53"/>
      <c r="QKL49" s="53"/>
      <c r="QKM49" s="53"/>
      <c r="QKN49" s="53"/>
      <c r="QKO49" s="53"/>
      <c r="QKP49" s="53"/>
      <c r="QKQ49" s="53"/>
      <c r="QKR49" s="53"/>
      <c r="QKS49" s="53"/>
      <c r="QKT49" s="53"/>
      <c r="QKU49" s="53"/>
      <c r="QKV49" s="53"/>
      <c r="QKW49" s="53"/>
      <c r="QKX49" s="53"/>
      <c r="QKY49" s="53"/>
      <c r="QKZ49" s="53"/>
      <c r="QLA49" s="53"/>
      <c r="QLB49" s="53"/>
      <c r="QLC49" s="53"/>
      <c r="QLD49" s="53"/>
      <c r="QLE49" s="53"/>
      <c r="QLF49" s="53"/>
      <c r="QLG49" s="53"/>
      <c r="QLH49" s="53"/>
      <c r="QLI49" s="53"/>
      <c r="QLJ49" s="53"/>
      <c r="QLK49" s="53"/>
      <c r="QLL49" s="53"/>
      <c r="QLM49" s="53"/>
      <c r="QLN49" s="53"/>
      <c r="QLO49" s="53"/>
      <c r="QLP49" s="53"/>
      <c r="QLQ49" s="53"/>
      <c r="QLR49" s="53"/>
      <c r="QLS49" s="53"/>
      <c r="QLT49" s="53"/>
      <c r="QLU49" s="53"/>
      <c r="QLV49" s="53"/>
      <c r="QLW49" s="53"/>
      <c r="QLX49" s="53"/>
      <c r="QLY49" s="53"/>
      <c r="QLZ49" s="53"/>
      <c r="QMA49" s="53"/>
      <c r="QMB49" s="53"/>
      <c r="QMC49" s="53"/>
      <c r="QMD49" s="53"/>
      <c r="QME49" s="53"/>
      <c r="QMF49" s="53"/>
      <c r="QMG49" s="53"/>
      <c r="QMH49" s="53"/>
      <c r="QMI49" s="53"/>
      <c r="QMJ49" s="53"/>
      <c r="QMK49" s="53"/>
      <c r="QML49" s="53"/>
      <c r="QMM49" s="53"/>
      <c r="QMN49" s="53"/>
      <c r="QMO49" s="53"/>
      <c r="QMP49" s="53"/>
      <c r="QMQ49" s="53"/>
      <c r="QMR49" s="53"/>
      <c r="QMS49" s="53"/>
      <c r="QMT49" s="53"/>
      <c r="QMU49" s="53"/>
      <c r="QMV49" s="53"/>
      <c r="QMW49" s="53"/>
      <c r="QMX49" s="53"/>
      <c r="QMY49" s="53"/>
      <c r="QMZ49" s="53"/>
      <c r="QNA49" s="53"/>
      <c r="QNB49" s="53"/>
      <c r="QNC49" s="53"/>
      <c r="QND49" s="53"/>
      <c r="QNE49" s="53"/>
      <c r="QNF49" s="53"/>
      <c r="QNG49" s="53"/>
      <c r="QNH49" s="53"/>
      <c r="QNI49" s="53"/>
      <c r="QNJ49" s="53"/>
      <c r="QNK49" s="53"/>
      <c r="QNL49" s="53"/>
      <c r="QNM49" s="53"/>
      <c r="QNN49" s="53"/>
      <c r="QNO49" s="53"/>
      <c r="QNP49" s="53"/>
      <c r="QNQ49" s="53"/>
      <c r="QNR49" s="53"/>
      <c r="QNS49" s="53"/>
      <c r="QNT49" s="53"/>
      <c r="QNU49" s="53"/>
      <c r="QNV49" s="53"/>
      <c r="QNW49" s="53"/>
      <c r="QNX49" s="53"/>
      <c r="QNY49" s="53"/>
      <c r="QNZ49" s="53"/>
      <c r="QOA49" s="53"/>
      <c r="QOB49" s="53"/>
      <c r="QOC49" s="53"/>
      <c r="QOD49" s="53"/>
      <c r="QOE49" s="53"/>
      <c r="QOF49" s="53"/>
      <c r="QOG49" s="53"/>
      <c r="QOH49" s="53"/>
      <c r="QOI49" s="53"/>
      <c r="QOJ49" s="53"/>
      <c r="QOK49" s="53"/>
      <c r="QOL49" s="53"/>
      <c r="QOM49" s="53"/>
      <c r="QON49" s="53"/>
      <c r="QOO49" s="53"/>
      <c r="QOP49" s="53"/>
      <c r="QOQ49" s="53"/>
      <c r="QOR49" s="53"/>
      <c r="QOS49" s="53"/>
      <c r="QOT49" s="53"/>
      <c r="QOU49" s="53"/>
      <c r="QOV49" s="53"/>
      <c r="QOW49" s="53"/>
      <c r="QOX49" s="53"/>
      <c r="QOY49" s="53"/>
      <c r="QOZ49" s="53"/>
      <c r="QPA49" s="53"/>
      <c r="QPB49" s="53"/>
      <c r="QPC49" s="53"/>
      <c r="QPD49" s="53"/>
      <c r="QPE49" s="53"/>
      <c r="QPF49" s="53"/>
      <c r="QPG49" s="53"/>
      <c r="QPH49" s="53"/>
      <c r="QPI49" s="53"/>
      <c r="QPJ49" s="53"/>
      <c r="QPK49" s="53"/>
      <c r="QPL49" s="53"/>
      <c r="QPM49" s="53"/>
      <c r="QPN49" s="53"/>
      <c r="QPO49" s="53"/>
      <c r="QPP49" s="53"/>
      <c r="QPQ49" s="53"/>
      <c r="QPR49" s="53"/>
      <c r="QPS49" s="53"/>
      <c r="QPT49" s="53"/>
      <c r="QPU49" s="53"/>
      <c r="QPV49" s="53"/>
      <c r="QPW49" s="53"/>
      <c r="QPX49" s="53"/>
      <c r="QPY49" s="53"/>
      <c r="QPZ49" s="53"/>
      <c r="QQA49" s="53"/>
      <c r="QQB49" s="53"/>
      <c r="QQC49" s="53"/>
      <c r="QQD49" s="53"/>
      <c r="QQE49" s="53"/>
      <c r="QQF49" s="53"/>
      <c r="QQG49" s="53"/>
      <c r="QQH49" s="53"/>
      <c r="QQI49" s="53"/>
      <c r="QQJ49" s="53"/>
      <c r="QQK49" s="53"/>
      <c r="QQL49" s="53"/>
      <c r="QQM49" s="53"/>
      <c r="QQN49" s="53"/>
      <c r="QQO49" s="53"/>
      <c r="QQP49" s="53"/>
      <c r="QQQ49" s="53"/>
      <c r="QQR49" s="53"/>
      <c r="QQS49" s="53"/>
      <c r="QQT49" s="53"/>
      <c r="QQU49" s="53"/>
      <c r="QQV49" s="53"/>
      <c r="QQW49" s="53"/>
      <c r="QQX49" s="53"/>
      <c r="QQY49" s="53"/>
      <c r="QQZ49" s="53"/>
      <c r="QRA49" s="53"/>
      <c r="QRB49" s="53"/>
      <c r="QRC49" s="53"/>
      <c r="QRD49" s="53"/>
      <c r="QRE49" s="53"/>
      <c r="QRF49" s="53"/>
      <c r="QRG49" s="53"/>
      <c r="QRH49" s="53"/>
      <c r="QRI49" s="53"/>
      <c r="QRJ49" s="53"/>
      <c r="QRK49" s="53"/>
      <c r="QRL49" s="53"/>
      <c r="QRM49" s="53"/>
      <c r="QRN49" s="53"/>
      <c r="QRO49" s="53"/>
      <c r="QRP49" s="53"/>
      <c r="QRQ49" s="53"/>
      <c r="QRR49" s="53"/>
      <c r="QRS49" s="53"/>
      <c r="QRT49" s="53"/>
      <c r="QRU49" s="53"/>
      <c r="QRV49" s="53"/>
      <c r="QRW49" s="53"/>
      <c r="QRX49" s="53"/>
      <c r="QRY49" s="53"/>
      <c r="QRZ49" s="53"/>
      <c r="QSA49" s="53"/>
      <c r="QSB49" s="53"/>
      <c r="QSC49" s="53"/>
      <c r="QSD49" s="53"/>
      <c r="QSE49" s="53"/>
      <c r="QSF49" s="53"/>
      <c r="QSG49" s="53"/>
      <c r="QSH49" s="53"/>
      <c r="QSI49" s="53"/>
      <c r="QSJ49" s="53"/>
      <c r="QSK49" s="53"/>
      <c r="QSL49" s="53"/>
      <c r="QSM49" s="53"/>
      <c r="QSN49" s="53"/>
      <c r="QSO49" s="53"/>
      <c r="QSP49" s="53"/>
      <c r="QSQ49" s="53"/>
      <c r="QSR49" s="53"/>
      <c r="QSS49" s="53"/>
      <c r="QST49" s="53"/>
      <c r="QSU49" s="53"/>
      <c r="QSV49" s="53"/>
      <c r="QSW49" s="53"/>
      <c r="QSX49" s="53"/>
      <c r="QSY49" s="53"/>
      <c r="QSZ49" s="53"/>
      <c r="QTA49" s="53"/>
      <c r="QTB49" s="53"/>
      <c r="QTC49" s="53"/>
      <c r="QTD49" s="53"/>
      <c r="QTE49" s="53"/>
      <c r="QTF49" s="53"/>
      <c r="QTG49" s="53"/>
      <c r="QTH49" s="53"/>
      <c r="QTI49" s="53"/>
      <c r="QTJ49" s="53"/>
      <c r="QTK49" s="53"/>
      <c r="QTL49" s="53"/>
      <c r="QTM49" s="53"/>
      <c r="QTN49" s="53"/>
      <c r="QTO49" s="53"/>
      <c r="QTP49" s="53"/>
      <c r="QTQ49" s="53"/>
      <c r="QTR49" s="53"/>
      <c r="QTS49" s="53"/>
      <c r="QTT49" s="53"/>
      <c r="QTU49" s="53"/>
      <c r="QTV49" s="53"/>
      <c r="QTW49" s="53"/>
      <c r="QTX49" s="53"/>
      <c r="QTY49" s="53"/>
      <c r="QTZ49" s="53"/>
      <c r="QUA49" s="53"/>
      <c r="QUB49" s="53"/>
      <c r="QUC49" s="53"/>
      <c r="QUD49" s="53"/>
      <c r="QUE49" s="53"/>
      <c r="QUF49" s="53"/>
      <c r="QUG49" s="53"/>
      <c r="QUH49" s="53"/>
      <c r="QUI49" s="53"/>
      <c r="QUJ49" s="53"/>
      <c r="QUK49" s="53"/>
      <c r="QUL49" s="53"/>
      <c r="QUM49" s="53"/>
      <c r="QUN49" s="53"/>
      <c r="QUO49" s="53"/>
      <c r="QUP49" s="53"/>
      <c r="QUQ49" s="53"/>
      <c r="QUR49" s="53"/>
      <c r="QUS49" s="53"/>
      <c r="QUT49" s="53"/>
      <c r="QUU49" s="53"/>
      <c r="QUV49" s="53"/>
      <c r="QUW49" s="53"/>
      <c r="QUX49" s="53"/>
      <c r="QUY49" s="53"/>
      <c r="QUZ49" s="53"/>
      <c r="QVA49" s="53"/>
      <c r="QVB49" s="53"/>
      <c r="QVC49" s="53"/>
      <c r="QVD49" s="53"/>
      <c r="QVE49" s="53"/>
      <c r="QVF49" s="53"/>
      <c r="QVG49" s="53"/>
      <c r="QVH49" s="53"/>
      <c r="QVI49" s="53"/>
      <c r="QVJ49" s="53"/>
      <c r="QVK49" s="53"/>
      <c r="QVL49" s="53"/>
      <c r="QVM49" s="53"/>
      <c r="QVN49" s="53"/>
      <c r="QVO49" s="53"/>
      <c r="QVP49" s="53"/>
      <c r="QVQ49" s="53"/>
      <c r="QVR49" s="53"/>
      <c r="QVS49" s="53"/>
      <c r="QVT49" s="53"/>
      <c r="QVU49" s="53"/>
      <c r="QVV49" s="53"/>
      <c r="QVW49" s="53"/>
      <c r="QVX49" s="53"/>
      <c r="QVY49" s="53"/>
      <c r="QVZ49" s="53"/>
      <c r="QWA49" s="53"/>
      <c r="QWB49" s="53"/>
      <c r="QWC49" s="53"/>
      <c r="QWD49" s="53"/>
      <c r="QWE49" s="53"/>
      <c r="QWF49" s="53"/>
      <c r="QWG49" s="53"/>
      <c r="QWH49" s="53"/>
      <c r="QWI49" s="53"/>
      <c r="QWJ49" s="53"/>
      <c r="QWK49" s="53"/>
      <c r="QWL49" s="53"/>
      <c r="QWM49" s="53"/>
      <c r="QWN49" s="53"/>
      <c r="QWO49" s="53"/>
      <c r="QWP49" s="53"/>
      <c r="QWQ49" s="53"/>
      <c r="QWR49" s="53"/>
      <c r="QWS49" s="53"/>
      <c r="QWT49" s="53"/>
      <c r="QWU49" s="53"/>
      <c r="QWV49" s="53"/>
      <c r="QWW49" s="53"/>
      <c r="QWX49" s="53"/>
      <c r="QWY49" s="53"/>
      <c r="QWZ49" s="53"/>
      <c r="QXA49" s="53"/>
      <c r="QXB49" s="53"/>
      <c r="QXC49" s="53"/>
      <c r="QXD49" s="53"/>
      <c r="QXE49" s="53"/>
      <c r="QXF49" s="53"/>
      <c r="QXG49" s="53"/>
      <c r="QXH49" s="53"/>
      <c r="QXI49" s="53"/>
      <c r="QXJ49" s="53"/>
      <c r="QXK49" s="53"/>
      <c r="QXL49" s="53"/>
      <c r="QXM49" s="53"/>
      <c r="QXN49" s="53"/>
      <c r="QXO49" s="53"/>
      <c r="QXP49" s="53"/>
      <c r="QXQ49" s="53"/>
      <c r="QXR49" s="53"/>
      <c r="QXS49" s="53"/>
      <c r="QXT49" s="53"/>
      <c r="QXU49" s="53"/>
      <c r="QXV49" s="53"/>
      <c r="QXW49" s="53"/>
      <c r="QXX49" s="53"/>
      <c r="QXY49" s="53"/>
      <c r="QXZ49" s="53"/>
      <c r="QYA49" s="53"/>
      <c r="QYB49" s="53"/>
      <c r="QYC49" s="53"/>
      <c r="QYD49" s="53"/>
      <c r="QYE49" s="53"/>
      <c r="QYF49" s="53"/>
      <c r="QYG49" s="53"/>
      <c r="QYH49" s="53"/>
      <c r="QYI49" s="53"/>
      <c r="QYJ49" s="53"/>
      <c r="QYK49" s="53"/>
      <c r="QYL49" s="53"/>
      <c r="QYM49" s="53"/>
      <c r="QYN49" s="53"/>
      <c r="QYO49" s="53"/>
      <c r="QYP49" s="53"/>
      <c r="QYQ49" s="53"/>
      <c r="QYR49" s="53"/>
      <c r="QYS49" s="53"/>
      <c r="QYT49" s="53"/>
      <c r="QYU49" s="53"/>
      <c r="QYV49" s="53"/>
      <c r="QYW49" s="53"/>
      <c r="QYX49" s="53"/>
      <c r="QYY49" s="53"/>
      <c r="QYZ49" s="53"/>
      <c r="QZA49" s="53"/>
      <c r="QZB49" s="53"/>
      <c r="QZC49" s="53"/>
      <c r="QZD49" s="53"/>
      <c r="QZE49" s="53"/>
      <c r="QZF49" s="53"/>
      <c r="QZG49" s="53"/>
      <c r="QZH49" s="53"/>
      <c r="QZI49" s="53"/>
      <c r="QZJ49" s="53"/>
      <c r="QZK49" s="53"/>
      <c r="QZL49" s="53"/>
      <c r="QZM49" s="53"/>
      <c r="QZN49" s="53"/>
      <c r="QZO49" s="53"/>
      <c r="QZP49" s="53"/>
      <c r="QZQ49" s="53"/>
      <c r="QZR49" s="53"/>
      <c r="QZS49" s="53"/>
      <c r="QZT49" s="53"/>
      <c r="QZU49" s="53"/>
      <c r="QZV49" s="53"/>
      <c r="QZW49" s="53"/>
      <c r="QZX49" s="53"/>
      <c r="QZY49" s="53"/>
      <c r="QZZ49" s="53"/>
      <c r="RAA49" s="53"/>
      <c r="RAB49" s="53"/>
      <c r="RAC49" s="53"/>
      <c r="RAD49" s="53"/>
      <c r="RAE49" s="53"/>
      <c r="RAF49" s="53"/>
      <c r="RAG49" s="53"/>
      <c r="RAH49" s="53"/>
      <c r="RAI49" s="53"/>
      <c r="RAJ49" s="53"/>
      <c r="RAK49" s="53"/>
      <c r="RAL49" s="53"/>
      <c r="RAM49" s="53"/>
      <c r="RAN49" s="53"/>
      <c r="RAO49" s="53"/>
      <c r="RAP49" s="53"/>
      <c r="RAQ49" s="53"/>
      <c r="RAR49" s="53"/>
      <c r="RAS49" s="53"/>
      <c r="RAT49" s="53"/>
      <c r="RAU49" s="53"/>
      <c r="RAV49" s="53"/>
      <c r="RAW49" s="53"/>
      <c r="RAX49" s="53"/>
      <c r="RAY49" s="53"/>
      <c r="RAZ49" s="53"/>
      <c r="RBA49" s="53"/>
      <c r="RBB49" s="53"/>
      <c r="RBC49" s="53"/>
      <c r="RBD49" s="53"/>
      <c r="RBE49" s="53"/>
      <c r="RBF49" s="53"/>
      <c r="RBG49" s="53"/>
      <c r="RBH49" s="53"/>
      <c r="RBI49" s="53"/>
      <c r="RBJ49" s="53"/>
      <c r="RBK49" s="53"/>
      <c r="RBL49" s="53"/>
      <c r="RBM49" s="53"/>
      <c r="RBN49" s="53"/>
      <c r="RBO49" s="53"/>
      <c r="RBP49" s="53"/>
      <c r="RBQ49" s="53"/>
      <c r="RBR49" s="53"/>
      <c r="RBS49" s="53"/>
      <c r="RBT49" s="53"/>
      <c r="RBU49" s="53"/>
      <c r="RBV49" s="53"/>
      <c r="RBW49" s="53"/>
      <c r="RBX49" s="53"/>
      <c r="RBY49" s="53"/>
      <c r="RBZ49" s="53"/>
      <c r="RCA49" s="53"/>
      <c r="RCB49" s="53"/>
      <c r="RCC49" s="53"/>
      <c r="RCD49" s="53"/>
      <c r="RCE49" s="53"/>
      <c r="RCF49" s="53"/>
      <c r="RCG49" s="53"/>
      <c r="RCH49" s="53"/>
      <c r="RCI49" s="53"/>
      <c r="RCJ49" s="53"/>
      <c r="RCK49" s="53"/>
      <c r="RCL49" s="53"/>
      <c r="RCM49" s="53"/>
      <c r="RCN49" s="53"/>
      <c r="RCO49" s="53"/>
      <c r="RCP49" s="53"/>
      <c r="RCQ49" s="53"/>
      <c r="RCR49" s="53"/>
      <c r="RCS49" s="53"/>
      <c r="RCT49" s="53"/>
      <c r="RCU49" s="53"/>
      <c r="RCV49" s="53"/>
      <c r="RCW49" s="53"/>
      <c r="RCX49" s="53"/>
      <c r="RCY49" s="53"/>
      <c r="RCZ49" s="53"/>
      <c r="RDA49" s="53"/>
      <c r="RDB49" s="53"/>
      <c r="RDC49" s="53"/>
      <c r="RDD49" s="53"/>
      <c r="RDE49" s="53"/>
      <c r="RDF49" s="53"/>
      <c r="RDG49" s="53"/>
      <c r="RDH49" s="53"/>
      <c r="RDI49" s="53"/>
      <c r="RDJ49" s="53"/>
      <c r="RDK49" s="53"/>
      <c r="RDL49" s="53"/>
      <c r="RDM49" s="53"/>
      <c r="RDN49" s="53"/>
      <c r="RDO49" s="53"/>
      <c r="RDP49" s="53"/>
      <c r="RDQ49" s="53"/>
      <c r="RDR49" s="53"/>
      <c r="RDS49" s="53"/>
      <c r="RDT49" s="53"/>
      <c r="RDU49" s="53"/>
      <c r="RDV49" s="53"/>
      <c r="RDW49" s="53"/>
      <c r="RDX49" s="53"/>
      <c r="RDY49" s="53"/>
      <c r="RDZ49" s="53"/>
      <c r="REA49" s="53"/>
      <c r="REB49" s="53"/>
      <c r="REC49" s="53"/>
      <c r="RED49" s="53"/>
      <c r="REE49" s="53"/>
      <c r="REF49" s="53"/>
      <c r="REG49" s="53"/>
      <c r="REH49" s="53"/>
      <c r="REI49" s="53"/>
      <c r="REJ49" s="53"/>
      <c r="REK49" s="53"/>
      <c r="REL49" s="53"/>
      <c r="REM49" s="53"/>
      <c r="REN49" s="53"/>
      <c r="REO49" s="53"/>
      <c r="REP49" s="53"/>
      <c r="REQ49" s="53"/>
      <c r="RER49" s="53"/>
      <c r="RES49" s="53"/>
      <c r="RET49" s="53"/>
      <c r="REU49" s="53"/>
      <c r="REV49" s="53"/>
      <c r="REW49" s="53"/>
      <c r="REX49" s="53"/>
      <c r="REY49" s="53"/>
      <c r="REZ49" s="53"/>
      <c r="RFA49" s="53"/>
      <c r="RFB49" s="53"/>
      <c r="RFC49" s="53"/>
      <c r="RFD49" s="53"/>
      <c r="RFE49" s="53"/>
      <c r="RFF49" s="53"/>
      <c r="RFG49" s="53"/>
      <c r="RFH49" s="53"/>
      <c r="RFI49" s="53"/>
      <c r="RFJ49" s="53"/>
      <c r="RFK49" s="53"/>
      <c r="RFL49" s="53"/>
      <c r="RFM49" s="53"/>
      <c r="RFN49" s="53"/>
      <c r="RFO49" s="53"/>
      <c r="RFP49" s="53"/>
      <c r="RFQ49" s="53"/>
      <c r="RFR49" s="53"/>
      <c r="RFS49" s="53"/>
      <c r="RFT49" s="53"/>
      <c r="RFU49" s="53"/>
      <c r="RFV49" s="53"/>
      <c r="RFW49" s="53"/>
      <c r="RFX49" s="53"/>
      <c r="RFY49" s="53"/>
      <c r="RFZ49" s="53"/>
      <c r="RGA49" s="53"/>
      <c r="RGB49" s="53"/>
      <c r="RGC49" s="53"/>
      <c r="RGD49" s="53"/>
      <c r="RGE49" s="53"/>
      <c r="RGF49" s="53"/>
      <c r="RGG49" s="53"/>
      <c r="RGH49" s="53"/>
      <c r="RGI49" s="53"/>
      <c r="RGJ49" s="53"/>
      <c r="RGK49" s="53"/>
      <c r="RGL49" s="53"/>
      <c r="RGM49" s="53"/>
      <c r="RGN49" s="53"/>
      <c r="RGO49" s="53"/>
      <c r="RGP49" s="53"/>
      <c r="RGQ49" s="53"/>
      <c r="RGR49" s="53"/>
      <c r="RGS49" s="53"/>
      <c r="RGT49" s="53"/>
      <c r="RGU49" s="53"/>
      <c r="RGV49" s="53"/>
      <c r="RGW49" s="53"/>
      <c r="RGX49" s="53"/>
      <c r="RGY49" s="53"/>
      <c r="RGZ49" s="53"/>
      <c r="RHA49" s="53"/>
      <c r="RHB49" s="53"/>
      <c r="RHC49" s="53"/>
      <c r="RHD49" s="53"/>
      <c r="RHE49" s="53"/>
      <c r="RHF49" s="53"/>
      <c r="RHG49" s="53"/>
      <c r="RHH49" s="53"/>
      <c r="RHI49" s="53"/>
      <c r="RHJ49" s="53"/>
      <c r="RHK49" s="53"/>
      <c r="RHL49" s="53"/>
      <c r="RHM49" s="53"/>
      <c r="RHN49" s="53"/>
      <c r="RHO49" s="53"/>
      <c r="RHP49" s="53"/>
      <c r="RHQ49" s="53"/>
      <c r="RHR49" s="53"/>
      <c r="RHS49" s="53"/>
      <c r="RHT49" s="53"/>
      <c r="RHU49" s="53"/>
      <c r="RHV49" s="53"/>
      <c r="RHW49" s="53"/>
      <c r="RHX49" s="53"/>
      <c r="RHY49" s="53"/>
      <c r="RHZ49" s="53"/>
      <c r="RIA49" s="53"/>
      <c r="RIB49" s="53"/>
      <c r="RIC49" s="53"/>
      <c r="RID49" s="53"/>
      <c r="RIE49" s="53"/>
      <c r="RIF49" s="53"/>
      <c r="RIG49" s="53"/>
      <c r="RIH49" s="53"/>
      <c r="RII49" s="53"/>
      <c r="RIJ49" s="53"/>
      <c r="RIK49" s="53"/>
      <c r="RIL49" s="53"/>
      <c r="RIM49" s="53"/>
      <c r="RIN49" s="53"/>
      <c r="RIO49" s="53"/>
      <c r="RIP49" s="53"/>
      <c r="RIQ49" s="53"/>
      <c r="RIR49" s="53"/>
      <c r="RIS49" s="53"/>
      <c r="RIT49" s="53"/>
      <c r="RIU49" s="53"/>
      <c r="RIV49" s="53"/>
      <c r="RIW49" s="53"/>
      <c r="RIX49" s="53"/>
      <c r="RIY49" s="53"/>
      <c r="RIZ49" s="53"/>
      <c r="RJA49" s="53"/>
      <c r="RJB49" s="53"/>
      <c r="RJC49" s="53"/>
      <c r="RJD49" s="53"/>
      <c r="RJE49" s="53"/>
      <c r="RJF49" s="53"/>
      <c r="RJG49" s="53"/>
      <c r="RJH49" s="53"/>
      <c r="RJI49" s="53"/>
      <c r="RJJ49" s="53"/>
      <c r="RJK49" s="53"/>
      <c r="RJL49" s="53"/>
      <c r="RJM49" s="53"/>
      <c r="RJN49" s="53"/>
      <c r="RJO49" s="53"/>
      <c r="RJP49" s="53"/>
      <c r="RJQ49" s="53"/>
      <c r="RJR49" s="53"/>
      <c r="RJS49" s="53"/>
      <c r="RJT49" s="53"/>
      <c r="RJU49" s="53"/>
      <c r="RJV49" s="53"/>
      <c r="RJW49" s="53"/>
      <c r="RJX49" s="53"/>
      <c r="RJY49" s="53"/>
      <c r="RJZ49" s="53"/>
      <c r="RKA49" s="53"/>
      <c r="RKB49" s="53"/>
      <c r="RKC49" s="53"/>
      <c r="RKD49" s="53"/>
      <c r="RKE49" s="53"/>
      <c r="RKF49" s="53"/>
      <c r="RKG49" s="53"/>
      <c r="RKH49" s="53"/>
      <c r="RKI49" s="53"/>
      <c r="RKJ49" s="53"/>
      <c r="RKK49" s="53"/>
      <c r="RKL49" s="53"/>
      <c r="RKM49" s="53"/>
      <c r="RKN49" s="53"/>
      <c r="RKO49" s="53"/>
      <c r="RKP49" s="53"/>
      <c r="RKQ49" s="53"/>
      <c r="RKR49" s="53"/>
      <c r="RKS49" s="53"/>
      <c r="RKT49" s="53"/>
      <c r="RKU49" s="53"/>
      <c r="RKV49" s="53"/>
      <c r="RKW49" s="53"/>
      <c r="RKX49" s="53"/>
      <c r="RKY49" s="53"/>
      <c r="RKZ49" s="53"/>
      <c r="RLA49" s="53"/>
      <c r="RLB49" s="53"/>
      <c r="RLC49" s="53"/>
      <c r="RLD49" s="53"/>
      <c r="RLE49" s="53"/>
      <c r="RLF49" s="53"/>
      <c r="RLG49" s="53"/>
      <c r="RLH49" s="53"/>
      <c r="RLI49" s="53"/>
      <c r="RLJ49" s="53"/>
      <c r="RLK49" s="53"/>
      <c r="RLL49" s="53"/>
      <c r="RLM49" s="53"/>
      <c r="RLN49" s="53"/>
      <c r="RLO49" s="53"/>
      <c r="RLP49" s="53"/>
      <c r="RLQ49" s="53"/>
      <c r="RLR49" s="53"/>
      <c r="RLS49" s="53"/>
      <c r="RLT49" s="53"/>
      <c r="RLU49" s="53"/>
      <c r="RLV49" s="53"/>
      <c r="RLW49" s="53"/>
      <c r="RLX49" s="53"/>
      <c r="RLY49" s="53"/>
      <c r="RLZ49" s="53"/>
      <c r="RMA49" s="53"/>
      <c r="RMB49" s="53"/>
      <c r="RMC49" s="53"/>
      <c r="RMD49" s="53"/>
      <c r="RME49" s="53"/>
      <c r="RMF49" s="53"/>
      <c r="RMG49" s="53"/>
      <c r="RMH49" s="53"/>
      <c r="RMI49" s="53"/>
      <c r="RMJ49" s="53"/>
      <c r="RMK49" s="53"/>
      <c r="RML49" s="53"/>
      <c r="RMM49" s="53"/>
      <c r="RMN49" s="53"/>
      <c r="RMO49" s="53"/>
      <c r="RMP49" s="53"/>
      <c r="RMQ49" s="53"/>
      <c r="RMR49" s="53"/>
      <c r="RMS49" s="53"/>
      <c r="RMT49" s="53"/>
      <c r="RMU49" s="53"/>
      <c r="RMV49" s="53"/>
      <c r="RMW49" s="53"/>
      <c r="RMX49" s="53"/>
      <c r="RMY49" s="53"/>
      <c r="RMZ49" s="53"/>
      <c r="RNA49" s="53"/>
      <c r="RNB49" s="53"/>
      <c r="RNC49" s="53"/>
      <c r="RND49" s="53"/>
      <c r="RNE49" s="53"/>
      <c r="RNF49" s="53"/>
      <c r="RNG49" s="53"/>
      <c r="RNH49" s="53"/>
      <c r="RNI49" s="53"/>
      <c r="RNJ49" s="53"/>
      <c r="RNK49" s="53"/>
      <c r="RNL49" s="53"/>
      <c r="RNM49" s="53"/>
      <c r="RNN49" s="53"/>
      <c r="RNO49" s="53"/>
      <c r="RNP49" s="53"/>
      <c r="RNQ49" s="53"/>
      <c r="RNR49" s="53"/>
      <c r="RNS49" s="53"/>
      <c r="RNT49" s="53"/>
      <c r="RNU49" s="53"/>
      <c r="RNV49" s="53"/>
      <c r="RNW49" s="53"/>
      <c r="RNX49" s="53"/>
      <c r="RNY49" s="53"/>
      <c r="RNZ49" s="53"/>
      <c r="ROA49" s="53"/>
      <c r="ROB49" s="53"/>
      <c r="ROC49" s="53"/>
      <c r="ROD49" s="53"/>
      <c r="ROE49" s="53"/>
      <c r="ROF49" s="53"/>
      <c r="ROG49" s="53"/>
      <c r="ROH49" s="53"/>
      <c r="ROI49" s="53"/>
      <c r="ROJ49" s="53"/>
      <c r="ROK49" s="53"/>
      <c r="ROL49" s="53"/>
      <c r="ROM49" s="53"/>
      <c r="RON49" s="53"/>
      <c r="ROO49" s="53"/>
      <c r="ROP49" s="53"/>
      <c r="ROQ49" s="53"/>
      <c r="ROR49" s="53"/>
      <c r="ROS49" s="53"/>
      <c r="ROT49" s="53"/>
      <c r="ROU49" s="53"/>
      <c r="ROV49" s="53"/>
      <c r="ROW49" s="53"/>
      <c r="ROX49" s="53"/>
      <c r="ROY49" s="53"/>
      <c r="ROZ49" s="53"/>
      <c r="RPA49" s="53"/>
      <c r="RPB49" s="53"/>
      <c r="RPC49" s="53"/>
      <c r="RPD49" s="53"/>
      <c r="RPE49" s="53"/>
      <c r="RPF49" s="53"/>
      <c r="RPG49" s="53"/>
      <c r="RPH49" s="53"/>
      <c r="RPI49" s="53"/>
      <c r="RPJ49" s="53"/>
      <c r="RPK49" s="53"/>
      <c r="RPL49" s="53"/>
      <c r="RPM49" s="53"/>
      <c r="RPN49" s="53"/>
      <c r="RPO49" s="53"/>
      <c r="RPP49" s="53"/>
      <c r="RPQ49" s="53"/>
      <c r="RPR49" s="53"/>
      <c r="RPS49" s="53"/>
      <c r="RPT49" s="53"/>
      <c r="RPU49" s="53"/>
      <c r="RPV49" s="53"/>
      <c r="RPW49" s="53"/>
      <c r="RPX49" s="53"/>
      <c r="RPY49" s="53"/>
      <c r="RPZ49" s="53"/>
      <c r="RQA49" s="53"/>
      <c r="RQB49" s="53"/>
      <c r="RQC49" s="53"/>
      <c r="RQD49" s="53"/>
      <c r="RQE49" s="53"/>
      <c r="RQF49" s="53"/>
      <c r="RQG49" s="53"/>
      <c r="RQH49" s="53"/>
      <c r="RQI49" s="53"/>
      <c r="RQJ49" s="53"/>
      <c r="RQK49" s="53"/>
      <c r="RQL49" s="53"/>
      <c r="RQM49" s="53"/>
      <c r="RQN49" s="53"/>
      <c r="RQO49" s="53"/>
      <c r="RQP49" s="53"/>
      <c r="RQQ49" s="53"/>
      <c r="RQR49" s="53"/>
      <c r="RQS49" s="53"/>
      <c r="RQT49" s="53"/>
      <c r="RQU49" s="53"/>
      <c r="RQV49" s="53"/>
      <c r="RQW49" s="53"/>
      <c r="RQX49" s="53"/>
      <c r="RQY49" s="53"/>
      <c r="RQZ49" s="53"/>
      <c r="RRA49" s="53"/>
      <c r="RRB49" s="53"/>
      <c r="RRC49" s="53"/>
      <c r="RRD49" s="53"/>
      <c r="RRE49" s="53"/>
      <c r="RRF49" s="53"/>
      <c r="RRG49" s="53"/>
      <c r="RRH49" s="53"/>
      <c r="RRI49" s="53"/>
      <c r="RRJ49" s="53"/>
      <c r="RRK49" s="53"/>
      <c r="RRL49" s="53"/>
      <c r="RRM49" s="53"/>
      <c r="RRN49" s="53"/>
      <c r="RRO49" s="53"/>
      <c r="RRP49" s="53"/>
      <c r="RRQ49" s="53"/>
      <c r="RRR49" s="53"/>
      <c r="RRS49" s="53"/>
      <c r="RRT49" s="53"/>
      <c r="RRU49" s="53"/>
      <c r="RRV49" s="53"/>
      <c r="RRW49" s="53"/>
      <c r="RRX49" s="53"/>
      <c r="RRY49" s="53"/>
      <c r="RRZ49" s="53"/>
      <c r="RSA49" s="53"/>
      <c r="RSB49" s="53"/>
      <c r="RSC49" s="53"/>
      <c r="RSD49" s="53"/>
      <c r="RSE49" s="53"/>
      <c r="RSF49" s="53"/>
      <c r="RSG49" s="53"/>
      <c r="RSH49" s="53"/>
      <c r="RSI49" s="53"/>
      <c r="RSJ49" s="53"/>
      <c r="RSK49" s="53"/>
      <c r="RSL49" s="53"/>
      <c r="RSM49" s="53"/>
      <c r="RSN49" s="53"/>
      <c r="RSO49" s="53"/>
      <c r="RSP49" s="53"/>
      <c r="RSQ49" s="53"/>
      <c r="RSR49" s="53"/>
      <c r="RSS49" s="53"/>
      <c r="RST49" s="53"/>
      <c r="RSU49" s="53"/>
      <c r="RSV49" s="53"/>
      <c r="RSW49" s="53"/>
      <c r="RSX49" s="53"/>
      <c r="RSY49" s="53"/>
      <c r="RSZ49" s="53"/>
      <c r="RTA49" s="53"/>
      <c r="RTB49" s="53"/>
      <c r="RTC49" s="53"/>
      <c r="RTD49" s="53"/>
      <c r="RTE49" s="53"/>
      <c r="RTF49" s="53"/>
      <c r="RTG49" s="53"/>
      <c r="RTH49" s="53"/>
      <c r="RTI49" s="53"/>
      <c r="RTJ49" s="53"/>
      <c r="RTK49" s="53"/>
      <c r="RTL49" s="53"/>
      <c r="RTM49" s="53"/>
      <c r="RTN49" s="53"/>
      <c r="RTO49" s="53"/>
      <c r="RTP49" s="53"/>
      <c r="RTQ49" s="53"/>
      <c r="RTR49" s="53"/>
      <c r="RTS49" s="53"/>
      <c r="RTT49" s="53"/>
      <c r="RTU49" s="53"/>
      <c r="RTV49" s="53"/>
      <c r="RTW49" s="53"/>
      <c r="RTX49" s="53"/>
      <c r="RTY49" s="53"/>
      <c r="RTZ49" s="53"/>
      <c r="RUA49" s="53"/>
      <c r="RUB49" s="53"/>
      <c r="RUC49" s="53"/>
      <c r="RUD49" s="53"/>
      <c r="RUE49" s="53"/>
      <c r="RUF49" s="53"/>
      <c r="RUG49" s="53"/>
      <c r="RUH49" s="53"/>
      <c r="RUI49" s="53"/>
      <c r="RUJ49" s="53"/>
      <c r="RUK49" s="53"/>
      <c r="RUL49" s="53"/>
      <c r="RUM49" s="53"/>
      <c r="RUN49" s="53"/>
      <c r="RUO49" s="53"/>
      <c r="RUP49" s="53"/>
      <c r="RUQ49" s="53"/>
      <c r="RUR49" s="53"/>
      <c r="RUS49" s="53"/>
      <c r="RUT49" s="53"/>
      <c r="RUU49" s="53"/>
      <c r="RUV49" s="53"/>
      <c r="RUW49" s="53"/>
      <c r="RUX49" s="53"/>
      <c r="RUY49" s="53"/>
      <c r="RUZ49" s="53"/>
      <c r="RVA49" s="53"/>
      <c r="RVB49" s="53"/>
      <c r="RVC49" s="53"/>
      <c r="RVD49" s="53"/>
      <c r="RVE49" s="53"/>
      <c r="RVF49" s="53"/>
      <c r="RVG49" s="53"/>
      <c r="RVH49" s="53"/>
      <c r="RVI49" s="53"/>
      <c r="RVJ49" s="53"/>
      <c r="RVK49" s="53"/>
      <c r="RVL49" s="53"/>
      <c r="RVM49" s="53"/>
      <c r="RVN49" s="53"/>
      <c r="RVO49" s="53"/>
      <c r="RVP49" s="53"/>
      <c r="RVQ49" s="53"/>
      <c r="RVR49" s="53"/>
      <c r="RVS49" s="53"/>
      <c r="RVT49" s="53"/>
      <c r="RVU49" s="53"/>
      <c r="RVV49" s="53"/>
      <c r="RVW49" s="53"/>
      <c r="RVX49" s="53"/>
      <c r="RVY49" s="53"/>
      <c r="RVZ49" s="53"/>
      <c r="RWA49" s="53"/>
      <c r="RWB49" s="53"/>
      <c r="RWC49" s="53"/>
      <c r="RWD49" s="53"/>
      <c r="RWE49" s="53"/>
      <c r="RWF49" s="53"/>
      <c r="RWG49" s="53"/>
      <c r="RWH49" s="53"/>
      <c r="RWI49" s="53"/>
      <c r="RWJ49" s="53"/>
      <c r="RWK49" s="53"/>
      <c r="RWL49" s="53"/>
      <c r="RWM49" s="53"/>
      <c r="RWN49" s="53"/>
      <c r="RWO49" s="53"/>
      <c r="RWP49" s="53"/>
      <c r="RWQ49" s="53"/>
      <c r="RWR49" s="53"/>
      <c r="RWS49" s="53"/>
      <c r="RWT49" s="53"/>
      <c r="RWU49" s="53"/>
      <c r="RWV49" s="53"/>
      <c r="RWW49" s="53"/>
      <c r="RWX49" s="53"/>
      <c r="RWY49" s="53"/>
      <c r="RWZ49" s="53"/>
      <c r="RXA49" s="53"/>
      <c r="RXB49" s="53"/>
      <c r="RXC49" s="53"/>
      <c r="RXD49" s="53"/>
      <c r="RXE49" s="53"/>
      <c r="RXF49" s="53"/>
      <c r="RXG49" s="53"/>
      <c r="RXH49" s="53"/>
      <c r="RXI49" s="53"/>
      <c r="RXJ49" s="53"/>
      <c r="RXK49" s="53"/>
      <c r="RXL49" s="53"/>
      <c r="RXM49" s="53"/>
      <c r="RXN49" s="53"/>
      <c r="RXO49" s="53"/>
      <c r="RXP49" s="53"/>
      <c r="RXQ49" s="53"/>
      <c r="RXR49" s="53"/>
      <c r="RXS49" s="53"/>
      <c r="RXT49" s="53"/>
      <c r="RXU49" s="53"/>
      <c r="RXV49" s="53"/>
      <c r="RXW49" s="53"/>
      <c r="RXX49" s="53"/>
      <c r="RXY49" s="53"/>
      <c r="RXZ49" s="53"/>
      <c r="RYA49" s="53"/>
      <c r="RYB49" s="53"/>
      <c r="RYC49" s="53"/>
      <c r="RYD49" s="53"/>
      <c r="RYE49" s="53"/>
      <c r="RYF49" s="53"/>
      <c r="RYG49" s="53"/>
      <c r="RYH49" s="53"/>
      <c r="RYI49" s="53"/>
      <c r="RYJ49" s="53"/>
      <c r="RYK49" s="53"/>
      <c r="RYL49" s="53"/>
      <c r="RYM49" s="53"/>
      <c r="RYN49" s="53"/>
      <c r="RYO49" s="53"/>
      <c r="RYP49" s="53"/>
      <c r="RYQ49" s="53"/>
      <c r="RYR49" s="53"/>
      <c r="RYS49" s="53"/>
      <c r="RYT49" s="53"/>
      <c r="RYU49" s="53"/>
      <c r="RYV49" s="53"/>
      <c r="RYW49" s="53"/>
      <c r="RYX49" s="53"/>
      <c r="RYY49" s="53"/>
      <c r="RYZ49" s="53"/>
      <c r="RZA49" s="53"/>
      <c r="RZB49" s="53"/>
      <c r="RZC49" s="53"/>
      <c r="RZD49" s="53"/>
      <c r="RZE49" s="53"/>
      <c r="RZF49" s="53"/>
      <c r="RZG49" s="53"/>
      <c r="RZH49" s="53"/>
      <c r="RZI49" s="53"/>
      <c r="RZJ49" s="53"/>
      <c r="RZK49" s="53"/>
      <c r="RZL49" s="53"/>
      <c r="RZM49" s="53"/>
      <c r="RZN49" s="53"/>
      <c r="RZO49" s="53"/>
      <c r="RZP49" s="53"/>
      <c r="RZQ49" s="53"/>
      <c r="RZR49" s="53"/>
      <c r="RZS49" s="53"/>
      <c r="RZT49" s="53"/>
      <c r="RZU49" s="53"/>
      <c r="RZV49" s="53"/>
      <c r="RZW49" s="53"/>
      <c r="RZX49" s="53"/>
      <c r="RZY49" s="53"/>
      <c r="RZZ49" s="53"/>
      <c r="SAA49" s="53"/>
      <c r="SAB49" s="53"/>
      <c r="SAC49" s="53"/>
      <c r="SAD49" s="53"/>
      <c r="SAE49" s="53"/>
      <c r="SAF49" s="53"/>
      <c r="SAG49" s="53"/>
      <c r="SAH49" s="53"/>
      <c r="SAI49" s="53"/>
      <c r="SAJ49" s="53"/>
      <c r="SAK49" s="53"/>
      <c r="SAL49" s="53"/>
      <c r="SAM49" s="53"/>
      <c r="SAN49" s="53"/>
      <c r="SAO49" s="53"/>
      <c r="SAP49" s="53"/>
      <c r="SAQ49" s="53"/>
      <c r="SAR49" s="53"/>
      <c r="SAS49" s="53"/>
      <c r="SAT49" s="53"/>
      <c r="SAU49" s="53"/>
      <c r="SAV49" s="53"/>
      <c r="SAW49" s="53"/>
      <c r="SAX49" s="53"/>
      <c r="SAY49" s="53"/>
      <c r="SAZ49" s="53"/>
      <c r="SBA49" s="53"/>
      <c r="SBB49" s="53"/>
      <c r="SBC49" s="53"/>
      <c r="SBD49" s="53"/>
      <c r="SBE49" s="53"/>
      <c r="SBF49" s="53"/>
      <c r="SBG49" s="53"/>
      <c r="SBH49" s="53"/>
      <c r="SBI49" s="53"/>
      <c r="SBJ49" s="53"/>
      <c r="SBK49" s="53"/>
      <c r="SBL49" s="53"/>
      <c r="SBM49" s="53"/>
      <c r="SBN49" s="53"/>
      <c r="SBO49" s="53"/>
      <c r="SBP49" s="53"/>
      <c r="SBQ49" s="53"/>
      <c r="SBR49" s="53"/>
      <c r="SBS49" s="53"/>
      <c r="SBT49" s="53"/>
      <c r="SBU49" s="53"/>
      <c r="SBV49" s="53"/>
      <c r="SBW49" s="53"/>
      <c r="SBX49" s="53"/>
      <c r="SBY49" s="53"/>
      <c r="SBZ49" s="53"/>
      <c r="SCA49" s="53"/>
      <c r="SCB49" s="53"/>
      <c r="SCC49" s="53"/>
      <c r="SCD49" s="53"/>
      <c r="SCE49" s="53"/>
      <c r="SCF49" s="53"/>
      <c r="SCG49" s="53"/>
      <c r="SCH49" s="53"/>
      <c r="SCI49" s="53"/>
      <c r="SCJ49" s="53"/>
      <c r="SCK49" s="53"/>
      <c r="SCL49" s="53"/>
      <c r="SCM49" s="53"/>
      <c r="SCN49" s="53"/>
      <c r="SCO49" s="53"/>
      <c r="SCP49" s="53"/>
      <c r="SCQ49" s="53"/>
      <c r="SCR49" s="53"/>
      <c r="SCS49" s="53"/>
      <c r="SCT49" s="53"/>
      <c r="SCU49" s="53"/>
      <c r="SCV49" s="53"/>
      <c r="SCW49" s="53"/>
      <c r="SCX49" s="53"/>
      <c r="SCY49" s="53"/>
      <c r="SCZ49" s="53"/>
      <c r="SDA49" s="53"/>
      <c r="SDB49" s="53"/>
      <c r="SDC49" s="53"/>
      <c r="SDD49" s="53"/>
      <c r="SDE49" s="53"/>
      <c r="SDF49" s="53"/>
      <c r="SDG49" s="53"/>
      <c r="SDH49" s="53"/>
      <c r="SDI49" s="53"/>
      <c r="SDJ49" s="53"/>
      <c r="SDK49" s="53"/>
      <c r="SDL49" s="53"/>
      <c r="SDM49" s="53"/>
      <c r="SDN49" s="53"/>
      <c r="SDO49" s="53"/>
      <c r="SDP49" s="53"/>
      <c r="SDQ49" s="53"/>
      <c r="SDR49" s="53"/>
      <c r="SDS49" s="53"/>
      <c r="SDT49" s="53"/>
      <c r="SDU49" s="53"/>
      <c r="SDV49" s="53"/>
      <c r="SDW49" s="53"/>
      <c r="SDX49" s="53"/>
      <c r="SDY49" s="53"/>
      <c r="SDZ49" s="53"/>
      <c r="SEA49" s="53"/>
      <c r="SEB49" s="53"/>
      <c r="SEC49" s="53"/>
      <c r="SED49" s="53"/>
      <c r="SEE49" s="53"/>
      <c r="SEF49" s="53"/>
      <c r="SEG49" s="53"/>
      <c r="SEH49" s="53"/>
      <c r="SEI49" s="53"/>
      <c r="SEJ49" s="53"/>
      <c r="SEK49" s="53"/>
      <c r="SEL49" s="53"/>
      <c r="SEM49" s="53"/>
      <c r="SEN49" s="53"/>
      <c r="SEO49" s="53"/>
      <c r="SEP49" s="53"/>
      <c r="SEQ49" s="53"/>
      <c r="SER49" s="53"/>
      <c r="SES49" s="53"/>
      <c r="SET49" s="53"/>
      <c r="SEU49" s="53"/>
      <c r="SEV49" s="53"/>
      <c r="SEW49" s="53"/>
      <c r="SEX49" s="53"/>
      <c r="SEY49" s="53"/>
      <c r="SEZ49" s="53"/>
      <c r="SFA49" s="53"/>
      <c r="SFB49" s="53"/>
      <c r="SFC49" s="53"/>
      <c r="SFD49" s="53"/>
      <c r="SFE49" s="53"/>
      <c r="SFF49" s="53"/>
      <c r="SFG49" s="53"/>
      <c r="SFH49" s="53"/>
      <c r="SFI49" s="53"/>
      <c r="SFJ49" s="53"/>
      <c r="SFK49" s="53"/>
      <c r="SFL49" s="53"/>
      <c r="SFM49" s="53"/>
      <c r="SFN49" s="53"/>
      <c r="SFO49" s="53"/>
      <c r="SFP49" s="53"/>
      <c r="SFQ49" s="53"/>
      <c r="SFR49" s="53"/>
      <c r="SFS49" s="53"/>
      <c r="SFT49" s="53"/>
      <c r="SFU49" s="53"/>
      <c r="SFV49" s="53"/>
      <c r="SFW49" s="53"/>
      <c r="SFX49" s="53"/>
      <c r="SFY49" s="53"/>
      <c r="SFZ49" s="53"/>
      <c r="SGA49" s="53"/>
      <c r="SGB49" s="53"/>
      <c r="SGC49" s="53"/>
      <c r="SGD49" s="53"/>
      <c r="SGE49" s="53"/>
      <c r="SGF49" s="53"/>
      <c r="SGG49" s="53"/>
      <c r="SGH49" s="53"/>
      <c r="SGI49" s="53"/>
      <c r="SGJ49" s="53"/>
      <c r="SGK49" s="53"/>
      <c r="SGL49" s="53"/>
      <c r="SGM49" s="53"/>
      <c r="SGN49" s="53"/>
      <c r="SGO49" s="53"/>
      <c r="SGP49" s="53"/>
      <c r="SGQ49" s="53"/>
      <c r="SGR49" s="53"/>
      <c r="SGS49" s="53"/>
      <c r="SGT49" s="53"/>
      <c r="SGU49" s="53"/>
      <c r="SGV49" s="53"/>
      <c r="SGW49" s="53"/>
      <c r="SGX49" s="53"/>
      <c r="SGY49" s="53"/>
      <c r="SGZ49" s="53"/>
      <c r="SHA49" s="53"/>
      <c r="SHB49" s="53"/>
      <c r="SHC49" s="53"/>
      <c r="SHD49" s="53"/>
      <c r="SHE49" s="53"/>
      <c r="SHF49" s="53"/>
      <c r="SHG49" s="53"/>
      <c r="SHH49" s="53"/>
      <c r="SHI49" s="53"/>
      <c r="SHJ49" s="53"/>
      <c r="SHK49" s="53"/>
      <c r="SHL49" s="53"/>
      <c r="SHM49" s="53"/>
      <c r="SHN49" s="53"/>
      <c r="SHO49" s="53"/>
      <c r="SHP49" s="53"/>
      <c r="SHQ49" s="53"/>
      <c r="SHR49" s="53"/>
      <c r="SHS49" s="53"/>
      <c r="SHT49" s="53"/>
      <c r="SHU49" s="53"/>
      <c r="SHV49" s="53"/>
      <c r="SHW49" s="53"/>
      <c r="SHX49" s="53"/>
      <c r="SHY49" s="53"/>
      <c r="SHZ49" s="53"/>
      <c r="SIA49" s="53"/>
      <c r="SIB49" s="53"/>
      <c r="SIC49" s="53"/>
      <c r="SID49" s="53"/>
      <c r="SIE49" s="53"/>
      <c r="SIF49" s="53"/>
      <c r="SIG49" s="53"/>
      <c r="SIH49" s="53"/>
      <c r="SII49" s="53"/>
      <c r="SIJ49" s="53"/>
      <c r="SIK49" s="53"/>
      <c r="SIL49" s="53"/>
      <c r="SIM49" s="53"/>
      <c r="SIN49" s="53"/>
      <c r="SIO49" s="53"/>
      <c r="SIP49" s="53"/>
      <c r="SIQ49" s="53"/>
      <c r="SIR49" s="53"/>
      <c r="SIS49" s="53"/>
      <c r="SIT49" s="53"/>
      <c r="SIU49" s="53"/>
      <c r="SIV49" s="53"/>
      <c r="SIW49" s="53"/>
      <c r="SIX49" s="53"/>
      <c r="SIY49" s="53"/>
      <c r="SIZ49" s="53"/>
      <c r="SJA49" s="53"/>
      <c r="SJB49" s="53"/>
      <c r="SJC49" s="53"/>
      <c r="SJD49" s="53"/>
      <c r="SJE49" s="53"/>
      <c r="SJF49" s="53"/>
      <c r="SJG49" s="53"/>
      <c r="SJH49" s="53"/>
      <c r="SJI49" s="53"/>
      <c r="SJJ49" s="53"/>
      <c r="SJK49" s="53"/>
      <c r="SJL49" s="53"/>
      <c r="SJM49" s="53"/>
      <c r="SJN49" s="53"/>
      <c r="SJO49" s="53"/>
      <c r="SJP49" s="53"/>
      <c r="SJQ49" s="53"/>
      <c r="SJR49" s="53"/>
      <c r="SJS49" s="53"/>
      <c r="SJT49" s="53"/>
      <c r="SJU49" s="53"/>
      <c r="SJV49" s="53"/>
      <c r="SJW49" s="53"/>
      <c r="SJX49" s="53"/>
      <c r="SJY49" s="53"/>
      <c r="SJZ49" s="53"/>
      <c r="SKA49" s="53"/>
      <c r="SKB49" s="53"/>
      <c r="SKC49" s="53"/>
      <c r="SKD49" s="53"/>
      <c r="SKE49" s="53"/>
      <c r="SKF49" s="53"/>
      <c r="SKG49" s="53"/>
      <c r="SKH49" s="53"/>
      <c r="SKI49" s="53"/>
      <c r="SKJ49" s="53"/>
      <c r="SKK49" s="53"/>
      <c r="SKL49" s="53"/>
      <c r="SKM49" s="53"/>
      <c r="SKN49" s="53"/>
      <c r="SKO49" s="53"/>
      <c r="SKP49" s="53"/>
      <c r="SKQ49" s="53"/>
      <c r="SKR49" s="53"/>
      <c r="SKS49" s="53"/>
      <c r="SKT49" s="53"/>
      <c r="SKU49" s="53"/>
      <c r="SKV49" s="53"/>
      <c r="SKW49" s="53"/>
      <c r="SKX49" s="53"/>
      <c r="SKY49" s="53"/>
      <c r="SKZ49" s="53"/>
      <c r="SLA49" s="53"/>
      <c r="SLB49" s="53"/>
      <c r="SLC49" s="53"/>
      <c r="SLD49" s="53"/>
      <c r="SLE49" s="53"/>
      <c r="SLF49" s="53"/>
      <c r="SLG49" s="53"/>
      <c r="SLH49" s="53"/>
      <c r="SLI49" s="53"/>
      <c r="SLJ49" s="53"/>
      <c r="SLK49" s="53"/>
      <c r="SLL49" s="53"/>
      <c r="SLM49" s="53"/>
      <c r="SLN49" s="53"/>
      <c r="SLO49" s="53"/>
      <c r="SLP49" s="53"/>
      <c r="SLQ49" s="53"/>
      <c r="SLR49" s="53"/>
      <c r="SLS49" s="53"/>
      <c r="SLT49" s="53"/>
      <c r="SLU49" s="53"/>
      <c r="SLV49" s="53"/>
      <c r="SLW49" s="53"/>
      <c r="SLX49" s="53"/>
      <c r="SLY49" s="53"/>
      <c r="SLZ49" s="53"/>
      <c r="SMA49" s="53"/>
      <c r="SMB49" s="53"/>
      <c r="SMC49" s="53"/>
      <c r="SMD49" s="53"/>
      <c r="SME49" s="53"/>
      <c r="SMF49" s="53"/>
      <c r="SMG49" s="53"/>
      <c r="SMH49" s="53"/>
      <c r="SMI49" s="53"/>
      <c r="SMJ49" s="53"/>
      <c r="SMK49" s="53"/>
      <c r="SML49" s="53"/>
      <c r="SMM49" s="53"/>
      <c r="SMN49" s="53"/>
      <c r="SMO49" s="53"/>
      <c r="SMP49" s="53"/>
      <c r="SMQ49" s="53"/>
      <c r="SMR49" s="53"/>
      <c r="SMS49" s="53"/>
      <c r="SMT49" s="53"/>
      <c r="SMU49" s="53"/>
      <c r="SMV49" s="53"/>
      <c r="SMW49" s="53"/>
      <c r="SMX49" s="53"/>
      <c r="SMY49" s="53"/>
      <c r="SMZ49" s="53"/>
      <c r="SNA49" s="53"/>
      <c r="SNB49" s="53"/>
      <c r="SNC49" s="53"/>
      <c r="SND49" s="53"/>
      <c r="SNE49" s="53"/>
      <c r="SNF49" s="53"/>
      <c r="SNG49" s="53"/>
      <c r="SNH49" s="53"/>
      <c r="SNI49" s="53"/>
      <c r="SNJ49" s="53"/>
      <c r="SNK49" s="53"/>
      <c r="SNL49" s="53"/>
      <c r="SNM49" s="53"/>
      <c r="SNN49" s="53"/>
      <c r="SNO49" s="53"/>
      <c r="SNP49" s="53"/>
      <c r="SNQ49" s="53"/>
      <c r="SNR49" s="53"/>
      <c r="SNS49" s="53"/>
      <c r="SNT49" s="53"/>
      <c r="SNU49" s="53"/>
      <c r="SNV49" s="53"/>
      <c r="SNW49" s="53"/>
      <c r="SNX49" s="53"/>
      <c r="SNY49" s="53"/>
      <c r="SNZ49" s="53"/>
      <c r="SOA49" s="53"/>
      <c r="SOB49" s="53"/>
      <c r="SOC49" s="53"/>
      <c r="SOD49" s="53"/>
      <c r="SOE49" s="53"/>
      <c r="SOF49" s="53"/>
      <c r="SOG49" s="53"/>
      <c r="SOH49" s="53"/>
      <c r="SOI49" s="53"/>
      <c r="SOJ49" s="53"/>
      <c r="SOK49" s="53"/>
      <c r="SOL49" s="53"/>
      <c r="SOM49" s="53"/>
      <c r="SON49" s="53"/>
      <c r="SOO49" s="53"/>
      <c r="SOP49" s="53"/>
      <c r="SOQ49" s="53"/>
      <c r="SOR49" s="53"/>
      <c r="SOS49" s="53"/>
      <c r="SOT49" s="53"/>
      <c r="SOU49" s="53"/>
      <c r="SOV49" s="53"/>
      <c r="SOW49" s="53"/>
      <c r="SOX49" s="53"/>
      <c r="SOY49" s="53"/>
      <c r="SOZ49" s="53"/>
      <c r="SPA49" s="53"/>
      <c r="SPB49" s="53"/>
      <c r="SPC49" s="53"/>
      <c r="SPD49" s="53"/>
      <c r="SPE49" s="53"/>
      <c r="SPF49" s="53"/>
      <c r="SPG49" s="53"/>
      <c r="SPH49" s="53"/>
      <c r="SPI49" s="53"/>
      <c r="SPJ49" s="53"/>
      <c r="SPK49" s="53"/>
      <c r="SPL49" s="53"/>
      <c r="SPM49" s="53"/>
      <c r="SPN49" s="53"/>
      <c r="SPO49" s="53"/>
      <c r="SPP49" s="53"/>
      <c r="SPQ49" s="53"/>
      <c r="SPR49" s="53"/>
      <c r="SPS49" s="53"/>
      <c r="SPT49" s="53"/>
      <c r="SPU49" s="53"/>
      <c r="SPV49" s="53"/>
      <c r="SPW49" s="53"/>
      <c r="SPX49" s="53"/>
      <c r="SPY49" s="53"/>
      <c r="SPZ49" s="53"/>
      <c r="SQA49" s="53"/>
      <c r="SQB49" s="53"/>
      <c r="SQC49" s="53"/>
      <c r="SQD49" s="53"/>
      <c r="SQE49" s="53"/>
      <c r="SQF49" s="53"/>
      <c r="SQG49" s="53"/>
      <c r="SQH49" s="53"/>
      <c r="SQI49" s="53"/>
      <c r="SQJ49" s="53"/>
      <c r="SQK49" s="53"/>
      <c r="SQL49" s="53"/>
      <c r="SQM49" s="53"/>
      <c r="SQN49" s="53"/>
      <c r="SQO49" s="53"/>
      <c r="SQP49" s="53"/>
      <c r="SQQ49" s="53"/>
      <c r="SQR49" s="53"/>
      <c r="SQS49" s="53"/>
      <c r="SQT49" s="53"/>
      <c r="SQU49" s="53"/>
      <c r="SQV49" s="53"/>
      <c r="SQW49" s="53"/>
      <c r="SQX49" s="53"/>
      <c r="SQY49" s="53"/>
      <c r="SQZ49" s="53"/>
      <c r="SRA49" s="53"/>
      <c r="SRB49" s="53"/>
      <c r="SRC49" s="53"/>
      <c r="SRD49" s="53"/>
      <c r="SRE49" s="53"/>
      <c r="SRF49" s="53"/>
      <c r="SRG49" s="53"/>
      <c r="SRH49" s="53"/>
      <c r="SRI49" s="53"/>
      <c r="SRJ49" s="53"/>
      <c r="SRK49" s="53"/>
      <c r="SRL49" s="53"/>
      <c r="SRM49" s="53"/>
      <c r="SRN49" s="53"/>
      <c r="SRO49" s="53"/>
      <c r="SRP49" s="53"/>
      <c r="SRQ49" s="53"/>
      <c r="SRR49" s="53"/>
      <c r="SRS49" s="53"/>
      <c r="SRT49" s="53"/>
      <c r="SRU49" s="53"/>
      <c r="SRV49" s="53"/>
      <c r="SRW49" s="53"/>
      <c r="SRX49" s="53"/>
      <c r="SRY49" s="53"/>
      <c r="SRZ49" s="53"/>
      <c r="SSA49" s="53"/>
      <c r="SSB49" s="53"/>
      <c r="SSC49" s="53"/>
      <c r="SSD49" s="53"/>
      <c r="SSE49" s="53"/>
      <c r="SSF49" s="53"/>
      <c r="SSG49" s="53"/>
      <c r="SSH49" s="53"/>
      <c r="SSI49" s="53"/>
      <c r="SSJ49" s="53"/>
      <c r="SSK49" s="53"/>
      <c r="SSL49" s="53"/>
      <c r="SSM49" s="53"/>
      <c r="SSN49" s="53"/>
      <c r="SSO49" s="53"/>
      <c r="SSP49" s="53"/>
      <c r="SSQ49" s="53"/>
      <c r="SSR49" s="53"/>
      <c r="SSS49" s="53"/>
      <c r="SST49" s="53"/>
      <c r="SSU49" s="53"/>
      <c r="SSV49" s="53"/>
      <c r="SSW49" s="53"/>
      <c r="SSX49" s="53"/>
      <c r="SSY49" s="53"/>
      <c r="SSZ49" s="53"/>
      <c r="STA49" s="53"/>
      <c r="STB49" s="53"/>
      <c r="STC49" s="53"/>
      <c r="STD49" s="53"/>
      <c r="STE49" s="53"/>
      <c r="STF49" s="53"/>
      <c r="STG49" s="53"/>
      <c r="STH49" s="53"/>
      <c r="STI49" s="53"/>
      <c r="STJ49" s="53"/>
      <c r="STK49" s="53"/>
      <c r="STL49" s="53"/>
      <c r="STM49" s="53"/>
      <c r="STN49" s="53"/>
      <c r="STO49" s="53"/>
      <c r="STP49" s="53"/>
      <c r="STQ49" s="53"/>
      <c r="STR49" s="53"/>
      <c r="STS49" s="53"/>
      <c r="STT49" s="53"/>
      <c r="STU49" s="53"/>
      <c r="STV49" s="53"/>
      <c r="STW49" s="53"/>
      <c r="STX49" s="53"/>
      <c r="STY49" s="53"/>
      <c r="STZ49" s="53"/>
      <c r="SUA49" s="53"/>
      <c r="SUB49" s="53"/>
      <c r="SUC49" s="53"/>
      <c r="SUD49" s="53"/>
      <c r="SUE49" s="53"/>
      <c r="SUF49" s="53"/>
      <c r="SUG49" s="53"/>
      <c r="SUH49" s="53"/>
      <c r="SUI49" s="53"/>
      <c r="SUJ49" s="53"/>
      <c r="SUK49" s="53"/>
      <c r="SUL49" s="53"/>
      <c r="SUM49" s="53"/>
      <c r="SUN49" s="53"/>
      <c r="SUO49" s="53"/>
      <c r="SUP49" s="53"/>
      <c r="SUQ49" s="53"/>
      <c r="SUR49" s="53"/>
      <c r="SUS49" s="53"/>
      <c r="SUT49" s="53"/>
      <c r="SUU49" s="53"/>
      <c r="SUV49" s="53"/>
      <c r="SUW49" s="53"/>
      <c r="SUX49" s="53"/>
      <c r="SUY49" s="53"/>
      <c r="SUZ49" s="53"/>
      <c r="SVA49" s="53"/>
      <c r="SVB49" s="53"/>
      <c r="SVC49" s="53"/>
      <c r="SVD49" s="53"/>
      <c r="SVE49" s="53"/>
      <c r="SVF49" s="53"/>
      <c r="SVG49" s="53"/>
      <c r="SVH49" s="53"/>
      <c r="SVI49" s="53"/>
      <c r="SVJ49" s="53"/>
      <c r="SVK49" s="53"/>
      <c r="SVL49" s="53"/>
      <c r="SVM49" s="53"/>
      <c r="SVN49" s="53"/>
      <c r="SVO49" s="53"/>
      <c r="SVP49" s="53"/>
      <c r="SVQ49" s="53"/>
      <c r="SVR49" s="53"/>
      <c r="SVS49" s="53"/>
      <c r="SVT49" s="53"/>
      <c r="SVU49" s="53"/>
      <c r="SVV49" s="53"/>
      <c r="SVW49" s="53"/>
      <c r="SVX49" s="53"/>
      <c r="SVY49" s="53"/>
      <c r="SVZ49" s="53"/>
      <c r="SWA49" s="53"/>
      <c r="SWB49" s="53"/>
      <c r="SWC49" s="53"/>
      <c r="SWD49" s="53"/>
      <c r="SWE49" s="53"/>
      <c r="SWF49" s="53"/>
      <c r="SWG49" s="53"/>
      <c r="SWH49" s="53"/>
      <c r="SWI49" s="53"/>
      <c r="SWJ49" s="53"/>
      <c r="SWK49" s="53"/>
      <c r="SWL49" s="53"/>
      <c r="SWM49" s="53"/>
      <c r="SWN49" s="53"/>
      <c r="SWO49" s="53"/>
      <c r="SWP49" s="53"/>
      <c r="SWQ49" s="53"/>
      <c r="SWR49" s="53"/>
      <c r="SWS49" s="53"/>
      <c r="SWT49" s="53"/>
      <c r="SWU49" s="53"/>
      <c r="SWV49" s="53"/>
      <c r="SWW49" s="53"/>
      <c r="SWX49" s="53"/>
      <c r="SWY49" s="53"/>
      <c r="SWZ49" s="53"/>
      <c r="SXA49" s="53"/>
      <c r="SXB49" s="53"/>
      <c r="SXC49" s="53"/>
      <c r="SXD49" s="53"/>
      <c r="SXE49" s="53"/>
      <c r="SXF49" s="53"/>
      <c r="SXG49" s="53"/>
      <c r="SXH49" s="53"/>
      <c r="SXI49" s="53"/>
      <c r="SXJ49" s="53"/>
      <c r="SXK49" s="53"/>
      <c r="SXL49" s="53"/>
      <c r="SXM49" s="53"/>
      <c r="SXN49" s="53"/>
      <c r="SXO49" s="53"/>
      <c r="SXP49" s="53"/>
      <c r="SXQ49" s="53"/>
      <c r="SXR49" s="53"/>
      <c r="SXS49" s="53"/>
      <c r="SXT49" s="53"/>
      <c r="SXU49" s="53"/>
      <c r="SXV49" s="53"/>
      <c r="SXW49" s="53"/>
      <c r="SXX49" s="53"/>
      <c r="SXY49" s="53"/>
      <c r="SXZ49" s="53"/>
      <c r="SYA49" s="53"/>
      <c r="SYB49" s="53"/>
      <c r="SYC49" s="53"/>
      <c r="SYD49" s="53"/>
      <c r="SYE49" s="53"/>
      <c r="SYF49" s="53"/>
      <c r="SYG49" s="53"/>
      <c r="SYH49" s="53"/>
      <c r="SYI49" s="53"/>
      <c r="SYJ49" s="53"/>
      <c r="SYK49" s="53"/>
      <c r="SYL49" s="53"/>
      <c r="SYM49" s="53"/>
      <c r="SYN49" s="53"/>
      <c r="SYO49" s="53"/>
      <c r="SYP49" s="53"/>
      <c r="SYQ49" s="53"/>
      <c r="SYR49" s="53"/>
      <c r="SYS49" s="53"/>
      <c r="SYT49" s="53"/>
      <c r="SYU49" s="53"/>
      <c r="SYV49" s="53"/>
      <c r="SYW49" s="53"/>
      <c r="SYX49" s="53"/>
      <c r="SYY49" s="53"/>
      <c r="SYZ49" s="53"/>
      <c r="SZA49" s="53"/>
      <c r="SZB49" s="53"/>
      <c r="SZC49" s="53"/>
      <c r="SZD49" s="53"/>
      <c r="SZE49" s="53"/>
      <c r="SZF49" s="53"/>
      <c r="SZG49" s="53"/>
      <c r="SZH49" s="53"/>
      <c r="SZI49" s="53"/>
      <c r="SZJ49" s="53"/>
      <c r="SZK49" s="53"/>
      <c r="SZL49" s="53"/>
      <c r="SZM49" s="53"/>
      <c r="SZN49" s="53"/>
      <c r="SZO49" s="53"/>
      <c r="SZP49" s="53"/>
      <c r="SZQ49" s="53"/>
      <c r="SZR49" s="53"/>
      <c r="SZS49" s="53"/>
      <c r="SZT49" s="53"/>
      <c r="SZU49" s="53"/>
      <c r="SZV49" s="53"/>
      <c r="SZW49" s="53"/>
      <c r="SZX49" s="53"/>
      <c r="SZY49" s="53"/>
      <c r="SZZ49" s="53"/>
      <c r="TAA49" s="53"/>
      <c r="TAB49" s="53"/>
      <c r="TAC49" s="53"/>
      <c r="TAD49" s="53"/>
      <c r="TAE49" s="53"/>
      <c r="TAF49" s="53"/>
      <c r="TAG49" s="53"/>
      <c r="TAH49" s="53"/>
      <c r="TAI49" s="53"/>
      <c r="TAJ49" s="53"/>
      <c r="TAK49" s="53"/>
      <c r="TAL49" s="53"/>
      <c r="TAM49" s="53"/>
      <c r="TAN49" s="53"/>
      <c r="TAO49" s="53"/>
      <c r="TAP49" s="53"/>
      <c r="TAQ49" s="53"/>
      <c r="TAR49" s="53"/>
      <c r="TAS49" s="53"/>
      <c r="TAT49" s="53"/>
      <c r="TAU49" s="53"/>
      <c r="TAV49" s="53"/>
      <c r="TAW49" s="53"/>
      <c r="TAX49" s="53"/>
      <c r="TAY49" s="53"/>
      <c r="TAZ49" s="53"/>
      <c r="TBA49" s="53"/>
      <c r="TBB49" s="53"/>
      <c r="TBC49" s="53"/>
      <c r="TBD49" s="53"/>
      <c r="TBE49" s="53"/>
      <c r="TBF49" s="53"/>
      <c r="TBG49" s="53"/>
      <c r="TBH49" s="53"/>
      <c r="TBI49" s="53"/>
      <c r="TBJ49" s="53"/>
      <c r="TBK49" s="53"/>
      <c r="TBL49" s="53"/>
      <c r="TBM49" s="53"/>
      <c r="TBN49" s="53"/>
      <c r="TBO49" s="53"/>
      <c r="TBP49" s="53"/>
      <c r="TBQ49" s="53"/>
      <c r="TBR49" s="53"/>
      <c r="TBS49" s="53"/>
      <c r="TBT49" s="53"/>
      <c r="TBU49" s="53"/>
      <c r="TBV49" s="53"/>
      <c r="TBW49" s="53"/>
      <c r="TBX49" s="53"/>
      <c r="TBY49" s="53"/>
      <c r="TBZ49" s="53"/>
      <c r="TCA49" s="53"/>
      <c r="TCB49" s="53"/>
      <c r="TCC49" s="53"/>
      <c r="TCD49" s="53"/>
      <c r="TCE49" s="53"/>
      <c r="TCF49" s="53"/>
      <c r="TCG49" s="53"/>
      <c r="TCH49" s="53"/>
      <c r="TCI49" s="53"/>
      <c r="TCJ49" s="53"/>
      <c r="TCK49" s="53"/>
      <c r="TCL49" s="53"/>
      <c r="TCM49" s="53"/>
      <c r="TCN49" s="53"/>
      <c r="TCO49" s="53"/>
      <c r="TCP49" s="53"/>
      <c r="TCQ49" s="53"/>
      <c r="TCR49" s="53"/>
      <c r="TCS49" s="53"/>
      <c r="TCT49" s="53"/>
      <c r="TCU49" s="53"/>
      <c r="TCV49" s="53"/>
      <c r="TCW49" s="53"/>
      <c r="TCX49" s="53"/>
      <c r="TCY49" s="53"/>
      <c r="TCZ49" s="53"/>
      <c r="TDA49" s="53"/>
      <c r="TDB49" s="53"/>
      <c r="TDC49" s="53"/>
      <c r="TDD49" s="53"/>
      <c r="TDE49" s="53"/>
      <c r="TDF49" s="53"/>
      <c r="TDG49" s="53"/>
      <c r="TDH49" s="53"/>
      <c r="TDI49" s="53"/>
      <c r="TDJ49" s="53"/>
      <c r="TDK49" s="53"/>
      <c r="TDL49" s="53"/>
      <c r="TDM49" s="53"/>
      <c r="TDN49" s="53"/>
      <c r="TDO49" s="53"/>
      <c r="TDP49" s="53"/>
      <c r="TDQ49" s="53"/>
      <c r="TDR49" s="53"/>
      <c r="TDS49" s="53"/>
      <c r="TDT49" s="53"/>
      <c r="TDU49" s="53"/>
      <c r="TDV49" s="53"/>
      <c r="TDW49" s="53"/>
      <c r="TDX49" s="53"/>
      <c r="TDY49" s="53"/>
      <c r="TDZ49" s="53"/>
      <c r="TEA49" s="53"/>
      <c r="TEB49" s="53"/>
      <c r="TEC49" s="53"/>
      <c r="TED49" s="53"/>
      <c r="TEE49" s="53"/>
      <c r="TEF49" s="53"/>
      <c r="TEG49" s="53"/>
      <c r="TEH49" s="53"/>
      <c r="TEI49" s="53"/>
      <c r="TEJ49" s="53"/>
      <c r="TEK49" s="53"/>
      <c r="TEL49" s="53"/>
      <c r="TEM49" s="53"/>
      <c r="TEN49" s="53"/>
      <c r="TEO49" s="53"/>
      <c r="TEP49" s="53"/>
      <c r="TEQ49" s="53"/>
      <c r="TER49" s="53"/>
      <c r="TES49" s="53"/>
      <c r="TET49" s="53"/>
      <c r="TEU49" s="53"/>
      <c r="TEV49" s="53"/>
      <c r="TEW49" s="53"/>
      <c r="TEX49" s="53"/>
      <c r="TEY49" s="53"/>
      <c r="TEZ49" s="53"/>
      <c r="TFA49" s="53"/>
      <c r="TFB49" s="53"/>
      <c r="TFC49" s="53"/>
      <c r="TFD49" s="53"/>
      <c r="TFE49" s="53"/>
      <c r="TFF49" s="53"/>
      <c r="TFG49" s="53"/>
      <c r="TFH49" s="53"/>
      <c r="TFI49" s="53"/>
      <c r="TFJ49" s="53"/>
      <c r="TFK49" s="53"/>
      <c r="TFL49" s="53"/>
      <c r="TFM49" s="53"/>
      <c r="TFN49" s="53"/>
      <c r="TFO49" s="53"/>
      <c r="TFP49" s="53"/>
      <c r="TFQ49" s="53"/>
      <c r="TFR49" s="53"/>
      <c r="TFS49" s="53"/>
      <c r="TFT49" s="53"/>
      <c r="TFU49" s="53"/>
      <c r="TFV49" s="53"/>
      <c r="TFW49" s="53"/>
      <c r="TFX49" s="53"/>
      <c r="TFY49" s="53"/>
      <c r="TFZ49" s="53"/>
      <c r="TGA49" s="53"/>
      <c r="TGB49" s="53"/>
      <c r="TGC49" s="53"/>
      <c r="TGD49" s="53"/>
      <c r="TGE49" s="53"/>
      <c r="TGF49" s="53"/>
      <c r="TGG49" s="53"/>
      <c r="TGH49" s="53"/>
      <c r="TGI49" s="53"/>
      <c r="TGJ49" s="53"/>
      <c r="TGK49" s="53"/>
      <c r="TGL49" s="53"/>
      <c r="TGM49" s="53"/>
      <c r="TGN49" s="53"/>
      <c r="TGO49" s="53"/>
      <c r="TGP49" s="53"/>
      <c r="TGQ49" s="53"/>
      <c r="TGR49" s="53"/>
      <c r="TGS49" s="53"/>
      <c r="TGT49" s="53"/>
      <c r="TGU49" s="53"/>
      <c r="TGV49" s="53"/>
      <c r="TGW49" s="53"/>
      <c r="TGX49" s="53"/>
      <c r="TGY49" s="53"/>
      <c r="TGZ49" s="53"/>
      <c r="THA49" s="53"/>
      <c r="THB49" s="53"/>
      <c r="THC49" s="53"/>
      <c r="THD49" s="53"/>
      <c r="THE49" s="53"/>
      <c r="THF49" s="53"/>
      <c r="THG49" s="53"/>
      <c r="THH49" s="53"/>
      <c r="THI49" s="53"/>
      <c r="THJ49" s="53"/>
      <c r="THK49" s="53"/>
      <c r="THL49" s="53"/>
      <c r="THM49" s="53"/>
      <c r="THN49" s="53"/>
      <c r="THO49" s="53"/>
      <c r="THP49" s="53"/>
      <c r="THQ49" s="53"/>
      <c r="THR49" s="53"/>
      <c r="THS49" s="53"/>
      <c r="THT49" s="53"/>
      <c r="THU49" s="53"/>
      <c r="THV49" s="53"/>
      <c r="THW49" s="53"/>
      <c r="THX49" s="53"/>
      <c r="THY49" s="53"/>
      <c r="THZ49" s="53"/>
      <c r="TIA49" s="53"/>
      <c r="TIB49" s="53"/>
      <c r="TIC49" s="53"/>
      <c r="TID49" s="53"/>
      <c r="TIE49" s="53"/>
      <c r="TIF49" s="53"/>
      <c r="TIG49" s="53"/>
      <c r="TIH49" s="53"/>
      <c r="TII49" s="53"/>
      <c r="TIJ49" s="53"/>
      <c r="TIK49" s="53"/>
      <c r="TIL49" s="53"/>
      <c r="TIM49" s="53"/>
      <c r="TIN49" s="53"/>
      <c r="TIO49" s="53"/>
      <c r="TIP49" s="53"/>
      <c r="TIQ49" s="53"/>
      <c r="TIR49" s="53"/>
      <c r="TIS49" s="53"/>
      <c r="TIT49" s="53"/>
      <c r="TIU49" s="53"/>
      <c r="TIV49" s="53"/>
      <c r="TIW49" s="53"/>
      <c r="TIX49" s="53"/>
      <c r="TIY49" s="53"/>
      <c r="TIZ49" s="53"/>
      <c r="TJA49" s="53"/>
      <c r="TJB49" s="53"/>
      <c r="TJC49" s="53"/>
      <c r="TJD49" s="53"/>
      <c r="TJE49" s="53"/>
      <c r="TJF49" s="53"/>
      <c r="TJG49" s="53"/>
      <c r="TJH49" s="53"/>
      <c r="TJI49" s="53"/>
      <c r="TJJ49" s="53"/>
      <c r="TJK49" s="53"/>
      <c r="TJL49" s="53"/>
      <c r="TJM49" s="53"/>
      <c r="TJN49" s="53"/>
      <c r="TJO49" s="53"/>
      <c r="TJP49" s="53"/>
      <c r="TJQ49" s="53"/>
      <c r="TJR49" s="53"/>
      <c r="TJS49" s="53"/>
      <c r="TJT49" s="53"/>
      <c r="TJU49" s="53"/>
      <c r="TJV49" s="53"/>
      <c r="TJW49" s="53"/>
      <c r="TJX49" s="53"/>
      <c r="TJY49" s="53"/>
      <c r="TJZ49" s="53"/>
      <c r="TKA49" s="53"/>
      <c r="TKB49" s="53"/>
      <c r="TKC49" s="53"/>
      <c r="TKD49" s="53"/>
      <c r="TKE49" s="53"/>
      <c r="TKF49" s="53"/>
      <c r="TKG49" s="53"/>
      <c r="TKH49" s="53"/>
      <c r="TKI49" s="53"/>
      <c r="TKJ49" s="53"/>
      <c r="TKK49" s="53"/>
      <c r="TKL49" s="53"/>
      <c r="TKM49" s="53"/>
      <c r="TKN49" s="53"/>
      <c r="TKO49" s="53"/>
      <c r="TKP49" s="53"/>
      <c r="TKQ49" s="53"/>
      <c r="TKR49" s="53"/>
      <c r="TKS49" s="53"/>
      <c r="TKT49" s="53"/>
      <c r="TKU49" s="53"/>
      <c r="TKV49" s="53"/>
      <c r="TKW49" s="53"/>
      <c r="TKX49" s="53"/>
      <c r="TKY49" s="53"/>
      <c r="TKZ49" s="53"/>
      <c r="TLA49" s="53"/>
      <c r="TLB49" s="53"/>
      <c r="TLC49" s="53"/>
      <c r="TLD49" s="53"/>
      <c r="TLE49" s="53"/>
      <c r="TLF49" s="53"/>
      <c r="TLG49" s="53"/>
      <c r="TLH49" s="53"/>
      <c r="TLI49" s="53"/>
      <c r="TLJ49" s="53"/>
      <c r="TLK49" s="53"/>
      <c r="TLL49" s="53"/>
      <c r="TLM49" s="53"/>
      <c r="TLN49" s="53"/>
      <c r="TLO49" s="53"/>
      <c r="TLP49" s="53"/>
      <c r="TLQ49" s="53"/>
      <c r="TLR49" s="53"/>
      <c r="TLS49" s="53"/>
      <c r="TLT49" s="53"/>
      <c r="TLU49" s="53"/>
      <c r="TLV49" s="53"/>
      <c r="TLW49" s="53"/>
      <c r="TLX49" s="53"/>
      <c r="TLY49" s="53"/>
      <c r="TLZ49" s="53"/>
      <c r="TMA49" s="53"/>
      <c r="TMB49" s="53"/>
      <c r="TMC49" s="53"/>
      <c r="TMD49" s="53"/>
      <c r="TME49" s="53"/>
      <c r="TMF49" s="53"/>
      <c r="TMG49" s="53"/>
      <c r="TMH49" s="53"/>
      <c r="TMI49" s="53"/>
      <c r="TMJ49" s="53"/>
      <c r="TMK49" s="53"/>
      <c r="TML49" s="53"/>
      <c r="TMM49" s="53"/>
      <c r="TMN49" s="53"/>
      <c r="TMO49" s="53"/>
      <c r="TMP49" s="53"/>
      <c r="TMQ49" s="53"/>
      <c r="TMR49" s="53"/>
      <c r="TMS49" s="53"/>
      <c r="TMT49" s="53"/>
      <c r="TMU49" s="53"/>
      <c r="TMV49" s="53"/>
      <c r="TMW49" s="53"/>
      <c r="TMX49" s="53"/>
      <c r="TMY49" s="53"/>
      <c r="TMZ49" s="53"/>
      <c r="TNA49" s="53"/>
      <c r="TNB49" s="53"/>
      <c r="TNC49" s="53"/>
      <c r="TND49" s="53"/>
      <c r="TNE49" s="53"/>
      <c r="TNF49" s="53"/>
      <c r="TNG49" s="53"/>
      <c r="TNH49" s="53"/>
      <c r="TNI49" s="53"/>
      <c r="TNJ49" s="53"/>
      <c r="TNK49" s="53"/>
      <c r="TNL49" s="53"/>
      <c r="TNM49" s="53"/>
      <c r="TNN49" s="53"/>
      <c r="TNO49" s="53"/>
      <c r="TNP49" s="53"/>
      <c r="TNQ49" s="53"/>
      <c r="TNR49" s="53"/>
      <c r="TNS49" s="53"/>
      <c r="TNT49" s="53"/>
      <c r="TNU49" s="53"/>
      <c r="TNV49" s="53"/>
      <c r="TNW49" s="53"/>
      <c r="TNX49" s="53"/>
      <c r="TNY49" s="53"/>
      <c r="TNZ49" s="53"/>
      <c r="TOA49" s="53"/>
      <c r="TOB49" s="53"/>
      <c r="TOC49" s="53"/>
      <c r="TOD49" s="53"/>
      <c r="TOE49" s="53"/>
      <c r="TOF49" s="53"/>
      <c r="TOG49" s="53"/>
      <c r="TOH49" s="53"/>
      <c r="TOI49" s="53"/>
      <c r="TOJ49" s="53"/>
      <c r="TOK49" s="53"/>
      <c r="TOL49" s="53"/>
      <c r="TOM49" s="53"/>
      <c r="TON49" s="53"/>
      <c r="TOO49" s="53"/>
      <c r="TOP49" s="53"/>
      <c r="TOQ49" s="53"/>
      <c r="TOR49" s="53"/>
      <c r="TOS49" s="53"/>
      <c r="TOT49" s="53"/>
      <c r="TOU49" s="53"/>
      <c r="TOV49" s="53"/>
      <c r="TOW49" s="53"/>
      <c r="TOX49" s="53"/>
      <c r="TOY49" s="53"/>
      <c r="TOZ49" s="53"/>
      <c r="TPA49" s="53"/>
      <c r="TPB49" s="53"/>
      <c r="TPC49" s="53"/>
      <c r="TPD49" s="53"/>
      <c r="TPE49" s="53"/>
      <c r="TPF49" s="53"/>
      <c r="TPG49" s="53"/>
      <c r="TPH49" s="53"/>
      <c r="TPI49" s="53"/>
      <c r="TPJ49" s="53"/>
      <c r="TPK49" s="53"/>
      <c r="TPL49" s="53"/>
      <c r="TPM49" s="53"/>
      <c r="TPN49" s="53"/>
      <c r="TPO49" s="53"/>
      <c r="TPP49" s="53"/>
      <c r="TPQ49" s="53"/>
      <c r="TPR49" s="53"/>
      <c r="TPS49" s="53"/>
      <c r="TPT49" s="53"/>
      <c r="TPU49" s="53"/>
      <c r="TPV49" s="53"/>
      <c r="TPW49" s="53"/>
      <c r="TPX49" s="53"/>
      <c r="TPY49" s="53"/>
      <c r="TPZ49" s="53"/>
      <c r="TQA49" s="53"/>
      <c r="TQB49" s="53"/>
      <c r="TQC49" s="53"/>
      <c r="TQD49" s="53"/>
      <c r="TQE49" s="53"/>
      <c r="TQF49" s="53"/>
      <c r="TQG49" s="53"/>
      <c r="TQH49" s="53"/>
      <c r="TQI49" s="53"/>
      <c r="TQJ49" s="53"/>
      <c r="TQK49" s="53"/>
      <c r="TQL49" s="53"/>
      <c r="TQM49" s="53"/>
      <c r="TQN49" s="53"/>
      <c r="TQO49" s="53"/>
      <c r="TQP49" s="53"/>
      <c r="TQQ49" s="53"/>
      <c r="TQR49" s="53"/>
      <c r="TQS49" s="53"/>
      <c r="TQT49" s="53"/>
      <c r="TQU49" s="53"/>
      <c r="TQV49" s="53"/>
      <c r="TQW49" s="53"/>
      <c r="TQX49" s="53"/>
      <c r="TQY49" s="53"/>
      <c r="TQZ49" s="53"/>
      <c r="TRA49" s="53"/>
      <c r="TRB49" s="53"/>
      <c r="TRC49" s="53"/>
      <c r="TRD49" s="53"/>
      <c r="TRE49" s="53"/>
      <c r="TRF49" s="53"/>
      <c r="TRG49" s="53"/>
      <c r="TRH49" s="53"/>
      <c r="TRI49" s="53"/>
      <c r="TRJ49" s="53"/>
      <c r="TRK49" s="53"/>
      <c r="TRL49" s="53"/>
      <c r="TRM49" s="53"/>
      <c r="TRN49" s="53"/>
      <c r="TRO49" s="53"/>
      <c r="TRP49" s="53"/>
      <c r="TRQ49" s="53"/>
      <c r="TRR49" s="53"/>
      <c r="TRS49" s="53"/>
      <c r="TRT49" s="53"/>
      <c r="TRU49" s="53"/>
      <c r="TRV49" s="53"/>
      <c r="TRW49" s="53"/>
      <c r="TRX49" s="53"/>
      <c r="TRY49" s="53"/>
      <c r="TRZ49" s="53"/>
      <c r="TSA49" s="53"/>
      <c r="TSB49" s="53"/>
      <c r="TSC49" s="53"/>
      <c r="TSD49" s="53"/>
      <c r="TSE49" s="53"/>
      <c r="TSF49" s="53"/>
      <c r="TSG49" s="53"/>
      <c r="TSH49" s="53"/>
      <c r="TSI49" s="53"/>
      <c r="TSJ49" s="53"/>
      <c r="TSK49" s="53"/>
      <c r="TSL49" s="53"/>
      <c r="TSM49" s="53"/>
      <c r="TSN49" s="53"/>
      <c r="TSO49" s="53"/>
      <c r="TSP49" s="53"/>
      <c r="TSQ49" s="53"/>
      <c r="TSR49" s="53"/>
      <c r="TSS49" s="53"/>
      <c r="TST49" s="53"/>
      <c r="TSU49" s="53"/>
      <c r="TSV49" s="53"/>
      <c r="TSW49" s="53"/>
      <c r="TSX49" s="53"/>
      <c r="TSY49" s="53"/>
      <c r="TSZ49" s="53"/>
      <c r="TTA49" s="53"/>
      <c r="TTB49" s="53"/>
      <c r="TTC49" s="53"/>
      <c r="TTD49" s="53"/>
      <c r="TTE49" s="53"/>
      <c r="TTF49" s="53"/>
      <c r="TTG49" s="53"/>
      <c r="TTH49" s="53"/>
      <c r="TTI49" s="53"/>
      <c r="TTJ49" s="53"/>
      <c r="TTK49" s="53"/>
      <c r="TTL49" s="53"/>
      <c r="TTM49" s="53"/>
      <c r="TTN49" s="53"/>
      <c r="TTO49" s="53"/>
      <c r="TTP49" s="53"/>
      <c r="TTQ49" s="53"/>
      <c r="TTR49" s="53"/>
      <c r="TTS49" s="53"/>
      <c r="TTT49" s="53"/>
      <c r="TTU49" s="53"/>
      <c r="TTV49" s="53"/>
      <c r="TTW49" s="53"/>
      <c r="TTX49" s="53"/>
      <c r="TTY49" s="53"/>
      <c r="TTZ49" s="53"/>
      <c r="TUA49" s="53"/>
      <c r="TUB49" s="53"/>
      <c r="TUC49" s="53"/>
      <c r="TUD49" s="53"/>
      <c r="TUE49" s="53"/>
      <c r="TUF49" s="53"/>
      <c r="TUG49" s="53"/>
      <c r="TUH49" s="53"/>
      <c r="TUI49" s="53"/>
      <c r="TUJ49" s="53"/>
      <c r="TUK49" s="53"/>
      <c r="TUL49" s="53"/>
      <c r="TUM49" s="53"/>
      <c r="TUN49" s="53"/>
      <c r="TUO49" s="53"/>
      <c r="TUP49" s="53"/>
      <c r="TUQ49" s="53"/>
      <c r="TUR49" s="53"/>
      <c r="TUS49" s="53"/>
      <c r="TUT49" s="53"/>
      <c r="TUU49" s="53"/>
      <c r="TUV49" s="53"/>
      <c r="TUW49" s="53"/>
      <c r="TUX49" s="53"/>
      <c r="TUY49" s="53"/>
      <c r="TUZ49" s="53"/>
      <c r="TVA49" s="53"/>
      <c r="TVB49" s="53"/>
      <c r="TVC49" s="53"/>
      <c r="TVD49" s="53"/>
      <c r="TVE49" s="53"/>
      <c r="TVF49" s="53"/>
      <c r="TVG49" s="53"/>
      <c r="TVH49" s="53"/>
      <c r="TVI49" s="53"/>
      <c r="TVJ49" s="53"/>
      <c r="TVK49" s="53"/>
      <c r="TVL49" s="53"/>
      <c r="TVM49" s="53"/>
      <c r="TVN49" s="53"/>
      <c r="TVO49" s="53"/>
      <c r="TVP49" s="53"/>
      <c r="TVQ49" s="53"/>
      <c r="TVR49" s="53"/>
      <c r="TVS49" s="53"/>
      <c r="TVT49" s="53"/>
      <c r="TVU49" s="53"/>
      <c r="TVV49" s="53"/>
      <c r="TVW49" s="53"/>
      <c r="TVX49" s="53"/>
      <c r="TVY49" s="53"/>
      <c r="TVZ49" s="53"/>
      <c r="TWA49" s="53"/>
      <c r="TWB49" s="53"/>
      <c r="TWC49" s="53"/>
      <c r="TWD49" s="53"/>
      <c r="TWE49" s="53"/>
      <c r="TWF49" s="53"/>
      <c r="TWG49" s="53"/>
      <c r="TWH49" s="53"/>
      <c r="TWI49" s="53"/>
      <c r="TWJ49" s="53"/>
      <c r="TWK49" s="53"/>
      <c r="TWL49" s="53"/>
      <c r="TWM49" s="53"/>
      <c r="TWN49" s="53"/>
      <c r="TWO49" s="53"/>
      <c r="TWP49" s="53"/>
      <c r="TWQ49" s="53"/>
      <c r="TWR49" s="53"/>
      <c r="TWS49" s="53"/>
      <c r="TWT49" s="53"/>
      <c r="TWU49" s="53"/>
      <c r="TWV49" s="53"/>
      <c r="TWW49" s="53"/>
      <c r="TWX49" s="53"/>
      <c r="TWY49" s="53"/>
      <c r="TWZ49" s="53"/>
      <c r="TXA49" s="53"/>
      <c r="TXB49" s="53"/>
      <c r="TXC49" s="53"/>
      <c r="TXD49" s="53"/>
      <c r="TXE49" s="53"/>
      <c r="TXF49" s="53"/>
      <c r="TXG49" s="53"/>
      <c r="TXH49" s="53"/>
      <c r="TXI49" s="53"/>
      <c r="TXJ49" s="53"/>
      <c r="TXK49" s="53"/>
      <c r="TXL49" s="53"/>
      <c r="TXM49" s="53"/>
      <c r="TXN49" s="53"/>
      <c r="TXO49" s="53"/>
      <c r="TXP49" s="53"/>
      <c r="TXQ49" s="53"/>
      <c r="TXR49" s="53"/>
      <c r="TXS49" s="53"/>
      <c r="TXT49" s="53"/>
      <c r="TXU49" s="53"/>
      <c r="TXV49" s="53"/>
      <c r="TXW49" s="53"/>
      <c r="TXX49" s="53"/>
      <c r="TXY49" s="53"/>
      <c r="TXZ49" s="53"/>
      <c r="TYA49" s="53"/>
      <c r="TYB49" s="53"/>
      <c r="TYC49" s="53"/>
      <c r="TYD49" s="53"/>
      <c r="TYE49" s="53"/>
      <c r="TYF49" s="53"/>
      <c r="TYG49" s="53"/>
      <c r="TYH49" s="53"/>
      <c r="TYI49" s="53"/>
      <c r="TYJ49" s="53"/>
      <c r="TYK49" s="53"/>
      <c r="TYL49" s="53"/>
      <c r="TYM49" s="53"/>
      <c r="TYN49" s="53"/>
      <c r="TYO49" s="53"/>
      <c r="TYP49" s="53"/>
      <c r="TYQ49" s="53"/>
      <c r="TYR49" s="53"/>
      <c r="TYS49" s="53"/>
      <c r="TYT49" s="53"/>
      <c r="TYU49" s="53"/>
      <c r="TYV49" s="53"/>
      <c r="TYW49" s="53"/>
      <c r="TYX49" s="53"/>
      <c r="TYY49" s="53"/>
      <c r="TYZ49" s="53"/>
      <c r="TZA49" s="53"/>
      <c r="TZB49" s="53"/>
      <c r="TZC49" s="53"/>
      <c r="TZD49" s="53"/>
      <c r="TZE49" s="53"/>
      <c r="TZF49" s="53"/>
      <c r="TZG49" s="53"/>
      <c r="TZH49" s="53"/>
      <c r="TZI49" s="53"/>
      <c r="TZJ49" s="53"/>
      <c r="TZK49" s="53"/>
      <c r="TZL49" s="53"/>
      <c r="TZM49" s="53"/>
      <c r="TZN49" s="53"/>
      <c r="TZO49" s="53"/>
      <c r="TZP49" s="53"/>
      <c r="TZQ49" s="53"/>
      <c r="TZR49" s="53"/>
      <c r="TZS49" s="53"/>
      <c r="TZT49" s="53"/>
      <c r="TZU49" s="53"/>
      <c r="TZV49" s="53"/>
      <c r="TZW49" s="53"/>
      <c r="TZX49" s="53"/>
      <c r="TZY49" s="53"/>
      <c r="TZZ49" s="53"/>
      <c r="UAA49" s="53"/>
      <c r="UAB49" s="53"/>
      <c r="UAC49" s="53"/>
      <c r="UAD49" s="53"/>
      <c r="UAE49" s="53"/>
      <c r="UAF49" s="53"/>
      <c r="UAG49" s="53"/>
      <c r="UAH49" s="53"/>
      <c r="UAI49" s="53"/>
      <c r="UAJ49" s="53"/>
      <c r="UAK49" s="53"/>
      <c r="UAL49" s="53"/>
      <c r="UAM49" s="53"/>
      <c r="UAN49" s="53"/>
      <c r="UAO49" s="53"/>
      <c r="UAP49" s="53"/>
      <c r="UAQ49" s="53"/>
      <c r="UAR49" s="53"/>
      <c r="UAS49" s="53"/>
      <c r="UAT49" s="53"/>
      <c r="UAU49" s="53"/>
      <c r="UAV49" s="53"/>
      <c r="UAW49" s="53"/>
      <c r="UAX49" s="53"/>
      <c r="UAY49" s="53"/>
      <c r="UAZ49" s="53"/>
      <c r="UBA49" s="53"/>
      <c r="UBB49" s="53"/>
      <c r="UBC49" s="53"/>
      <c r="UBD49" s="53"/>
      <c r="UBE49" s="53"/>
      <c r="UBF49" s="53"/>
      <c r="UBG49" s="53"/>
      <c r="UBH49" s="53"/>
      <c r="UBI49" s="53"/>
      <c r="UBJ49" s="53"/>
      <c r="UBK49" s="53"/>
      <c r="UBL49" s="53"/>
      <c r="UBM49" s="53"/>
      <c r="UBN49" s="53"/>
      <c r="UBO49" s="53"/>
      <c r="UBP49" s="53"/>
      <c r="UBQ49" s="53"/>
      <c r="UBR49" s="53"/>
      <c r="UBS49" s="53"/>
      <c r="UBT49" s="53"/>
      <c r="UBU49" s="53"/>
      <c r="UBV49" s="53"/>
      <c r="UBW49" s="53"/>
      <c r="UBX49" s="53"/>
      <c r="UBY49" s="53"/>
      <c r="UBZ49" s="53"/>
      <c r="UCA49" s="53"/>
      <c r="UCB49" s="53"/>
      <c r="UCC49" s="53"/>
      <c r="UCD49" s="53"/>
      <c r="UCE49" s="53"/>
      <c r="UCF49" s="53"/>
      <c r="UCG49" s="53"/>
      <c r="UCH49" s="53"/>
      <c r="UCI49" s="53"/>
      <c r="UCJ49" s="53"/>
      <c r="UCK49" s="53"/>
      <c r="UCL49" s="53"/>
      <c r="UCM49" s="53"/>
      <c r="UCN49" s="53"/>
      <c r="UCO49" s="53"/>
      <c r="UCP49" s="53"/>
      <c r="UCQ49" s="53"/>
      <c r="UCR49" s="53"/>
      <c r="UCS49" s="53"/>
      <c r="UCT49" s="53"/>
      <c r="UCU49" s="53"/>
      <c r="UCV49" s="53"/>
      <c r="UCW49" s="53"/>
      <c r="UCX49" s="53"/>
      <c r="UCY49" s="53"/>
      <c r="UCZ49" s="53"/>
      <c r="UDA49" s="53"/>
      <c r="UDB49" s="53"/>
      <c r="UDC49" s="53"/>
      <c r="UDD49" s="53"/>
      <c r="UDE49" s="53"/>
      <c r="UDF49" s="53"/>
      <c r="UDG49" s="53"/>
      <c r="UDH49" s="53"/>
      <c r="UDI49" s="53"/>
      <c r="UDJ49" s="53"/>
      <c r="UDK49" s="53"/>
      <c r="UDL49" s="53"/>
      <c r="UDM49" s="53"/>
      <c r="UDN49" s="53"/>
      <c r="UDO49" s="53"/>
      <c r="UDP49" s="53"/>
      <c r="UDQ49" s="53"/>
      <c r="UDR49" s="53"/>
      <c r="UDS49" s="53"/>
      <c r="UDT49" s="53"/>
      <c r="UDU49" s="53"/>
      <c r="UDV49" s="53"/>
      <c r="UDW49" s="53"/>
      <c r="UDX49" s="53"/>
      <c r="UDY49" s="53"/>
      <c r="UDZ49" s="53"/>
      <c r="UEA49" s="53"/>
      <c r="UEB49" s="53"/>
      <c r="UEC49" s="53"/>
      <c r="UED49" s="53"/>
      <c r="UEE49" s="53"/>
      <c r="UEF49" s="53"/>
      <c r="UEG49" s="53"/>
      <c r="UEH49" s="53"/>
      <c r="UEI49" s="53"/>
      <c r="UEJ49" s="53"/>
      <c r="UEK49" s="53"/>
      <c r="UEL49" s="53"/>
      <c r="UEM49" s="53"/>
      <c r="UEN49" s="53"/>
      <c r="UEO49" s="53"/>
      <c r="UEP49" s="53"/>
      <c r="UEQ49" s="53"/>
      <c r="UER49" s="53"/>
      <c r="UES49" s="53"/>
      <c r="UET49" s="53"/>
      <c r="UEU49" s="53"/>
      <c r="UEV49" s="53"/>
      <c r="UEW49" s="53"/>
      <c r="UEX49" s="53"/>
      <c r="UEY49" s="53"/>
      <c r="UEZ49" s="53"/>
      <c r="UFA49" s="53"/>
      <c r="UFB49" s="53"/>
      <c r="UFC49" s="53"/>
      <c r="UFD49" s="53"/>
      <c r="UFE49" s="53"/>
      <c r="UFF49" s="53"/>
      <c r="UFG49" s="53"/>
      <c r="UFH49" s="53"/>
      <c r="UFI49" s="53"/>
      <c r="UFJ49" s="53"/>
      <c r="UFK49" s="53"/>
      <c r="UFL49" s="53"/>
      <c r="UFM49" s="53"/>
      <c r="UFN49" s="53"/>
      <c r="UFO49" s="53"/>
      <c r="UFP49" s="53"/>
      <c r="UFQ49" s="53"/>
      <c r="UFR49" s="53"/>
      <c r="UFS49" s="53"/>
      <c r="UFT49" s="53"/>
      <c r="UFU49" s="53"/>
      <c r="UFV49" s="53"/>
      <c r="UFW49" s="53"/>
      <c r="UFX49" s="53"/>
      <c r="UFY49" s="53"/>
      <c r="UFZ49" s="53"/>
      <c r="UGA49" s="53"/>
      <c r="UGB49" s="53"/>
      <c r="UGC49" s="53"/>
      <c r="UGD49" s="53"/>
      <c r="UGE49" s="53"/>
      <c r="UGF49" s="53"/>
      <c r="UGG49" s="53"/>
      <c r="UGH49" s="53"/>
      <c r="UGI49" s="53"/>
      <c r="UGJ49" s="53"/>
      <c r="UGK49" s="53"/>
      <c r="UGL49" s="53"/>
      <c r="UGM49" s="53"/>
      <c r="UGN49" s="53"/>
      <c r="UGO49" s="53"/>
      <c r="UGP49" s="53"/>
      <c r="UGQ49" s="53"/>
      <c r="UGR49" s="53"/>
      <c r="UGS49" s="53"/>
      <c r="UGT49" s="53"/>
      <c r="UGU49" s="53"/>
      <c r="UGV49" s="53"/>
      <c r="UGW49" s="53"/>
      <c r="UGX49" s="53"/>
      <c r="UGY49" s="53"/>
      <c r="UGZ49" s="53"/>
      <c r="UHA49" s="53"/>
      <c r="UHB49" s="53"/>
      <c r="UHC49" s="53"/>
      <c r="UHD49" s="53"/>
      <c r="UHE49" s="53"/>
      <c r="UHF49" s="53"/>
      <c r="UHG49" s="53"/>
      <c r="UHH49" s="53"/>
      <c r="UHI49" s="53"/>
      <c r="UHJ49" s="53"/>
      <c r="UHK49" s="53"/>
      <c r="UHL49" s="53"/>
      <c r="UHM49" s="53"/>
      <c r="UHN49" s="53"/>
      <c r="UHO49" s="53"/>
      <c r="UHP49" s="53"/>
      <c r="UHQ49" s="53"/>
      <c r="UHR49" s="53"/>
      <c r="UHS49" s="53"/>
      <c r="UHT49" s="53"/>
      <c r="UHU49" s="53"/>
      <c r="UHV49" s="53"/>
      <c r="UHW49" s="53"/>
      <c r="UHX49" s="53"/>
      <c r="UHY49" s="53"/>
      <c r="UHZ49" s="53"/>
      <c r="UIA49" s="53"/>
      <c r="UIB49" s="53"/>
      <c r="UIC49" s="53"/>
      <c r="UID49" s="53"/>
      <c r="UIE49" s="53"/>
      <c r="UIF49" s="53"/>
      <c r="UIG49" s="53"/>
      <c r="UIH49" s="53"/>
      <c r="UII49" s="53"/>
      <c r="UIJ49" s="53"/>
      <c r="UIK49" s="53"/>
      <c r="UIL49" s="53"/>
      <c r="UIM49" s="53"/>
      <c r="UIN49" s="53"/>
      <c r="UIO49" s="53"/>
      <c r="UIP49" s="53"/>
      <c r="UIQ49" s="53"/>
      <c r="UIR49" s="53"/>
      <c r="UIS49" s="53"/>
      <c r="UIT49" s="53"/>
      <c r="UIU49" s="53"/>
      <c r="UIV49" s="53"/>
      <c r="UIW49" s="53"/>
      <c r="UIX49" s="53"/>
      <c r="UIY49" s="53"/>
      <c r="UIZ49" s="53"/>
      <c r="UJA49" s="53"/>
      <c r="UJB49" s="53"/>
      <c r="UJC49" s="53"/>
      <c r="UJD49" s="53"/>
      <c r="UJE49" s="53"/>
      <c r="UJF49" s="53"/>
      <c r="UJG49" s="53"/>
      <c r="UJH49" s="53"/>
      <c r="UJI49" s="53"/>
      <c r="UJJ49" s="53"/>
      <c r="UJK49" s="53"/>
      <c r="UJL49" s="53"/>
      <c r="UJM49" s="53"/>
      <c r="UJN49" s="53"/>
      <c r="UJO49" s="53"/>
      <c r="UJP49" s="53"/>
      <c r="UJQ49" s="53"/>
      <c r="UJR49" s="53"/>
      <c r="UJS49" s="53"/>
      <c r="UJT49" s="53"/>
      <c r="UJU49" s="53"/>
      <c r="UJV49" s="53"/>
      <c r="UJW49" s="53"/>
      <c r="UJX49" s="53"/>
      <c r="UJY49" s="53"/>
      <c r="UJZ49" s="53"/>
      <c r="UKA49" s="53"/>
      <c r="UKB49" s="53"/>
      <c r="UKC49" s="53"/>
      <c r="UKD49" s="53"/>
      <c r="UKE49" s="53"/>
      <c r="UKF49" s="53"/>
      <c r="UKG49" s="53"/>
      <c r="UKH49" s="53"/>
      <c r="UKI49" s="53"/>
      <c r="UKJ49" s="53"/>
      <c r="UKK49" s="53"/>
      <c r="UKL49" s="53"/>
      <c r="UKM49" s="53"/>
      <c r="UKN49" s="53"/>
      <c r="UKO49" s="53"/>
      <c r="UKP49" s="53"/>
      <c r="UKQ49" s="53"/>
      <c r="UKR49" s="53"/>
      <c r="UKS49" s="53"/>
      <c r="UKT49" s="53"/>
      <c r="UKU49" s="53"/>
      <c r="UKV49" s="53"/>
      <c r="UKW49" s="53"/>
      <c r="UKX49" s="53"/>
      <c r="UKY49" s="53"/>
      <c r="UKZ49" s="53"/>
      <c r="ULA49" s="53"/>
      <c r="ULB49" s="53"/>
      <c r="ULC49" s="53"/>
      <c r="ULD49" s="53"/>
      <c r="ULE49" s="53"/>
      <c r="ULF49" s="53"/>
      <c r="ULG49" s="53"/>
      <c r="ULH49" s="53"/>
      <c r="ULI49" s="53"/>
      <c r="ULJ49" s="53"/>
      <c r="ULK49" s="53"/>
      <c r="ULL49" s="53"/>
      <c r="ULM49" s="53"/>
      <c r="ULN49" s="53"/>
      <c r="ULO49" s="53"/>
      <c r="ULP49" s="53"/>
      <c r="ULQ49" s="53"/>
      <c r="ULR49" s="53"/>
      <c r="ULS49" s="53"/>
      <c r="ULT49" s="53"/>
      <c r="ULU49" s="53"/>
      <c r="ULV49" s="53"/>
      <c r="ULW49" s="53"/>
      <c r="ULX49" s="53"/>
      <c r="ULY49" s="53"/>
      <c r="ULZ49" s="53"/>
      <c r="UMA49" s="53"/>
      <c r="UMB49" s="53"/>
      <c r="UMC49" s="53"/>
      <c r="UMD49" s="53"/>
      <c r="UME49" s="53"/>
      <c r="UMF49" s="53"/>
      <c r="UMG49" s="53"/>
      <c r="UMH49" s="53"/>
      <c r="UMI49" s="53"/>
      <c r="UMJ49" s="53"/>
      <c r="UMK49" s="53"/>
      <c r="UML49" s="53"/>
      <c r="UMM49" s="53"/>
      <c r="UMN49" s="53"/>
      <c r="UMO49" s="53"/>
      <c r="UMP49" s="53"/>
      <c r="UMQ49" s="53"/>
      <c r="UMR49" s="53"/>
      <c r="UMS49" s="53"/>
      <c r="UMT49" s="53"/>
      <c r="UMU49" s="53"/>
      <c r="UMV49" s="53"/>
      <c r="UMW49" s="53"/>
      <c r="UMX49" s="53"/>
      <c r="UMY49" s="53"/>
      <c r="UMZ49" s="53"/>
      <c r="UNA49" s="53"/>
      <c r="UNB49" s="53"/>
      <c r="UNC49" s="53"/>
      <c r="UND49" s="53"/>
      <c r="UNE49" s="53"/>
      <c r="UNF49" s="53"/>
      <c r="UNG49" s="53"/>
      <c r="UNH49" s="53"/>
      <c r="UNI49" s="53"/>
      <c r="UNJ49" s="53"/>
      <c r="UNK49" s="53"/>
      <c r="UNL49" s="53"/>
      <c r="UNM49" s="53"/>
      <c r="UNN49" s="53"/>
      <c r="UNO49" s="53"/>
      <c r="UNP49" s="53"/>
      <c r="UNQ49" s="53"/>
      <c r="UNR49" s="53"/>
      <c r="UNS49" s="53"/>
      <c r="UNT49" s="53"/>
      <c r="UNU49" s="53"/>
      <c r="UNV49" s="53"/>
      <c r="UNW49" s="53"/>
      <c r="UNX49" s="53"/>
      <c r="UNY49" s="53"/>
      <c r="UNZ49" s="53"/>
      <c r="UOA49" s="53"/>
      <c r="UOB49" s="53"/>
      <c r="UOC49" s="53"/>
      <c r="UOD49" s="53"/>
      <c r="UOE49" s="53"/>
      <c r="UOF49" s="53"/>
      <c r="UOG49" s="53"/>
      <c r="UOH49" s="53"/>
      <c r="UOI49" s="53"/>
      <c r="UOJ49" s="53"/>
      <c r="UOK49" s="53"/>
      <c r="UOL49" s="53"/>
      <c r="UOM49" s="53"/>
      <c r="UON49" s="53"/>
      <c r="UOO49" s="53"/>
      <c r="UOP49" s="53"/>
      <c r="UOQ49" s="53"/>
      <c r="UOR49" s="53"/>
      <c r="UOS49" s="53"/>
      <c r="UOT49" s="53"/>
      <c r="UOU49" s="53"/>
      <c r="UOV49" s="53"/>
      <c r="UOW49" s="53"/>
      <c r="UOX49" s="53"/>
      <c r="UOY49" s="53"/>
      <c r="UOZ49" s="53"/>
      <c r="UPA49" s="53"/>
      <c r="UPB49" s="53"/>
      <c r="UPC49" s="53"/>
      <c r="UPD49" s="53"/>
      <c r="UPE49" s="53"/>
      <c r="UPF49" s="53"/>
      <c r="UPG49" s="53"/>
      <c r="UPH49" s="53"/>
      <c r="UPI49" s="53"/>
      <c r="UPJ49" s="53"/>
      <c r="UPK49" s="53"/>
      <c r="UPL49" s="53"/>
      <c r="UPM49" s="53"/>
      <c r="UPN49" s="53"/>
      <c r="UPO49" s="53"/>
      <c r="UPP49" s="53"/>
      <c r="UPQ49" s="53"/>
      <c r="UPR49" s="53"/>
      <c r="UPS49" s="53"/>
      <c r="UPT49" s="53"/>
      <c r="UPU49" s="53"/>
      <c r="UPV49" s="53"/>
      <c r="UPW49" s="53"/>
      <c r="UPX49" s="53"/>
      <c r="UPY49" s="53"/>
      <c r="UPZ49" s="53"/>
      <c r="UQA49" s="53"/>
      <c r="UQB49" s="53"/>
      <c r="UQC49" s="53"/>
      <c r="UQD49" s="53"/>
      <c r="UQE49" s="53"/>
      <c r="UQF49" s="53"/>
      <c r="UQG49" s="53"/>
      <c r="UQH49" s="53"/>
      <c r="UQI49" s="53"/>
      <c r="UQJ49" s="53"/>
      <c r="UQK49" s="53"/>
      <c r="UQL49" s="53"/>
      <c r="UQM49" s="53"/>
      <c r="UQN49" s="53"/>
      <c r="UQO49" s="53"/>
      <c r="UQP49" s="53"/>
      <c r="UQQ49" s="53"/>
      <c r="UQR49" s="53"/>
      <c r="UQS49" s="53"/>
      <c r="UQT49" s="53"/>
      <c r="UQU49" s="53"/>
      <c r="UQV49" s="53"/>
      <c r="UQW49" s="53"/>
      <c r="UQX49" s="53"/>
      <c r="UQY49" s="53"/>
      <c r="UQZ49" s="53"/>
      <c r="URA49" s="53"/>
      <c r="URB49" s="53"/>
      <c r="URC49" s="53"/>
      <c r="URD49" s="53"/>
      <c r="URE49" s="53"/>
      <c r="URF49" s="53"/>
      <c r="URG49" s="53"/>
      <c r="URH49" s="53"/>
      <c r="URI49" s="53"/>
      <c r="URJ49" s="53"/>
      <c r="URK49" s="53"/>
      <c r="URL49" s="53"/>
      <c r="URM49" s="53"/>
      <c r="URN49" s="53"/>
      <c r="URO49" s="53"/>
      <c r="URP49" s="53"/>
      <c r="URQ49" s="53"/>
      <c r="URR49" s="53"/>
      <c r="URS49" s="53"/>
      <c r="URT49" s="53"/>
      <c r="URU49" s="53"/>
      <c r="URV49" s="53"/>
      <c r="URW49" s="53"/>
      <c r="URX49" s="53"/>
      <c r="URY49" s="53"/>
      <c r="URZ49" s="53"/>
      <c r="USA49" s="53"/>
      <c r="USB49" s="53"/>
      <c r="USC49" s="53"/>
      <c r="USD49" s="53"/>
      <c r="USE49" s="53"/>
      <c r="USF49" s="53"/>
      <c r="USG49" s="53"/>
      <c r="USH49" s="53"/>
      <c r="USI49" s="53"/>
      <c r="USJ49" s="53"/>
      <c r="USK49" s="53"/>
      <c r="USL49" s="53"/>
      <c r="USM49" s="53"/>
      <c r="USN49" s="53"/>
      <c r="USO49" s="53"/>
      <c r="USP49" s="53"/>
      <c r="USQ49" s="53"/>
      <c r="USR49" s="53"/>
      <c r="USS49" s="53"/>
      <c r="UST49" s="53"/>
      <c r="USU49" s="53"/>
      <c r="USV49" s="53"/>
      <c r="USW49" s="53"/>
      <c r="USX49" s="53"/>
      <c r="USY49" s="53"/>
      <c r="USZ49" s="53"/>
      <c r="UTA49" s="53"/>
      <c r="UTB49" s="53"/>
      <c r="UTC49" s="53"/>
      <c r="UTD49" s="53"/>
      <c r="UTE49" s="53"/>
      <c r="UTF49" s="53"/>
      <c r="UTG49" s="53"/>
      <c r="UTH49" s="53"/>
      <c r="UTI49" s="53"/>
      <c r="UTJ49" s="53"/>
      <c r="UTK49" s="53"/>
      <c r="UTL49" s="53"/>
      <c r="UTM49" s="53"/>
      <c r="UTN49" s="53"/>
      <c r="UTO49" s="53"/>
      <c r="UTP49" s="53"/>
      <c r="UTQ49" s="53"/>
      <c r="UTR49" s="53"/>
      <c r="UTS49" s="53"/>
      <c r="UTT49" s="53"/>
      <c r="UTU49" s="53"/>
      <c r="UTV49" s="53"/>
      <c r="UTW49" s="53"/>
      <c r="UTX49" s="53"/>
      <c r="UTY49" s="53"/>
      <c r="UTZ49" s="53"/>
      <c r="UUA49" s="53"/>
      <c r="UUB49" s="53"/>
      <c r="UUC49" s="53"/>
      <c r="UUD49" s="53"/>
      <c r="UUE49" s="53"/>
      <c r="UUF49" s="53"/>
      <c r="UUG49" s="53"/>
      <c r="UUH49" s="53"/>
      <c r="UUI49" s="53"/>
      <c r="UUJ49" s="53"/>
      <c r="UUK49" s="53"/>
      <c r="UUL49" s="53"/>
      <c r="UUM49" s="53"/>
      <c r="UUN49" s="53"/>
      <c r="UUO49" s="53"/>
      <c r="UUP49" s="53"/>
      <c r="UUQ49" s="53"/>
      <c r="UUR49" s="53"/>
      <c r="UUS49" s="53"/>
      <c r="UUT49" s="53"/>
      <c r="UUU49" s="53"/>
      <c r="UUV49" s="53"/>
      <c r="UUW49" s="53"/>
      <c r="UUX49" s="53"/>
      <c r="UUY49" s="53"/>
      <c r="UUZ49" s="53"/>
      <c r="UVA49" s="53"/>
      <c r="UVB49" s="53"/>
      <c r="UVC49" s="53"/>
      <c r="UVD49" s="53"/>
      <c r="UVE49" s="53"/>
      <c r="UVF49" s="53"/>
      <c r="UVG49" s="53"/>
      <c r="UVH49" s="53"/>
      <c r="UVI49" s="53"/>
      <c r="UVJ49" s="53"/>
      <c r="UVK49" s="53"/>
      <c r="UVL49" s="53"/>
      <c r="UVM49" s="53"/>
      <c r="UVN49" s="53"/>
      <c r="UVO49" s="53"/>
      <c r="UVP49" s="53"/>
      <c r="UVQ49" s="53"/>
      <c r="UVR49" s="53"/>
      <c r="UVS49" s="53"/>
      <c r="UVT49" s="53"/>
      <c r="UVU49" s="53"/>
      <c r="UVV49" s="53"/>
      <c r="UVW49" s="53"/>
      <c r="UVX49" s="53"/>
      <c r="UVY49" s="53"/>
      <c r="UVZ49" s="53"/>
      <c r="UWA49" s="53"/>
      <c r="UWB49" s="53"/>
      <c r="UWC49" s="53"/>
      <c r="UWD49" s="53"/>
      <c r="UWE49" s="53"/>
      <c r="UWF49" s="53"/>
      <c r="UWG49" s="53"/>
      <c r="UWH49" s="53"/>
      <c r="UWI49" s="53"/>
      <c r="UWJ49" s="53"/>
      <c r="UWK49" s="53"/>
      <c r="UWL49" s="53"/>
      <c r="UWM49" s="53"/>
      <c r="UWN49" s="53"/>
      <c r="UWO49" s="53"/>
      <c r="UWP49" s="53"/>
      <c r="UWQ49" s="53"/>
      <c r="UWR49" s="53"/>
      <c r="UWS49" s="53"/>
      <c r="UWT49" s="53"/>
      <c r="UWU49" s="53"/>
      <c r="UWV49" s="53"/>
      <c r="UWW49" s="53"/>
      <c r="UWX49" s="53"/>
      <c r="UWY49" s="53"/>
      <c r="UWZ49" s="53"/>
      <c r="UXA49" s="53"/>
      <c r="UXB49" s="53"/>
      <c r="UXC49" s="53"/>
      <c r="UXD49" s="53"/>
      <c r="UXE49" s="53"/>
      <c r="UXF49" s="53"/>
      <c r="UXG49" s="53"/>
      <c r="UXH49" s="53"/>
      <c r="UXI49" s="53"/>
      <c r="UXJ49" s="53"/>
      <c r="UXK49" s="53"/>
      <c r="UXL49" s="53"/>
      <c r="UXM49" s="53"/>
      <c r="UXN49" s="53"/>
      <c r="UXO49" s="53"/>
      <c r="UXP49" s="53"/>
      <c r="UXQ49" s="53"/>
      <c r="UXR49" s="53"/>
      <c r="UXS49" s="53"/>
      <c r="UXT49" s="53"/>
      <c r="UXU49" s="53"/>
      <c r="UXV49" s="53"/>
      <c r="UXW49" s="53"/>
      <c r="UXX49" s="53"/>
      <c r="UXY49" s="53"/>
      <c r="UXZ49" s="53"/>
      <c r="UYA49" s="53"/>
      <c r="UYB49" s="53"/>
      <c r="UYC49" s="53"/>
      <c r="UYD49" s="53"/>
      <c r="UYE49" s="53"/>
      <c r="UYF49" s="53"/>
      <c r="UYG49" s="53"/>
      <c r="UYH49" s="53"/>
      <c r="UYI49" s="53"/>
      <c r="UYJ49" s="53"/>
      <c r="UYK49" s="53"/>
      <c r="UYL49" s="53"/>
      <c r="UYM49" s="53"/>
      <c r="UYN49" s="53"/>
      <c r="UYO49" s="53"/>
      <c r="UYP49" s="53"/>
      <c r="UYQ49" s="53"/>
      <c r="UYR49" s="53"/>
      <c r="UYS49" s="53"/>
      <c r="UYT49" s="53"/>
      <c r="UYU49" s="53"/>
      <c r="UYV49" s="53"/>
      <c r="UYW49" s="53"/>
      <c r="UYX49" s="53"/>
      <c r="UYY49" s="53"/>
      <c r="UYZ49" s="53"/>
      <c r="UZA49" s="53"/>
      <c r="UZB49" s="53"/>
      <c r="UZC49" s="53"/>
      <c r="UZD49" s="53"/>
      <c r="UZE49" s="53"/>
      <c r="UZF49" s="53"/>
      <c r="UZG49" s="53"/>
      <c r="UZH49" s="53"/>
      <c r="UZI49" s="53"/>
      <c r="UZJ49" s="53"/>
      <c r="UZK49" s="53"/>
      <c r="UZL49" s="53"/>
      <c r="UZM49" s="53"/>
      <c r="UZN49" s="53"/>
      <c r="UZO49" s="53"/>
      <c r="UZP49" s="53"/>
      <c r="UZQ49" s="53"/>
      <c r="UZR49" s="53"/>
      <c r="UZS49" s="53"/>
      <c r="UZT49" s="53"/>
      <c r="UZU49" s="53"/>
      <c r="UZV49" s="53"/>
      <c r="UZW49" s="53"/>
      <c r="UZX49" s="53"/>
      <c r="UZY49" s="53"/>
      <c r="UZZ49" s="53"/>
      <c r="VAA49" s="53"/>
      <c r="VAB49" s="53"/>
      <c r="VAC49" s="53"/>
      <c r="VAD49" s="53"/>
      <c r="VAE49" s="53"/>
      <c r="VAF49" s="53"/>
      <c r="VAG49" s="53"/>
      <c r="VAH49" s="53"/>
      <c r="VAI49" s="53"/>
      <c r="VAJ49" s="53"/>
      <c r="VAK49" s="53"/>
      <c r="VAL49" s="53"/>
      <c r="VAM49" s="53"/>
      <c r="VAN49" s="53"/>
      <c r="VAO49" s="53"/>
      <c r="VAP49" s="53"/>
      <c r="VAQ49" s="53"/>
      <c r="VAR49" s="53"/>
      <c r="VAS49" s="53"/>
      <c r="VAT49" s="53"/>
      <c r="VAU49" s="53"/>
      <c r="VAV49" s="53"/>
      <c r="VAW49" s="53"/>
      <c r="VAX49" s="53"/>
      <c r="VAY49" s="53"/>
      <c r="VAZ49" s="53"/>
      <c r="VBA49" s="53"/>
      <c r="VBB49" s="53"/>
      <c r="VBC49" s="53"/>
      <c r="VBD49" s="53"/>
      <c r="VBE49" s="53"/>
      <c r="VBF49" s="53"/>
      <c r="VBG49" s="53"/>
      <c r="VBH49" s="53"/>
      <c r="VBI49" s="53"/>
      <c r="VBJ49" s="53"/>
      <c r="VBK49" s="53"/>
      <c r="VBL49" s="53"/>
      <c r="VBM49" s="53"/>
      <c r="VBN49" s="53"/>
      <c r="VBO49" s="53"/>
      <c r="VBP49" s="53"/>
      <c r="VBQ49" s="53"/>
      <c r="VBR49" s="53"/>
      <c r="VBS49" s="53"/>
      <c r="VBT49" s="53"/>
      <c r="VBU49" s="53"/>
      <c r="VBV49" s="53"/>
      <c r="VBW49" s="53"/>
      <c r="VBX49" s="53"/>
      <c r="VBY49" s="53"/>
      <c r="VBZ49" s="53"/>
      <c r="VCA49" s="53"/>
      <c r="VCB49" s="53"/>
      <c r="VCC49" s="53"/>
      <c r="VCD49" s="53"/>
      <c r="VCE49" s="53"/>
      <c r="VCF49" s="53"/>
      <c r="VCG49" s="53"/>
      <c r="VCH49" s="53"/>
      <c r="VCI49" s="53"/>
      <c r="VCJ49" s="53"/>
      <c r="VCK49" s="53"/>
      <c r="VCL49" s="53"/>
      <c r="VCM49" s="53"/>
      <c r="VCN49" s="53"/>
      <c r="VCO49" s="53"/>
      <c r="VCP49" s="53"/>
      <c r="VCQ49" s="53"/>
      <c r="VCR49" s="53"/>
      <c r="VCS49" s="53"/>
      <c r="VCT49" s="53"/>
      <c r="VCU49" s="53"/>
      <c r="VCV49" s="53"/>
      <c r="VCW49" s="53"/>
      <c r="VCX49" s="53"/>
      <c r="VCY49" s="53"/>
      <c r="VCZ49" s="53"/>
      <c r="VDA49" s="53"/>
      <c r="VDB49" s="53"/>
      <c r="VDC49" s="53"/>
      <c r="VDD49" s="53"/>
      <c r="VDE49" s="53"/>
      <c r="VDF49" s="53"/>
      <c r="VDG49" s="53"/>
      <c r="VDH49" s="53"/>
      <c r="VDI49" s="53"/>
      <c r="VDJ49" s="53"/>
      <c r="VDK49" s="53"/>
      <c r="VDL49" s="53"/>
      <c r="VDM49" s="53"/>
      <c r="VDN49" s="53"/>
      <c r="VDO49" s="53"/>
      <c r="VDP49" s="53"/>
      <c r="VDQ49" s="53"/>
      <c r="VDR49" s="53"/>
      <c r="VDS49" s="53"/>
      <c r="VDT49" s="53"/>
      <c r="VDU49" s="53"/>
      <c r="VDV49" s="53"/>
      <c r="VDW49" s="53"/>
      <c r="VDX49" s="53"/>
      <c r="VDY49" s="53"/>
      <c r="VDZ49" s="53"/>
      <c r="VEA49" s="53"/>
      <c r="VEB49" s="53"/>
      <c r="VEC49" s="53"/>
      <c r="VED49" s="53"/>
      <c r="VEE49" s="53"/>
      <c r="VEF49" s="53"/>
      <c r="VEG49" s="53"/>
      <c r="VEH49" s="53"/>
      <c r="VEI49" s="53"/>
      <c r="VEJ49" s="53"/>
      <c r="VEK49" s="53"/>
      <c r="VEL49" s="53"/>
      <c r="VEM49" s="53"/>
      <c r="VEN49" s="53"/>
      <c r="VEO49" s="53"/>
      <c r="VEP49" s="53"/>
      <c r="VEQ49" s="53"/>
      <c r="VER49" s="53"/>
      <c r="VES49" s="53"/>
      <c r="VET49" s="53"/>
      <c r="VEU49" s="53"/>
      <c r="VEV49" s="53"/>
      <c r="VEW49" s="53"/>
      <c r="VEX49" s="53"/>
      <c r="VEY49" s="53"/>
      <c r="VEZ49" s="53"/>
      <c r="VFA49" s="53"/>
      <c r="VFB49" s="53"/>
      <c r="VFC49" s="53"/>
      <c r="VFD49" s="53"/>
      <c r="VFE49" s="53"/>
      <c r="VFF49" s="53"/>
      <c r="VFG49" s="53"/>
      <c r="VFH49" s="53"/>
      <c r="VFI49" s="53"/>
      <c r="VFJ49" s="53"/>
      <c r="VFK49" s="53"/>
      <c r="VFL49" s="53"/>
      <c r="VFM49" s="53"/>
      <c r="VFN49" s="53"/>
      <c r="VFO49" s="53"/>
      <c r="VFP49" s="53"/>
      <c r="VFQ49" s="53"/>
      <c r="VFR49" s="53"/>
      <c r="VFS49" s="53"/>
      <c r="VFT49" s="53"/>
      <c r="VFU49" s="53"/>
      <c r="VFV49" s="53"/>
      <c r="VFW49" s="53"/>
      <c r="VFX49" s="53"/>
      <c r="VFY49" s="53"/>
      <c r="VFZ49" s="53"/>
      <c r="VGA49" s="53"/>
      <c r="VGB49" s="53"/>
      <c r="VGC49" s="53"/>
      <c r="VGD49" s="53"/>
      <c r="VGE49" s="53"/>
      <c r="VGF49" s="53"/>
      <c r="VGG49" s="53"/>
      <c r="VGH49" s="53"/>
      <c r="VGI49" s="53"/>
      <c r="VGJ49" s="53"/>
      <c r="VGK49" s="53"/>
      <c r="VGL49" s="53"/>
      <c r="VGM49" s="53"/>
      <c r="VGN49" s="53"/>
      <c r="VGO49" s="53"/>
      <c r="VGP49" s="53"/>
      <c r="VGQ49" s="53"/>
      <c r="VGR49" s="53"/>
      <c r="VGS49" s="53"/>
      <c r="VGT49" s="53"/>
      <c r="VGU49" s="53"/>
      <c r="VGV49" s="53"/>
      <c r="VGW49" s="53"/>
      <c r="VGX49" s="53"/>
      <c r="VGY49" s="53"/>
      <c r="VGZ49" s="53"/>
      <c r="VHA49" s="53"/>
      <c r="VHB49" s="53"/>
      <c r="VHC49" s="53"/>
      <c r="VHD49" s="53"/>
      <c r="VHE49" s="53"/>
      <c r="VHF49" s="53"/>
      <c r="VHG49" s="53"/>
      <c r="VHH49" s="53"/>
      <c r="VHI49" s="53"/>
      <c r="VHJ49" s="53"/>
      <c r="VHK49" s="53"/>
      <c r="VHL49" s="53"/>
      <c r="VHM49" s="53"/>
      <c r="VHN49" s="53"/>
      <c r="VHO49" s="53"/>
      <c r="VHP49" s="53"/>
      <c r="VHQ49" s="53"/>
      <c r="VHR49" s="53"/>
      <c r="VHS49" s="53"/>
      <c r="VHT49" s="53"/>
      <c r="VHU49" s="53"/>
      <c r="VHV49" s="53"/>
      <c r="VHW49" s="53"/>
      <c r="VHX49" s="53"/>
      <c r="VHY49" s="53"/>
      <c r="VHZ49" s="53"/>
      <c r="VIA49" s="53"/>
      <c r="VIB49" s="53"/>
      <c r="VIC49" s="53"/>
      <c r="VID49" s="53"/>
      <c r="VIE49" s="53"/>
      <c r="VIF49" s="53"/>
      <c r="VIG49" s="53"/>
      <c r="VIH49" s="53"/>
      <c r="VII49" s="53"/>
      <c r="VIJ49" s="53"/>
      <c r="VIK49" s="53"/>
      <c r="VIL49" s="53"/>
      <c r="VIM49" s="53"/>
      <c r="VIN49" s="53"/>
      <c r="VIO49" s="53"/>
      <c r="VIP49" s="53"/>
      <c r="VIQ49" s="53"/>
      <c r="VIR49" s="53"/>
      <c r="VIS49" s="53"/>
      <c r="VIT49" s="53"/>
      <c r="VIU49" s="53"/>
      <c r="VIV49" s="53"/>
      <c r="VIW49" s="53"/>
      <c r="VIX49" s="53"/>
      <c r="VIY49" s="53"/>
      <c r="VIZ49" s="53"/>
      <c r="VJA49" s="53"/>
      <c r="VJB49" s="53"/>
      <c r="VJC49" s="53"/>
      <c r="VJD49" s="53"/>
      <c r="VJE49" s="53"/>
      <c r="VJF49" s="53"/>
      <c r="VJG49" s="53"/>
      <c r="VJH49" s="53"/>
      <c r="VJI49" s="53"/>
      <c r="VJJ49" s="53"/>
      <c r="VJK49" s="53"/>
      <c r="VJL49" s="53"/>
      <c r="VJM49" s="53"/>
      <c r="VJN49" s="53"/>
      <c r="VJO49" s="53"/>
      <c r="VJP49" s="53"/>
      <c r="VJQ49" s="53"/>
      <c r="VJR49" s="53"/>
      <c r="VJS49" s="53"/>
      <c r="VJT49" s="53"/>
      <c r="VJU49" s="53"/>
      <c r="VJV49" s="53"/>
      <c r="VJW49" s="53"/>
      <c r="VJX49" s="53"/>
      <c r="VJY49" s="53"/>
      <c r="VJZ49" s="53"/>
      <c r="VKA49" s="53"/>
      <c r="VKB49" s="53"/>
      <c r="VKC49" s="53"/>
      <c r="VKD49" s="53"/>
      <c r="VKE49" s="53"/>
      <c r="VKF49" s="53"/>
      <c r="VKG49" s="53"/>
      <c r="VKH49" s="53"/>
      <c r="VKI49" s="53"/>
      <c r="VKJ49" s="53"/>
      <c r="VKK49" s="53"/>
      <c r="VKL49" s="53"/>
      <c r="VKM49" s="53"/>
      <c r="VKN49" s="53"/>
      <c r="VKO49" s="53"/>
      <c r="VKP49" s="53"/>
      <c r="VKQ49" s="53"/>
      <c r="VKR49" s="53"/>
      <c r="VKS49" s="53"/>
      <c r="VKT49" s="53"/>
      <c r="VKU49" s="53"/>
      <c r="VKV49" s="53"/>
      <c r="VKW49" s="53"/>
      <c r="VKX49" s="53"/>
      <c r="VKY49" s="53"/>
      <c r="VKZ49" s="53"/>
      <c r="VLA49" s="53"/>
      <c r="VLB49" s="53"/>
      <c r="VLC49" s="53"/>
      <c r="VLD49" s="53"/>
      <c r="VLE49" s="53"/>
      <c r="VLF49" s="53"/>
      <c r="VLG49" s="53"/>
      <c r="VLH49" s="53"/>
      <c r="VLI49" s="53"/>
      <c r="VLJ49" s="53"/>
      <c r="VLK49" s="53"/>
      <c r="VLL49" s="53"/>
      <c r="VLM49" s="53"/>
      <c r="VLN49" s="53"/>
      <c r="VLO49" s="53"/>
      <c r="VLP49" s="53"/>
      <c r="VLQ49" s="53"/>
      <c r="VLR49" s="53"/>
      <c r="VLS49" s="53"/>
      <c r="VLT49" s="53"/>
      <c r="VLU49" s="53"/>
      <c r="VLV49" s="53"/>
      <c r="VLW49" s="53"/>
      <c r="VLX49" s="53"/>
      <c r="VLY49" s="53"/>
      <c r="VLZ49" s="53"/>
      <c r="VMA49" s="53"/>
      <c r="VMB49" s="53"/>
      <c r="VMC49" s="53"/>
      <c r="VMD49" s="53"/>
      <c r="VME49" s="53"/>
      <c r="VMF49" s="53"/>
      <c r="VMG49" s="53"/>
      <c r="VMH49" s="53"/>
      <c r="VMI49" s="53"/>
      <c r="VMJ49" s="53"/>
      <c r="VMK49" s="53"/>
      <c r="VML49" s="53"/>
      <c r="VMM49" s="53"/>
      <c r="VMN49" s="53"/>
      <c r="VMO49" s="53"/>
      <c r="VMP49" s="53"/>
      <c r="VMQ49" s="53"/>
      <c r="VMR49" s="53"/>
      <c r="VMS49" s="53"/>
      <c r="VMT49" s="53"/>
      <c r="VMU49" s="53"/>
      <c r="VMV49" s="53"/>
      <c r="VMW49" s="53"/>
      <c r="VMX49" s="53"/>
      <c r="VMY49" s="53"/>
      <c r="VMZ49" s="53"/>
      <c r="VNA49" s="53"/>
      <c r="VNB49" s="53"/>
      <c r="VNC49" s="53"/>
      <c r="VND49" s="53"/>
      <c r="VNE49" s="53"/>
      <c r="VNF49" s="53"/>
      <c r="VNG49" s="53"/>
      <c r="VNH49" s="53"/>
      <c r="VNI49" s="53"/>
      <c r="VNJ49" s="53"/>
      <c r="VNK49" s="53"/>
      <c r="VNL49" s="53"/>
      <c r="VNM49" s="53"/>
      <c r="VNN49" s="53"/>
      <c r="VNO49" s="53"/>
      <c r="VNP49" s="53"/>
      <c r="VNQ49" s="53"/>
      <c r="VNR49" s="53"/>
      <c r="VNS49" s="53"/>
      <c r="VNT49" s="53"/>
      <c r="VNU49" s="53"/>
      <c r="VNV49" s="53"/>
      <c r="VNW49" s="53"/>
      <c r="VNX49" s="53"/>
      <c r="VNY49" s="53"/>
      <c r="VNZ49" s="53"/>
      <c r="VOA49" s="53"/>
      <c r="VOB49" s="53"/>
      <c r="VOC49" s="53"/>
      <c r="VOD49" s="53"/>
      <c r="VOE49" s="53"/>
      <c r="VOF49" s="53"/>
      <c r="VOG49" s="53"/>
      <c r="VOH49" s="53"/>
      <c r="VOI49" s="53"/>
      <c r="VOJ49" s="53"/>
      <c r="VOK49" s="53"/>
      <c r="VOL49" s="53"/>
      <c r="VOM49" s="53"/>
      <c r="VON49" s="53"/>
      <c r="VOO49" s="53"/>
      <c r="VOP49" s="53"/>
      <c r="VOQ49" s="53"/>
      <c r="VOR49" s="53"/>
      <c r="VOS49" s="53"/>
      <c r="VOT49" s="53"/>
      <c r="VOU49" s="53"/>
      <c r="VOV49" s="53"/>
      <c r="VOW49" s="53"/>
      <c r="VOX49" s="53"/>
      <c r="VOY49" s="53"/>
      <c r="VOZ49" s="53"/>
      <c r="VPA49" s="53"/>
      <c r="VPB49" s="53"/>
      <c r="VPC49" s="53"/>
      <c r="VPD49" s="53"/>
      <c r="VPE49" s="53"/>
      <c r="VPF49" s="53"/>
      <c r="VPG49" s="53"/>
      <c r="VPH49" s="53"/>
      <c r="VPI49" s="53"/>
      <c r="VPJ49" s="53"/>
      <c r="VPK49" s="53"/>
      <c r="VPL49" s="53"/>
      <c r="VPM49" s="53"/>
      <c r="VPN49" s="53"/>
      <c r="VPO49" s="53"/>
      <c r="VPP49" s="53"/>
      <c r="VPQ49" s="53"/>
      <c r="VPR49" s="53"/>
      <c r="VPS49" s="53"/>
      <c r="VPT49" s="53"/>
      <c r="VPU49" s="53"/>
      <c r="VPV49" s="53"/>
      <c r="VPW49" s="53"/>
      <c r="VPX49" s="53"/>
      <c r="VPY49" s="53"/>
      <c r="VPZ49" s="53"/>
      <c r="VQA49" s="53"/>
      <c r="VQB49" s="53"/>
      <c r="VQC49" s="53"/>
      <c r="VQD49" s="53"/>
      <c r="VQE49" s="53"/>
      <c r="VQF49" s="53"/>
      <c r="VQG49" s="53"/>
      <c r="VQH49" s="53"/>
      <c r="VQI49" s="53"/>
      <c r="VQJ49" s="53"/>
      <c r="VQK49" s="53"/>
      <c r="VQL49" s="53"/>
      <c r="VQM49" s="53"/>
      <c r="VQN49" s="53"/>
      <c r="VQO49" s="53"/>
      <c r="VQP49" s="53"/>
      <c r="VQQ49" s="53"/>
      <c r="VQR49" s="53"/>
      <c r="VQS49" s="53"/>
      <c r="VQT49" s="53"/>
      <c r="VQU49" s="53"/>
      <c r="VQV49" s="53"/>
      <c r="VQW49" s="53"/>
      <c r="VQX49" s="53"/>
      <c r="VQY49" s="53"/>
      <c r="VQZ49" s="53"/>
      <c r="VRA49" s="53"/>
      <c r="VRB49" s="53"/>
      <c r="VRC49" s="53"/>
      <c r="VRD49" s="53"/>
      <c r="VRE49" s="53"/>
      <c r="VRF49" s="53"/>
      <c r="VRG49" s="53"/>
      <c r="VRH49" s="53"/>
      <c r="VRI49" s="53"/>
      <c r="VRJ49" s="53"/>
      <c r="VRK49" s="53"/>
      <c r="VRL49" s="53"/>
      <c r="VRM49" s="53"/>
      <c r="VRN49" s="53"/>
      <c r="VRO49" s="53"/>
      <c r="VRP49" s="53"/>
      <c r="VRQ49" s="53"/>
      <c r="VRR49" s="53"/>
      <c r="VRS49" s="53"/>
      <c r="VRT49" s="53"/>
      <c r="VRU49" s="53"/>
      <c r="VRV49" s="53"/>
      <c r="VRW49" s="53"/>
      <c r="VRX49" s="53"/>
      <c r="VRY49" s="53"/>
      <c r="VRZ49" s="53"/>
      <c r="VSA49" s="53"/>
      <c r="VSB49" s="53"/>
      <c r="VSC49" s="53"/>
      <c r="VSD49" s="53"/>
      <c r="VSE49" s="53"/>
      <c r="VSF49" s="53"/>
      <c r="VSG49" s="53"/>
      <c r="VSH49" s="53"/>
      <c r="VSI49" s="53"/>
      <c r="VSJ49" s="53"/>
      <c r="VSK49" s="53"/>
      <c r="VSL49" s="53"/>
      <c r="VSM49" s="53"/>
      <c r="VSN49" s="53"/>
      <c r="VSO49" s="53"/>
      <c r="VSP49" s="53"/>
      <c r="VSQ49" s="53"/>
      <c r="VSR49" s="53"/>
      <c r="VSS49" s="53"/>
      <c r="VST49" s="53"/>
      <c r="VSU49" s="53"/>
      <c r="VSV49" s="53"/>
      <c r="VSW49" s="53"/>
      <c r="VSX49" s="53"/>
      <c r="VSY49" s="53"/>
      <c r="VSZ49" s="53"/>
      <c r="VTA49" s="53"/>
      <c r="VTB49" s="53"/>
      <c r="VTC49" s="53"/>
      <c r="VTD49" s="53"/>
      <c r="VTE49" s="53"/>
      <c r="VTF49" s="53"/>
      <c r="VTG49" s="53"/>
      <c r="VTH49" s="53"/>
      <c r="VTI49" s="53"/>
      <c r="VTJ49" s="53"/>
      <c r="VTK49" s="53"/>
      <c r="VTL49" s="53"/>
      <c r="VTM49" s="53"/>
      <c r="VTN49" s="53"/>
      <c r="VTO49" s="53"/>
      <c r="VTP49" s="53"/>
      <c r="VTQ49" s="53"/>
      <c r="VTR49" s="53"/>
      <c r="VTS49" s="53"/>
      <c r="VTT49" s="53"/>
      <c r="VTU49" s="53"/>
      <c r="VTV49" s="53"/>
      <c r="VTW49" s="53"/>
      <c r="VTX49" s="53"/>
      <c r="VTY49" s="53"/>
      <c r="VTZ49" s="53"/>
      <c r="VUA49" s="53"/>
      <c r="VUB49" s="53"/>
      <c r="VUC49" s="53"/>
      <c r="VUD49" s="53"/>
      <c r="VUE49" s="53"/>
      <c r="VUF49" s="53"/>
      <c r="VUG49" s="53"/>
      <c r="VUH49" s="53"/>
      <c r="VUI49" s="53"/>
      <c r="VUJ49" s="53"/>
      <c r="VUK49" s="53"/>
      <c r="VUL49" s="53"/>
      <c r="VUM49" s="53"/>
      <c r="VUN49" s="53"/>
      <c r="VUO49" s="53"/>
      <c r="VUP49" s="53"/>
      <c r="VUQ49" s="53"/>
      <c r="VUR49" s="53"/>
      <c r="VUS49" s="53"/>
      <c r="VUT49" s="53"/>
      <c r="VUU49" s="53"/>
      <c r="VUV49" s="53"/>
      <c r="VUW49" s="53"/>
      <c r="VUX49" s="53"/>
      <c r="VUY49" s="53"/>
      <c r="VUZ49" s="53"/>
      <c r="VVA49" s="53"/>
      <c r="VVB49" s="53"/>
      <c r="VVC49" s="53"/>
      <c r="VVD49" s="53"/>
      <c r="VVE49" s="53"/>
      <c r="VVF49" s="53"/>
      <c r="VVG49" s="53"/>
      <c r="VVH49" s="53"/>
      <c r="VVI49" s="53"/>
      <c r="VVJ49" s="53"/>
      <c r="VVK49" s="53"/>
      <c r="VVL49" s="53"/>
      <c r="VVM49" s="53"/>
      <c r="VVN49" s="53"/>
      <c r="VVO49" s="53"/>
      <c r="VVP49" s="53"/>
      <c r="VVQ49" s="53"/>
      <c r="VVR49" s="53"/>
      <c r="VVS49" s="53"/>
      <c r="VVT49" s="53"/>
      <c r="VVU49" s="53"/>
      <c r="VVV49" s="53"/>
      <c r="VVW49" s="53"/>
      <c r="VVX49" s="53"/>
      <c r="VVY49" s="53"/>
      <c r="VVZ49" s="53"/>
      <c r="VWA49" s="53"/>
      <c r="VWB49" s="53"/>
      <c r="VWC49" s="53"/>
      <c r="VWD49" s="53"/>
      <c r="VWE49" s="53"/>
      <c r="VWF49" s="53"/>
      <c r="VWG49" s="53"/>
      <c r="VWH49" s="53"/>
      <c r="VWI49" s="53"/>
      <c r="VWJ49" s="53"/>
      <c r="VWK49" s="53"/>
      <c r="VWL49" s="53"/>
      <c r="VWM49" s="53"/>
      <c r="VWN49" s="53"/>
      <c r="VWO49" s="53"/>
      <c r="VWP49" s="53"/>
      <c r="VWQ49" s="53"/>
      <c r="VWR49" s="53"/>
      <c r="VWS49" s="53"/>
      <c r="VWT49" s="53"/>
      <c r="VWU49" s="53"/>
      <c r="VWV49" s="53"/>
      <c r="VWW49" s="53"/>
      <c r="VWX49" s="53"/>
      <c r="VWY49" s="53"/>
      <c r="VWZ49" s="53"/>
      <c r="VXA49" s="53"/>
      <c r="VXB49" s="53"/>
      <c r="VXC49" s="53"/>
      <c r="VXD49" s="53"/>
      <c r="VXE49" s="53"/>
      <c r="VXF49" s="53"/>
      <c r="VXG49" s="53"/>
      <c r="VXH49" s="53"/>
      <c r="VXI49" s="53"/>
      <c r="VXJ49" s="53"/>
      <c r="VXK49" s="53"/>
      <c r="VXL49" s="53"/>
      <c r="VXM49" s="53"/>
      <c r="VXN49" s="53"/>
      <c r="VXO49" s="53"/>
      <c r="VXP49" s="53"/>
      <c r="VXQ49" s="53"/>
      <c r="VXR49" s="53"/>
      <c r="VXS49" s="53"/>
      <c r="VXT49" s="53"/>
      <c r="VXU49" s="53"/>
      <c r="VXV49" s="53"/>
      <c r="VXW49" s="53"/>
      <c r="VXX49" s="53"/>
      <c r="VXY49" s="53"/>
      <c r="VXZ49" s="53"/>
      <c r="VYA49" s="53"/>
      <c r="VYB49" s="53"/>
      <c r="VYC49" s="53"/>
      <c r="VYD49" s="53"/>
      <c r="VYE49" s="53"/>
      <c r="VYF49" s="53"/>
      <c r="VYG49" s="53"/>
      <c r="VYH49" s="53"/>
      <c r="VYI49" s="53"/>
      <c r="VYJ49" s="53"/>
      <c r="VYK49" s="53"/>
      <c r="VYL49" s="53"/>
      <c r="VYM49" s="53"/>
      <c r="VYN49" s="53"/>
      <c r="VYO49" s="53"/>
      <c r="VYP49" s="53"/>
      <c r="VYQ49" s="53"/>
      <c r="VYR49" s="53"/>
      <c r="VYS49" s="53"/>
      <c r="VYT49" s="53"/>
      <c r="VYU49" s="53"/>
      <c r="VYV49" s="53"/>
      <c r="VYW49" s="53"/>
      <c r="VYX49" s="53"/>
      <c r="VYY49" s="53"/>
      <c r="VYZ49" s="53"/>
      <c r="VZA49" s="53"/>
      <c r="VZB49" s="53"/>
      <c r="VZC49" s="53"/>
      <c r="VZD49" s="53"/>
      <c r="VZE49" s="53"/>
      <c r="VZF49" s="53"/>
      <c r="VZG49" s="53"/>
      <c r="VZH49" s="53"/>
      <c r="VZI49" s="53"/>
      <c r="VZJ49" s="53"/>
      <c r="VZK49" s="53"/>
      <c r="VZL49" s="53"/>
      <c r="VZM49" s="53"/>
      <c r="VZN49" s="53"/>
      <c r="VZO49" s="53"/>
      <c r="VZP49" s="53"/>
      <c r="VZQ49" s="53"/>
      <c r="VZR49" s="53"/>
      <c r="VZS49" s="53"/>
      <c r="VZT49" s="53"/>
      <c r="VZU49" s="53"/>
      <c r="VZV49" s="53"/>
      <c r="VZW49" s="53"/>
      <c r="VZX49" s="53"/>
      <c r="VZY49" s="53"/>
      <c r="VZZ49" s="53"/>
      <c r="WAA49" s="53"/>
      <c r="WAB49" s="53"/>
      <c r="WAC49" s="53"/>
      <c r="WAD49" s="53"/>
      <c r="WAE49" s="53"/>
      <c r="WAF49" s="53"/>
      <c r="WAG49" s="53"/>
      <c r="WAH49" s="53"/>
      <c r="WAI49" s="53"/>
      <c r="WAJ49" s="53"/>
      <c r="WAK49" s="53"/>
      <c r="WAL49" s="53"/>
      <c r="WAM49" s="53"/>
      <c r="WAN49" s="53"/>
      <c r="WAO49" s="53"/>
      <c r="WAP49" s="53"/>
      <c r="WAQ49" s="53"/>
      <c r="WAR49" s="53"/>
      <c r="WAS49" s="53"/>
      <c r="WAT49" s="53"/>
      <c r="WAU49" s="53"/>
      <c r="WAV49" s="53"/>
      <c r="WAW49" s="53"/>
      <c r="WAX49" s="53"/>
      <c r="WAY49" s="53"/>
      <c r="WAZ49" s="53"/>
      <c r="WBA49" s="53"/>
      <c r="WBB49" s="53"/>
      <c r="WBC49" s="53"/>
      <c r="WBD49" s="53"/>
      <c r="WBE49" s="53"/>
      <c r="WBF49" s="53"/>
      <c r="WBG49" s="53"/>
      <c r="WBH49" s="53"/>
      <c r="WBI49" s="53"/>
      <c r="WBJ49" s="53"/>
      <c r="WBK49" s="53"/>
      <c r="WBL49" s="53"/>
      <c r="WBM49" s="53"/>
      <c r="WBN49" s="53"/>
      <c r="WBO49" s="53"/>
      <c r="WBP49" s="53"/>
      <c r="WBQ49" s="53"/>
      <c r="WBR49" s="53"/>
      <c r="WBS49" s="53"/>
      <c r="WBT49" s="53"/>
      <c r="WBU49" s="53"/>
      <c r="WBV49" s="53"/>
      <c r="WBW49" s="53"/>
      <c r="WBX49" s="53"/>
      <c r="WBY49" s="53"/>
      <c r="WBZ49" s="53"/>
      <c r="WCA49" s="53"/>
      <c r="WCB49" s="53"/>
      <c r="WCC49" s="53"/>
      <c r="WCD49" s="53"/>
      <c r="WCE49" s="53"/>
      <c r="WCF49" s="53"/>
      <c r="WCG49" s="53"/>
      <c r="WCH49" s="53"/>
      <c r="WCI49" s="53"/>
      <c r="WCJ49" s="53"/>
      <c r="WCK49" s="53"/>
      <c r="WCL49" s="53"/>
      <c r="WCM49" s="53"/>
      <c r="WCN49" s="53"/>
      <c r="WCO49" s="53"/>
      <c r="WCP49" s="53"/>
      <c r="WCQ49" s="53"/>
      <c r="WCR49" s="53"/>
      <c r="WCS49" s="53"/>
      <c r="WCT49" s="53"/>
      <c r="WCU49" s="53"/>
      <c r="WCV49" s="53"/>
      <c r="WCW49" s="53"/>
      <c r="WCX49" s="53"/>
      <c r="WCY49" s="53"/>
      <c r="WCZ49" s="53"/>
      <c r="WDA49" s="53"/>
      <c r="WDB49" s="53"/>
      <c r="WDC49" s="53"/>
      <c r="WDD49" s="53"/>
      <c r="WDE49" s="53"/>
      <c r="WDF49" s="53"/>
      <c r="WDG49" s="53"/>
      <c r="WDH49" s="53"/>
      <c r="WDI49" s="53"/>
      <c r="WDJ49" s="53"/>
      <c r="WDK49" s="53"/>
      <c r="WDL49" s="53"/>
      <c r="WDM49" s="53"/>
      <c r="WDN49" s="53"/>
      <c r="WDO49" s="53"/>
      <c r="WDP49" s="53"/>
      <c r="WDQ49" s="53"/>
      <c r="WDR49" s="53"/>
      <c r="WDS49" s="53"/>
      <c r="WDT49" s="53"/>
      <c r="WDU49" s="53"/>
      <c r="WDV49" s="53"/>
      <c r="WDW49" s="53"/>
      <c r="WDX49" s="53"/>
      <c r="WDY49" s="53"/>
      <c r="WDZ49" s="53"/>
      <c r="WEA49" s="53"/>
      <c r="WEB49" s="53"/>
      <c r="WEC49" s="53"/>
      <c r="WED49" s="53"/>
      <c r="WEE49" s="53"/>
      <c r="WEF49" s="53"/>
      <c r="WEG49" s="53"/>
      <c r="WEH49" s="53"/>
      <c r="WEI49" s="53"/>
      <c r="WEJ49" s="53"/>
      <c r="WEK49" s="53"/>
      <c r="WEL49" s="53"/>
      <c r="WEM49" s="53"/>
      <c r="WEN49" s="53"/>
      <c r="WEO49" s="53"/>
      <c r="WEP49" s="53"/>
      <c r="WEQ49" s="53"/>
      <c r="WER49" s="53"/>
      <c r="WES49" s="53"/>
      <c r="WET49" s="53"/>
      <c r="WEU49" s="53"/>
      <c r="WEV49" s="53"/>
      <c r="WEW49" s="53"/>
      <c r="WEX49" s="53"/>
      <c r="WEY49" s="53"/>
      <c r="WEZ49" s="53"/>
      <c r="WFA49" s="53"/>
      <c r="WFB49" s="53"/>
      <c r="WFC49" s="53"/>
      <c r="WFD49" s="53"/>
      <c r="WFE49" s="53"/>
      <c r="WFF49" s="53"/>
      <c r="WFG49" s="53"/>
      <c r="WFH49" s="53"/>
      <c r="WFI49" s="53"/>
      <c r="WFJ49" s="53"/>
      <c r="WFK49" s="53"/>
      <c r="WFL49" s="53"/>
      <c r="WFM49" s="53"/>
      <c r="WFN49" s="53"/>
      <c r="WFO49" s="53"/>
      <c r="WFP49" s="53"/>
      <c r="WFQ49" s="53"/>
      <c r="WFR49" s="53"/>
      <c r="WFS49" s="53"/>
      <c r="WFT49" s="53"/>
      <c r="WFU49" s="53"/>
      <c r="WFV49" s="53"/>
      <c r="WFW49" s="53"/>
      <c r="WFX49" s="53"/>
      <c r="WFY49" s="53"/>
      <c r="WFZ49" s="53"/>
      <c r="WGA49" s="53"/>
      <c r="WGB49" s="53"/>
      <c r="WGC49" s="53"/>
      <c r="WGD49" s="53"/>
      <c r="WGE49" s="53"/>
      <c r="WGF49" s="53"/>
      <c r="WGG49" s="53"/>
      <c r="WGH49" s="53"/>
      <c r="WGI49" s="53"/>
      <c r="WGJ49" s="53"/>
      <c r="WGK49" s="53"/>
      <c r="WGL49" s="53"/>
      <c r="WGM49" s="53"/>
      <c r="WGN49" s="53"/>
      <c r="WGO49" s="53"/>
      <c r="WGP49" s="53"/>
      <c r="WGQ49" s="53"/>
      <c r="WGR49" s="53"/>
      <c r="WGS49" s="53"/>
      <c r="WGT49" s="53"/>
      <c r="WGU49" s="53"/>
      <c r="WGV49" s="53"/>
      <c r="WGW49" s="53"/>
      <c r="WGX49" s="53"/>
      <c r="WGY49" s="53"/>
      <c r="WGZ49" s="53"/>
      <c r="WHA49" s="53"/>
      <c r="WHB49" s="53"/>
      <c r="WHC49" s="53"/>
      <c r="WHD49" s="53"/>
      <c r="WHE49" s="53"/>
      <c r="WHF49" s="53"/>
      <c r="WHG49" s="53"/>
      <c r="WHH49" s="53"/>
      <c r="WHI49" s="53"/>
      <c r="WHJ49" s="53"/>
      <c r="WHK49" s="53"/>
      <c r="WHL49" s="53"/>
      <c r="WHM49" s="53"/>
      <c r="WHN49" s="53"/>
      <c r="WHO49" s="53"/>
      <c r="WHP49" s="53"/>
      <c r="WHQ49" s="53"/>
      <c r="WHR49" s="53"/>
      <c r="WHS49" s="53"/>
      <c r="WHT49" s="53"/>
      <c r="WHU49" s="53"/>
      <c r="WHV49" s="53"/>
      <c r="WHW49" s="53"/>
      <c r="WHX49" s="53"/>
      <c r="WHY49" s="53"/>
      <c r="WHZ49" s="53"/>
      <c r="WIA49" s="53"/>
      <c r="WIB49" s="53"/>
      <c r="WIC49" s="53"/>
      <c r="WID49" s="53"/>
      <c r="WIE49" s="53"/>
      <c r="WIF49" s="53"/>
      <c r="WIG49" s="53"/>
      <c r="WIH49" s="53"/>
      <c r="WII49" s="53"/>
      <c r="WIJ49" s="53"/>
      <c r="WIK49" s="53"/>
      <c r="WIL49" s="53"/>
      <c r="WIM49" s="53"/>
      <c r="WIN49" s="53"/>
      <c r="WIO49" s="53"/>
      <c r="WIP49" s="53"/>
      <c r="WIQ49" s="53"/>
      <c r="WIR49" s="53"/>
      <c r="WIS49" s="53"/>
      <c r="WIT49" s="53"/>
      <c r="WIU49" s="53"/>
      <c r="WIV49" s="53"/>
      <c r="WIW49" s="53"/>
      <c r="WIX49" s="53"/>
      <c r="WIY49" s="53"/>
      <c r="WIZ49" s="53"/>
      <c r="WJA49" s="53"/>
      <c r="WJB49" s="53"/>
      <c r="WJC49" s="53"/>
      <c r="WJD49" s="53"/>
      <c r="WJE49" s="53"/>
      <c r="WJF49" s="53"/>
      <c r="WJG49" s="53"/>
      <c r="WJH49" s="53"/>
      <c r="WJI49" s="53"/>
      <c r="WJJ49" s="53"/>
      <c r="WJK49" s="53"/>
      <c r="WJL49" s="53"/>
      <c r="WJM49" s="53"/>
      <c r="WJN49" s="53"/>
      <c r="WJO49" s="53"/>
      <c r="WJP49" s="53"/>
      <c r="WJQ49" s="53"/>
      <c r="WJR49" s="53"/>
      <c r="WJS49" s="53"/>
      <c r="WJT49" s="53"/>
      <c r="WJU49" s="53"/>
      <c r="WJV49" s="53"/>
      <c r="WJW49" s="53"/>
      <c r="WJX49" s="53"/>
      <c r="WJY49" s="53"/>
      <c r="WJZ49" s="53"/>
      <c r="WKA49" s="53"/>
      <c r="WKB49" s="53"/>
      <c r="WKC49" s="53"/>
      <c r="WKD49" s="53"/>
      <c r="WKE49" s="53"/>
      <c r="WKF49" s="53"/>
      <c r="WKG49" s="53"/>
      <c r="WKH49" s="53"/>
      <c r="WKI49" s="53"/>
      <c r="WKJ49" s="53"/>
      <c r="WKK49" s="53"/>
      <c r="WKL49" s="53"/>
      <c r="WKM49" s="53"/>
      <c r="WKN49" s="53"/>
      <c r="WKO49" s="53"/>
      <c r="WKP49" s="53"/>
      <c r="WKQ49" s="53"/>
      <c r="WKR49" s="53"/>
      <c r="WKS49" s="53"/>
      <c r="WKT49" s="53"/>
      <c r="WKU49" s="53"/>
      <c r="WKV49" s="53"/>
      <c r="WKW49" s="53"/>
      <c r="WKX49" s="53"/>
      <c r="WKY49" s="53"/>
      <c r="WKZ49" s="53"/>
      <c r="WLA49" s="53"/>
      <c r="WLB49" s="53"/>
      <c r="WLC49" s="53"/>
      <c r="WLD49" s="53"/>
      <c r="WLE49" s="53"/>
      <c r="WLF49" s="53"/>
      <c r="WLG49" s="53"/>
      <c r="WLH49" s="53"/>
      <c r="WLI49" s="53"/>
      <c r="WLJ49" s="53"/>
      <c r="WLK49" s="53"/>
      <c r="WLL49" s="53"/>
      <c r="WLM49" s="53"/>
      <c r="WLN49" s="53"/>
      <c r="WLO49" s="53"/>
      <c r="WLP49" s="53"/>
      <c r="WLQ49" s="53"/>
      <c r="WLR49" s="53"/>
      <c r="WLS49" s="53"/>
      <c r="WLT49" s="53"/>
      <c r="WLU49" s="53"/>
      <c r="WLV49" s="53"/>
      <c r="WLW49" s="53"/>
      <c r="WLX49" s="53"/>
      <c r="WLY49" s="53"/>
      <c r="WLZ49" s="53"/>
      <c r="WMA49" s="53"/>
      <c r="WMB49" s="53"/>
      <c r="WMC49" s="53"/>
      <c r="WMD49" s="53"/>
      <c r="WME49" s="53"/>
      <c r="WMF49" s="53"/>
      <c r="WMG49" s="53"/>
      <c r="WMH49" s="53"/>
      <c r="WMI49" s="53"/>
      <c r="WMJ49" s="53"/>
      <c r="WMK49" s="53"/>
      <c r="WML49" s="53"/>
      <c r="WMM49" s="53"/>
      <c r="WMN49" s="53"/>
      <c r="WMO49" s="53"/>
      <c r="WMP49" s="53"/>
      <c r="WMQ49" s="53"/>
      <c r="WMR49" s="53"/>
      <c r="WMS49" s="53"/>
      <c r="WMT49" s="53"/>
      <c r="WMU49" s="53"/>
      <c r="WMV49" s="53"/>
      <c r="WMW49" s="53"/>
      <c r="WMX49" s="53"/>
      <c r="WMY49" s="53"/>
      <c r="WMZ49" s="53"/>
      <c r="WNA49" s="53"/>
      <c r="WNB49" s="53"/>
      <c r="WNC49" s="53"/>
      <c r="WND49" s="53"/>
      <c r="WNE49" s="53"/>
      <c r="WNF49" s="53"/>
      <c r="WNG49" s="53"/>
      <c r="WNH49" s="53"/>
      <c r="WNI49" s="53"/>
      <c r="WNJ49" s="53"/>
      <c r="WNK49" s="53"/>
      <c r="WNL49" s="53"/>
      <c r="WNM49" s="53"/>
      <c r="WNN49" s="53"/>
      <c r="WNO49" s="53"/>
      <c r="WNP49" s="53"/>
      <c r="WNQ49" s="53"/>
      <c r="WNR49" s="53"/>
      <c r="WNS49" s="53"/>
      <c r="WNT49" s="53"/>
      <c r="WNU49" s="53"/>
      <c r="WNV49" s="53"/>
      <c r="WNW49" s="53"/>
      <c r="WNX49" s="53"/>
      <c r="WNY49" s="53"/>
      <c r="WNZ49" s="53"/>
      <c r="WOA49" s="53"/>
      <c r="WOB49" s="53"/>
      <c r="WOC49" s="53"/>
      <c r="WOD49" s="53"/>
      <c r="WOE49" s="53"/>
      <c r="WOF49" s="53"/>
      <c r="WOG49" s="53"/>
      <c r="WOH49" s="53"/>
      <c r="WOI49" s="53"/>
      <c r="WOJ49" s="53"/>
      <c r="WOK49" s="53"/>
      <c r="WOL49" s="53"/>
      <c r="WOM49" s="53"/>
      <c r="WON49" s="53"/>
      <c r="WOO49" s="53"/>
      <c r="WOP49" s="53"/>
      <c r="WOQ49" s="53"/>
      <c r="WOR49" s="53"/>
      <c r="WOS49" s="53"/>
      <c r="WOT49" s="53"/>
      <c r="WOU49" s="53"/>
      <c r="WOV49" s="53"/>
      <c r="WOW49" s="53"/>
      <c r="WOX49" s="53"/>
      <c r="WOY49" s="53"/>
      <c r="WOZ49" s="53"/>
      <c r="WPA49" s="53"/>
      <c r="WPB49" s="53"/>
      <c r="WPC49" s="53"/>
      <c r="WPD49" s="53"/>
      <c r="WPE49" s="53"/>
      <c r="WPF49" s="53"/>
      <c r="WPG49" s="53"/>
      <c r="WPH49" s="53"/>
      <c r="WPI49" s="53"/>
      <c r="WPJ49" s="53"/>
      <c r="WPK49" s="53"/>
      <c r="WPL49" s="53"/>
      <c r="WPM49" s="53"/>
      <c r="WPN49" s="53"/>
      <c r="WPO49" s="53"/>
      <c r="WPP49" s="53"/>
      <c r="WPQ49" s="53"/>
      <c r="WPR49" s="53"/>
      <c r="WPS49" s="53"/>
      <c r="WPT49" s="53"/>
      <c r="WPU49" s="53"/>
      <c r="WPV49" s="53"/>
      <c r="WPW49" s="53"/>
      <c r="WPX49" s="53"/>
      <c r="WPY49" s="53"/>
      <c r="WPZ49" s="53"/>
      <c r="WQA49" s="53"/>
      <c r="WQB49" s="53"/>
      <c r="WQC49" s="53"/>
      <c r="WQD49" s="53"/>
      <c r="WQE49" s="53"/>
      <c r="WQF49" s="53"/>
      <c r="WQG49" s="53"/>
      <c r="WQH49" s="53"/>
      <c r="WQI49" s="53"/>
      <c r="WQJ49" s="53"/>
      <c r="WQK49" s="53"/>
      <c r="WQL49" s="53"/>
      <c r="WQM49" s="53"/>
      <c r="WQN49" s="53"/>
      <c r="WQO49" s="53"/>
      <c r="WQP49" s="53"/>
      <c r="WQQ49" s="53"/>
      <c r="WQR49" s="53"/>
      <c r="WQS49" s="53"/>
      <c r="WQT49" s="53"/>
      <c r="WQU49" s="53"/>
      <c r="WQV49" s="53"/>
      <c r="WQW49" s="53"/>
      <c r="WQX49" s="53"/>
      <c r="WQY49" s="53"/>
      <c r="WQZ49" s="53"/>
      <c r="WRA49" s="53"/>
      <c r="WRB49" s="53"/>
      <c r="WRC49" s="53"/>
      <c r="WRD49" s="53"/>
      <c r="WRE49" s="53"/>
      <c r="WRF49" s="53"/>
      <c r="WRG49" s="53"/>
      <c r="WRH49" s="53"/>
      <c r="WRI49" s="53"/>
      <c r="WRJ49" s="53"/>
      <c r="WRK49" s="53"/>
      <c r="WRL49" s="53"/>
      <c r="WRM49" s="53"/>
      <c r="WRN49" s="53"/>
      <c r="WRO49" s="53"/>
      <c r="WRP49" s="53"/>
      <c r="WRQ49" s="53"/>
      <c r="WRR49" s="53"/>
      <c r="WRS49" s="53"/>
      <c r="WRT49" s="53"/>
      <c r="WRU49" s="53"/>
      <c r="WRV49" s="53"/>
      <c r="WRW49" s="53"/>
      <c r="WRX49" s="53"/>
      <c r="WRY49" s="53"/>
      <c r="WRZ49" s="53"/>
      <c r="WSA49" s="53"/>
      <c r="WSB49" s="53"/>
      <c r="WSC49" s="53"/>
      <c r="WSD49" s="53"/>
      <c r="WSE49" s="53"/>
      <c r="WSF49" s="53"/>
      <c r="WSG49" s="53"/>
      <c r="WSH49" s="53"/>
      <c r="WSI49" s="53"/>
      <c r="WSJ49" s="53"/>
      <c r="WSK49" s="53"/>
      <c r="WSL49" s="53"/>
      <c r="WSM49" s="53"/>
      <c r="WSN49" s="53"/>
      <c r="WSO49" s="53"/>
      <c r="WSP49" s="53"/>
      <c r="WSQ49" s="53"/>
      <c r="WSR49" s="53"/>
      <c r="WSS49" s="53"/>
      <c r="WST49" s="53"/>
      <c r="WSU49" s="53"/>
      <c r="WSV49" s="53"/>
      <c r="WSW49" s="53"/>
      <c r="WSX49" s="53"/>
      <c r="WSY49" s="53"/>
      <c r="WSZ49" s="53"/>
      <c r="WTA49" s="53"/>
      <c r="WTB49" s="53"/>
      <c r="WTC49" s="53"/>
      <c r="WTD49" s="53"/>
      <c r="WTE49" s="53"/>
      <c r="WTF49" s="53"/>
      <c r="WTG49" s="53"/>
      <c r="WTH49" s="53"/>
      <c r="WTI49" s="53"/>
      <c r="WTJ49" s="53"/>
      <c r="WTK49" s="53"/>
      <c r="WTL49" s="53"/>
      <c r="WTM49" s="53"/>
      <c r="WTN49" s="53"/>
      <c r="WTO49" s="53"/>
      <c r="WTP49" s="53"/>
      <c r="WTQ49" s="53"/>
      <c r="WTR49" s="53"/>
      <c r="WTS49" s="53"/>
      <c r="WTT49" s="53"/>
      <c r="WTU49" s="53"/>
      <c r="WTV49" s="53"/>
      <c r="WTW49" s="53"/>
      <c r="WTX49" s="53"/>
      <c r="WTY49" s="53"/>
      <c r="WTZ49" s="53"/>
      <c r="WUA49" s="53"/>
      <c r="WUB49" s="53"/>
      <c r="WUC49" s="53"/>
      <c r="WUD49" s="53"/>
      <c r="WUE49" s="53"/>
      <c r="WUF49" s="53"/>
      <c r="WUG49" s="53"/>
      <c r="WUH49" s="53"/>
      <c r="WUI49" s="53"/>
      <c r="WUJ49" s="53"/>
      <c r="WUK49" s="53"/>
      <c r="WUL49" s="53"/>
      <c r="WUM49" s="53"/>
      <c r="WUN49" s="53"/>
      <c r="WUO49" s="53"/>
      <c r="WUP49" s="53"/>
      <c r="WUQ49" s="53"/>
      <c r="WUR49" s="53"/>
      <c r="WUS49" s="53"/>
      <c r="WUT49" s="53"/>
      <c r="WUU49" s="53"/>
      <c r="WUV49" s="53"/>
      <c r="WUW49" s="53"/>
      <c r="WUX49" s="53"/>
      <c r="WUY49" s="53"/>
      <c r="WUZ49" s="53"/>
      <c r="WVA49" s="53"/>
      <c r="WVB49" s="53"/>
      <c r="WVC49" s="53"/>
      <c r="WVD49" s="53"/>
      <c r="WVE49" s="53"/>
      <c r="WVF49" s="53"/>
      <c r="WVG49" s="53"/>
      <c r="WVH49" s="53"/>
      <c r="WVI49" s="53"/>
      <c r="WVJ49" s="53"/>
      <c r="WVK49" s="53"/>
      <c r="WVL49" s="53"/>
      <c r="WVM49" s="53"/>
      <c r="WVN49" s="53"/>
      <c r="WVO49" s="53"/>
      <c r="WVP49" s="53"/>
      <c r="WVQ49" s="53"/>
      <c r="WVR49" s="53"/>
      <c r="WVS49" s="53"/>
      <c r="WVT49" s="53"/>
      <c r="WVU49" s="53"/>
      <c r="WVV49" s="53"/>
      <c r="WVW49" s="53"/>
      <c r="WVX49" s="53"/>
      <c r="WVY49" s="53"/>
      <c r="WVZ49" s="53"/>
      <c r="WWA49" s="53"/>
      <c r="WWB49" s="53"/>
      <c r="WWC49" s="53"/>
      <c r="WWD49" s="53"/>
      <c r="WWE49" s="53"/>
      <c r="WWF49" s="53"/>
      <c r="WWG49" s="53"/>
      <c r="WWH49" s="53"/>
      <c r="WWI49" s="53"/>
      <c r="WWJ49" s="53"/>
      <c r="WWK49" s="53"/>
      <c r="WWL49" s="53"/>
      <c r="WWM49" s="53"/>
      <c r="WWN49" s="53"/>
      <c r="WWO49" s="53"/>
      <c r="WWP49" s="53"/>
      <c r="WWQ49" s="53"/>
      <c r="WWR49" s="53"/>
      <c r="WWS49" s="53"/>
      <c r="WWT49" s="53"/>
      <c r="WWU49" s="53"/>
      <c r="WWV49" s="53"/>
      <c r="WWW49" s="53"/>
      <c r="WWX49" s="53"/>
      <c r="WWY49" s="53"/>
      <c r="WWZ49" s="53"/>
      <c r="WXA49" s="53"/>
      <c r="WXB49" s="53"/>
      <c r="WXC49" s="53"/>
      <c r="WXD49" s="53"/>
      <c r="WXE49" s="53"/>
      <c r="WXF49" s="53"/>
      <c r="WXG49" s="53"/>
      <c r="WXH49" s="53"/>
      <c r="WXI49" s="53"/>
      <c r="WXJ49" s="53"/>
      <c r="WXK49" s="53"/>
      <c r="WXL49" s="53"/>
      <c r="WXM49" s="53"/>
      <c r="WXN49" s="53"/>
      <c r="WXO49" s="53"/>
      <c r="WXP49" s="53"/>
      <c r="WXQ49" s="53"/>
      <c r="WXR49" s="53"/>
      <c r="WXS49" s="53"/>
      <c r="WXT49" s="53"/>
      <c r="WXU49" s="53"/>
      <c r="WXV49" s="53"/>
      <c r="WXW49" s="53"/>
      <c r="WXX49" s="53"/>
      <c r="WXY49" s="53"/>
      <c r="WXZ49" s="53"/>
      <c r="WYA49" s="53"/>
      <c r="WYB49" s="53"/>
      <c r="WYC49" s="53"/>
      <c r="WYD49" s="53"/>
      <c r="WYE49" s="53"/>
      <c r="WYF49" s="53"/>
      <c r="WYG49" s="53"/>
      <c r="WYH49" s="53"/>
      <c r="WYI49" s="53"/>
      <c r="WYJ49" s="53"/>
      <c r="WYK49" s="53"/>
      <c r="WYL49" s="53"/>
      <c r="WYM49" s="53"/>
      <c r="WYN49" s="53"/>
      <c r="WYO49" s="53"/>
      <c r="WYP49" s="53"/>
      <c r="WYQ49" s="53"/>
      <c r="WYR49" s="53"/>
      <c r="WYS49" s="53"/>
      <c r="WYT49" s="53"/>
      <c r="WYU49" s="53"/>
      <c r="WYV49" s="53"/>
      <c r="WYW49" s="53"/>
      <c r="WYX49" s="53"/>
      <c r="WYY49" s="53"/>
      <c r="WYZ49" s="53"/>
      <c r="WZA49" s="53"/>
      <c r="WZB49" s="53"/>
      <c r="WZC49" s="53"/>
      <c r="WZD49" s="53"/>
      <c r="WZE49" s="53"/>
      <c r="WZF49" s="53"/>
      <c r="WZG49" s="53"/>
      <c r="WZH49" s="53"/>
      <c r="WZI49" s="53"/>
      <c r="WZJ49" s="53"/>
      <c r="WZK49" s="53"/>
      <c r="WZL49" s="53"/>
      <c r="WZM49" s="53"/>
      <c r="WZN49" s="53"/>
      <c r="WZO49" s="53"/>
      <c r="WZP49" s="53"/>
      <c r="WZQ49" s="53"/>
      <c r="WZR49" s="53"/>
      <c r="WZS49" s="53"/>
      <c r="WZT49" s="53"/>
      <c r="WZU49" s="53"/>
      <c r="WZV49" s="53"/>
      <c r="WZW49" s="53"/>
      <c r="WZX49" s="53"/>
      <c r="WZY49" s="53"/>
      <c r="WZZ49" s="53"/>
      <c r="XAA49" s="53"/>
      <c r="XAB49" s="53"/>
      <c r="XAC49" s="53"/>
      <c r="XAD49" s="53"/>
      <c r="XAE49" s="53"/>
      <c r="XAF49" s="53"/>
      <c r="XAG49" s="53"/>
      <c r="XAH49" s="53"/>
      <c r="XAI49" s="53"/>
      <c r="XAJ49" s="53"/>
      <c r="XAK49" s="53"/>
      <c r="XAL49" s="53"/>
      <c r="XAM49" s="53"/>
      <c r="XAN49" s="53"/>
      <c r="XAO49" s="53"/>
      <c r="XAP49" s="53"/>
      <c r="XAQ49" s="53"/>
      <c r="XAR49" s="53"/>
      <c r="XAS49" s="53"/>
      <c r="XAT49" s="53"/>
      <c r="XAU49" s="53"/>
      <c r="XAV49" s="53"/>
      <c r="XAW49" s="53"/>
      <c r="XAX49" s="53"/>
      <c r="XAY49" s="53"/>
      <c r="XAZ49" s="53"/>
      <c r="XBA49" s="53"/>
      <c r="XBB49" s="53"/>
      <c r="XBC49" s="53"/>
      <c r="XBD49" s="53"/>
      <c r="XBE49" s="53"/>
      <c r="XBF49" s="53"/>
      <c r="XBG49" s="53"/>
      <c r="XBH49" s="53"/>
      <c r="XBI49" s="53"/>
      <c r="XBJ49" s="53"/>
      <c r="XBK49" s="53"/>
      <c r="XBL49" s="53"/>
      <c r="XBM49" s="53"/>
      <c r="XBN49" s="53"/>
      <c r="XBO49" s="53"/>
      <c r="XBP49" s="53"/>
      <c r="XBQ49" s="53"/>
      <c r="XBR49" s="53"/>
      <c r="XBS49" s="53"/>
      <c r="XBT49" s="53"/>
      <c r="XBU49" s="53"/>
      <c r="XBV49" s="53"/>
      <c r="XBW49" s="53"/>
      <c r="XBX49" s="53"/>
      <c r="XBY49" s="53"/>
      <c r="XBZ49" s="53"/>
      <c r="XCA49" s="53"/>
      <c r="XCB49" s="53"/>
      <c r="XCC49" s="53"/>
      <c r="XCD49" s="53"/>
      <c r="XCE49" s="53"/>
      <c r="XCF49" s="53"/>
      <c r="XCG49" s="53"/>
      <c r="XCH49" s="53"/>
      <c r="XCI49" s="53"/>
      <c r="XCJ49" s="53"/>
      <c r="XCK49" s="53"/>
      <c r="XCL49" s="53"/>
      <c r="XCM49" s="53"/>
      <c r="XCN49" s="53"/>
      <c r="XCO49" s="53"/>
      <c r="XCP49" s="53"/>
      <c r="XCQ49" s="53"/>
      <c r="XCR49" s="53"/>
      <c r="XCS49" s="53"/>
      <c r="XCT49" s="53"/>
      <c r="XCU49" s="53"/>
      <c r="XCV49" s="53"/>
      <c r="XCW49" s="53"/>
      <c r="XCX49" s="53"/>
      <c r="XCY49" s="53"/>
      <c r="XCZ49" s="53"/>
      <c r="XDA49" s="53"/>
      <c r="XDB49" s="53"/>
      <c r="XDC49" s="53"/>
      <c r="XDD49" s="53"/>
      <c r="XDE49" s="53"/>
      <c r="XDF49" s="53"/>
      <c r="XDG49" s="53"/>
      <c r="XDH49" s="53"/>
      <c r="XDI49" s="53"/>
      <c r="XDJ49" s="53"/>
      <c r="XDK49" s="53"/>
      <c r="XDL49" s="53"/>
      <c r="XDM49" s="53"/>
      <c r="XDN49" s="53"/>
      <c r="XDO49" s="53"/>
      <c r="XDP49" s="53"/>
      <c r="XDQ49" s="53"/>
      <c r="XDR49" s="53"/>
      <c r="XDS49" s="53"/>
      <c r="XDT49" s="53"/>
      <c r="XDU49" s="53"/>
      <c r="XDV49" s="53"/>
      <c r="XDW49" s="53"/>
      <c r="XDX49" s="53"/>
      <c r="XDY49" s="53"/>
      <c r="XDZ49" s="53"/>
      <c r="XEA49" s="53"/>
      <c r="XEB49" s="53"/>
      <c r="XEC49" s="53"/>
      <c r="XED49" s="53"/>
      <c r="XEE49" s="53"/>
      <c r="XEF49" s="53"/>
      <c r="XEG49" s="53"/>
      <c r="XEH49" s="53"/>
      <c r="XEI49" s="53"/>
      <c r="XEJ49" s="53"/>
      <c r="XEK49" s="53"/>
      <c r="XEL49" s="53"/>
      <c r="XEM49" s="53"/>
      <c r="XEN49" s="53"/>
      <c r="XEO49" s="53"/>
      <c r="XEP49" s="53"/>
      <c r="XEQ49" s="53"/>
      <c r="XER49" s="53"/>
      <c r="XES49" s="53"/>
      <c r="XET49" s="53"/>
      <c r="XEU49" s="53"/>
      <c r="XEV49" s="53"/>
      <c r="XEW49" s="53"/>
      <c r="XEX49" s="53"/>
      <c r="XEY49" s="53"/>
      <c r="XEZ49" s="53"/>
      <c r="XFA49" s="53"/>
      <c r="XFB49" s="53"/>
    </row>
    <row r="50" spans="1:16382" ht="18" hidden="1" customHeight="1"/>
    <row r="51" spans="1:16382" ht="18" hidden="1" customHeight="1"/>
    <row r="52" spans="1:16382" ht="18" hidden="1" customHeight="1"/>
    <row r="53" spans="1:16382" ht="18" hidden="1" customHeight="1"/>
    <row r="54" spans="1:16382" ht="18" hidden="1" customHeight="1"/>
    <row r="55" spans="1:16382" ht="18" hidden="1" customHeight="1"/>
  </sheetData>
  <pageMargins left="0.7" right="0.7" top="0.75" bottom="0.75" header="0.3" footer="0.3"/>
  <pageSetup paperSize="9" orientation="portrait" r:id="rId1"/>
  <headerFooter>
    <oddFooter>&amp;C_x000D_&amp;1#&amp;"Aptos"&amp;10&amp;K000000 Ringfenced - Official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3" tint="0.59999389629810485"/>
  </sheetPr>
  <dimension ref="A1:AA17"/>
  <sheetViews>
    <sheetView tabSelected="1" workbookViewId="0">
      <selection activeCell="N8" sqref="J8:N8"/>
    </sheetView>
  </sheetViews>
  <sheetFormatPr defaultColWidth="0" defaultRowHeight="11.25" customHeight="1" zeroHeight="1"/>
  <cols>
    <col min="1" max="2" width="1.26953125" style="44" customWidth="1"/>
    <col min="3" max="3" width="36" style="44" customWidth="1"/>
    <col min="4" max="4" width="23.54296875" style="45" bestFit="1" customWidth="1"/>
    <col min="5" max="5" width="13.54296875" style="45" customWidth="1"/>
    <col min="6" max="6" width="9.1796875" style="45" customWidth="1"/>
    <col min="7" max="9" width="2.81640625" style="45" customWidth="1"/>
    <col min="10" max="15" width="9.26953125" style="44" customWidth="1"/>
    <col min="16" max="17" width="3" style="44" customWidth="1"/>
    <col min="18" max="24" width="9.26953125" style="44" hidden="1" customWidth="1"/>
    <col min="25" max="48" width="0" style="44" hidden="1" customWidth="1"/>
    <col min="49" max="16384" width="0" style="44" hidden="1"/>
  </cols>
  <sheetData>
    <row r="1" spans="1:27" s="28" customFormat="1" ht="15.5">
      <c r="B1" s="3" t="str">
        <f>'Input | General'!$B$1</f>
        <v>Evoenergy 2026-31 Gas AA Revised proposal - Capital expenditure sharing scheme model</v>
      </c>
      <c r="C1" s="29"/>
      <c r="D1" s="29"/>
      <c r="E1" s="29"/>
      <c r="F1" s="30"/>
      <c r="G1" s="30"/>
      <c r="H1" s="30"/>
      <c r="I1" s="30"/>
      <c r="J1" s="86"/>
      <c r="K1" s="87" t="s">
        <v>19</v>
      </c>
      <c r="L1" s="117" t="s">
        <v>20</v>
      </c>
      <c r="M1" s="122" t="s">
        <v>21</v>
      </c>
      <c r="R1" s="88"/>
      <c r="S1" s="69"/>
      <c r="T1" s="69"/>
      <c r="U1" s="69"/>
      <c r="V1" s="69"/>
      <c r="W1" s="69"/>
    </row>
    <row r="2" spans="1:27" s="31" customFormat="1" ht="13.5" thickBot="1">
      <c r="B2" s="32" t="s">
        <v>16</v>
      </c>
      <c r="C2" s="32"/>
      <c r="D2" s="32"/>
      <c r="E2" s="32"/>
      <c r="F2" s="33"/>
      <c r="G2" s="33"/>
      <c r="H2" s="33"/>
      <c r="I2" s="33"/>
    </row>
    <row r="3" spans="1:27" s="34" customFormat="1" ht="10.5">
      <c r="D3" s="35"/>
      <c r="E3" s="35"/>
      <c r="F3" s="35"/>
      <c r="G3" s="35"/>
      <c r="H3" s="35"/>
      <c r="I3" s="35"/>
      <c r="J3" s="235"/>
      <c r="K3" s="235"/>
      <c r="L3" s="235"/>
      <c r="M3" s="35"/>
      <c r="N3" s="235"/>
      <c r="O3" s="235"/>
      <c r="P3" s="235"/>
      <c r="Q3" s="235"/>
      <c r="R3" s="235"/>
      <c r="S3" s="235"/>
      <c r="T3" s="235"/>
      <c r="U3" s="36"/>
      <c r="V3" s="36"/>
      <c r="W3" s="36"/>
      <c r="X3" s="36"/>
      <c r="Y3" s="36"/>
      <c r="Z3" s="36"/>
      <c r="AA3" s="36"/>
    </row>
    <row r="4" spans="1:27" s="43" customFormat="1" ht="13">
      <c r="A4" s="37"/>
      <c r="B4" s="38" t="s">
        <v>160</v>
      </c>
      <c r="C4" s="37"/>
      <c r="D4" s="37"/>
      <c r="E4" s="37"/>
      <c r="F4" s="37"/>
      <c r="G4" s="39"/>
      <c r="H4" s="39"/>
      <c r="I4" s="39"/>
      <c r="J4" s="40" t="s">
        <v>161</v>
      </c>
      <c r="K4" s="41"/>
      <c r="L4" s="42"/>
      <c r="M4" s="41"/>
      <c r="N4" s="42"/>
      <c r="O4" s="42"/>
      <c r="P4" s="42"/>
      <c r="Q4" s="42"/>
      <c r="R4" s="42"/>
      <c r="S4" s="42"/>
      <c r="T4" s="42"/>
      <c r="U4" s="42"/>
      <c r="V4" s="42"/>
      <c r="W4" s="41"/>
      <c r="X4" s="41"/>
    </row>
    <row r="5" spans="1:27" ht="11.25" customHeight="1">
      <c r="M5" s="46"/>
      <c r="N5" s="46"/>
      <c r="O5" s="46"/>
      <c r="P5" s="46"/>
      <c r="Q5" s="69"/>
      <c r="R5" s="69"/>
      <c r="S5" s="69"/>
      <c r="T5" s="69"/>
      <c r="U5" s="69"/>
      <c r="V5" s="69"/>
      <c r="W5" s="69"/>
      <c r="X5" s="69"/>
    </row>
    <row r="6" spans="1:27" ht="11.25" customHeight="1">
      <c r="C6" s="47" t="s">
        <v>162</v>
      </c>
      <c r="D6" s="48" t="s">
        <v>48</v>
      </c>
      <c r="E6" s="48" t="s">
        <v>49</v>
      </c>
      <c r="F6" s="48" t="s">
        <v>61</v>
      </c>
      <c r="H6" s="48"/>
      <c r="I6" s="48"/>
      <c r="J6" s="142" t="str">
        <f>'Calc | CESS Revenue Increments'!D40</f>
        <v>2026-27</v>
      </c>
      <c r="K6" s="142" t="str">
        <f>'Calc | CESS Revenue Increments'!E40</f>
        <v>2027–28</v>
      </c>
      <c r="L6" s="142" t="str">
        <f>'Calc | CESS Revenue Increments'!F40</f>
        <v>2028–29</v>
      </c>
      <c r="M6" s="142" t="str">
        <f>'Calc | CESS Revenue Increments'!G40</f>
        <v>2029–30</v>
      </c>
      <c r="N6" s="142" t="str">
        <f>'Calc | CESS Revenue Increments'!H40</f>
        <v>2030–31</v>
      </c>
      <c r="O6" s="49" t="s">
        <v>163</v>
      </c>
      <c r="P6" s="104"/>
      <c r="Q6" s="69"/>
      <c r="R6" s="69"/>
      <c r="S6" s="69"/>
      <c r="T6" s="69"/>
      <c r="U6" s="69"/>
      <c r="V6" s="69"/>
      <c r="W6" s="69"/>
      <c r="X6" s="69"/>
    </row>
    <row r="7" spans="1:27" ht="11.25" customHeight="1">
      <c r="C7" s="47"/>
      <c r="D7" s="48"/>
      <c r="E7" s="48"/>
      <c r="F7" s="48"/>
      <c r="H7" s="48"/>
      <c r="I7" s="48"/>
      <c r="O7" s="69"/>
      <c r="P7" s="69"/>
      <c r="Q7" s="69"/>
      <c r="R7" s="69"/>
      <c r="S7" s="69"/>
      <c r="T7" s="69"/>
      <c r="U7" s="69"/>
      <c r="V7" s="69"/>
      <c r="W7" s="69"/>
      <c r="X7" s="69"/>
    </row>
    <row r="8" spans="1:27" ht="11.25" customHeight="1">
      <c r="C8" s="50" t="s">
        <v>164</v>
      </c>
      <c r="D8" s="144" t="s">
        <v>14</v>
      </c>
      <c r="E8" s="45" t="s">
        <v>63</v>
      </c>
      <c r="F8" s="143" t="str">
        <f>IF(LEN(J6)&gt;4,CONCATENATE(LEFT(J6,4)-1&amp;"–"&amp;IF(RIGHT(J6,2)="00","99",IF(RIGHT(J6,2)-1&lt;10,"0","")&amp;RIGHT(J6,2)-1)),J6-1)</f>
        <v>2025–26</v>
      </c>
      <c r="H8" s="48"/>
      <c r="I8" s="48"/>
      <c r="J8" s="169">
        <f>'Calc | CESS Revenue Increments'!D44</f>
        <v>1.0848424282221816</v>
      </c>
      <c r="K8" s="169">
        <f>'Calc | CESS Revenue Increments'!E44</f>
        <v>1.0848424282221816</v>
      </c>
      <c r="L8" s="169">
        <f>'Calc | CESS Revenue Increments'!F44</f>
        <v>1.0848424282221816</v>
      </c>
      <c r="M8" s="169">
        <f>'Calc | CESS Revenue Increments'!G44</f>
        <v>1.0848424282221816</v>
      </c>
      <c r="N8" s="169">
        <f>'Calc | CESS Revenue Increments'!H44</f>
        <v>1.0848424282221816</v>
      </c>
      <c r="O8" s="205">
        <f>SUM(J8:N8)</f>
        <v>5.4242121411109077</v>
      </c>
      <c r="P8" s="105"/>
      <c r="Q8" s="69"/>
      <c r="R8" s="69"/>
      <c r="S8" s="69"/>
      <c r="T8" s="69"/>
      <c r="U8" s="69"/>
      <c r="V8" s="69"/>
      <c r="W8" s="69"/>
      <c r="X8" s="69"/>
    </row>
    <row r="9" spans="1:27" ht="11.25" customHeight="1">
      <c r="C9" s="50"/>
      <c r="D9" s="51"/>
      <c r="H9" s="48"/>
      <c r="I9" s="48"/>
      <c r="Q9" s="69"/>
      <c r="R9" s="69"/>
      <c r="S9" s="69"/>
      <c r="T9" s="69"/>
      <c r="U9" s="69"/>
      <c r="V9" s="69"/>
      <c r="W9" s="69"/>
      <c r="X9" s="69"/>
    </row>
    <row r="10" spans="1:27" ht="11.25" customHeight="1">
      <c r="D10" s="51"/>
      <c r="H10" s="48"/>
      <c r="I10" s="48"/>
      <c r="J10" s="103"/>
      <c r="K10" s="103"/>
      <c r="L10" s="103"/>
      <c r="M10" s="103"/>
      <c r="N10" s="103"/>
      <c r="Q10" s="69"/>
      <c r="R10" s="69"/>
      <c r="S10" s="69"/>
      <c r="T10" s="69"/>
      <c r="U10" s="69"/>
      <c r="V10" s="69"/>
      <c r="W10" s="69"/>
      <c r="X10" s="69"/>
    </row>
    <row r="11" spans="1:27" s="43" customFormat="1" ht="13">
      <c r="A11" s="37"/>
      <c r="B11" s="38" t="s">
        <v>18</v>
      </c>
      <c r="C11" s="37"/>
      <c r="D11" s="37"/>
      <c r="E11" s="37"/>
      <c r="F11" s="39"/>
      <c r="G11" s="39"/>
      <c r="H11" s="39"/>
      <c r="I11" s="39"/>
      <c r="J11" s="42"/>
      <c r="K11" s="41"/>
      <c r="L11" s="42"/>
      <c r="M11" s="41"/>
      <c r="N11" s="42"/>
      <c r="O11" s="42"/>
      <c r="P11" s="42"/>
      <c r="Q11" s="42"/>
      <c r="R11" s="42"/>
      <c r="S11" s="42"/>
      <c r="T11" s="42"/>
      <c r="U11" s="42"/>
      <c r="V11" s="42"/>
      <c r="W11" s="41"/>
      <c r="X11" s="41"/>
    </row>
    <row r="17" spans="13:20" ht="10" hidden="1">
      <c r="M17" s="52"/>
      <c r="N17" s="52"/>
      <c r="O17" s="52"/>
      <c r="P17" s="52"/>
      <c r="Q17" s="52"/>
      <c r="R17" s="52"/>
      <c r="S17" s="52"/>
      <c r="T17" s="52"/>
    </row>
  </sheetData>
  <mergeCells count="2">
    <mergeCell ref="J3:L3"/>
    <mergeCell ref="N3:T3"/>
  </mergeCells>
  <dataValidations count="1">
    <dataValidation type="list" allowBlank="1" showInputMessage="1" showErrorMessage="1" sqref="F9:F10" xr:uid="{00000000-0002-0000-0600-000000000000}">
      <formula1>#REF!</formula1>
    </dataValidation>
  </dataValidations>
  <hyperlinks>
    <hyperlink ref="D8" location="'Calc | CESS Payments'!A1" display="Calc | CESS Revenue Increments" xr:uid="{00000000-0004-0000-0600-000000000000}"/>
  </hyperlinks>
  <pageMargins left="0.7" right="0.7" top="0.75" bottom="0.75" header="0.3" footer="0.3"/>
  <pageSetup paperSize="9" orientation="portrait" verticalDpi="4" r:id="rId1"/>
  <headerFooter>
    <oddFooter>&amp;C_x000D_&amp;1#&amp;"Aptos"&amp;10&amp;K000000 Ringfenced -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24BB75BCEF649A3A4EA2C8EA2DEE6" ma:contentTypeVersion="15" ma:contentTypeDescription="Create a new document." ma:contentTypeScope="" ma:versionID="31565d79f58fe6646b3787d90613e683">
  <xsd:schema xmlns:xsd="http://www.w3.org/2001/XMLSchema" xmlns:xs="http://www.w3.org/2001/XMLSchema" xmlns:p="http://schemas.microsoft.com/office/2006/metadata/properties" xmlns:ns2="20e708b7-70c9-4619-8adb-98af544b7362" xmlns:ns3="d31dddaa-878a-4ea0-a049-155b52ca24f9" targetNamespace="http://schemas.microsoft.com/office/2006/metadata/properties" ma:root="true" ma:fieldsID="75f011d64a885b09b0e9cd6c01dc61da" ns2:_="" ns3:_="">
    <xsd:import namespace="20e708b7-70c9-4619-8adb-98af544b7362"/>
    <xsd:import namespace="d31dddaa-878a-4ea0-a049-155b52ca24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e708b7-70c9-4619-8adb-98af544b73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6dec70b-5686-468f-b815-f2accaae55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1dddaa-878a-4ea0-a049-155b52ca24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0432c59-4d96-4a01-9b84-7b4fb17f7643}" ma:internalName="TaxCatchAll" ma:showField="CatchAllData" ma:web="d31dddaa-878a-4ea0-a049-155b52ca24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1dddaa-878a-4ea0-a049-155b52ca24f9" xsi:nil="true"/>
    <lcf76f155ced4ddcb4097134ff3c332f xmlns="20e708b7-70c9-4619-8adb-98af544b736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BD9235-E1A2-4206-979A-D890700FDE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e708b7-70c9-4619-8adb-98af544b7362"/>
    <ds:schemaRef ds:uri="d31dddaa-878a-4ea0-a049-155b52ca24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D8C268-FB51-41D3-A523-BAFDD549AF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1027FF-3620-4191-9E4E-5C5F4D8B42D8}">
  <ds:schemaRefs>
    <ds:schemaRef ds:uri="http://schemas.microsoft.com/office/2006/metadata/properties"/>
    <ds:schemaRef ds:uri="http://schemas.microsoft.com/office/infopath/2007/PartnerControls"/>
    <ds:schemaRef ds:uri="d31dddaa-878a-4ea0-a049-155b52ca24f9"/>
    <ds:schemaRef ds:uri="20e708b7-70c9-4619-8adb-98af544b73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Index</vt:lpstr>
      <vt:lpstr>Input | General</vt:lpstr>
      <vt:lpstr>Input | Inflation and Disc Rate</vt:lpstr>
      <vt:lpstr>Input | Reported Capex</vt:lpstr>
      <vt:lpstr>Input | Reported Performance</vt:lpstr>
      <vt:lpstr>Input | Asset Performance Index</vt:lpstr>
      <vt:lpstr>Calc | CESS Revenue Increments</vt:lpstr>
      <vt:lpstr>Output | Models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AER</dc:creator>
  <cp:keywords>DNSP; Reset; CESS; 2027-31; FY; VIC</cp:keywords>
  <dc:description>as provided by AER workstream on 20190918</dc:description>
  <cp:lastModifiedBy>Michael Taylor</cp:lastModifiedBy>
  <cp:revision/>
  <dcterms:created xsi:type="dcterms:W3CDTF">2017-09-22T02:00:05Z</dcterms:created>
  <dcterms:modified xsi:type="dcterms:W3CDTF">2026-05-08T01:35:43Z</dcterms:modified>
  <cp:category>DNSP;Reset;CESS;2027-31;FY;VIC</cp:category>
  <cp:contentStatus>Preliminary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RI">
    <vt:lpwstr>8952110</vt:lpwstr>
  </property>
  <property fmtid="{D5CDD505-2E9C-101B-9397-08002B2CF9AE}" pid="3" name="MSIP_Label_d9d5a995-dfdf-4407-9a97-edbbc68c9f53_Enabled">
    <vt:lpwstr>true</vt:lpwstr>
  </property>
  <property fmtid="{D5CDD505-2E9C-101B-9397-08002B2CF9AE}" pid="4" name="MSIP_Label_d9d5a995-dfdf-4407-9a97-edbbc68c9f53_SetDate">
    <vt:lpwstr>2024-07-31T23:24:57Z</vt:lpwstr>
  </property>
  <property fmtid="{D5CDD505-2E9C-101B-9397-08002B2CF9AE}" pid="5" name="MSIP_Label_d9d5a995-dfdf-4407-9a97-edbbc68c9f53_Method">
    <vt:lpwstr>Privileged</vt:lpwstr>
  </property>
  <property fmtid="{D5CDD505-2E9C-101B-9397-08002B2CF9AE}" pid="6" name="MSIP_Label_d9d5a995-dfdf-4407-9a97-edbbc68c9f53_Name">
    <vt:lpwstr>OFFICIAL</vt:lpwstr>
  </property>
  <property fmtid="{D5CDD505-2E9C-101B-9397-08002B2CF9AE}" pid="7" name="MSIP_Label_d9d5a995-dfdf-4407-9a97-edbbc68c9f53_SiteId">
    <vt:lpwstr>b33e9e1a-e443-4edd-9789-24bed26d38d6</vt:lpwstr>
  </property>
  <property fmtid="{D5CDD505-2E9C-101B-9397-08002B2CF9AE}" pid="8" name="MSIP_Label_d9d5a995-dfdf-4407-9a97-edbbc68c9f53_ActionId">
    <vt:lpwstr>6ac437e0-2630-4647-9e01-d291008e3328</vt:lpwstr>
  </property>
  <property fmtid="{D5CDD505-2E9C-101B-9397-08002B2CF9AE}" pid="9" name="MSIP_Label_d9d5a995-dfdf-4407-9a97-edbbc68c9f53_ContentBits">
    <vt:lpwstr>0</vt:lpwstr>
  </property>
  <property fmtid="{D5CDD505-2E9C-101B-9397-08002B2CF9AE}" pid="10" name="ContentTypeId">
    <vt:lpwstr>0x010100C8F24BB75BCEF649A3A4EA2C8EA2DEE6</vt:lpwstr>
  </property>
  <property fmtid="{D5CDD505-2E9C-101B-9397-08002B2CF9AE}" pid="11" name="MediaServiceImageTags">
    <vt:lpwstr/>
  </property>
  <property fmtid="{D5CDD505-2E9C-101B-9397-08002B2CF9AE}" pid="12" name="MSIP_Label_bbee0ac0-f13e-468c-9ba8-7c112f3e5d4e_Enabled">
    <vt:lpwstr>true</vt:lpwstr>
  </property>
  <property fmtid="{D5CDD505-2E9C-101B-9397-08002B2CF9AE}" pid="13" name="MSIP_Label_bbee0ac0-f13e-468c-9ba8-7c112f3e5d4e_SetDate">
    <vt:lpwstr>2025-12-02T04:38:55Z</vt:lpwstr>
  </property>
  <property fmtid="{D5CDD505-2E9C-101B-9397-08002B2CF9AE}" pid="14" name="MSIP_Label_bbee0ac0-f13e-468c-9ba8-7c112f3e5d4e_Method">
    <vt:lpwstr>Privileged</vt:lpwstr>
  </property>
  <property fmtid="{D5CDD505-2E9C-101B-9397-08002B2CF9AE}" pid="15" name="MSIP_Label_bbee0ac0-f13e-468c-9ba8-7c112f3e5d4e_Name">
    <vt:lpwstr>Ringfenced - Official</vt:lpwstr>
  </property>
  <property fmtid="{D5CDD505-2E9C-101B-9397-08002B2CF9AE}" pid="16" name="MSIP_Label_bbee0ac0-f13e-468c-9ba8-7c112f3e5d4e_SiteId">
    <vt:lpwstr>2a61d4c5-077b-4aba-8d42-5cd0ebd862ef</vt:lpwstr>
  </property>
  <property fmtid="{D5CDD505-2E9C-101B-9397-08002B2CF9AE}" pid="17" name="MSIP_Label_bbee0ac0-f13e-468c-9ba8-7c112f3e5d4e_ActionId">
    <vt:lpwstr>712cd3c0-39ba-4505-9dbb-8f45891f9011</vt:lpwstr>
  </property>
  <property fmtid="{D5CDD505-2E9C-101B-9397-08002B2CF9AE}" pid="18" name="MSIP_Label_bbee0ac0-f13e-468c-9ba8-7c112f3e5d4e_ContentBits">
    <vt:lpwstr>2</vt:lpwstr>
  </property>
  <property fmtid="{D5CDD505-2E9C-101B-9397-08002B2CF9AE}" pid="19" name="MSIP_Label_bbee0ac0-f13e-468c-9ba8-7c112f3e5d4e_Tag">
    <vt:lpwstr>10, 0, 1, 1</vt:lpwstr>
  </property>
</Properties>
</file>