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C36E1848-F3C1-485A-AE0B-77BD8AC7BD42}" xr6:coauthVersionLast="47" xr6:coauthVersionMax="47" xr10:uidLastSave="{00000000-0000-0000-0000-000000000000}"/>
  <bookViews>
    <workbookView xWindow="19090" yWindow="-6340" windowWidth="38620" windowHeight="21100" xr2:uid="{B6E171DC-27B4-42E1-918E-7DBA0C5AB84F}"/>
  </bookViews>
  <sheets>
    <sheet name="Notes" sheetId="4" r:id="rId1"/>
    <sheet name="TOU windows and usage" sheetId="3" r:id="rId2"/>
    <sheet name="Profiles" sheetId="1" r:id="rId3"/>
    <sheet name="Periods" sheetId="2" r:id="rId4"/>
  </sheets>
  <externalReferences>
    <externalReference r:id="rId5"/>
  </externalReferences>
  <definedNames>
    <definedName name="PublicHolidays_SA">[1]PublicHolidays!$C$23:$C$35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1" l="1"/>
  <c r="AH24" i="1" l="1"/>
  <c r="AK68" i="1" l="1"/>
  <c r="AK61" i="1"/>
  <c r="D54" i="1"/>
  <c r="BB98" i="1"/>
  <c r="X100" i="1"/>
  <c r="Y100" i="1"/>
  <c r="Z100" i="1"/>
  <c r="AA100" i="1"/>
  <c r="AB100" i="1"/>
  <c r="AC100" i="1"/>
  <c r="AD100" i="1"/>
  <c r="AE100" i="1"/>
  <c r="AF100" i="1"/>
  <c r="AG100" i="1"/>
  <c r="AH100" i="1"/>
  <c r="AI100" i="1"/>
  <c r="AJ100" i="1"/>
  <c r="W100" i="1"/>
  <c r="AY99" i="1"/>
  <c r="E99" i="1"/>
  <c r="F99" i="1"/>
  <c r="G99" i="1"/>
  <c r="H99" i="1"/>
  <c r="I99" i="1"/>
  <c r="J99" i="1"/>
  <c r="K99" i="1"/>
  <c r="L99" i="1"/>
  <c r="M99" i="1"/>
  <c r="N99" i="1"/>
  <c r="O99" i="1"/>
  <c r="P99" i="1"/>
  <c r="D99" i="1"/>
  <c r="BB92" i="1"/>
  <c r="BB93" i="1"/>
  <c r="BB91" i="1"/>
  <c r="E91" i="1"/>
  <c r="F91" i="1"/>
  <c r="G91" i="1"/>
  <c r="H91" i="1"/>
  <c r="I91" i="1"/>
  <c r="J91" i="1"/>
  <c r="K91" i="1"/>
  <c r="L91" i="1"/>
  <c r="M91" i="1"/>
  <c r="N91" i="1"/>
  <c r="O91" i="1"/>
  <c r="P91" i="1"/>
  <c r="Q91" i="1"/>
  <c r="R91" i="1"/>
  <c r="S91" i="1"/>
  <c r="T91" i="1"/>
  <c r="U91" i="1"/>
  <c r="V91" i="1"/>
  <c r="W91" i="1"/>
  <c r="X91" i="1"/>
  <c r="Y91" i="1"/>
  <c r="Z91" i="1"/>
  <c r="AA91" i="1"/>
  <c r="AB91" i="1"/>
  <c r="AC91" i="1"/>
  <c r="AD91" i="1"/>
  <c r="AE91" i="1"/>
  <c r="AF91" i="1"/>
  <c r="AG91" i="1"/>
  <c r="AH91" i="1"/>
  <c r="AI91" i="1"/>
  <c r="AJ91" i="1"/>
  <c r="AK91" i="1"/>
  <c r="AL91" i="1"/>
  <c r="AM91" i="1"/>
  <c r="AN91" i="1"/>
  <c r="AO91" i="1"/>
  <c r="AP91" i="1"/>
  <c r="AQ91" i="1"/>
  <c r="AR91" i="1"/>
  <c r="AS91" i="1"/>
  <c r="AT91" i="1"/>
  <c r="AU91" i="1"/>
  <c r="AV91" i="1"/>
  <c r="AW91" i="1"/>
  <c r="AX91" i="1"/>
  <c r="AY91" i="1"/>
  <c r="E92" i="1"/>
  <c r="F92" i="1"/>
  <c r="G92" i="1"/>
  <c r="H92" i="1"/>
  <c r="I92" i="1"/>
  <c r="J92" i="1"/>
  <c r="K92" i="1"/>
  <c r="L92" i="1"/>
  <c r="M92" i="1"/>
  <c r="N92" i="1"/>
  <c r="O92" i="1"/>
  <c r="P92" i="1"/>
  <c r="Q92" i="1"/>
  <c r="R92" i="1"/>
  <c r="S92" i="1"/>
  <c r="T92" i="1"/>
  <c r="U92" i="1"/>
  <c r="V92" i="1"/>
  <c r="W92" i="1"/>
  <c r="X92" i="1"/>
  <c r="Y92" i="1"/>
  <c r="Z92" i="1"/>
  <c r="AA92" i="1"/>
  <c r="AB92" i="1"/>
  <c r="AC92" i="1"/>
  <c r="AD92" i="1"/>
  <c r="AE92" i="1"/>
  <c r="AF92" i="1"/>
  <c r="AG92" i="1"/>
  <c r="AH92" i="1"/>
  <c r="AI92" i="1"/>
  <c r="AJ92" i="1"/>
  <c r="AK92" i="1"/>
  <c r="AL92" i="1"/>
  <c r="AM92" i="1"/>
  <c r="AN92" i="1"/>
  <c r="AO92" i="1"/>
  <c r="AP92" i="1"/>
  <c r="AQ92" i="1"/>
  <c r="AR92" i="1"/>
  <c r="AS92" i="1"/>
  <c r="AT92" i="1"/>
  <c r="AU92" i="1"/>
  <c r="AV92" i="1"/>
  <c r="AW92" i="1"/>
  <c r="AX92" i="1"/>
  <c r="AY92" i="1"/>
  <c r="E93" i="1"/>
  <c r="F93" i="1"/>
  <c r="G93" i="1"/>
  <c r="H93" i="1"/>
  <c r="I93" i="1"/>
  <c r="J93" i="1"/>
  <c r="K93" i="1"/>
  <c r="L93" i="1"/>
  <c r="M93" i="1"/>
  <c r="N93" i="1"/>
  <c r="O93" i="1"/>
  <c r="P93" i="1"/>
  <c r="Q93" i="1"/>
  <c r="R93" i="1"/>
  <c r="S93" i="1"/>
  <c r="T93" i="1"/>
  <c r="U93" i="1"/>
  <c r="V93" i="1"/>
  <c r="W93" i="1"/>
  <c r="X93" i="1"/>
  <c r="Y93" i="1"/>
  <c r="Z93" i="1"/>
  <c r="AA93" i="1"/>
  <c r="AB93" i="1"/>
  <c r="AC93" i="1"/>
  <c r="AD93" i="1"/>
  <c r="AE93" i="1"/>
  <c r="AF93" i="1"/>
  <c r="AG93" i="1"/>
  <c r="AH93" i="1"/>
  <c r="AI93" i="1"/>
  <c r="AJ93" i="1"/>
  <c r="AK93" i="1"/>
  <c r="AL93" i="1"/>
  <c r="AM93" i="1"/>
  <c r="AN93" i="1"/>
  <c r="AO93" i="1"/>
  <c r="AP93" i="1"/>
  <c r="AQ93" i="1"/>
  <c r="AR93" i="1"/>
  <c r="AS93" i="1"/>
  <c r="AT93" i="1"/>
  <c r="AU93" i="1"/>
  <c r="AV93" i="1"/>
  <c r="AW93" i="1"/>
  <c r="AX93" i="1"/>
  <c r="AY93" i="1"/>
  <c r="D93" i="1"/>
  <c r="D92" i="1"/>
  <c r="D91" i="1"/>
  <c r="BB85" i="1"/>
  <c r="BB86" i="1"/>
  <c r="BB84" i="1"/>
  <c r="E84" i="1"/>
  <c r="F84" i="1"/>
  <c r="G84" i="1"/>
  <c r="H84" i="1"/>
  <c r="I84" i="1"/>
  <c r="J84" i="1"/>
  <c r="K84" i="1"/>
  <c r="L84" i="1"/>
  <c r="M84" i="1"/>
  <c r="N84" i="1"/>
  <c r="O84" i="1"/>
  <c r="P84" i="1"/>
  <c r="Q84" i="1"/>
  <c r="R84" i="1"/>
  <c r="S84" i="1"/>
  <c r="T84" i="1"/>
  <c r="U84" i="1"/>
  <c r="V84" i="1"/>
  <c r="W84" i="1"/>
  <c r="X84" i="1"/>
  <c r="Y84" i="1"/>
  <c r="Z84" i="1"/>
  <c r="AA84" i="1"/>
  <c r="AB84" i="1"/>
  <c r="AC84" i="1"/>
  <c r="AD84" i="1"/>
  <c r="AE84" i="1"/>
  <c r="AF84" i="1"/>
  <c r="AG84" i="1"/>
  <c r="AH84" i="1"/>
  <c r="AI84" i="1"/>
  <c r="AJ84" i="1"/>
  <c r="AK84" i="1"/>
  <c r="AL84" i="1"/>
  <c r="AM84" i="1"/>
  <c r="AN84" i="1"/>
  <c r="AO84" i="1"/>
  <c r="AP84" i="1"/>
  <c r="AQ84" i="1"/>
  <c r="AR84" i="1"/>
  <c r="AS84" i="1"/>
  <c r="AT84" i="1"/>
  <c r="AU84" i="1"/>
  <c r="AV84" i="1"/>
  <c r="AW84" i="1"/>
  <c r="AX84" i="1"/>
  <c r="AY84" i="1"/>
  <c r="E85" i="1"/>
  <c r="F85" i="1"/>
  <c r="G85" i="1"/>
  <c r="H85" i="1"/>
  <c r="I85" i="1"/>
  <c r="J85" i="1"/>
  <c r="K85" i="1"/>
  <c r="L85" i="1"/>
  <c r="M85" i="1"/>
  <c r="N85" i="1"/>
  <c r="O85" i="1"/>
  <c r="P85" i="1"/>
  <c r="Q85" i="1"/>
  <c r="R85" i="1"/>
  <c r="S85" i="1"/>
  <c r="T85" i="1"/>
  <c r="U85" i="1"/>
  <c r="V85" i="1"/>
  <c r="W85" i="1"/>
  <c r="X85" i="1"/>
  <c r="Y85" i="1"/>
  <c r="Z85" i="1"/>
  <c r="AA85" i="1"/>
  <c r="AB85" i="1"/>
  <c r="AC85" i="1"/>
  <c r="AD85" i="1"/>
  <c r="AE85" i="1"/>
  <c r="AF85" i="1"/>
  <c r="AG85" i="1"/>
  <c r="AH85" i="1"/>
  <c r="AI85" i="1"/>
  <c r="AJ85" i="1"/>
  <c r="AK85" i="1"/>
  <c r="AL85" i="1"/>
  <c r="AM85" i="1"/>
  <c r="AN85" i="1"/>
  <c r="AO85" i="1"/>
  <c r="AP85" i="1"/>
  <c r="AQ85" i="1"/>
  <c r="AR85" i="1"/>
  <c r="AS85" i="1"/>
  <c r="AT85" i="1"/>
  <c r="AU85" i="1"/>
  <c r="AV85" i="1"/>
  <c r="AW85" i="1"/>
  <c r="AX85" i="1"/>
  <c r="AY85" i="1"/>
  <c r="E86" i="1"/>
  <c r="F86" i="1"/>
  <c r="G86" i="1"/>
  <c r="H86" i="1"/>
  <c r="I86" i="1"/>
  <c r="J86" i="1"/>
  <c r="K86" i="1"/>
  <c r="L86" i="1"/>
  <c r="M86" i="1"/>
  <c r="N86" i="1"/>
  <c r="O86" i="1"/>
  <c r="P86" i="1"/>
  <c r="Q86" i="1"/>
  <c r="R86" i="1"/>
  <c r="S86" i="1"/>
  <c r="T86" i="1"/>
  <c r="U86" i="1"/>
  <c r="V86" i="1"/>
  <c r="W86" i="1"/>
  <c r="X86" i="1"/>
  <c r="Y86" i="1"/>
  <c r="Z86" i="1"/>
  <c r="AA86" i="1"/>
  <c r="AB86" i="1"/>
  <c r="AC86" i="1"/>
  <c r="AD86" i="1"/>
  <c r="AE86" i="1"/>
  <c r="AF86" i="1"/>
  <c r="AG86" i="1"/>
  <c r="AH86" i="1"/>
  <c r="AI86" i="1"/>
  <c r="AJ86" i="1"/>
  <c r="AK86" i="1"/>
  <c r="AL86" i="1"/>
  <c r="AM86" i="1"/>
  <c r="AN86" i="1"/>
  <c r="AO86" i="1"/>
  <c r="AP86" i="1"/>
  <c r="AQ86" i="1"/>
  <c r="AR86" i="1"/>
  <c r="AS86" i="1"/>
  <c r="AT86" i="1"/>
  <c r="AU86" i="1"/>
  <c r="AV86" i="1"/>
  <c r="AW86" i="1"/>
  <c r="AX86" i="1"/>
  <c r="AY86" i="1"/>
  <c r="D86" i="1"/>
  <c r="D85" i="1"/>
  <c r="D84" i="1"/>
  <c r="BB77" i="1"/>
  <c r="BB78" i="1"/>
  <c r="BB76" i="1"/>
  <c r="E76" i="1"/>
  <c r="F76" i="1"/>
  <c r="G76" i="1"/>
  <c r="H76"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K76" i="1"/>
  <c r="AL76" i="1"/>
  <c r="AM76" i="1"/>
  <c r="AN76" i="1"/>
  <c r="AO76" i="1"/>
  <c r="AP76" i="1"/>
  <c r="AQ76" i="1"/>
  <c r="AR76" i="1"/>
  <c r="AS76" i="1"/>
  <c r="AT76" i="1"/>
  <c r="AU76" i="1"/>
  <c r="AV76" i="1"/>
  <c r="AW76" i="1"/>
  <c r="AX76" i="1"/>
  <c r="AY76" i="1"/>
  <c r="E77" i="1"/>
  <c r="F77" i="1"/>
  <c r="G77" i="1"/>
  <c r="H77" i="1"/>
  <c r="I77" i="1"/>
  <c r="J77" i="1"/>
  <c r="K77" i="1"/>
  <c r="L77" i="1"/>
  <c r="M77" i="1"/>
  <c r="N77" i="1"/>
  <c r="O77" i="1"/>
  <c r="P77" i="1"/>
  <c r="Q77" i="1"/>
  <c r="R77" i="1"/>
  <c r="S77" i="1"/>
  <c r="T77" i="1"/>
  <c r="U77" i="1"/>
  <c r="V77" i="1"/>
  <c r="W77" i="1"/>
  <c r="X77" i="1"/>
  <c r="Y77" i="1"/>
  <c r="Z77" i="1"/>
  <c r="AA77" i="1"/>
  <c r="AB77" i="1"/>
  <c r="AC77" i="1"/>
  <c r="AD77" i="1"/>
  <c r="AE77" i="1"/>
  <c r="AF77" i="1"/>
  <c r="AG77" i="1"/>
  <c r="AH77" i="1"/>
  <c r="AI77" i="1"/>
  <c r="AJ77" i="1"/>
  <c r="AK77" i="1"/>
  <c r="AL77" i="1"/>
  <c r="AM77" i="1"/>
  <c r="AN77" i="1"/>
  <c r="AO77" i="1"/>
  <c r="AP77" i="1"/>
  <c r="AQ77" i="1"/>
  <c r="AR77" i="1"/>
  <c r="AS77" i="1"/>
  <c r="AT77" i="1"/>
  <c r="AU77" i="1"/>
  <c r="AV77" i="1"/>
  <c r="AW77" i="1"/>
  <c r="AX77" i="1"/>
  <c r="AY77" i="1"/>
  <c r="E78" i="1"/>
  <c r="F78" i="1"/>
  <c r="G78" i="1"/>
  <c r="H78" i="1"/>
  <c r="I78" i="1"/>
  <c r="J78" i="1"/>
  <c r="K78" i="1"/>
  <c r="L78" i="1"/>
  <c r="M78" i="1"/>
  <c r="N78" i="1"/>
  <c r="O78" i="1"/>
  <c r="P78" i="1"/>
  <c r="Q78" i="1"/>
  <c r="R78" i="1"/>
  <c r="S78" i="1"/>
  <c r="T78" i="1"/>
  <c r="U78" i="1"/>
  <c r="V78" i="1"/>
  <c r="W78" i="1"/>
  <c r="X78" i="1"/>
  <c r="Y78" i="1"/>
  <c r="Z78" i="1"/>
  <c r="AA78" i="1"/>
  <c r="AB78" i="1"/>
  <c r="AC78" i="1"/>
  <c r="AD78" i="1"/>
  <c r="AE78" i="1"/>
  <c r="AF78" i="1"/>
  <c r="AG78" i="1"/>
  <c r="AH78" i="1"/>
  <c r="AI78" i="1"/>
  <c r="AJ78" i="1"/>
  <c r="AK78" i="1"/>
  <c r="AL78" i="1"/>
  <c r="AM78" i="1"/>
  <c r="AN78" i="1"/>
  <c r="AO78" i="1"/>
  <c r="AP78" i="1"/>
  <c r="AQ78" i="1"/>
  <c r="AR78" i="1"/>
  <c r="AS78" i="1"/>
  <c r="AT78" i="1"/>
  <c r="AU78" i="1"/>
  <c r="AV78" i="1"/>
  <c r="AW78" i="1"/>
  <c r="AX78" i="1"/>
  <c r="AY78" i="1"/>
  <c r="D78" i="1"/>
  <c r="D77" i="1"/>
  <c r="D76" i="1"/>
  <c r="BB69" i="1"/>
  <c r="BB70" i="1"/>
  <c r="E68" i="1"/>
  <c r="F68" i="1"/>
  <c r="G68" i="1"/>
  <c r="H68" i="1"/>
  <c r="I68" i="1"/>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L68" i="1"/>
  <c r="AM68" i="1"/>
  <c r="AN68" i="1"/>
  <c r="AO68" i="1"/>
  <c r="AP68" i="1"/>
  <c r="AQ68" i="1"/>
  <c r="AR68" i="1"/>
  <c r="AS68" i="1"/>
  <c r="AT68" i="1"/>
  <c r="AU68" i="1"/>
  <c r="AV68" i="1"/>
  <c r="AW68" i="1"/>
  <c r="AX68" i="1"/>
  <c r="AY68" i="1"/>
  <c r="E69" i="1"/>
  <c r="F69" i="1"/>
  <c r="G69" i="1"/>
  <c r="H69" i="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AL69" i="1"/>
  <c r="AM69" i="1"/>
  <c r="AN69" i="1"/>
  <c r="AO69" i="1"/>
  <c r="AP69" i="1"/>
  <c r="AQ69" i="1"/>
  <c r="AR69" i="1"/>
  <c r="AS69" i="1"/>
  <c r="AT69" i="1"/>
  <c r="AU69" i="1"/>
  <c r="AV69" i="1"/>
  <c r="AW69" i="1"/>
  <c r="AX69" i="1"/>
  <c r="AY69" i="1"/>
  <c r="E70" i="1"/>
  <c r="F70" i="1"/>
  <c r="G70" i="1"/>
  <c r="H70" i="1"/>
  <c r="I70" i="1"/>
  <c r="J70" i="1"/>
  <c r="K70" i="1"/>
  <c r="L70" i="1"/>
  <c r="M70" i="1"/>
  <c r="N70" i="1"/>
  <c r="O70" i="1"/>
  <c r="P70" i="1"/>
  <c r="Q70" i="1"/>
  <c r="R70" i="1"/>
  <c r="S70" i="1"/>
  <c r="T70" i="1"/>
  <c r="U70" i="1"/>
  <c r="V70" i="1"/>
  <c r="W70" i="1"/>
  <c r="X70" i="1"/>
  <c r="Y70" i="1"/>
  <c r="Z70" i="1"/>
  <c r="AA70" i="1"/>
  <c r="AB70" i="1"/>
  <c r="AC70" i="1"/>
  <c r="AD70" i="1"/>
  <c r="AE70" i="1"/>
  <c r="AF70" i="1"/>
  <c r="AG70" i="1"/>
  <c r="AH70" i="1"/>
  <c r="AI70" i="1"/>
  <c r="AJ70" i="1"/>
  <c r="AK70" i="1"/>
  <c r="AL70" i="1"/>
  <c r="AM70" i="1"/>
  <c r="AN70" i="1"/>
  <c r="AO70" i="1"/>
  <c r="AP70" i="1"/>
  <c r="AQ70" i="1"/>
  <c r="AR70" i="1"/>
  <c r="AS70" i="1"/>
  <c r="AT70" i="1"/>
  <c r="AU70" i="1"/>
  <c r="AV70" i="1"/>
  <c r="AW70" i="1"/>
  <c r="AX70" i="1"/>
  <c r="AY70" i="1"/>
  <c r="D69" i="1"/>
  <c r="D70" i="1"/>
  <c r="D68" i="1"/>
  <c r="BB62" i="1"/>
  <c r="E61" i="1"/>
  <c r="F61" i="1"/>
  <c r="G61" i="1"/>
  <c r="H61" i="1"/>
  <c r="I61" i="1"/>
  <c r="J61" i="1"/>
  <c r="K61" i="1"/>
  <c r="L61" i="1"/>
  <c r="M61" i="1"/>
  <c r="N61" i="1"/>
  <c r="O61" i="1"/>
  <c r="P61" i="1"/>
  <c r="Q61" i="1"/>
  <c r="R61" i="1"/>
  <c r="S61" i="1"/>
  <c r="T61" i="1"/>
  <c r="U61" i="1"/>
  <c r="V61" i="1"/>
  <c r="W61" i="1"/>
  <c r="X61" i="1"/>
  <c r="Y61" i="1"/>
  <c r="Z61" i="1"/>
  <c r="AA61" i="1"/>
  <c r="AB61" i="1"/>
  <c r="AC61" i="1"/>
  <c r="AD61" i="1"/>
  <c r="AE61" i="1"/>
  <c r="AF61" i="1"/>
  <c r="AG61" i="1"/>
  <c r="AH61" i="1"/>
  <c r="AI61" i="1"/>
  <c r="AJ61" i="1"/>
  <c r="AL61" i="1"/>
  <c r="AM61" i="1"/>
  <c r="AN61" i="1"/>
  <c r="AO61" i="1"/>
  <c r="AP61" i="1"/>
  <c r="AQ61" i="1"/>
  <c r="AR61" i="1"/>
  <c r="AS61" i="1"/>
  <c r="AT61" i="1"/>
  <c r="AU61" i="1"/>
  <c r="AV61" i="1"/>
  <c r="AW61" i="1"/>
  <c r="AX61" i="1"/>
  <c r="AY61" i="1"/>
  <c r="E62" i="1"/>
  <c r="F62" i="1"/>
  <c r="G62" i="1"/>
  <c r="H62" i="1"/>
  <c r="I62" i="1"/>
  <c r="J62" i="1"/>
  <c r="K62" i="1"/>
  <c r="L62" i="1"/>
  <c r="M62" i="1"/>
  <c r="N62" i="1"/>
  <c r="O62" i="1"/>
  <c r="P62" i="1"/>
  <c r="Q62" i="1"/>
  <c r="R62" i="1"/>
  <c r="S62" i="1"/>
  <c r="T62" i="1"/>
  <c r="U62" i="1"/>
  <c r="V62" i="1"/>
  <c r="W62" i="1"/>
  <c r="X62" i="1"/>
  <c r="Y62" i="1"/>
  <c r="Z62" i="1"/>
  <c r="AA62" i="1"/>
  <c r="AB62" i="1"/>
  <c r="AC62" i="1"/>
  <c r="AD62" i="1"/>
  <c r="AE62" i="1"/>
  <c r="AF62" i="1"/>
  <c r="AG62" i="1"/>
  <c r="AH62" i="1"/>
  <c r="AI62" i="1"/>
  <c r="AJ62" i="1"/>
  <c r="AK62" i="1"/>
  <c r="AL62" i="1"/>
  <c r="AM62" i="1"/>
  <c r="AN62" i="1"/>
  <c r="AO62" i="1"/>
  <c r="AP62" i="1"/>
  <c r="AQ62" i="1"/>
  <c r="AR62" i="1"/>
  <c r="AS62" i="1"/>
  <c r="AT62" i="1"/>
  <c r="AU62" i="1"/>
  <c r="AV62" i="1"/>
  <c r="AW62" i="1"/>
  <c r="AX62" i="1"/>
  <c r="AY62" i="1"/>
  <c r="D62" i="1"/>
  <c r="D61" i="1"/>
  <c r="BB55" i="1"/>
  <c r="E54"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AL54" i="1"/>
  <c r="AM54" i="1"/>
  <c r="AN54" i="1"/>
  <c r="AO54" i="1"/>
  <c r="AP54" i="1"/>
  <c r="AQ54" i="1"/>
  <c r="AR54" i="1"/>
  <c r="AS54" i="1"/>
  <c r="AT54" i="1"/>
  <c r="AU54" i="1"/>
  <c r="AV54" i="1"/>
  <c r="AW54" i="1"/>
  <c r="AX54" i="1"/>
  <c r="AY54" i="1"/>
  <c r="E55"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AG55" i="1"/>
  <c r="AH55" i="1"/>
  <c r="AI55" i="1"/>
  <c r="AJ55" i="1"/>
  <c r="AK55" i="1"/>
  <c r="AL55" i="1"/>
  <c r="AM55" i="1"/>
  <c r="AN55" i="1"/>
  <c r="AO55" i="1"/>
  <c r="AP55" i="1"/>
  <c r="AQ55" i="1"/>
  <c r="AR55" i="1"/>
  <c r="AS55" i="1"/>
  <c r="AT55" i="1"/>
  <c r="AU55" i="1"/>
  <c r="AV55" i="1"/>
  <c r="AW55" i="1"/>
  <c r="AX55" i="1"/>
  <c r="AY55" i="1"/>
  <c r="D55" i="1"/>
  <c r="BB46" i="1"/>
  <c r="BB47" i="1"/>
  <c r="BB48" i="1"/>
  <c r="BB45" i="1"/>
  <c r="E45" i="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K45" i="1"/>
  <c r="AL45" i="1"/>
  <c r="AM45" i="1"/>
  <c r="AN45" i="1"/>
  <c r="AO45" i="1"/>
  <c r="AP45" i="1"/>
  <c r="AQ45" i="1"/>
  <c r="AR45" i="1"/>
  <c r="AS45" i="1"/>
  <c r="AT45" i="1"/>
  <c r="AU45" i="1"/>
  <c r="AV45" i="1"/>
  <c r="AW45" i="1"/>
  <c r="AX45" i="1"/>
  <c r="AY45" i="1"/>
  <c r="E46" i="1"/>
  <c r="F46" i="1"/>
  <c r="G46" i="1"/>
  <c r="H46" i="1"/>
  <c r="I46" i="1"/>
  <c r="J46" i="1"/>
  <c r="K46" i="1"/>
  <c r="L46" i="1"/>
  <c r="M46" i="1"/>
  <c r="N46" i="1"/>
  <c r="O46" i="1"/>
  <c r="P46" i="1"/>
  <c r="Q46" i="1"/>
  <c r="R46" i="1"/>
  <c r="S46" i="1"/>
  <c r="T46" i="1"/>
  <c r="U46" i="1"/>
  <c r="V46" i="1"/>
  <c r="W46" i="1"/>
  <c r="X46" i="1"/>
  <c r="Y46" i="1"/>
  <c r="Z46" i="1"/>
  <c r="AA46" i="1"/>
  <c r="AB46" i="1"/>
  <c r="AC46" i="1"/>
  <c r="AD46" i="1"/>
  <c r="AE46" i="1"/>
  <c r="AF46" i="1"/>
  <c r="AG46" i="1"/>
  <c r="AH46" i="1"/>
  <c r="AI46" i="1"/>
  <c r="AJ46" i="1"/>
  <c r="AK46" i="1"/>
  <c r="AL46" i="1"/>
  <c r="AM46" i="1"/>
  <c r="AN46" i="1"/>
  <c r="AO46" i="1"/>
  <c r="AP46" i="1"/>
  <c r="AQ46" i="1"/>
  <c r="AR46" i="1"/>
  <c r="AS46" i="1"/>
  <c r="AT46" i="1"/>
  <c r="AU46" i="1"/>
  <c r="AV46" i="1"/>
  <c r="AW46" i="1"/>
  <c r="AX46" i="1"/>
  <c r="AY46" i="1"/>
  <c r="E47"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AO47" i="1"/>
  <c r="AP47" i="1"/>
  <c r="AQ47" i="1"/>
  <c r="AR47" i="1"/>
  <c r="AS47" i="1"/>
  <c r="AT47" i="1"/>
  <c r="AU47" i="1"/>
  <c r="AV47" i="1"/>
  <c r="AW47" i="1"/>
  <c r="AX47" i="1"/>
  <c r="AY47"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U48" i="1"/>
  <c r="AV48" i="1"/>
  <c r="AW48" i="1"/>
  <c r="AX48" i="1"/>
  <c r="AY48" i="1"/>
  <c r="D48" i="1"/>
  <c r="D47" i="1"/>
  <c r="D46" i="1"/>
  <c r="D45" i="1"/>
  <c r="BB38" i="1"/>
  <c r="BB40" i="1"/>
  <c r="BB37" i="1"/>
  <c r="E37"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G37" i="1"/>
  <c r="AH37" i="1"/>
  <c r="AI37" i="1"/>
  <c r="AJ37" i="1"/>
  <c r="AK37" i="1"/>
  <c r="AL37" i="1"/>
  <c r="AM37" i="1"/>
  <c r="AN37" i="1"/>
  <c r="AO37" i="1"/>
  <c r="AP37" i="1"/>
  <c r="AQ37" i="1"/>
  <c r="AR37" i="1"/>
  <c r="AS37" i="1"/>
  <c r="AT37" i="1"/>
  <c r="AU37" i="1"/>
  <c r="AV37" i="1"/>
  <c r="AW37" i="1"/>
  <c r="AX37" i="1"/>
  <c r="AY37" i="1"/>
  <c r="E38" i="1"/>
  <c r="F38" i="1"/>
  <c r="G38" i="1"/>
  <c r="H38" i="1"/>
  <c r="I38" i="1"/>
  <c r="J38" i="1"/>
  <c r="K38" i="1"/>
  <c r="L38" i="1"/>
  <c r="M38" i="1"/>
  <c r="N38" i="1"/>
  <c r="O38" i="1"/>
  <c r="P38" i="1"/>
  <c r="Q38" i="1"/>
  <c r="R38" i="1"/>
  <c r="S38" i="1"/>
  <c r="T38" i="1"/>
  <c r="U38" i="1"/>
  <c r="V38" i="1"/>
  <c r="W38" i="1"/>
  <c r="X38" i="1"/>
  <c r="Y38" i="1"/>
  <c r="Z38" i="1"/>
  <c r="AA38" i="1"/>
  <c r="AB38" i="1"/>
  <c r="AC38" i="1"/>
  <c r="AD38" i="1"/>
  <c r="AE38" i="1"/>
  <c r="AF38" i="1"/>
  <c r="AG38" i="1"/>
  <c r="AH38" i="1"/>
  <c r="AI38" i="1"/>
  <c r="AJ38" i="1"/>
  <c r="AK38" i="1"/>
  <c r="AL38" i="1"/>
  <c r="AM38" i="1"/>
  <c r="AN38" i="1"/>
  <c r="AO38" i="1"/>
  <c r="AP38" i="1"/>
  <c r="AQ38" i="1"/>
  <c r="AR38" i="1"/>
  <c r="AS38" i="1"/>
  <c r="AT38" i="1"/>
  <c r="AU38" i="1"/>
  <c r="AV38" i="1"/>
  <c r="AW38" i="1"/>
  <c r="AX38" i="1"/>
  <c r="AY38" i="1"/>
  <c r="E39"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K39" i="1"/>
  <c r="AL39" i="1"/>
  <c r="AM39" i="1"/>
  <c r="AN39" i="1"/>
  <c r="AO39" i="1"/>
  <c r="AP39" i="1"/>
  <c r="AQ39" i="1"/>
  <c r="AR39" i="1"/>
  <c r="AS39" i="1"/>
  <c r="AT39" i="1"/>
  <c r="AU39" i="1"/>
  <c r="AV39" i="1"/>
  <c r="AW39" i="1"/>
  <c r="AX39" i="1"/>
  <c r="AY39" i="1"/>
  <c r="E40"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K40" i="1"/>
  <c r="AL40" i="1"/>
  <c r="AM40" i="1"/>
  <c r="AN40" i="1"/>
  <c r="AO40" i="1"/>
  <c r="AP40" i="1"/>
  <c r="AQ40" i="1"/>
  <c r="AR40" i="1"/>
  <c r="AS40" i="1"/>
  <c r="AT40" i="1"/>
  <c r="AU40" i="1"/>
  <c r="AV40" i="1"/>
  <c r="AW40" i="1"/>
  <c r="AX40" i="1"/>
  <c r="AY40" i="1"/>
  <c r="D40" i="1"/>
  <c r="D38" i="1"/>
  <c r="D37" i="1"/>
  <c r="BB31" i="1"/>
  <c r="BB30" i="1"/>
  <c r="E31"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D31" i="1"/>
  <c r="E30"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K30" i="1"/>
  <c r="AL30" i="1"/>
  <c r="AM30" i="1"/>
  <c r="AN30" i="1"/>
  <c r="AO30" i="1"/>
  <c r="AP30" i="1"/>
  <c r="AQ30" i="1"/>
  <c r="AR30" i="1"/>
  <c r="AS30" i="1"/>
  <c r="AT30" i="1"/>
  <c r="AU30" i="1"/>
  <c r="AV30" i="1"/>
  <c r="AW30" i="1"/>
  <c r="AX30" i="1"/>
  <c r="AY30" i="1"/>
  <c r="D30" i="1"/>
  <c r="BB25" i="1"/>
  <c r="E25"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D25" i="1"/>
  <c r="E24" i="1"/>
  <c r="F24"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I24" i="1"/>
  <c r="AJ24" i="1"/>
  <c r="AK24" i="1"/>
  <c r="AL24" i="1"/>
  <c r="AM24" i="1"/>
  <c r="AN24" i="1"/>
  <c r="AO24" i="1"/>
  <c r="AP24" i="1"/>
  <c r="AQ24" i="1"/>
  <c r="AR24" i="1"/>
  <c r="AS24" i="1"/>
  <c r="AT24" i="1"/>
  <c r="AU24" i="1"/>
  <c r="AV24" i="1"/>
  <c r="AW24" i="1"/>
  <c r="AX24" i="1"/>
  <c r="AY24" i="1"/>
  <c r="D24" i="1"/>
  <c r="E101" i="1" l="1"/>
  <c r="F101"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AN101" i="1"/>
  <c r="AO101" i="1"/>
  <c r="AP101" i="1"/>
  <c r="AQ101" i="1"/>
  <c r="AR101" i="1"/>
  <c r="AS101" i="1"/>
  <c r="AT101" i="1"/>
  <c r="AU101" i="1"/>
  <c r="AV101" i="1"/>
  <c r="AW101" i="1"/>
  <c r="AX101" i="1"/>
  <c r="AY101" i="1"/>
  <c r="D101" i="1"/>
  <c r="D72" i="1" l="1"/>
  <c r="AI32" i="1" l="1"/>
  <c r="AJ32" i="1"/>
  <c r="AK32" i="1"/>
  <c r="AL32" i="1"/>
  <c r="M20" i="2"/>
  <c r="M19" i="2"/>
  <c r="M18" i="2"/>
  <c r="G6" i="2"/>
  <c r="G21" i="2" l="1"/>
  <c r="G22" i="2"/>
  <c r="G23" i="2"/>
  <c r="G24" i="2"/>
  <c r="G25" i="2"/>
  <c r="G26" i="2"/>
  <c r="G27" i="2"/>
  <c r="G28" i="2"/>
  <c r="G29" i="2"/>
  <c r="G30" i="2"/>
  <c r="G31" i="2"/>
  <c r="G20" i="2"/>
  <c r="F31" i="2"/>
  <c r="F30" i="2"/>
  <c r="F29" i="2"/>
  <c r="F28" i="2"/>
  <c r="L24" i="2" s="1"/>
  <c r="F27" i="2"/>
  <c r="F26" i="2"/>
  <c r="F25" i="2"/>
  <c r="F24" i="2"/>
  <c r="H24" i="2" s="1"/>
  <c r="F23" i="2"/>
  <c r="F22" i="2"/>
  <c r="F21" i="2"/>
  <c r="F20" i="2"/>
  <c r="G16" i="2"/>
  <c r="X87" i="1"/>
  <c r="L25" i="2" l="1"/>
  <c r="M23" i="2"/>
  <c r="L23" i="2"/>
  <c r="H26" i="2"/>
  <c r="M24" i="2"/>
  <c r="H25" i="2"/>
  <c r="H23" i="2"/>
  <c r="H30" i="2"/>
  <c r="M25" i="2"/>
  <c r="H21" i="2"/>
  <c r="H22" i="2"/>
  <c r="H27" i="2"/>
  <c r="H28" i="2"/>
  <c r="H29" i="2"/>
  <c r="H31" i="2"/>
  <c r="H20" i="2"/>
  <c r="BA100" i="1" l="1"/>
  <c r="BB100" i="1" s="1"/>
  <c r="N23" i="2"/>
  <c r="N24" i="2"/>
  <c r="N25" i="2"/>
  <c r="BA99" i="1" l="1"/>
  <c r="BB99" i="1" s="1"/>
  <c r="D26" i="1" l="1"/>
  <c r="G7" i="2"/>
  <c r="G8" i="2"/>
  <c r="G9" i="2"/>
  <c r="G10" i="2"/>
  <c r="G11" i="2"/>
  <c r="G12" i="2"/>
  <c r="G13" i="2"/>
  <c r="G14" i="2"/>
  <c r="G15" i="2"/>
  <c r="G17" i="2"/>
  <c r="F6" i="2"/>
  <c r="F17" i="2"/>
  <c r="F16" i="2"/>
  <c r="F15" i="2"/>
  <c r="F14" i="2"/>
  <c r="F13" i="2"/>
  <c r="F12" i="2"/>
  <c r="F11" i="2"/>
  <c r="F10" i="2"/>
  <c r="F9" i="2"/>
  <c r="F8" i="2"/>
  <c r="F7" i="2"/>
  <c r="L19" i="2" l="1"/>
  <c r="N19" i="2" s="1"/>
  <c r="L13" i="2"/>
  <c r="H9" i="2"/>
  <c r="M12" i="2"/>
  <c r="L8" i="2"/>
  <c r="L9" i="2"/>
  <c r="H11" i="2"/>
  <c r="H16" i="2"/>
  <c r="L12" i="2"/>
  <c r="L6" i="2"/>
  <c r="H13" i="2"/>
  <c r="L15" i="2"/>
  <c r="H14" i="2"/>
  <c r="M6" i="2"/>
  <c r="M14" i="2"/>
  <c r="L14" i="2"/>
  <c r="L18" i="2"/>
  <c r="N18" i="2" s="1"/>
  <c r="L7" i="2"/>
  <c r="L20" i="2"/>
  <c r="N20" i="2" s="1"/>
  <c r="H8" i="2"/>
  <c r="M13" i="2"/>
  <c r="M15" i="2"/>
  <c r="M9" i="2"/>
  <c r="H12" i="2"/>
  <c r="H6" i="2"/>
  <c r="H15" i="2"/>
  <c r="H10" i="2"/>
  <c r="H17" i="2"/>
  <c r="M8" i="2"/>
  <c r="H7" i="2"/>
  <c r="M7" i="2"/>
  <c r="N12" i="2" l="1"/>
  <c r="N6" i="2"/>
  <c r="N8" i="2"/>
  <c r="N13" i="2"/>
  <c r="N7" i="2"/>
  <c r="N15" i="2"/>
  <c r="N14" i="2"/>
  <c r="N9" i="2"/>
  <c r="BA24" i="1" l="1"/>
  <c r="BB24" i="1" s="1"/>
  <c r="BA25" i="1"/>
  <c r="BA98" i="1" l="1"/>
  <c r="AL94" i="1" l="1"/>
  <c r="AY94" i="1"/>
  <c r="AX94" i="1"/>
  <c r="AW94" i="1"/>
  <c r="AV94" i="1"/>
  <c r="AU94" i="1"/>
  <c r="AT94" i="1"/>
  <c r="AS94" i="1"/>
  <c r="AR94" i="1"/>
  <c r="AQ94" i="1"/>
  <c r="AP94" i="1"/>
  <c r="AO94" i="1"/>
  <c r="AN94" i="1"/>
  <c r="AM94" i="1"/>
  <c r="AK94" i="1"/>
  <c r="AJ94" i="1"/>
  <c r="AI94" i="1"/>
  <c r="AH94" i="1"/>
  <c r="AG94" i="1"/>
  <c r="AF94" i="1"/>
  <c r="AE94" i="1"/>
  <c r="AD94" i="1"/>
  <c r="AC94" i="1"/>
  <c r="AB94" i="1"/>
  <c r="AA94" i="1"/>
  <c r="Z94" i="1"/>
  <c r="Y94" i="1"/>
  <c r="X94" i="1"/>
  <c r="W94" i="1"/>
  <c r="V94" i="1"/>
  <c r="U94" i="1"/>
  <c r="T94" i="1"/>
  <c r="S94" i="1"/>
  <c r="R94" i="1"/>
  <c r="Q94" i="1"/>
  <c r="P94" i="1"/>
  <c r="O94" i="1"/>
  <c r="N94" i="1"/>
  <c r="M94" i="1"/>
  <c r="L94" i="1"/>
  <c r="K94" i="1"/>
  <c r="J94" i="1"/>
  <c r="I94" i="1"/>
  <c r="H94" i="1"/>
  <c r="G94" i="1"/>
  <c r="F94" i="1"/>
  <c r="E94" i="1"/>
  <c r="D94" i="1"/>
  <c r="AY87" i="1"/>
  <c r="AX87" i="1"/>
  <c r="AW87" i="1"/>
  <c r="AV87" i="1"/>
  <c r="AU87" i="1"/>
  <c r="AT87" i="1"/>
  <c r="AS87" i="1"/>
  <c r="AR87" i="1"/>
  <c r="AQ87" i="1"/>
  <c r="AP87" i="1"/>
  <c r="AO87" i="1"/>
  <c r="AN87" i="1"/>
  <c r="AM87" i="1"/>
  <c r="AL87" i="1"/>
  <c r="AK87" i="1"/>
  <c r="AJ87" i="1"/>
  <c r="AI87" i="1"/>
  <c r="AH87" i="1"/>
  <c r="AG87" i="1"/>
  <c r="AF87" i="1"/>
  <c r="AE87" i="1"/>
  <c r="AD87" i="1"/>
  <c r="AC87" i="1"/>
  <c r="AB87" i="1"/>
  <c r="AA87" i="1"/>
  <c r="Z87" i="1"/>
  <c r="Y87" i="1"/>
  <c r="W87" i="1"/>
  <c r="V87" i="1"/>
  <c r="U87" i="1"/>
  <c r="T87" i="1"/>
  <c r="S87" i="1"/>
  <c r="R87" i="1"/>
  <c r="Q87" i="1"/>
  <c r="P87" i="1"/>
  <c r="O87" i="1"/>
  <c r="N87" i="1"/>
  <c r="M87" i="1"/>
  <c r="L87" i="1"/>
  <c r="K87" i="1"/>
  <c r="J87" i="1"/>
  <c r="I87" i="1"/>
  <c r="H87" i="1"/>
  <c r="G87" i="1"/>
  <c r="F87" i="1"/>
  <c r="E87" i="1"/>
  <c r="D87" i="1"/>
  <c r="AY79" i="1"/>
  <c r="AX79" i="1"/>
  <c r="AW79" i="1"/>
  <c r="AV79" i="1"/>
  <c r="AU79" i="1"/>
  <c r="AT79" i="1"/>
  <c r="AS79" i="1"/>
  <c r="AR79" i="1"/>
  <c r="AQ79" i="1"/>
  <c r="AP79" i="1"/>
  <c r="AO79" i="1"/>
  <c r="AN79" i="1"/>
  <c r="AM79" i="1"/>
  <c r="AL79" i="1"/>
  <c r="AK79" i="1"/>
  <c r="AJ79" i="1"/>
  <c r="AI79" i="1"/>
  <c r="AH79" i="1"/>
  <c r="AG79" i="1"/>
  <c r="AF79" i="1"/>
  <c r="AE79" i="1"/>
  <c r="AD79" i="1"/>
  <c r="AC79" i="1"/>
  <c r="AB79" i="1"/>
  <c r="AA79" i="1"/>
  <c r="Z79" i="1"/>
  <c r="Y79" i="1"/>
  <c r="X79" i="1"/>
  <c r="W79" i="1"/>
  <c r="V79" i="1"/>
  <c r="U79" i="1"/>
  <c r="T79" i="1"/>
  <c r="S79" i="1"/>
  <c r="R79" i="1"/>
  <c r="Q79" i="1"/>
  <c r="P79" i="1"/>
  <c r="O79" i="1"/>
  <c r="N79" i="1"/>
  <c r="M79" i="1"/>
  <c r="L79" i="1"/>
  <c r="K79" i="1"/>
  <c r="J79" i="1"/>
  <c r="I79" i="1"/>
  <c r="H79" i="1"/>
  <c r="G79" i="1"/>
  <c r="F79" i="1"/>
  <c r="E79" i="1"/>
  <c r="D79" i="1"/>
  <c r="AY71" i="1"/>
  <c r="AX71" i="1"/>
  <c r="AW71" i="1"/>
  <c r="AV71" i="1"/>
  <c r="AU71" i="1"/>
  <c r="AT71" i="1"/>
  <c r="AS71"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R71" i="1"/>
  <c r="Q71" i="1"/>
  <c r="P71" i="1"/>
  <c r="O71" i="1"/>
  <c r="N71" i="1"/>
  <c r="M71" i="1"/>
  <c r="L71" i="1"/>
  <c r="K71" i="1"/>
  <c r="J71" i="1"/>
  <c r="I71" i="1"/>
  <c r="H71" i="1"/>
  <c r="G71" i="1"/>
  <c r="F71" i="1"/>
  <c r="E71" i="1"/>
  <c r="D71" i="1"/>
  <c r="AY63" i="1"/>
  <c r="AX63"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D63" i="1"/>
  <c r="AY56" i="1"/>
  <c r="AX56"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F56" i="1"/>
  <c r="E56" i="1"/>
  <c r="D56" i="1"/>
  <c r="AY49" i="1"/>
  <c r="AX49" i="1"/>
  <c r="AW49" i="1"/>
  <c r="AV49" i="1"/>
  <c r="AU49"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E49" i="1"/>
  <c r="D49"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AY32" i="1"/>
  <c r="AX32" i="1"/>
  <c r="AW32" i="1"/>
  <c r="AV32" i="1"/>
  <c r="AU32" i="1"/>
  <c r="AT32" i="1"/>
  <c r="AS32" i="1"/>
  <c r="AR32" i="1"/>
  <c r="AQ32" i="1"/>
  <c r="AP32" i="1"/>
  <c r="AO32" i="1"/>
  <c r="AN32" i="1"/>
  <c r="AM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E32" i="1"/>
  <c r="D32" i="1"/>
  <c r="E26" i="1"/>
  <c r="F26"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N26" i="1"/>
  <c r="AO26" i="1"/>
  <c r="AP26" i="1"/>
  <c r="AQ26" i="1"/>
  <c r="AR26" i="1"/>
  <c r="AS26" i="1"/>
  <c r="AT26" i="1"/>
  <c r="AU26" i="1"/>
  <c r="AV26" i="1"/>
  <c r="AW26" i="1"/>
  <c r="AX26" i="1"/>
  <c r="AY26" i="1"/>
  <c r="BA9" i="1"/>
  <c r="BC9" i="1" s="1"/>
  <c r="BA10" i="1"/>
  <c r="BC10" i="1" s="1"/>
  <c r="BA11" i="1"/>
  <c r="BC11" i="1" s="1"/>
  <c r="BA12" i="1"/>
  <c r="BC12" i="1" s="1"/>
  <c r="BA13" i="1"/>
  <c r="BC13" i="1" s="1"/>
  <c r="BA14" i="1"/>
  <c r="BC14" i="1" s="1"/>
  <c r="BA15" i="1"/>
  <c r="BC15" i="1" s="1"/>
  <c r="BA16" i="1"/>
  <c r="BC16" i="1" s="1"/>
  <c r="BA17" i="1"/>
  <c r="BC17" i="1" s="1"/>
  <c r="BA18" i="1"/>
  <c r="BC18" i="1" s="1"/>
  <c r="BA8" i="1"/>
  <c r="BC8" i="1" s="1"/>
  <c r="BA86" i="1" l="1"/>
  <c r="BA85" i="1"/>
  <c r="BA40" i="1"/>
  <c r="BA45" i="1"/>
  <c r="BA70" i="1"/>
  <c r="BA37" i="1"/>
  <c r="BA39" i="1"/>
  <c r="BB39" i="1" s="1"/>
  <c r="BA55" i="1"/>
  <c r="BA54" i="1"/>
  <c r="BB54" i="1" s="1"/>
  <c r="BA30" i="1"/>
  <c r="BA78" i="1"/>
  <c r="BA68" i="1"/>
  <c r="BB68" i="1" s="1"/>
  <c r="BA46" i="1"/>
  <c r="BA93" i="1"/>
  <c r="BA91" i="1"/>
  <c r="BA77" i="1"/>
  <c r="BA69" i="1"/>
  <c r="BA61" i="1"/>
  <c r="BB61" i="1" s="1"/>
  <c r="BA62" i="1"/>
  <c r="BA48" i="1"/>
  <c r="BA47" i="1"/>
  <c r="BA76" i="1" l="1"/>
  <c r="BA38" i="1"/>
  <c r="BA31" i="1"/>
  <c r="BA84" i="1"/>
  <c r="BA92" i="1"/>
</calcChain>
</file>

<file path=xl/sharedStrings.xml><?xml version="1.0" encoding="utf-8"?>
<sst xmlns="http://schemas.openxmlformats.org/spreadsheetml/2006/main" count="336" uniqueCount="147">
  <si>
    <t>to</t>
  </si>
  <si>
    <t>Region</t>
  </si>
  <si>
    <t>Customer Type</t>
  </si>
  <si>
    <t>Ausgrid</t>
  </si>
  <si>
    <t>Endeavour</t>
  </si>
  <si>
    <t>Essential</t>
  </si>
  <si>
    <t>Energex</t>
  </si>
  <si>
    <t>SAPN</t>
  </si>
  <si>
    <t>ToU CL</t>
  </si>
  <si>
    <t>Consumption intervals in Local time</t>
  </si>
  <si>
    <t>Time of Use (ToU) Consumption profiles</t>
  </si>
  <si>
    <t>kWh p.d.</t>
  </si>
  <si>
    <t>d p.a.</t>
  </si>
  <si>
    <t>usage p.a.</t>
  </si>
  <si>
    <t>Small business ToU</t>
  </si>
  <si>
    <t>Residential ToU</t>
  </si>
  <si>
    <t>DMO 8</t>
  </si>
  <si>
    <t>Residential</t>
  </si>
  <si>
    <t>Peak</t>
  </si>
  <si>
    <t>Offpeak</t>
  </si>
  <si>
    <t>Pattern of supply</t>
  </si>
  <si>
    <t>Small business</t>
  </si>
  <si>
    <t>HS Peak</t>
  </si>
  <si>
    <t>LS Peak</t>
  </si>
  <si>
    <t>Solar soak</t>
  </si>
  <si>
    <t>peak</t>
  </si>
  <si>
    <t>shoulder</t>
  </si>
  <si>
    <t>Total Number of Days</t>
  </si>
  <si>
    <t xml:space="preserve">Working Days </t>
  </si>
  <si>
    <t>Non-workday and public holiday</t>
  </si>
  <si>
    <t>Nov-Mar</t>
  </si>
  <si>
    <t>Jun-Aug</t>
  </si>
  <si>
    <t>Off peak</t>
  </si>
  <si>
    <t>Apr-May</t>
  </si>
  <si>
    <t>Sep-Oct</t>
  </si>
  <si>
    <t>Apr-Oct</t>
  </si>
  <si>
    <t>Off-Peak</t>
  </si>
  <si>
    <t>All Year</t>
  </si>
  <si>
    <t>NSW</t>
  </si>
  <si>
    <t>Holiday</t>
  </si>
  <si>
    <t>New Year's Day</t>
  </si>
  <si>
    <t>Australia Day</t>
  </si>
  <si>
    <t>Good Friday</t>
  </si>
  <si>
    <t>Easter Saturday</t>
  </si>
  <si>
    <t>Easter Sunday</t>
  </si>
  <si>
    <t>Easter Monday</t>
  </si>
  <si>
    <t>Anzac Day</t>
  </si>
  <si>
    <t>King's Birthday</t>
  </si>
  <si>
    <t>Bank Holiday</t>
  </si>
  <si>
    <t>Labour Day</t>
  </si>
  <si>
    <t>Christmas Day</t>
  </si>
  <si>
    <t>Boxing Day</t>
  </si>
  <si>
    <t>Public Holidays</t>
  </si>
  <si>
    <t xml:space="preserve">Ausgrid </t>
  </si>
  <si>
    <t xml:space="preserve">Weekday </t>
  </si>
  <si>
    <t>Weekend</t>
  </si>
  <si>
    <t>Shoulder</t>
  </si>
  <si>
    <t>Peak (All day)</t>
  </si>
  <si>
    <t>Start Date</t>
  </si>
  <si>
    <t xml:space="preserve">End Date </t>
  </si>
  <si>
    <t>July</t>
  </si>
  <si>
    <t>August</t>
  </si>
  <si>
    <t>September</t>
  </si>
  <si>
    <t>October</t>
  </si>
  <si>
    <t>November</t>
  </si>
  <si>
    <t>December</t>
  </si>
  <si>
    <t>January</t>
  </si>
  <si>
    <t>February</t>
  </si>
  <si>
    <t>March</t>
  </si>
  <si>
    <t>April</t>
  </si>
  <si>
    <t>May</t>
  </si>
  <si>
    <t>June</t>
  </si>
  <si>
    <t xml:space="preserve">SAPN </t>
  </si>
  <si>
    <t>South Australia</t>
  </si>
  <si>
    <t>https://www.fairwork.gov.au/employment-conditions/public-holidays/2026-public-holidays</t>
  </si>
  <si>
    <t>https://www.fairwork.gov.au/employment-conditions/public-holidays/2027-public-holidays</t>
  </si>
  <si>
    <t>Proclamation Day holiday</t>
  </si>
  <si>
    <t>Additional public holiday for Proclamation Day holiday</t>
  </si>
  <si>
    <t xml:space="preserve"> Adelaide Cup Day</t>
  </si>
  <si>
    <t xml:space="preserve"> Good Friday</t>
  </si>
  <si>
    <t xml:space="preserve"> Easter Monday</t>
  </si>
  <si>
    <t>King’s Birthday</t>
  </si>
  <si>
    <t>SA</t>
  </si>
  <si>
    <t>DNSP</t>
  </si>
  <si>
    <t>Customer type</t>
  </si>
  <si>
    <t>Tariff</t>
  </si>
  <si>
    <t>Tariff code</t>
  </si>
  <si>
    <t>Residential time of use</t>
  </si>
  <si>
    <t>EA025</t>
  </si>
  <si>
    <t>Small business time of use</t>
  </si>
  <si>
    <t>Small Business ToU</t>
  </si>
  <si>
    <t>EA225</t>
  </si>
  <si>
    <t>Residential STOU</t>
  </si>
  <si>
    <t>N71</t>
  </si>
  <si>
    <t>GS STOU</t>
  </si>
  <si>
    <t>N91</t>
  </si>
  <si>
    <t>Residential ToU Energy</t>
  </si>
  <si>
    <t>Small Business ToU Energy</t>
  </si>
  <si>
    <t>LV Residential ToU Sun Soaker</t>
  </si>
  <si>
    <t>BLNRSS2</t>
  </si>
  <si>
    <t>LV Small Business ToU Sun Soaker</t>
  </si>
  <si>
    <t>BLNBSS1</t>
  </si>
  <si>
    <t>Residential Time of Use</t>
  </si>
  <si>
    <t>RTOU</t>
  </si>
  <si>
    <t>Small Business Time of Use</t>
  </si>
  <si>
    <t>SBTOU</t>
  </si>
  <si>
    <t>Window</t>
  </si>
  <si>
    <t>Usage proportion</t>
  </si>
  <si>
    <r>
      <rPr>
        <u/>
        <sz val="11"/>
        <color theme="1"/>
        <rFont val="Arial"/>
        <family val="2"/>
      </rPr>
      <t>PEAK</t>
    </r>
    <r>
      <rPr>
        <sz val="11"/>
        <color theme="1"/>
        <rFont val="Arial"/>
        <family val="2"/>
      </rPr>
      <t xml:space="preserve">
$/kWh, 3pm-9pm, Nov-March and June-August</t>
    </r>
  </si>
  <si>
    <r>
      <rPr>
        <u/>
        <sz val="11"/>
        <color theme="1"/>
        <rFont val="Arial"/>
        <family val="2"/>
      </rPr>
      <t>OFF PEAK</t>
    </r>
    <r>
      <rPr>
        <sz val="11"/>
        <color theme="1"/>
        <rFont val="Arial"/>
        <family val="2"/>
      </rPr>
      <t xml:space="preserve">
$/kWh, outside peak (including all day Apr, May, Sep, Oct)</t>
    </r>
  </si>
  <si>
    <r>
      <rPr>
        <u/>
        <sz val="11"/>
        <color theme="1"/>
        <rFont val="Arial"/>
        <family val="2"/>
      </rPr>
      <t>PEAK:</t>
    </r>
    <r>
      <rPr>
        <sz val="11"/>
        <color theme="1"/>
        <rFont val="Arial"/>
        <family val="2"/>
      </rPr>
      <t xml:space="preserve">
$/kWh, 3pm-9pm, </t>
    </r>
    <r>
      <rPr>
        <b/>
        <sz val="11"/>
        <color theme="1"/>
        <rFont val="Arial"/>
        <family val="2"/>
      </rPr>
      <t xml:space="preserve">working weekdays </t>
    </r>
    <r>
      <rPr>
        <sz val="11"/>
        <color theme="1"/>
        <rFont val="Arial"/>
        <family val="2"/>
      </rPr>
      <t>Nov-March and June-August</t>
    </r>
  </si>
  <si>
    <r>
      <rPr>
        <u/>
        <sz val="11"/>
        <color theme="1"/>
        <rFont val="Arial"/>
        <family val="2"/>
      </rPr>
      <t xml:space="preserve">HS PEAK
</t>
    </r>
    <r>
      <rPr>
        <sz val="11"/>
        <color theme="1"/>
        <rFont val="Arial"/>
        <family val="2"/>
      </rPr>
      <t xml:space="preserve">$/kWh, 4pm-8pm, Nov-March
</t>
    </r>
    <r>
      <rPr>
        <b/>
        <sz val="11"/>
        <color theme="1"/>
        <rFont val="Arial"/>
        <family val="2"/>
      </rPr>
      <t>Working weekday</t>
    </r>
  </si>
  <si>
    <r>
      <rPr>
        <u/>
        <sz val="11"/>
        <color theme="1"/>
        <rFont val="Arial"/>
        <family val="2"/>
      </rPr>
      <t>LS PEAK</t>
    </r>
    <r>
      <rPr>
        <sz val="11"/>
        <color theme="1"/>
        <rFont val="Arial"/>
        <family val="2"/>
      </rPr>
      <t xml:space="preserve">
$/kWh, 4pm-8pm, April-Oct
</t>
    </r>
    <r>
      <rPr>
        <b/>
        <sz val="11"/>
        <color theme="1"/>
        <rFont val="Arial"/>
        <family val="2"/>
      </rPr>
      <t>working weekday</t>
    </r>
  </si>
  <si>
    <r>
      <rPr>
        <u/>
        <sz val="11"/>
        <color rgb="FF000000"/>
        <rFont val="Arial"/>
        <family val="2"/>
      </rPr>
      <t>OFF PEAK</t>
    </r>
    <r>
      <rPr>
        <sz val="11"/>
        <color rgb="FF000000"/>
        <rFont val="Arial"/>
        <family val="2"/>
      </rPr>
      <t xml:space="preserve">
$/kWh, all other times (8pm-10am, 2pm-4pm) </t>
    </r>
    <r>
      <rPr>
        <b/>
        <sz val="11"/>
        <color rgb="FF000000"/>
        <rFont val="Arial"/>
        <family val="2"/>
      </rPr>
      <t>working weekday</t>
    </r>
    <r>
      <rPr>
        <sz val="11"/>
        <color rgb="FF000000"/>
        <rFont val="Arial"/>
        <family val="2"/>
      </rPr>
      <t xml:space="preserve"> and 2pm-10am </t>
    </r>
    <r>
      <rPr>
        <b/>
        <sz val="11"/>
        <color rgb="FF000000"/>
        <rFont val="Arial"/>
        <family val="2"/>
      </rPr>
      <t>weekends and public holidays</t>
    </r>
  </si>
  <si>
    <r>
      <rPr>
        <u/>
        <sz val="11"/>
        <color rgb="FF000000"/>
        <rFont val="Arial"/>
        <family val="2"/>
      </rPr>
      <t xml:space="preserve">SOLAR SOAK
</t>
    </r>
    <r>
      <rPr>
        <sz val="11"/>
        <color rgb="FF000000"/>
        <rFont val="Arial"/>
        <family val="2"/>
      </rPr>
      <t xml:space="preserve">$/kWh, 10am-2pm
</t>
    </r>
    <r>
      <rPr>
        <b/>
        <sz val="11"/>
        <color rgb="FF000000"/>
        <rFont val="Arial"/>
        <family val="2"/>
      </rPr>
      <t>all days</t>
    </r>
  </si>
  <si>
    <r>
      <rPr>
        <u/>
        <sz val="11"/>
        <color theme="1"/>
        <rFont val="Arial"/>
        <family val="2"/>
      </rPr>
      <t>SOLAR SOAK</t>
    </r>
    <r>
      <rPr>
        <sz val="11"/>
        <color theme="1"/>
        <rFont val="Arial"/>
        <family val="2"/>
      </rPr>
      <t xml:space="preserve">
$/kWh, 10am-2pm
</t>
    </r>
    <r>
      <rPr>
        <b/>
        <sz val="11"/>
        <color theme="1"/>
        <rFont val="Arial"/>
        <family val="2"/>
      </rPr>
      <t xml:space="preserve">all days </t>
    </r>
  </si>
  <si>
    <r>
      <rPr>
        <u/>
        <sz val="11"/>
        <color theme="1"/>
        <rFont val="Arial"/>
        <family val="2"/>
      </rPr>
      <t>PEAK</t>
    </r>
    <r>
      <rPr>
        <sz val="11"/>
        <color theme="1"/>
        <rFont val="Arial"/>
        <family val="2"/>
      </rPr>
      <t xml:space="preserve">
$/kWh, 7am-10am and 3pm-10pm</t>
    </r>
  </si>
  <si>
    <r>
      <rPr>
        <u/>
        <sz val="11"/>
        <color theme="1"/>
        <rFont val="Arial"/>
        <family val="2"/>
      </rPr>
      <t>OFF PEAK</t>
    </r>
    <r>
      <rPr>
        <sz val="11"/>
        <color theme="1"/>
        <rFont val="Arial"/>
        <family val="2"/>
      </rPr>
      <t xml:space="preserve">
$/kWh, all other times (10am-3pm, 10pm-7am)</t>
    </r>
  </si>
  <si>
    <r>
      <rPr>
        <u/>
        <sz val="11"/>
        <color theme="1"/>
        <rFont val="Arial"/>
        <family val="2"/>
      </rPr>
      <t>PEAK</t>
    </r>
    <r>
      <rPr>
        <sz val="11"/>
        <color theme="1"/>
        <rFont val="Arial"/>
        <family val="2"/>
      </rPr>
      <t xml:space="preserve">
$/kWh, 4pm-9pm</t>
    </r>
  </si>
  <si>
    <r>
      <t xml:space="preserve">
</t>
    </r>
    <r>
      <rPr>
        <u/>
        <sz val="11"/>
        <color theme="1"/>
        <rFont val="Arial"/>
        <family val="2"/>
      </rPr>
      <t>OFF PEAK</t>
    </r>
    <r>
      <rPr>
        <sz val="11"/>
        <color theme="1"/>
        <rFont val="Arial"/>
        <family val="2"/>
      </rPr>
      <t xml:space="preserve">
$/kWh, 11am-4pm</t>
    </r>
  </si>
  <si>
    <r>
      <rPr>
        <u/>
        <sz val="11"/>
        <color theme="1"/>
        <rFont val="Arial"/>
        <family val="2"/>
      </rPr>
      <t>SHOULDER</t>
    </r>
    <r>
      <rPr>
        <sz val="11"/>
        <color theme="1"/>
        <rFont val="Arial"/>
        <family val="2"/>
      </rPr>
      <t xml:space="preserve">
$/kWh, 9pm-11am</t>
    </r>
  </si>
  <si>
    <r>
      <rPr>
        <u/>
        <sz val="11"/>
        <color rgb="FF000000"/>
        <rFont val="Arial"/>
        <family val="2"/>
      </rPr>
      <t xml:space="preserve">PEAK
</t>
    </r>
    <r>
      <rPr>
        <sz val="11"/>
        <color rgb="FF000000"/>
        <rFont val="Arial"/>
        <family val="2"/>
      </rPr>
      <t xml:space="preserve">$/kWh, 5pm-8pm </t>
    </r>
    <r>
      <rPr>
        <b/>
        <sz val="11"/>
        <color rgb="FF000000"/>
        <rFont val="Arial"/>
        <family val="2"/>
      </rPr>
      <t>Weekdays</t>
    </r>
  </si>
  <si>
    <r>
      <rPr>
        <u/>
        <sz val="11"/>
        <color rgb="FF000000"/>
        <rFont val="Arial"/>
        <family val="2"/>
      </rPr>
      <t xml:space="preserve">OFF PEAK
</t>
    </r>
    <r>
      <rPr>
        <sz val="11"/>
        <color rgb="FF000000"/>
        <rFont val="Arial"/>
        <family val="2"/>
      </rPr>
      <t xml:space="preserve">$/kWh, 11am-1pm </t>
    </r>
    <r>
      <rPr>
        <b/>
        <sz val="11"/>
        <color rgb="FF000000"/>
        <rFont val="Arial"/>
        <family val="2"/>
      </rPr>
      <t>All days</t>
    </r>
  </si>
  <si>
    <r>
      <rPr>
        <u/>
        <sz val="11"/>
        <color rgb="FF000000"/>
        <rFont val="Arial"/>
        <family val="2"/>
      </rPr>
      <t xml:space="preserve">SHOULDER
</t>
    </r>
    <r>
      <rPr>
        <sz val="11"/>
        <color rgb="FF000000"/>
        <rFont val="Arial"/>
        <family val="2"/>
      </rPr>
      <t xml:space="preserve">$/kWh, all other times, 8pm -11am and 1pm - 5pm </t>
    </r>
    <r>
      <rPr>
        <b/>
        <sz val="11"/>
        <color rgb="FF000000"/>
        <rFont val="Arial"/>
        <family val="2"/>
      </rPr>
      <t>Weekdays</t>
    </r>
    <r>
      <rPr>
        <sz val="11"/>
        <color rgb="FF000000"/>
        <rFont val="Arial"/>
        <family val="2"/>
      </rPr>
      <t xml:space="preserve">;  1pm -11am </t>
    </r>
    <r>
      <rPr>
        <b/>
        <sz val="11"/>
        <color rgb="FF000000"/>
        <rFont val="Arial"/>
        <family val="2"/>
      </rPr>
      <t>Weekends</t>
    </r>
  </si>
  <si>
    <r>
      <rPr>
        <u/>
        <sz val="11"/>
        <color theme="1"/>
        <rFont val="Arial"/>
        <family val="2"/>
      </rPr>
      <t>PEAK</t>
    </r>
    <r>
      <rPr>
        <sz val="11"/>
        <color theme="1"/>
        <rFont val="Arial"/>
        <family val="2"/>
      </rPr>
      <t xml:space="preserve">
$/kWh, 6am-10am, 4pm-12am</t>
    </r>
  </si>
  <si>
    <r>
      <rPr>
        <u/>
        <sz val="11"/>
        <color theme="1"/>
        <rFont val="Arial"/>
        <family val="2"/>
      </rPr>
      <t>OFF PEAK</t>
    </r>
    <r>
      <rPr>
        <sz val="11"/>
        <color theme="1"/>
        <rFont val="Arial"/>
        <family val="2"/>
      </rPr>
      <t xml:space="preserve">
$/kWh, 12am-6am</t>
    </r>
  </si>
  <si>
    <r>
      <rPr>
        <u/>
        <sz val="11"/>
        <color theme="1"/>
        <rFont val="Arial"/>
        <family val="2"/>
      </rPr>
      <t>SOLAR SOAK</t>
    </r>
    <r>
      <rPr>
        <sz val="11"/>
        <color theme="1"/>
        <rFont val="Arial"/>
        <family val="2"/>
      </rPr>
      <t xml:space="preserve">
$/kWh, 10am-4pm</t>
    </r>
  </si>
  <si>
    <r>
      <rPr>
        <u/>
        <sz val="11"/>
        <rFont val="Arial"/>
        <family val="2"/>
      </rPr>
      <t>PEAK</t>
    </r>
    <r>
      <rPr>
        <sz val="11"/>
        <rFont val="Arial"/>
        <family val="2"/>
      </rPr>
      <t xml:space="preserve">
$/kWh, 5pm-9pm Nov-Mar</t>
    </r>
  </si>
  <si>
    <r>
      <rPr>
        <u/>
        <sz val="11"/>
        <rFont val="Arial"/>
        <family val="2"/>
      </rPr>
      <t xml:space="preserve">OFF PEAK
</t>
    </r>
    <r>
      <rPr>
        <sz val="11"/>
        <rFont val="Arial"/>
        <family val="2"/>
      </rPr>
      <t xml:space="preserve">$/kWh, 9pm-7am </t>
    </r>
    <r>
      <rPr>
        <b/>
        <sz val="11"/>
        <rFont val="Arial"/>
        <family val="2"/>
      </rPr>
      <t xml:space="preserve">workdays </t>
    </r>
    <r>
      <rPr>
        <sz val="11"/>
        <rFont val="Arial"/>
        <family val="2"/>
      </rPr>
      <t xml:space="preserve">Nov-Mar and Apr-Oct, 9pm-5pm </t>
    </r>
    <r>
      <rPr>
        <b/>
        <sz val="11"/>
        <rFont val="Arial"/>
        <family val="2"/>
      </rPr>
      <t>non-workdays</t>
    </r>
    <r>
      <rPr>
        <sz val="11"/>
        <rFont val="Arial"/>
        <family val="2"/>
      </rPr>
      <t xml:space="preserve"> Nov-Mar, all day for </t>
    </r>
    <r>
      <rPr>
        <b/>
        <sz val="11"/>
        <rFont val="Arial"/>
        <family val="2"/>
      </rPr>
      <t>non-workdays</t>
    </r>
    <r>
      <rPr>
        <sz val="11"/>
        <rFont val="Arial"/>
        <family val="2"/>
      </rPr>
      <t xml:space="preserve"> Apr-Oct</t>
    </r>
  </si>
  <si>
    <r>
      <rPr>
        <u/>
        <sz val="11"/>
        <rFont val="Arial"/>
        <family val="2"/>
      </rPr>
      <t xml:space="preserve">SHOULDER
</t>
    </r>
    <r>
      <rPr>
        <sz val="11"/>
        <rFont val="Arial"/>
        <family val="2"/>
      </rPr>
      <t xml:space="preserve">$/kWh, 7am-5pm </t>
    </r>
    <r>
      <rPr>
        <b/>
        <sz val="11"/>
        <rFont val="Arial"/>
        <family val="2"/>
      </rPr>
      <t xml:space="preserve">workdays </t>
    </r>
    <r>
      <rPr>
        <sz val="11"/>
        <rFont val="Arial"/>
        <family val="2"/>
      </rPr>
      <t xml:space="preserve">Nov-Mar, 7am-9pm </t>
    </r>
    <r>
      <rPr>
        <b/>
        <sz val="11"/>
        <rFont val="Arial"/>
        <family val="2"/>
      </rPr>
      <t xml:space="preserve">workdays </t>
    </r>
    <r>
      <rPr>
        <sz val="11"/>
        <rFont val="Arial"/>
        <family val="2"/>
      </rPr>
      <t>Apr-Oct</t>
    </r>
  </si>
  <si>
    <r>
      <rPr>
        <u/>
        <sz val="11"/>
        <color theme="1"/>
        <rFont val="Arial"/>
        <family val="2"/>
      </rPr>
      <t>OFF PEAK</t>
    </r>
    <r>
      <rPr>
        <sz val="11"/>
        <color theme="1"/>
        <rFont val="Arial"/>
        <family val="2"/>
      </rPr>
      <t xml:space="preserve">
$/kWh, all other times (8pm-10am, 2pm-4pm) </t>
    </r>
    <r>
      <rPr>
        <b/>
        <sz val="11"/>
        <color theme="1"/>
        <rFont val="Arial"/>
        <family val="2"/>
      </rPr>
      <t>working weekday</t>
    </r>
    <r>
      <rPr>
        <sz val="11"/>
        <color theme="1"/>
        <rFont val="Arial"/>
        <family val="2"/>
      </rPr>
      <t xml:space="preserve"> and 2pm-10am </t>
    </r>
    <r>
      <rPr>
        <b/>
        <sz val="11"/>
        <color theme="1"/>
        <rFont val="Arial"/>
        <family val="2"/>
      </rPr>
      <t>weekends and public holidays</t>
    </r>
  </si>
  <si>
    <t>Network time windows applied to the Pattern of supply for each DNSP and customer type</t>
  </si>
  <si>
    <t>Controlled load</t>
  </si>
  <si>
    <t>Tariff window periods</t>
  </si>
  <si>
    <t>Periods of time considered in calculating usage for time windows</t>
  </si>
  <si>
    <t>Residential controlled load</t>
  </si>
  <si>
    <r>
      <rPr>
        <u/>
        <sz val="11"/>
        <rFont val="Arial"/>
        <family val="2"/>
      </rPr>
      <t>PEAK</t>
    </r>
    <r>
      <rPr>
        <sz val="11"/>
        <rFont val="Arial"/>
        <family val="2"/>
      </rPr>
      <t xml:space="preserve">
6:30 am - 9:30 am; 4:30pm - 11:30 pm</t>
    </r>
  </si>
  <si>
    <r>
      <rPr>
        <u/>
        <sz val="11"/>
        <rFont val="Arial"/>
        <family val="2"/>
      </rPr>
      <t xml:space="preserve">OFF PEAK
</t>
    </r>
    <r>
      <rPr>
        <sz val="11"/>
        <rFont val="Arial"/>
        <family val="2"/>
      </rPr>
      <t>11:30 pm - 6:30 am</t>
    </r>
  </si>
  <si>
    <r>
      <rPr>
        <u/>
        <sz val="11"/>
        <rFont val="Arial"/>
        <family val="2"/>
      </rPr>
      <t xml:space="preserve">SOLAR SPONGE
</t>
    </r>
    <r>
      <rPr>
        <sz val="11"/>
        <rFont val="Arial"/>
        <family val="2"/>
      </rPr>
      <t>9:30 am - 4:30 pm</t>
    </r>
  </si>
  <si>
    <t>Annual kWh for the window</t>
  </si>
  <si>
    <t>This workbook includes:</t>
  </si>
  <si>
    <r>
      <rPr>
        <b/>
        <sz val="11"/>
        <color theme="1"/>
        <rFont val="Calibri"/>
        <family val="2"/>
        <scheme val="minor"/>
      </rPr>
      <t>"TOU windows and usage" worksheet:</t>
    </r>
    <r>
      <rPr>
        <sz val="11"/>
        <color theme="1"/>
        <rFont val="Calibri"/>
        <family val="2"/>
        <scheme val="minor"/>
      </rPr>
      <t xml:space="preserve"> This sets out the resulting apportionment of annual usage into each time of use window, which is used to convert the DMO time of use tariff into its corresponding annual price ("Comparison Price").</t>
    </r>
  </si>
  <si>
    <r>
      <rPr>
        <b/>
        <sz val="11"/>
        <color theme="1"/>
        <rFont val="Calibri"/>
        <family val="2"/>
        <scheme val="minor"/>
      </rPr>
      <t>"Periods" worksheet</t>
    </r>
    <r>
      <rPr>
        <sz val="11"/>
        <color theme="1"/>
        <rFont val="Calibri"/>
        <family val="2"/>
        <scheme val="minor"/>
      </rPr>
      <t>: This provides counts of days in each month, as well as working days and non-working days, which are used to apportion the annual usage into the separate time of use windows in the DMO time of use tariff.</t>
    </r>
  </si>
  <si>
    <t>solar sponge</t>
  </si>
  <si>
    <t>DMO 8 non price sensitive information - Time of use windows, patterns of supply and annual usage amounts for time of use tariffs</t>
  </si>
  <si>
    <r>
      <rPr>
        <b/>
        <sz val="11"/>
        <color theme="1"/>
        <rFont val="Calibri"/>
        <family val="2"/>
        <scheme val="minor"/>
      </rPr>
      <t>"Profiles" worksheet</t>
    </r>
    <r>
      <rPr>
        <sz val="11"/>
        <color theme="1"/>
        <rFont val="Calibri"/>
        <family val="2"/>
        <scheme val="minor"/>
      </rPr>
      <t>: This includes the indicative legislative instrument patterns of supply and annual usage amounts and the formulae used to apportion annual usage into the separate time of use windows in the DMO time of use tariff.</t>
    </r>
  </si>
  <si>
    <t>Time of use network tariff codes and annual usage proportion - for time of use DMO tariff caps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</si>
</sst>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F400]h:mm:ss\ AM/PM"/>
    <numFmt numFmtId="166" formatCode="0.000%"/>
  </numFmts>
  <fonts count="26" x14ac:knownFonts="1">
    <font>
      <sz val="11"/>
      <color theme="1"/>
      <name val="Calibri"/>
      <family val="2"/>
      <scheme val="minor"/>
    </font>
    <font>
      <sz val="11"/>
      <color theme="1"/>
      <name val="Calibri"/>
      <family val="2"/>
    </font>
    <font>
      <b/>
      <sz val="11"/>
      <color rgb="FF000000"/>
      <name val="Calibri"/>
      <family val="2"/>
    </font>
    <font>
      <sz val="24"/>
      <color theme="1"/>
      <name val="Calibri"/>
      <family val="2"/>
      <scheme val="minor"/>
    </font>
    <font>
      <sz val="18"/>
      <color theme="1"/>
      <name val="Calibri"/>
      <family val="2"/>
      <scheme val="minor"/>
    </font>
    <font>
      <b/>
      <sz val="11"/>
      <color theme="1"/>
      <name val="Calibri"/>
      <family val="2"/>
      <scheme val="minor"/>
    </font>
    <font>
      <sz val="20"/>
      <color theme="1"/>
      <name val="Calibri"/>
      <family val="2"/>
      <scheme val="minor"/>
    </font>
    <font>
      <b/>
      <sz val="11"/>
      <color theme="1"/>
      <name val="Calibri"/>
      <family val="2"/>
    </font>
    <font>
      <sz val="11"/>
      <color theme="1"/>
      <name val="Calibri"/>
      <family val="2"/>
      <scheme val="minor"/>
    </font>
    <font>
      <sz val="11"/>
      <color rgb="FF3F3F76"/>
      <name val="Calibri"/>
      <family val="2"/>
      <scheme val="minor"/>
    </font>
    <font>
      <b/>
      <sz val="11"/>
      <color rgb="FF3F3F3F"/>
      <name val="Calibri"/>
      <family val="2"/>
      <scheme val="minor"/>
    </font>
    <font>
      <sz val="11"/>
      <color theme="1"/>
      <name val="Arial"/>
      <family val="2"/>
    </font>
    <font>
      <b/>
      <sz val="11"/>
      <color theme="1"/>
      <name val="Arial"/>
      <family val="2"/>
    </font>
    <font>
      <sz val="11"/>
      <name val="Arial"/>
      <family val="2"/>
    </font>
    <font>
      <sz val="11"/>
      <name val="Calibri"/>
      <family val="2"/>
    </font>
    <font>
      <sz val="11"/>
      <name val="Calibri"/>
      <family val="2"/>
      <scheme val="minor"/>
    </font>
    <font>
      <u/>
      <sz val="11"/>
      <color theme="1"/>
      <name val="Arial"/>
      <family val="2"/>
    </font>
    <font>
      <sz val="11"/>
      <color rgb="FF000000"/>
      <name val="Arial"/>
      <family val="2"/>
    </font>
    <font>
      <u/>
      <sz val="11"/>
      <color rgb="FF000000"/>
      <name val="Arial"/>
      <family val="2"/>
    </font>
    <font>
      <b/>
      <sz val="11"/>
      <color rgb="FF000000"/>
      <name val="Arial"/>
      <family val="2"/>
    </font>
    <font>
      <u/>
      <sz val="11"/>
      <name val="Arial"/>
      <family val="2"/>
    </font>
    <font>
      <b/>
      <sz val="11"/>
      <name val="Arial"/>
      <family val="2"/>
    </font>
    <font>
      <b/>
      <sz val="22"/>
      <color theme="1"/>
      <name val="Arial"/>
      <family val="2"/>
    </font>
    <font>
      <sz val="16"/>
      <color theme="1"/>
      <name val="Calibri"/>
      <family val="2"/>
      <scheme val="minor"/>
    </font>
    <font>
      <sz val="22"/>
      <color theme="1"/>
      <name val="Calibri"/>
      <family val="2"/>
      <scheme val="minor"/>
    </font>
    <font>
      <b/>
      <sz val="16"/>
      <color theme="1"/>
      <name val="Arial"/>
      <family val="2"/>
    </font>
  </fonts>
  <fills count="7">
    <fill>
      <patternFill patternType="none"/>
    </fill>
    <fill>
      <patternFill patternType="gray125"/>
    </fill>
    <fill>
      <patternFill patternType="solid">
        <fgColor rgb="FFDDEBF7"/>
        <bgColor rgb="FF000000"/>
      </patternFill>
    </fill>
    <fill>
      <patternFill patternType="solid">
        <fgColor rgb="FFF3FBFF"/>
        <bgColor rgb="FF000000"/>
      </patternFill>
    </fill>
    <fill>
      <patternFill patternType="solid">
        <fgColor rgb="FFFFCC99"/>
      </patternFill>
    </fill>
    <fill>
      <patternFill patternType="solid">
        <fgColor rgb="FFF2F2F2"/>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medium">
        <color indexed="64"/>
      </top>
      <bottom style="hair">
        <color indexed="64"/>
      </bottom>
      <diagonal/>
    </border>
    <border>
      <left/>
      <right/>
      <top/>
      <bottom style="thin">
        <color indexed="64"/>
      </bottom>
      <diagonal/>
    </border>
  </borders>
  <cellStyleXfs count="4">
    <xf numFmtId="0" fontId="0" fillId="0" borderId="0"/>
    <xf numFmtId="9" fontId="8" fillId="0" borderId="0" applyFont="0" applyFill="0" applyBorder="0" applyAlignment="0" applyProtection="0"/>
    <xf numFmtId="0" fontId="9" fillId="4" borderId="9" applyNumberFormat="0" applyAlignment="0" applyProtection="0"/>
    <xf numFmtId="0" fontId="10" fillId="5" borderId="10" applyNumberFormat="0" applyAlignment="0" applyProtection="0"/>
  </cellStyleXfs>
  <cellXfs count="141">
    <xf numFmtId="0" fontId="0" fillId="0" borderId="0" xfId="0"/>
    <xf numFmtId="0" fontId="1" fillId="0" borderId="0" xfId="0" applyFont="1"/>
    <xf numFmtId="20" fontId="2" fillId="2" borderId="2" xfId="0" applyNumberFormat="1" applyFont="1" applyFill="1" applyBorder="1" applyAlignment="1">
      <alignment horizontal="center"/>
    </xf>
    <xf numFmtId="20" fontId="2" fillId="2" borderId="3" xfId="0" applyNumberFormat="1" applyFont="1" applyFill="1" applyBorder="1" applyAlignment="1">
      <alignment horizontal="center"/>
    </xf>
    <xf numFmtId="0" fontId="2" fillId="2" borderId="5" xfId="0" applyFont="1" applyFill="1" applyBorder="1" applyAlignment="1">
      <alignment horizontal="center"/>
    </xf>
    <xf numFmtId="20" fontId="2" fillId="2" borderId="7" xfId="0" applyNumberFormat="1" applyFont="1" applyFill="1" applyBorder="1" applyAlignment="1">
      <alignment horizontal="center"/>
    </xf>
    <xf numFmtId="20" fontId="2" fillId="2" borderId="8" xfId="0" applyNumberFormat="1" applyFont="1" applyFill="1" applyBorder="1" applyAlignment="1">
      <alignment horizontal="center"/>
    </xf>
    <xf numFmtId="1" fontId="0" fillId="0" borderId="0" xfId="0" applyNumberFormat="1"/>
    <xf numFmtId="0" fontId="2" fillId="0" borderId="5" xfId="0" applyFont="1" applyBorder="1"/>
    <xf numFmtId="0" fontId="2" fillId="0" borderId="8" xfId="0" applyFont="1" applyBorder="1"/>
    <xf numFmtId="0" fontId="2" fillId="2" borderId="0" xfId="0" applyFont="1" applyFill="1" applyAlignment="1">
      <alignment horizontal="center"/>
    </xf>
    <xf numFmtId="0" fontId="1" fillId="3" borderId="0" xfId="0" applyFont="1" applyFill="1"/>
    <xf numFmtId="0" fontId="0" fillId="0" borderId="0" xfId="0" applyAlignment="1">
      <alignment horizontal="center"/>
    </xf>
    <xf numFmtId="1" fontId="1" fillId="3" borderId="0" xfId="0" applyNumberFormat="1" applyFont="1" applyFill="1"/>
    <xf numFmtId="0" fontId="3" fillId="0" borderId="0" xfId="0" applyFont="1" applyAlignment="1">
      <alignment horizontal="center" wrapText="1"/>
    </xf>
    <xf numFmtId="164" fontId="1" fillId="0" borderId="2" xfId="0" applyNumberFormat="1" applyFont="1" applyBorder="1"/>
    <xf numFmtId="164" fontId="1" fillId="0" borderId="3" xfId="0" applyNumberFormat="1" applyFont="1" applyBorder="1"/>
    <xf numFmtId="164" fontId="1" fillId="0" borderId="0" xfId="0" applyNumberFormat="1" applyFont="1"/>
    <xf numFmtId="164" fontId="1" fillId="0" borderId="5" xfId="0" applyNumberFormat="1" applyFont="1" applyBorder="1"/>
    <xf numFmtId="164" fontId="1" fillId="3" borderId="0" xfId="0" applyNumberFormat="1" applyFont="1" applyFill="1"/>
    <xf numFmtId="164" fontId="1" fillId="3" borderId="5" xfId="0" applyNumberFormat="1" applyFont="1" applyFill="1" applyBorder="1"/>
    <xf numFmtId="164" fontId="1" fillId="0" borderId="7" xfId="0" applyNumberFormat="1" applyFont="1" applyBorder="1"/>
    <xf numFmtId="164" fontId="1" fillId="0" borderId="8" xfId="0" applyNumberFormat="1" applyFont="1" applyBorder="1"/>
    <xf numFmtId="164" fontId="0" fillId="0" borderId="0" xfId="0" applyNumberFormat="1"/>
    <xf numFmtId="0" fontId="2" fillId="0" borderId="3" xfId="0" applyFont="1" applyBorder="1"/>
    <xf numFmtId="164" fontId="7" fillId="3" borderId="5" xfId="0" applyNumberFormat="1" applyFont="1" applyFill="1" applyBorder="1"/>
    <xf numFmtId="10" fontId="0" fillId="0" borderId="0" xfId="1" applyNumberFormat="1" applyFont="1"/>
    <xf numFmtId="20" fontId="10" fillId="5" borderId="10" xfId="3" applyNumberFormat="1"/>
    <xf numFmtId="0" fontId="11" fillId="0" borderId="0" xfId="0" applyFont="1"/>
    <xf numFmtId="165" fontId="0" fillId="0" borderId="0" xfId="0" applyNumberFormat="1"/>
    <xf numFmtId="164" fontId="14" fillId="3" borderId="0" xfId="0" applyNumberFormat="1" applyFont="1" applyFill="1"/>
    <xf numFmtId="164" fontId="15" fillId="0" borderId="0" xfId="0" applyNumberFormat="1" applyFont="1"/>
    <xf numFmtId="0" fontId="12" fillId="0" borderId="0" xfId="0" applyFont="1" applyAlignment="1">
      <alignment vertical="center"/>
    </xf>
    <xf numFmtId="0" fontId="11" fillId="0" borderId="32" xfId="0" applyFont="1" applyBorder="1" applyAlignment="1">
      <alignment vertical="center" wrapText="1"/>
    </xf>
    <xf numFmtId="10" fontId="11" fillId="0" borderId="32" xfId="1" applyNumberFormat="1"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0" fontId="11" fillId="6" borderId="32" xfId="0" applyFont="1" applyFill="1" applyBorder="1" applyAlignment="1">
      <alignment vertical="center" wrapText="1"/>
    </xf>
    <xf numFmtId="10" fontId="11" fillId="6" borderId="32" xfId="1" applyNumberFormat="1" applyFont="1" applyFill="1" applyBorder="1" applyAlignment="1">
      <alignment horizontal="center" vertical="center"/>
    </xf>
    <xf numFmtId="0" fontId="11" fillId="6" borderId="33" xfId="0" applyFont="1" applyFill="1" applyBorder="1" applyAlignment="1">
      <alignment vertical="center" wrapText="1"/>
    </xf>
    <xf numFmtId="10" fontId="11" fillId="6" borderId="33" xfId="1" applyNumberFormat="1" applyFont="1" applyFill="1" applyBorder="1" applyAlignment="1">
      <alignment horizontal="center" vertical="center"/>
    </xf>
    <xf numFmtId="0" fontId="11" fillId="0" borderId="34" xfId="0" applyFont="1" applyBorder="1" applyAlignment="1">
      <alignment vertical="center" wrapText="1"/>
    </xf>
    <xf numFmtId="10" fontId="11" fillId="0" borderId="34" xfId="1" applyNumberFormat="1" applyFont="1" applyBorder="1" applyAlignment="1">
      <alignment horizontal="center" vertical="center" wrapText="1"/>
    </xf>
    <xf numFmtId="0" fontId="17" fillId="0" borderId="0" xfId="0" applyFont="1" applyAlignment="1">
      <alignment vertical="center" wrapText="1"/>
    </xf>
    <xf numFmtId="0" fontId="17" fillId="0" borderId="32" xfId="0" applyFont="1" applyBorder="1" applyAlignment="1">
      <alignment vertical="center" wrapText="1"/>
    </xf>
    <xf numFmtId="10" fontId="11" fillId="6" borderId="32" xfId="1" applyNumberFormat="1" applyFont="1" applyFill="1" applyBorder="1" applyAlignment="1">
      <alignment horizontal="center" vertical="center" wrapText="1"/>
    </xf>
    <xf numFmtId="10" fontId="11" fillId="0" borderId="34" xfId="1" applyNumberFormat="1" applyFont="1" applyBorder="1" applyAlignment="1">
      <alignment horizontal="center" vertical="center"/>
    </xf>
    <xf numFmtId="0" fontId="17" fillId="6" borderId="32" xfId="0" applyFont="1" applyFill="1" applyBorder="1" applyAlignment="1">
      <alignment vertical="center" wrapText="1"/>
    </xf>
    <xf numFmtId="0" fontId="17" fillId="6" borderId="33" xfId="0" applyFont="1" applyFill="1" applyBorder="1" applyAlignment="1">
      <alignment vertical="center" wrapText="1"/>
    </xf>
    <xf numFmtId="0" fontId="13" fillId="6" borderId="32" xfId="0" applyFont="1" applyFill="1" applyBorder="1" applyAlignment="1">
      <alignment vertical="center" wrapText="1"/>
    </xf>
    <xf numFmtId="10" fontId="13" fillId="6" borderId="32" xfId="1" applyNumberFormat="1" applyFont="1" applyFill="1" applyBorder="1" applyAlignment="1">
      <alignment horizontal="center" vertical="center"/>
    </xf>
    <xf numFmtId="0" fontId="13" fillId="6" borderId="33" xfId="0" applyFont="1" applyFill="1" applyBorder="1" applyAlignment="1">
      <alignment vertical="center" wrapText="1"/>
    </xf>
    <xf numFmtId="10" fontId="13" fillId="6" borderId="33" xfId="1" applyNumberFormat="1" applyFont="1" applyFill="1" applyBorder="1" applyAlignment="1">
      <alignment horizontal="center" vertical="center"/>
    </xf>
    <xf numFmtId="0" fontId="11" fillId="0" borderId="0" xfId="0" applyFont="1" applyAlignment="1">
      <alignment horizontal="center" vertical="center"/>
    </xf>
    <xf numFmtId="0" fontId="22" fillId="0" borderId="0" xfId="0" applyFont="1"/>
    <xf numFmtId="0" fontId="5" fillId="0" borderId="0" xfId="0" applyFont="1" applyAlignment="1">
      <alignment horizontal="center"/>
    </xf>
    <xf numFmtId="0" fontId="6" fillId="0" borderId="0" xfId="0" applyFont="1"/>
    <xf numFmtId="0" fontId="3" fillId="0" borderId="0" xfId="0" applyFont="1" applyAlignment="1">
      <alignment wrapText="1"/>
    </xf>
    <xf numFmtId="0" fontId="23" fillId="0" borderId="0" xfId="0" applyFont="1"/>
    <xf numFmtId="0" fontId="5" fillId="0" borderId="20"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1" xfId="0" applyFont="1" applyBorder="1" applyAlignment="1">
      <alignment horizontal="center"/>
    </xf>
    <xf numFmtId="0" fontId="0" fillId="0" borderId="21" xfId="0" applyBorder="1" applyAlignment="1">
      <alignment horizontal="center"/>
    </xf>
    <xf numFmtId="0" fontId="0" fillId="0" borderId="16" xfId="0" applyBorder="1"/>
    <xf numFmtId="14" fontId="0" fillId="0" borderId="14" xfId="0" applyNumberFormat="1" applyBorder="1" applyAlignment="1">
      <alignment horizontal="right"/>
    </xf>
    <xf numFmtId="14" fontId="0" fillId="0" borderId="22" xfId="0" applyNumberFormat="1" applyBorder="1"/>
    <xf numFmtId="0" fontId="0" fillId="0" borderId="23" xfId="0" applyBorder="1" applyAlignment="1">
      <alignment horizontal="center"/>
    </xf>
    <xf numFmtId="0" fontId="0" fillId="0" borderId="24"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5" fillId="0" borderId="0" xfId="0" applyFont="1"/>
    <xf numFmtId="0" fontId="0" fillId="0" borderId="0" xfId="0" applyAlignment="1">
      <alignment vertical="center" wrapText="1"/>
    </xf>
    <xf numFmtId="0" fontId="0" fillId="0" borderId="17" xfId="0" applyBorder="1"/>
    <xf numFmtId="14" fontId="0" fillId="0" borderId="15" xfId="0" applyNumberFormat="1" applyBorder="1" applyAlignment="1">
      <alignment horizontal="right"/>
    </xf>
    <xf numFmtId="14" fontId="0" fillId="0" borderId="24" xfId="0" applyNumberFormat="1" applyBorder="1"/>
    <xf numFmtId="14" fontId="0" fillId="0" borderId="0" xfId="0" applyNumberFormat="1"/>
    <xf numFmtId="0" fontId="0" fillId="0" borderId="6"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26" xfId="0" applyBorder="1"/>
    <xf numFmtId="14" fontId="0" fillId="0" borderId="27" xfId="0" applyNumberFormat="1" applyBorder="1" applyAlignment="1">
      <alignment horizontal="right"/>
    </xf>
    <xf numFmtId="14" fontId="0" fillId="0" borderId="28" xfId="0" applyNumberFormat="1" applyBorder="1"/>
    <xf numFmtId="0" fontId="0" fillId="0" borderId="2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4" fillId="0" borderId="0" xfId="0" applyFont="1"/>
    <xf numFmtId="0" fontId="11" fillId="0" borderId="2" xfId="0" applyFont="1" applyBorder="1"/>
    <xf numFmtId="0" fontId="11" fillId="0" borderId="7" xfId="0" applyFont="1" applyBorder="1"/>
    <xf numFmtId="0" fontId="11" fillId="0" borderId="33" xfId="0" applyFont="1" applyBorder="1" applyAlignment="1">
      <alignment vertical="center" wrapText="1"/>
    </xf>
    <xf numFmtId="10" fontId="11" fillId="0" borderId="33" xfId="1" applyNumberFormat="1" applyFont="1" applyBorder="1" applyAlignment="1">
      <alignment horizontal="center" vertical="center"/>
    </xf>
    <xf numFmtId="0" fontId="11" fillId="0" borderId="31" xfId="0" applyFont="1" applyBorder="1" applyAlignment="1">
      <alignment vertical="center" wrapText="1"/>
    </xf>
    <xf numFmtId="10" fontId="11" fillId="0" borderId="31" xfId="1" applyNumberFormat="1" applyFont="1" applyBorder="1" applyAlignment="1">
      <alignment horizontal="center" vertical="center"/>
    </xf>
    <xf numFmtId="0" fontId="25" fillId="0" borderId="35" xfId="0" applyFont="1" applyBorder="1" applyAlignment="1">
      <alignment horizontal="center" vertical="center" wrapText="1"/>
    </xf>
    <xf numFmtId="0" fontId="25" fillId="0" borderId="35" xfId="0" applyFont="1" applyBorder="1" applyAlignment="1">
      <alignment horizontal="center" vertical="center"/>
    </xf>
    <xf numFmtId="0" fontId="15" fillId="0" borderId="0" xfId="0" applyFont="1"/>
    <xf numFmtId="0" fontId="15" fillId="0" borderId="9" xfId="2" applyFont="1" applyFill="1"/>
    <xf numFmtId="0" fontId="0" fillId="0" borderId="0" xfId="0" applyAlignment="1">
      <alignment vertical="center"/>
    </xf>
    <xf numFmtId="0" fontId="15" fillId="0" borderId="0" xfId="0" applyFont="1" applyAlignment="1">
      <alignment vertical="center"/>
    </xf>
    <xf numFmtId="20" fontId="10" fillId="5" borderId="10" xfId="3" applyNumberFormat="1" applyAlignment="1">
      <alignment vertical="center"/>
    </xf>
    <xf numFmtId="0" fontId="5" fillId="0" borderId="0" xfId="0" applyFont="1" applyAlignment="1">
      <alignment horizontal="center" vertical="center" wrapText="1"/>
    </xf>
    <xf numFmtId="166" fontId="5" fillId="5" borderId="9" xfId="1" applyNumberFormat="1" applyFont="1" applyFill="1" applyBorder="1"/>
    <xf numFmtId="0" fontId="11" fillId="0" borderId="34"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6" borderId="32" xfId="0" applyFont="1" applyFill="1" applyBorder="1" applyAlignment="1">
      <alignment horizontal="center" vertical="center"/>
    </xf>
    <xf numFmtId="0" fontId="11" fillId="6" borderId="33" xfId="0" applyFont="1" applyFill="1" applyBorder="1" applyAlignment="1">
      <alignment horizontal="center" vertical="center"/>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3" fillId="6" borderId="32" xfId="0" applyFont="1" applyFill="1" applyBorder="1" applyAlignment="1">
      <alignment horizontal="center" vertical="center"/>
    </xf>
    <xf numFmtId="0" fontId="13" fillId="6" borderId="33" xfId="0" applyFont="1" applyFill="1" applyBorder="1" applyAlignment="1">
      <alignment horizontal="center" vertical="center"/>
    </xf>
    <xf numFmtId="0" fontId="13" fillId="6" borderId="32"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31" xfId="0" applyFont="1" applyBorder="1" applyAlignment="1">
      <alignment horizontal="center" vertical="center" wrapText="1"/>
    </xf>
    <xf numFmtId="0" fontId="2" fillId="0" borderId="4" xfId="0" applyFont="1" applyBorder="1" applyAlignment="1">
      <alignment horizontal="left" vertical="top"/>
    </xf>
    <xf numFmtId="0" fontId="2" fillId="0" borderId="6" xfId="0" applyFont="1" applyBorder="1" applyAlignment="1">
      <alignment horizontal="left" vertical="top"/>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2" fillId="0" borderId="1" xfId="0" applyFont="1" applyBorder="1" applyAlignment="1">
      <alignment horizontal="left" vertical="top"/>
    </xf>
    <xf numFmtId="0" fontId="2" fillId="3" borderId="4" xfId="0" applyFont="1" applyFill="1" applyBorder="1" applyAlignment="1">
      <alignment horizontal="left" vertical="top"/>
    </xf>
    <xf numFmtId="0" fontId="5" fillId="0" borderId="0" xfId="0" applyFont="1" applyAlignment="1">
      <alignment horizontal="center"/>
    </xf>
    <xf numFmtId="0" fontId="4" fillId="0" borderId="0" xfId="0" applyFont="1" applyAlignment="1">
      <alignment horizontal="left"/>
    </xf>
    <xf numFmtId="0" fontId="1" fillId="0" borderId="0" xfId="0" applyFont="1" applyAlignment="1">
      <alignment horizontal="left"/>
    </xf>
    <xf numFmtId="0" fontId="5" fillId="0" borderId="11" xfId="0" applyFont="1" applyBorder="1" applyAlignment="1">
      <alignment horizontal="center"/>
    </xf>
    <xf numFmtId="0" fontId="5" fillId="0" borderId="13"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cellXfs>
  <cellStyles count="4">
    <cellStyle name="Input" xfId="2" builtinId="20"/>
    <cellStyle name="Normal" xfId="0" builtinId="0"/>
    <cellStyle name="Output" xfId="3" builtinId="2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vasq\AppData\Roaming\iManage\Work\Recent\64687%20-%20Default%20Market%20Offer%20price\Usage%20proportions%20_%20ToU%20WECS%20DMO8%20(Small%20Business)%20updated(31553153.4).xlsx" TargetMode="External"/><Relationship Id="rId1" Type="http://schemas.openxmlformats.org/officeDocument/2006/relationships/externalLinkPath" Target="file:///C:\Users\svasq\AppData\Roaming\iManage\Work\Recent\64687%20-%20Default%20Market%20Offer%20price\Usage%20proportions%20_%20ToU%20WECS%20DMO8%20(Small%20Business)%20updated(3155315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tio impact"/>
      <sheetName val="WECS &amp; Usage proportions"/>
      <sheetName val="SAPN POS Adjustment"/>
      <sheetName val="Energex POS adjustment"/>
      <sheetName val="Essential POS adjustment"/>
      <sheetName val="Endeavour POS adjustment"/>
      <sheetName val="Ausgrid POS adjustment"/>
      <sheetName val="Spot prices"/>
      <sheetName val="PublicHolidays"/>
      <sheetName val="periods"/>
      <sheetName val="Pattern of supply SAPN"/>
      <sheetName val="Pattern of supply Energex"/>
      <sheetName val="Pattern of supply Essential"/>
      <sheetName val="Pattern of supply Endeavour"/>
      <sheetName val="Pattern of supply Ausgrid"/>
      <sheetName val="WECS"/>
    </sheetNames>
    <sheetDataSet>
      <sheetData sheetId="0"/>
      <sheetData sheetId="1"/>
      <sheetData sheetId="2"/>
      <sheetData sheetId="3"/>
      <sheetData sheetId="4"/>
      <sheetData sheetId="5"/>
      <sheetData sheetId="6"/>
      <sheetData sheetId="7"/>
      <sheetData sheetId="8">
        <row r="23">
          <cell r="C23">
            <v>46300</v>
          </cell>
        </row>
        <row r="24">
          <cell r="C24">
            <v>46381</v>
          </cell>
        </row>
        <row r="25">
          <cell r="C25">
            <v>46382</v>
          </cell>
        </row>
        <row r="26">
          <cell r="C26">
            <v>46384</v>
          </cell>
        </row>
        <row r="27">
          <cell r="C27">
            <v>46388</v>
          </cell>
        </row>
        <row r="28">
          <cell r="C28">
            <v>46413</v>
          </cell>
        </row>
        <row r="29">
          <cell r="C29">
            <v>46454</v>
          </cell>
        </row>
        <row r="30">
          <cell r="C30">
            <v>46472</v>
          </cell>
        </row>
        <row r="31">
          <cell r="C31">
            <v>46473</v>
          </cell>
        </row>
        <row r="32">
          <cell r="C32">
            <v>46474</v>
          </cell>
        </row>
        <row r="33">
          <cell r="C33">
            <v>46475</v>
          </cell>
        </row>
        <row r="34">
          <cell r="C34">
            <v>46502</v>
          </cell>
        </row>
        <row r="35">
          <cell r="C35">
            <v>46552</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DC9A-F362-4B32-8D60-F91EFB82DE2B}">
  <dimension ref="A1:A6"/>
  <sheetViews>
    <sheetView tabSelected="1" zoomScale="85" zoomScaleNormal="85" workbookViewId="0">
      <selection activeCell="A5" sqref="A5"/>
    </sheetView>
  </sheetViews>
  <sheetFormatPr defaultRowHeight="14.5" x14ac:dyDescent="0.35"/>
  <cols>
    <col min="1" max="1" width="255.7265625" bestFit="1" customWidth="1"/>
  </cols>
  <sheetData>
    <row r="1" spans="1:1" ht="28" x14ac:dyDescent="0.6">
      <c r="A1" s="54" t="s">
        <v>144</v>
      </c>
    </row>
    <row r="3" spans="1:1" x14ac:dyDescent="0.35">
      <c r="A3" t="s">
        <v>140</v>
      </c>
    </row>
    <row r="4" spans="1:1" x14ac:dyDescent="0.35">
      <c r="A4" t="s">
        <v>141</v>
      </c>
    </row>
    <row r="5" spans="1:1" x14ac:dyDescent="0.35">
      <c r="A5" t="s">
        <v>145</v>
      </c>
    </row>
    <row r="6" spans="1:1" x14ac:dyDescent="0.35">
      <c r="A6" t="s">
        <v>142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A456B-6FE4-444E-AA7A-42C6C47CDC27}">
  <dimension ref="B2:J35"/>
  <sheetViews>
    <sheetView showGridLines="0" zoomScale="85" zoomScaleNormal="85" workbookViewId="0">
      <selection activeCell="B3" sqref="B3"/>
    </sheetView>
  </sheetViews>
  <sheetFormatPr defaultColWidth="8.7265625" defaultRowHeight="14" x14ac:dyDescent="0.3"/>
  <cols>
    <col min="1" max="1" width="8.7265625" style="28"/>
    <col min="2" max="2" width="9.81640625" style="28" bestFit="1" customWidth="1"/>
    <col min="3" max="3" width="26.7265625" style="28" bestFit="1" customWidth="1"/>
    <col min="4" max="5" width="21.7265625" style="28" customWidth="1"/>
    <col min="6" max="6" width="56.81640625" style="28" customWidth="1"/>
    <col min="7" max="7" width="21.7265625" style="53" customWidth="1"/>
    <col min="8" max="10" width="21.7265625" style="28" customWidth="1"/>
    <col min="11" max="16384" width="8.7265625" style="28"/>
  </cols>
  <sheetData>
    <row r="2" spans="2:10" ht="28" x14ac:dyDescent="0.6">
      <c r="B2" s="54" t="s">
        <v>146</v>
      </c>
    </row>
    <row r="4" spans="2:10" ht="40" x14ac:dyDescent="0.3">
      <c r="B4" s="98" t="s">
        <v>83</v>
      </c>
      <c r="C4" s="98" t="s">
        <v>84</v>
      </c>
      <c r="D4" s="97" t="s">
        <v>85</v>
      </c>
      <c r="E4" s="98" t="s">
        <v>86</v>
      </c>
      <c r="F4" s="98" t="s">
        <v>106</v>
      </c>
      <c r="G4" s="97" t="s">
        <v>107</v>
      </c>
      <c r="H4" s="32"/>
      <c r="I4" s="32"/>
      <c r="J4" s="32"/>
    </row>
    <row r="5" spans="2:10" ht="51.65" customHeight="1" x14ac:dyDescent="0.3">
      <c r="B5" s="122" t="s">
        <v>3</v>
      </c>
      <c r="C5" s="122" t="s">
        <v>87</v>
      </c>
      <c r="D5" s="123" t="s">
        <v>15</v>
      </c>
      <c r="E5" s="122" t="s">
        <v>88</v>
      </c>
      <c r="F5" s="95" t="s">
        <v>108</v>
      </c>
      <c r="G5" s="96">
        <v>0.22116805782829047</v>
      </c>
      <c r="H5" s="35"/>
      <c r="I5" s="36"/>
      <c r="J5" s="36"/>
    </row>
    <row r="6" spans="2:10" ht="51.65" customHeight="1" x14ac:dyDescent="0.3">
      <c r="B6" s="107"/>
      <c r="C6" s="107"/>
      <c r="D6" s="110"/>
      <c r="E6" s="107"/>
      <c r="F6" s="33" t="s">
        <v>109</v>
      </c>
      <c r="G6" s="34">
        <v>0.77883194217170959</v>
      </c>
      <c r="H6" s="35"/>
      <c r="I6" s="36"/>
      <c r="J6" s="36"/>
    </row>
    <row r="7" spans="2:10" ht="51.65" customHeight="1" x14ac:dyDescent="0.3">
      <c r="B7" s="107"/>
      <c r="C7" s="111" t="s">
        <v>89</v>
      </c>
      <c r="D7" s="113" t="s">
        <v>90</v>
      </c>
      <c r="E7" s="111" t="s">
        <v>91</v>
      </c>
      <c r="F7" s="37" t="s">
        <v>110</v>
      </c>
      <c r="G7" s="38">
        <v>0.11903198293688708</v>
      </c>
      <c r="H7" s="35"/>
      <c r="I7" s="36"/>
      <c r="J7" s="36"/>
    </row>
    <row r="8" spans="2:10" ht="51.65" customHeight="1" thickBot="1" x14ac:dyDescent="0.35">
      <c r="B8" s="108"/>
      <c r="C8" s="112"/>
      <c r="D8" s="114"/>
      <c r="E8" s="112"/>
      <c r="F8" s="39" t="s">
        <v>109</v>
      </c>
      <c r="G8" s="40">
        <v>0.8809680170631129</v>
      </c>
      <c r="H8" s="35"/>
      <c r="I8" s="36"/>
      <c r="J8" s="36"/>
    </row>
    <row r="9" spans="2:10" ht="51.65" customHeight="1" x14ac:dyDescent="0.3">
      <c r="B9" s="106" t="s">
        <v>4</v>
      </c>
      <c r="C9" s="106" t="s">
        <v>87</v>
      </c>
      <c r="D9" s="109" t="s">
        <v>92</v>
      </c>
      <c r="E9" s="106" t="s">
        <v>93</v>
      </c>
      <c r="F9" s="41" t="s">
        <v>111</v>
      </c>
      <c r="G9" s="42">
        <v>6.6757748011205278E-2</v>
      </c>
      <c r="H9" s="43"/>
      <c r="I9" s="36"/>
      <c r="J9" s="43"/>
    </row>
    <row r="10" spans="2:10" ht="51.65" customHeight="1" x14ac:dyDescent="0.3">
      <c r="B10" s="107"/>
      <c r="C10" s="107"/>
      <c r="D10" s="110"/>
      <c r="E10" s="107"/>
      <c r="F10" s="33" t="s">
        <v>112</v>
      </c>
      <c r="G10" s="34">
        <v>9.8173158840007768E-2</v>
      </c>
    </row>
    <row r="11" spans="2:10" ht="51.65" customHeight="1" x14ac:dyDescent="0.3">
      <c r="B11" s="107"/>
      <c r="C11" s="107"/>
      <c r="D11" s="110"/>
      <c r="E11" s="107"/>
      <c r="F11" s="44" t="s">
        <v>113</v>
      </c>
      <c r="G11" s="34">
        <v>0.6641602460237116</v>
      </c>
    </row>
    <row r="12" spans="2:10" ht="51.65" customHeight="1" x14ac:dyDescent="0.3">
      <c r="B12" s="107"/>
      <c r="C12" s="107"/>
      <c r="D12" s="110"/>
      <c r="E12" s="107"/>
      <c r="F12" s="44" t="s">
        <v>114</v>
      </c>
      <c r="G12" s="34">
        <v>0.17090884712507545</v>
      </c>
    </row>
    <row r="13" spans="2:10" ht="51.65" customHeight="1" x14ac:dyDescent="0.3">
      <c r="B13" s="107"/>
      <c r="C13" s="111" t="s">
        <v>89</v>
      </c>
      <c r="D13" s="113" t="s">
        <v>94</v>
      </c>
      <c r="E13" s="111" t="s">
        <v>95</v>
      </c>
      <c r="F13" s="37" t="s">
        <v>111</v>
      </c>
      <c r="G13" s="45">
        <v>4.7936025459256001E-2</v>
      </c>
      <c r="H13" s="35"/>
      <c r="I13" s="36"/>
      <c r="J13" s="35"/>
    </row>
    <row r="14" spans="2:10" ht="51.65" customHeight="1" x14ac:dyDescent="0.3">
      <c r="B14" s="107"/>
      <c r="C14" s="111"/>
      <c r="D14" s="113"/>
      <c r="E14" s="111"/>
      <c r="F14" s="37" t="s">
        <v>112</v>
      </c>
      <c r="G14" s="38">
        <v>7.0494155087141172E-2</v>
      </c>
    </row>
    <row r="15" spans="2:10" ht="51.65" customHeight="1" x14ac:dyDescent="0.3">
      <c r="B15" s="107"/>
      <c r="C15" s="111"/>
      <c r="D15" s="113"/>
      <c r="E15" s="111"/>
      <c r="F15" s="37" t="s">
        <v>130</v>
      </c>
      <c r="G15" s="38">
        <v>0.64698015335633752</v>
      </c>
    </row>
    <row r="16" spans="2:10" ht="51.65" customHeight="1" thickBot="1" x14ac:dyDescent="0.35">
      <c r="B16" s="108"/>
      <c r="C16" s="112"/>
      <c r="D16" s="114"/>
      <c r="E16" s="112"/>
      <c r="F16" s="39" t="s">
        <v>115</v>
      </c>
      <c r="G16" s="40">
        <v>0.23458966609726542</v>
      </c>
    </row>
    <row r="17" spans="2:10" ht="51.65" customHeight="1" x14ac:dyDescent="0.3">
      <c r="B17" s="106" t="s">
        <v>5</v>
      </c>
      <c r="C17" s="106" t="s">
        <v>87</v>
      </c>
      <c r="D17" s="109" t="s">
        <v>98</v>
      </c>
      <c r="E17" s="106" t="s">
        <v>99</v>
      </c>
      <c r="F17" s="41" t="s">
        <v>116</v>
      </c>
      <c r="G17" s="46">
        <v>0.51450879573424735</v>
      </c>
      <c r="H17" s="35"/>
      <c r="I17" s="35"/>
      <c r="J17" s="36"/>
    </row>
    <row r="18" spans="2:10" ht="51.65" customHeight="1" x14ac:dyDescent="0.3">
      <c r="B18" s="107"/>
      <c r="C18" s="107"/>
      <c r="D18" s="110"/>
      <c r="E18" s="107"/>
      <c r="F18" s="33" t="s">
        <v>117</v>
      </c>
      <c r="G18" s="34">
        <v>0.4854912042657526</v>
      </c>
      <c r="H18" s="35"/>
      <c r="I18" s="35"/>
      <c r="J18" s="36"/>
    </row>
    <row r="19" spans="2:10" ht="51.65" customHeight="1" x14ac:dyDescent="0.3">
      <c r="B19" s="107"/>
      <c r="C19" s="111" t="s">
        <v>89</v>
      </c>
      <c r="D19" s="113" t="s">
        <v>100</v>
      </c>
      <c r="E19" s="111" t="s">
        <v>101</v>
      </c>
      <c r="F19" s="37" t="s">
        <v>116</v>
      </c>
      <c r="G19" s="38">
        <v>0.43918605712200026</v>
      </c>
      <c r="H19" s="35"/>
      <c r="I19" s="35"/>
      <c r="J19" s="36"/>
    </row>
    <row r="20" spans="2:10" ht="51.65" customHeight="1" thickBot="1" x14ac:dyDescent="0.35">
      <c r="B20" s="108"/>
      <c r="C20" s="112"/>
      <c r="D20" s="114"/>
      <c r="E20" s="112"/>
      <c r="F20" s="39" t="s">
        <v>117</v>
      </c>
      <c r="G20" s="40">
        <v>0.56081394287799979</v>
      </c>
      <c r="H20" s="35"/>
      <c r="I20" s="35"/>
      <c r="J20" s="36"/>
    </row>
    <row r="21" spans="2:10" ht="51.65" customHeight="1" x14ac:dyDescent="0.3">
      <c r="B21" s="106" t="s">
        <v>6</v>
      </c>
      <c r="C21" s="106" t="s">
        <v>87</v>
      </c>
      <c r="D21" s="109" t="s">
        <v>96</v>
      </c>
      <c r="E21" s="106">
        <v>6900</v>
      </c>
      <c r="F21" s="41" t="s">
        <v>118</v>
      </c>
      <c r="G21" s="46">
        <v>0.28980171545096051</v>
      </c>
      <c r="H21" s="35"/>
      <c r="I21" s="35"/>
      <c r="J21" s="36"/>
    </row>
    <row r="22" spans="2:10" ht="51.65" customHeight="1" x14ac:dyDescent="0.3">
      <c r="B22" s="107"/>
      <c r="C22" s="107"/>
      <c r="D22" s="110"/>
      <c r="E22" s="107"/>
      <c r="F22" s="33" t="s">
        <v>119</v>
      </c>
      <c r="G22" s="34">
        <v>0.23602129634772395</v>
      </c>
      <c r="H22" s="35"/>
      <c r="I22" s="35"/>
      <c r="J22" s="36"/>
    </row>
    <row r="23" spans="2:10" ht="51.65" customHeight="1" x14ac:dyDescent="0.3">
      <c r="B23" s="107"/>
      <c r="C23" s="107"/>
      <c r="D23" s="110"/>
      <c r="E23" s="107"/>
      <c r="F23" s="33" t="s">
        <v>120</v>
      </c>
      <c r="G23" s="34">
        <v>0.4741769882013156</v>
      </c>
      <c r="H23" s="35"/>
      <c r="I23" s="35"/>
      <c r="J23" s="36"/>
    </row>
    <row r="24" spans="2:10" ht="51.65" customHeight="1" x14ac:dyDescent="0.3">
      <c r="B24" s="107"/>
      <c r="C24" s="111" t="s">
        <v>89</v>
      </c>
      <c r="D24" s="113" t="s">
        <v>97</v>
      </c>
      <c r="E24" s="111">
        <v>6800</v>
      </c>
      <c r="F24" s="47" t="s">
        <v>121</v>
      </c>
      <c r="G24" s="38">
        <v>8.6708977784213256E-2</v>
      </c>
      <c r="H24" s="43"/>
      <c r="I24" s="43"/>
      <c r="J24" s="36"/>
    </row>
    <row r="25" spans="2:10" ht="51.65" customHeight="1" x14ac:dyDescent="0.3">
      <c r="B25" s="107"/>
      <c r="C25" s="111"/>
      <c r="D25" s="113"/>
      <c r="E25" s="111"/>
      <c r="F25" s="47" t="s">
        <v>122</v>
      </c>
      <c r="G25" s="38">
        <v>0.12518341156460097</v>
      </c>
      <c r="H25" s="43"/>
      <c r="I25" s="43"/>
      <c r="J25" s="36"/>
    </row>
    <row r="26" spans="2:10" ht="51.65" customHeight="1" thickBot="1" x14ac:dyDescent="0.35">
      <c r="B26" s="108"/>
      <c r="C26" s="112"/>
      <c r="D26" s="114"/>
      <c r="E26" s="112"/>
      <c r="F26" s="48" t="s">
        <v>123</v>
      </c>
      <c r="G26" s="40">
        <v>0.78810761065118573</v>
      </c>
      <c r="H26" s="43"/>
      <c r="I26" s="43"/>
      <c r="J26" s="36"/>
    </row>
    <row r="27" spans="2:10" ht="51.65" customHeight="1" x14ac:dyDescent="0.3">
      <c r="B27" s="115" t="s">
        <v>7</v>
      </c>
      <c r="C27" s="106" t="s">
        <v>87</v>
      </c>
      <c r="D27" s="109" t="s">
        <v>102</v>
      </c>
      <c r="E27" s="106" t="s">
        <v>103</v>
      </c>
      <c r="F27" s="41" t="s">
        <v>124</v>
      </c>
      <c r="G27" s="46">
        <v>0.51366937985910865</v>
      </c>
      <c r="H27" s="35"/>
      <c r="I27" s="35"/>
      <c r="J27" s="35"/>
    </row>
    <row r="28" spans="2:10" ht="51.65" customHeight="1" x14ac:dyDescent="0.3">
      <c r="B28" s="116"/>
      <c r="C28" s="107"/>
      <c r="D28" s="110"/>
      <c r="E28" s="107"/>
      <c r="F28" s="33" t="s">
        <v>125</v>
      </c>
      <c r="G28" s="34">
        <v>0.21245939336423697</v>
      </c>
    </row>
    <row r="29" spans="2:10" ht="51.65" customHeight="1" x14ac:dyDescent="0.3">
      <c r="B29" s="116"/>
      <c r="C29" s="107"/>
      <c r="D29" s="110"/>
      <c r="E29" s="107"/>
      <c r="F29" s="33" t="s">
        <v>126</v>
      </c>
      <c r="G29" s="34">
        <v>0.27387122677665438</v>
      </c>
    </row>
    <row r="30" spans="2:10" ht="51.65" customHeight="1" x14ac:dyDescent="0.3">
      <c r="B30" s="116"/>
      <c r="C30" s="118" t="s">
        <v>89</v>
      </c>
      <c r="D30" s="120" t="s">
        <v>104</v>
      </c>
      <c r="E30" s="118" t="s">
        <v>105</v>
      </c>
      <c r="F30" s="49" t="s">
        <v>127</v>
      </c>
      <c r="G30" s="50">
        <v>8.1879033558456396E-2</v>
      </c>
      <c r="H30" s="43"/>
      <c r="I30" s="43"/>
      <c r="J30" s="35"/>
    </row>
    <row r="31" spans="2:10" ht="51.65" customHeight="1" x14ac:dyDescent="0.3">
      <c r="B31" s="116"/>
      <c r="C31" s="118"/>
      <c r="D31" s="120"/>
      <c r="E31" s="118"/>
      <c r="F31" s="49" t="s">
        <v>128</v>
      </c>
      <c r="G31" s="50">
        <v>0.51975286216245609</v>
      </c>
    </row>
    <row r="32" spans="2:10" ht="51.65" customHeight="1" thickBot="1" x14ac:dyDescent="0.35">
      <c r="B32" s="116"/>
      <c r="C32" s="119"/>
      <c r="D32" s="121"/>
      <c r="E32" s="119"/>
      <c r="F32" s="51" t="s">
        <v>129</v>
      </c>
      <c r="G32" s="52">
        <v>0.39836810427908759</v>
      </c>
    </row>
    <row r="33" spans="2:7" ht="51.65" customHeight="1" x14ac:dyDescent="0.3">
      <c r="B33" s="116"/>
      <c r="C33" s="115" t="s">
        <v>135</v>
      </c>
      <c r="D33" s="91"/>
      <c r="E33" s="91"/>
      <c r="F33" s="41" t="s">
        <v>136</v>
      </c>
      <c r="G33" s="46">
        <v>0</v>
      </c>
    </row>
    <row r="34" spans="2:7" ht="51.65" customHeight="1" x14ac:dyDescent="0.3">
      <c r="B34" s="116"/>
      <c r="C34" s="116"/>
      <c r="F34" s="33" t="s">
        <v>137</v>
      </c>
      <c r="G34" s="34">
        <v>0.58404315729699041</v>
      </c>
    </row>
    <row r="35" spans="2:7" ht="51.65" customHeight="1" thickBot="1" x14ac:dyDescent="0.35">
      <c r="B35" s="117"/>
      <c r="C35" s="117"/>
      <c r="D35" s="92"/>
      <c r="E35" s="92"/>
      <c r="F35" s="93" t="s">
        <v>138</v>
      </c>
      <c r="G35" s="94">
        <v>0.41595684270300959</v>
      </c>
    </row>
  </sheetData>
  <mergeCells count="36">
    <mergeCell ref="E7:E8"/>
    <mergeCell ref="E5:E6"/>
    <mergeCell ref="D5:D6"/>
    <mergeCell ref="E13:E16"/>
    <mergeCell ref="D13:D16"/>
    <mergeCell ref="B5:B8"/>
    <mergeCell ref="B17:B20"/>
    <mergeCell ref="C5:C6"/>
    <mergeCell ref="C7:C8"/>
    <mergeCell ref="D7:D8"/>
    <mergeCell ref="C13:C16"/>
    <mergeCell ref="B9:B16"/>
    <mergeCell ref="B27:B35"/>
    <mergeCell ref="C33:C35"/>
    <mergeCell ref="E17:E18"/>
    <mergeCell ref="D17:D18"/>
    <mergeCell ref="C17:C18"/>
    <mergeCell ref="E30:E32"/>
    <mergeCell ref="D30:D32"/>
    <mergeCell ref="C30:C32"/>
    <mergeCell ref="E27:E29"/>
    <mergeCell ref="D27:D29"/>
    <mergeCell ref="C27:C29"/>
    <mergeCell ref="E24:E26"/>
    <mergeCell ref="D24:D26"/>
    <mergeCell ref="C24:C26"/>
    <mergeCell ref="E21:E23"/>
    <mergeCell ref="D21:D23"/>
    <mergeCell ref="B21:B26"/>
    <mergeCell ref="E9:E12"/>
    <mergeCell ref="D9:D12"/>
    <mergeCell ref="C9:C12"/>
    <mergeCell ref="E19:E20"/>
    <mergeCell ref="D19:D20"/>
    <mergeCell ref="C19:C20"/>
    <mergeCell ref="C21:C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A892-673A-4267-AA58-51F3BE67C4FF}">
  <dimension ref="B1:BC101"/>
  <sheetViews>
    <sheetView zoomScale="85" zoomScaleNormal="85" workbookViewId="0">
      <selection activeCell="BB6" sqref="BB6:BC6"/>
    </sheetView>
  </sheetViews>
  <sheetFormatPr defaultRowHeight="14.5" x14ac:dyDescent="0.35"/>
  <cols>
    <col min="2" max="2" width="12" bestFit="1" customWidth="1"/>
    <col min="3" max="3" width="35.81640625" customWidth="1"/>
    <col min="4" max="51" width="8.81640625" customWidth="1"/>
    <col min="52" max="52" width="4.1796875" customWidth="1"/>
    <col min="53" max="53" width="14" bestFit="1" customWidth="1"/>
    <col min="54" max="54" width="16.26953125" bestFit="1" customWidth="1"/>
    <col min="55" max="55" width="12" bestFit="1" customWidth="1"/>
    <col min="56" max="56" width="9.453125" customWidth="1"/>
    <col min="57" max="57" width="23.453125" bestFit="1" customWidth="1"/>
    <col min="59" max="59" width="9.54296875" bestFit="1" customWidth="1"/>
  </cols>
  <sheetData>
    <row r="1" spans="2:55" ht="56.25" customHeight="1" x14ac:dyDescent="0.7">
      <c r="B1" s="56"/>
      <c r="C1" s="56"/>
      <c r="D1" s="57"/>
      <c r="E1" s="57"/>
      <c r="F1" s="57"/>
      <c r="G1" s="57"/>
      <c r="H1" s="57"/>
      <c r="I1" s="57"/>
      <c r="J1" s="14"/>
    </row>
    <row r="2" spans="2:55" ht="23.5" x14ac:dyDescent="0.55000000000000004">
      <c r="B2" s="135" t="s">
        <v>10</v>
      </c>
      <c r="C2" s="135"/>
      <c r="D2" s="135"/>
      <c r="E2" s="135"/>
      <c r="F2" s="135"/>
      <c r="G2" s="135"/>
      <c r="H2" s="135"/>
      <c r="I2" s="135"/>
      <c r="J2" s="135"/>
    </row>
    <row r="3" spans="2:55" x14ac:dyDescent="0.35">
      <c r="B3" s="136" t="s">
        <v>9</v>
      </c>
      <c r="C3" s="136"/>
      <c r="D3" s="136"/>
      <c r="E3" s="136"/>
      <c r="F3" s="136"/>
      <c r="G3" s="136"/>
      <c r="H3" s="136"/>
      <c r="I3" s="136"/>
      <c r="J3" s="13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2:55" ht="7.5" customHeight="1" thickBot="1" x14ac:dyDescent="0.4">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row>
    <row r="5" spans="2:55" x14ac:dyDescent="0.35">
      <c r="B5" s="126" t="s">
        <v>1</v>
      </c>
      <c r="C5" s="129" t="s">
        <v>2</v>
      </c>
      <c r="D5" s="2">
        <v>0</v>
      </c>
      <c r="E5" s="2">
        <v>2.0833333333333332E-2</v>
      </c>
      <c r="F5" s="2">
        <v>4.1666666666666699E-2</v>
      </c>
      <c r="G5" s="2">
        <v>6.25E-2</v>
      </c>
      <c r="H5" s="2">
        <v>8.3333333333333301E-2</v>
      </c>
      <c r="I5" s="2">
        <v>0.104166666666667</v>
      </c>
      <c r="J5" s="2">
        <v>0.125</v>
      </c>
      <c r="K5" s="2">
        <v>0.14583333333333301</v>
      </c>
      <c r="L5" s="2">
        <v>0.16666666666666699</v>
      </c>
      <c r="M5" s="2">
        <v>0.1875</v>
      </c>
      <c r="N5" s="2">
        <v>0.20833333333333301</v>
      </c>
      <c r="O5" s="2">
        <v>0.22916666666666699</v>
      </c>
      <c r="P5" s="2">
        <v>0.25</v>
      </c>
      <c r="Q5" s="2">
        <v>0.27083333333333298</v>
      </c>
      <c r="R5" s="2">
        <v>0.29166666666666702</v>
      </c>
      <c r="S5" s="2">
        <v>0.3125</v>
      </c>
      <c r="T5" s="2">
        <v>0.33333333333333298</v>
      </c>
      <c r="U5" s="2">
        <v>0.35416666666666702</v>
      </c>
      <c r="V5" s="2">
        <v>0.375</v>
      </c>
      <c r="W5" s="2">
        <v>0.39583333333333298</v>
      </c>
      <c r="X5" s="2">
        <v>0.41666666666666702</v>
      </c>
      <c r="Y5" s="2">
        <v>0.4375</v>
      </c>
      <c r="Z5" s="2">
        <v>0.45833333333333298</v>
      </c>
      <c r="AA5" s="2">
        <v>0.47916666666666702</v>
      </c>
      <c r="AB5" s="2">
        <v>0.5</v>
      </c>
      <c r="AC5" s="2">
        <v>0.52083333333333304</v>
      </c>
      <c r="AD5" s="2">
        <v>0.54166666666666696</v>
      </c>
      <c r="AE5" s="2">
        <v>0.5625</v>
      </c>
      <c r="AF5" s="2">
        <v>0.58333333333333304</v>
      </c>
      <c r="AG5" s="2">
        <v>0.60416666666666696</v>
      </c>
      <c r="AH5" s="2">
        <v>0.625</v>
      </c>
      <c r="AI5" s="2">
        <v>0.64583333333333304</v>
      </c>
      <c r="AJ5" s="2">
        <v>0.66666666666666696</v>
      </c>
      <c r="AK5" s="2">
        <v>0.6875</v>
      </c>
      <c r="AL5" s="2">
        <v>0.70833333333333304</v>
      </c>
      <c r="AM5" s="2">
        <v>0.72916666666666696</v>
      </c>
      <c r="AN5" s="2">
        <v>0.75</v>
      </c>
      <c r="AO5" s="2">
        <v>0.77083333333333304</v>
      </c>
      <c r="AP5" s="2">
        <v>0.79166666666666696</v>
      </c>
      <c r="AQ5" s="2">
        <v>0.8125</v>
      </c>
      <c r="AR5" s="2">
        <v>0.83333333333333304</v>
      </c>
      <c r="AS5" s="2">
        <v>0.85416666666666696</v>
      </c>
      <c r="AT5" s="2">
        <v>0.875</v>
      </c>
      <c r="AU5" s="2">
        <v>0.89583333333333304</v>
      </c>
      <c r="AV5" s="2">
        <v>0.91666666666666696</v>
      </c>
      <c r="AW5" s="2">
        <v>0.9375</v>
      </c>
      <c r="AX5" s="2">
        <v>0.95833333333333304</v>
      </c>
      <c r="AY5" s="3">
        <v>0.97916666666666696</v>
      </c>
    </row>
    <row r="6" spans="2:55" x14ac:dyDescent="0.35">
      <c r="B6" s="127"/>
      <c r="C6" s="130"/>
      <c r="D6" s="10" t="s">
        <v>0</v>
      </c>
      <c r="E6" s="10" t="s">
        <v>0</v>
      </c>
      <c r="F6" s="10" t="s">
        <v>0</v>
      </c>
      <c r="G6" s="10" t="s">
        <v>0</v>
      </c>
      <c r="H6" s="10" t="s">
        <v>0</v>
      </c>
      <c r="I6" s="10" t="s">
        <v>0</v>
      </c>
      <c r="J6" s="10" t="s">
        <v>0</v>
      </c>
      <c r="K6" s="10" t="s">
        <v>0</v>
      </c>
      <c r="L6" s="10" t="s">
        <v>0</v>
      </c>
      <c r="M6" s="10" t="s">
        <v>0</v>
      </c>
      <c r="N6" s="10" t="s">
        <v>0</v>
      </c>
      <c r="O6" s="10" t="s">
        <v>0</v>
      </c>
      <c r="P6" s="10" t="s">
        <v>0</v>
      </c>
      <c r="Q6" s="10" t="s">
        <v>0</v>
      </c>
      <c r="R6" s="10" t="s">
        <v>0</v>
      </c>
      <c r="S6" s="10" t="s">
        <v>0</v>
      </c>
      <c r="T6" s="10" t="s">
        <v>0</v>
      </c>
      <c r="U6" s="10" t="s">
        <v>0</v>
      </c>
      <c r="V6" s="10" t="s">
        <v>0</v>
      </c>
      <c r="W6" s="10" t="s">
        <v>0</v>
      </c>
      <c r="X6" s="10" t="s">
        <v>0</v>
      </c>
      <c r="Y6" s="10" t="s">
        <v>0</v>
      </c>
      <c r="Z6" s="10" t="s">
        <v>0</v>
      </c>
      <c r="AA6" s="10" t="s">
        <v>0</v>
      </c>
      <c r="AB6" s="10" t="s">
        <v>0</v>
      </c>
      <c r="AC6" s="10" t="s">
        <v>0</v>
      </c>
      <c r="AD6" s="10" t="s">
        <v>0</v>
      </c>
      <c r="AE6" s="10" t="s">
        <v>0</v>
      </c>
      <c r="AF6" s="10" t="s">
        <v>0</v>
      </c>
      <c r="AG6" s="10" t="s">
        <v>0</v>
      </c>
      <c r="AH6" s="10" t="s">
        <v>0</v>
      </c>
      <c r="AI6" s="10" t="s">
        <v>0</v>
      </c>
      <c r="AJ6" s="10" t="s">
        <v>0</v>
      </c>
      <c r="AK6" s="10" t="s">
        <v>0</v>
      </c>
      <c r="AL6" s="10" t="s">
        <v>0</v>
      </c>
      <c r="AM6" s="10" t="s">
        <v>0</v>
      </c>
      <c r="AN6" s="10" t="s">
        <v>0</v>
      </c>
      <c r="AO6" s="10" t="s">
        <v>0</v>
      </c>
      <c r="AP6" s="10" t="s">
        <v>0</v>
      </c>
      <c r="AQ6" s="10" t="s">
        <v>0</v>
      </c>
      <c r="AR6" s="10" t="s">
        <v>0</v>
      </c>
      <c r="AS6" s="10" t="s">
        <v>0</v>
      </c>
      <c r="AT6" s="10" t="s">
        <v>0</v>
      </c>
      <c r="AU6" s="10" t="s">
        <v>0</v>
      </c>
      <c r="AV6" s="10" t="s">
        <v>0</v>
      </c>
      <c r="AW6" s="10" t="s">
        <v>0</v>
      </c>
      <c r="AX6" s="10" t="s">
        <v>0</v>
      </c>
      <c r="AY6" s="4" t="s">
        <v>0</v>
      </c>
      <c r="BB6" s="134" t="s">
        <v>16</v>
      </c>
      <c r="BC6" s="134"/>
    </row>
    <row r="7" spans="2:55" ht="15" thickBot="1" x14ac:dyDescent="0.4">
      <c r="B7" s="128"/>
      <c r="C7" s="131"/>
      <c r="D7" s="5">
        <v>2.0833333333333332E-2</v>
      </c>
      <c r="E7" s="5">
        <v>4.1666666666666699E-2</v>
      </c>
      <c r="F7" s="5">
        <v>6.25E-2</v>
      </c>
      <c r="G7" s="5">
        <v>8.3333333333333301E-2</v>
      </c>
      <c r="H7" s="5">
        <v>0.104166666666667</v>
      </c>
      <c r="I7" s="5">
        <v>0.125</v>
      </c>
      <c r="J7" s="5">
        <v>0.14583333333333301</v>
      </c>
      <c r="K7" s="5">
        <v>0.16666666666666699</v>
      </c>
      <c r="L7" s="5">
        <v>0.1875</v>
      </c>
      <c r="M7" s="5">
        <v>0.20833333333333301</v>
      </c>
      <c r="N7" s="5">
        <v>0.22916666666666699</v>
      </c>
      <c r="O7" s="5">
        <v>0.25</v>
      </c>
      <c r="P7" s="5">
        <v>0.27083333333333298</v>
      </c>
      <c r="Q7" s="5">
        <v>0.29166666666666702</v>
      </c>
      <c r="R7" s="5">
        <v>0.3125</v>
      </c>
      <c r="S7" s="5">
        <v>0.33333333333333298</v>
      </c>
      <c r="T7" s="5">
        <v>0.35416666666666702</v>
      </c>
      <c r="U7" s="5">
        <v>0.375</v>
      </c>
      <c r="V7" s="5">
        <v>0.39583333333333298</v>
      </c>
      <c r="W7" s="5">
        <v>0.41666666666666702</v>
      </c>
      <c r="X7" s="5">
        <v>0.4375</v>
      </c>
      <c r="Y7" s="5">
        <v>0.45833333333333298</v>
      </c>
      <c r="Z7" s="5">
        <v>0.47916666666666702</v>
      </c>
      <c r="AA7" s="5">
        <v>0.5</v>
      </c>
      <c r="AB7" s="5">
        <v>0.52083333333333304</v>
      </c>
      <c r="AC7" s="5">
        <v>0.54166666666666696</v>
      </c>
      <c r="AD7" s="5">
        <v>0.5625</v>
      </c>
      <c r="AE7" s="5">
        <v>0.58333333333333304</v>
      </c>
      <c r="AF7" s="5">
        <v>0.60416666666666696</v>
      </c>
      <c r="AG7" s="5">
        <v>0.625</v>
      </c>
      <c r="AH7" s="5">
        <v>0.64583333333333304</v>
      </c>
      <c r="AI7" s="5">
        <v>0.66666666666666696</v>
      </c>
      <c r="AJ7" s="5">
        <v>0.6875</v>
      </c>
      <c r="AK7" s="5">
        <v>0.70833333333333304</v>
      </c>
      <c r="AL7" s="5">
        <v>0.72916666666666696</v>
      </c>
      <c r="AM7" s="5">
        <v>0.75</v>
      </c>
      <c r="AN7" s="5">
        <v>0.77083333333333304</v>
      </c>
      <c r="AO7" s="5">
        <v>0.79166666666666696</v>
      </c>
      <c r="AP7" s="5">
        <v>0.8125</v>
      </c>
      <c r="AQ7" s="5">
        <v>0.83333333333333304</v>
      </c>
      <c r="AR7" s="5">
        <v>0.85416666666666696</v>
      </c>
      <c r="AS7" s="5">
        <v>0.875</v>
      </c>
      <c r="AT7" s="5">
        <v>0.89583333333333304</v>
      </c>
      <c r="AU7" s="5">
        <v>0.91666666666666696</v>
      </c>
      <c r="AV7" s="5">
        <v>0.9375</v>
      </c>
      <c r="AW7" s="5">
        <v>0.95833333333333304</v>
      </c>
      <c r="AX7" s="5">
        <v>0.97916666666666696</v>
      </c>
      <c r="AY7" s="6">
        <v>0</v>
      </c>
      <c r="BA7" s="55" t="s">
        <v>11</v>
      </c>
      <c r="BB7" s="55" t="s">
        <v>12</v>
      </c>
      <c r="BC7" s="55" t="s">
        <v>13</v>
      </c>
    </row>
    <row r="8" spans="2:55" x14ac:dyDescent="0.35">
      <c r="B8" s="132" t="s">
        <v>3</v>
      </c>
      <c r="C8" s="24" t="s">
        <v>15</v>
      </c>
      <c r="D8" s="15">
        <v>0.16919999999999999</v>
      </c>
      <c r="E8" s="15">
        <v>0.159</v>
      </c>
      <c r="F8" s="15">
        <v>0.1512</v>
      </c>
      <c r="G8" s="15">
        <v>0.14510000000000001</v>
      </c>
      <c r="H8" s="15">
        <v>0.14050000000000001</v>
      </c>
      <c r="I8" s="15">
        <v>0.1371</v>
      </c>
      <c r="J8" s="15">
        <v>0.1351</v>
      </c>
      <c r="K8" s="15">
        <v>0.13420000000000001</v>
      </c>
      <c r="L8" s="15">
        <v>0.1358</v>
      </c>
      <c r="M8" s="15">
        <v>0.13930000000000001</v>
      </c>
      <c r="N8" s="15">
        <v>0.14799999999999999</v>
      </c>
      <c r="O8" s="15">
        <v>0.15989999999999999</v>
      </c>
      <c r="P8" s="15">
        <v>0.17849999999999999</v>
      </c>
      <c r="Q8" s="15">
        <v>0.1976</v>
      </c>
      <c r="R8" s="15">
        <v>0.2165</v>
      </c>
      <c r="S8" s="15">
        <v>0.2261</v>
      </c>
      <c r="T8" s="15">
        <v>0.22950000000000001</v>
      </c>
      <c r="U8" s="15">
        <v>0.22839999999999999</v>
      </c>
      <c r="V8" s="15">
        <v>0.22739999999999999</v>
      </c>
      <c r="W8" s="15">
        <v>0.22620000000000001</v>
      </c>
      <c r="X8" s="15">
        <v>0.22509999999999999</v>
      </c>
      <c r="Y8" s="15">
        <v>0.22509999999999999</v>
      </c>
      <c r="Z8" s="15">
        <v>0.22550000000000001</v>
      </c>
      <c r="AA8" s="15">
        <v>0.22639999999999999</v>
      </c>
      <c r="AB8" s="15">
        <v>0.2276</v>
      </c>
      <c r="AC8" s="15">
        <v>0.22819999999999999</v>
      </c>
      <c r="AD8" s="15">
        <v>0.22850000000000001</v>
      </c>
      <c r="AE8" s="15">
        <v>0.22900000000000001</v>
      </c>
      <c r="AF8" s="15">
        <v>0.2306</v>
      </c>
      <c r="AG8" s="15">
        <v>0.2349</v>
      </c>
      <c r="AH8" s="15">
        <v>0.24099999999999999</v>
      </c>
      <c r="AI8" s="15">
        <v>0.25009999999999999</v>
      </c>
      <c r="AJ8" s="15">
        <v>0.26279999999999998</v>
      </c>
      <c r="AK8" s="15">
        <v>0.27989999999999998</v>
      </c>
      <c r="AL8" s="15">
        <v>0.30130000000000001</v>
      </c>
      <c r="AM8" s="15">
        <v>0.32019999999999998</v>
      </c>
      <c r="AN8" s="15">
        <v>0.3286</v>
      </c>
      <c r="AO8" s="15">
        <v>0.3281</v>
      </c>
      <c r="AP8" s="15">
        <v>0.3226</v>
      </c>
      <c r="AQ8" s="15">
        <v>0.3155</v>
      </c>
      <c r="AR8" s="15">
        <v>0.30609999999999998</v>
      </c>
      <c r="AS8" s="15">
        <v>0.29349999999999998</v>
      </c>
      <c r="AT8" s="15">
        <v>0.2782</v>
      </c>
      <c r="AU8" s="15">
        <v>0.2586</v>
      </c>
      <c r="AV8" s="15">
        <v>0.23780000000000001</v>
      </c>
      <c r="AW8" s="15">
        <v>0.21640000000000001</v>
      </c>
      <c r="AX8" s="15">
        <v>0.1976</v>
      </c>
      <c r="AY8" s="16">
        <v>0.18140000000000001</v>
      </c>
      <c r="BA8" s="23">
        <f>SUM(D8:AY8)</f>
        <v>10.685199999999998</v>
      </c>
      <c r="BB8" s="7">
        <v>365</v>
      </c>
      <c r="BC8" s="7">
        <f>+BB8*BA8</f>
        <v>3900.0979999999995</v>
      </c>
    </row>
    <row r="9" spans="2:55" x14ac:dyDescent="0.35">
      <c r="B9" s="124"/>
      <c r="C9" s="8" t="s">
        <v>14</v>
      </c>
      <c r="D9" s="17">
        <v>0.34720000000000001</v>
      </c>
      <c r="E9" s="17">
        <v>0.3427</v>
      </c>
      <c r="F9" s="17">
        <v>0.3397</v>
      </c>
      <c r="G9" s="17">
        <v>0.33739999999999998</v>
      </c>
      <c r="H9" s="17">
        <v>0.33610000000000001</v>
      </c>
      <c r="I9" s="17">
        <v>0.3352</v>
      </c>
      <c r="J9" s="17">
        <v>0.33639999999999998</v>
      </c>
      <c r="K9" s="17">
        <v>0.33860000000000001</v>
      </c>
      <c r="L9" s="17">
        <v>0.34610000000000002</v>
      </c>
      <c r="M9" s="17">
        <v>0.35699999999999998</v>
      </c>
      <c r="N9" s="17">
        <v>0.37880000000000003</v>
      </c>
      <c r="O9" s="17">
        <v>0.40600000000000003</v>
      </c>
      <c r="P9" s="17">
        <v>0.45350000000000001</v>
      </c>
      <c r="Q9" s="17">
        <v>0.50290000000000001</v>
      </c>
      <c r="R9" s="17">
        <v>0.57210000000000005</v>
      </c>
      <c r="S9" s="17">
        <v>0.64059999999999995</v>
      </c>
      <c r="T9" s="17">
        <v>0.71479999999999999</v>
      </c>
      <c r="U9" s="17">
        <v>0.76780000000000004</v>
      </c>
      <c r="V9" s="17">
        <v>0.81440000000000001</v>
      </c>
      <c r="W9" s="17">
        <v>0.83720000000000006</v>
      </c>
      <c r="X9" s="17">
        <v>0.85560000000000003</v>
      </c>
      <c r="Y9" s="17">
        <v>0.86219999999999997</v>
      </c>
      <c r="Z9" s="17">
        <v>0.86539999999999995</v>
      </c>
      <c r="AA9" s="17">
        <v>0.86309999999999998</v>
      </c>
      <c r="AB9" s="17">
        <v>0.8609</v>
      </c>
      <c r="AC9" s="17">
        <v>0.85550000000000004</v>
      </c>
      <c r="AD9" s="17">
        <v>0.84889999999999999</v>
      </c>
      <c r="AE9" s="17">
        <v>0.8367</v>
      </c>
      <c r="AF9" s="17">
        <v>0.81930000000000003</v>
      </c>
      <c r="AG9" s="17">
        <v>0.79749999999999999</v>
      </c>
      <c r="AH9" s="17">
        <v>0.76980000000000004</v>
      </c>
      <c r="AI9" s="17">
        <v>0.74029999999999996</v>
      </c>
      <c r="AJ9" s="17">
        <v>0.69669999999999999</v>
      </c>
      <c r="AK9" s="17">
        <v>0.65669999999999995</v>
      </c>
      <c r="AL9" s="17">
        <v>0.61670000000000003</v>
      </c>
      <c r="AM9" s="17">
        <v>0.58760000000000001</v>
      </c>
      <c r="AN9" s="17">
        <v>0.56030000000000002</v>
      </c>
      <c r="AO9" s="17">
        <v>0.54120000000000001</v>
      </c>
      <c r="AP9" s="17">
        <v>0.52239999999999998</v>
      </c>
      <c r="AQ9" s="17">
        <v>0.50319999999999998</v>
      </c>
      <c r="AR9" s="17">
        <v>0.47889999999999999</v>
      </c>
      <c r="AS9" s="17">
        <v>0.45390000000000003</v>
      </c>
      <c r="AT9" s="17">
        <v>0.4269</v>
      </c>
      <c r="AU9" s="17">
        <v>0.4037</v>
      </c>
      <c r="AV9" s="17">
        <v>0.38469999999999999</v>
      </c>
      <c r="AW9" s="17">
        <v>0.37109999999999999</v>
      </c>
      <c r="AX9" s="17">
        <v>0.36080000000000001</v>
      </c>
      <c r="AY9" s="18">
        <v>0.35289999999999999</v>
      </c>
      <c r="BA9" s="23">
        <f t="shared" ref="BA9:BA18" si="0">SUM(D9:AY9)</f>
        <v>27.397399999999998</v>
      </c>
      <c r="BB9" s="7">
        <v>365</v>
      </c>
      <c r="BC9" s="7">
        <f>+BB9*BA9</f>
        <v>10000.050999999999</v>
      </c>
    </row>
    <row r="10" spans="2:55" x14ac:dyDescent="0.35">
      <c r="B10" s="133" t="s">
        <v>4</v>
      </c>
      <c r="C10" s="25" t="s">
        <v>15</v>
      </c>
      <c r="D10" s="19">
        <v>0.20080000000000001</v>
      </c>
      <c r="E10" s="19">
        <v>0.1867</v>
      </c>
      <c r="F10" s="19">
        <v>0.17599999999999999</v>
      </c>
      <c r="G10" s="19">
        <v>0.16769999999999999</v>
      </c>
      <c r="H10" s="19">
        <v>0.16200000000000001</v>
      </c>
      <c r="I10" s="19">
        <v>0.1578</v>
      </c>
      <c r="J10" s="19">
        <v>0.15609999999999999</v>
      </c>
      <c r="K10" s="19">
        <v>0.15609999999999999</v>
      </c>
      <c r="L10" s="19">
        <v>0.16</v>
      </c>
      <c r="M10" s="19">
        <v>0.16600000000000001</v>
      </c>
      <c r="N10" s="19">
        <v>0.1787</v>
      </c>
      <c r="O10" s="19">
        <v>0.19489999999999999</v>
      </c>
      <c r="P10" s="19">
        <v>0.21929999999999999</v>
      </c>
      <c r="Q10" s="19">
        <v>0.24399999999999999</v>
      </c>
      <c r="R10" s="19">
        <v>0.2681</v>
      </c>
      <c r="S10" s="19">
        <v>0.27929999999999999</v>
      </c>
      <c r="T10" s="19">
        <v>0.28189999999999998</v>
      </c>
      <c r="U10" s="19">
        <v>0.27879999999999999</v>
      </c>
      <c r="V10" s="19">
        <v>0.27760000000000001</v>
      </c>
      <c r="W10" s="19">
        <v>0.27679999999999999</v>
      </c>
      <c r="X10" s="19">
        <v>0.27639999999999998</v>
      </c>
      <c r="Y10" s="19">
        <v>0.27750000000000002</v>
      </c>
      <c r="Z10" s="19">
        <v>0.2797</v>
      </c>
      <c r="AA10" s="19">
        <v>0.28320000000000001</v>
      </c>
      <c r="AB10" s="19">
        <v>0.2878</v>
      </c>
      <c r="AC10" s="19">
        <v>0.29210000000000003</v>
      </c>
      <c r="AD10" s="19">
        <v>0.29670000000000002</v>
      </c>
      <c r="AE10" s="19">
        <v>0.30099999999999999</v>
      </c>
      <c r="AF10" s="19">
        <v>0.30809999999999998</v>
      </c>
      <c r="AG10" s="19">
        <v>0.31769999999999998</v>
      </c>
      <c r="AH10" s="19">
        <v>0.32879999999999998</v>
      </c>
      <c r="AI10" s="19">
        <v>0.34250000000000003</v>
      </c>
      <c r="AJ10" s="19">
        <v>0.3584</v>
      </c>
      <c r="AK10" s="19">
        <v>0.378</v>
      </c>
      <c r="AL10" s="19">
        <v>0.4007</v>
      </c>
      <c r="AM10" s="19">
        <v>0.41860000000000003</v>
      </c>
      <c r="AN10" s="19">
        <v>0.4229</v>
      </c>
      <c r="AO10" s="19">
        <v>0.41849999999999998</v>
      </c>
      <c r="AP10" s="19">
        <v>0.40960000000000002</v>
      </c>
      <c r="AQ10" s="19">
        <v>0.40029999999999999</v>
      </c>
      <c r="AR10" s="19">
        <v>0.38700000000000001</v>
      </c>
      <c r="AS10" s="19">
        <v>0.36940000000000001</v>
      </c>
      <c r="AT10" s="19">
        <v>0.34689999999999999</v>
      </c>
      <c r="AU10" s="19">
        <v>0.3206</v>
      </c>
      <c r="AV10" s="19">
        <v>0.29199999999999998</v>
      </c>
      <c r="AW10" s="19">
        <v>0.26419999999999999</v>
      </c>
      <c r="AX10" s="19">
        <v>0.23949999999999999</v>
      </c>
      <c r="AY10" s="20">
        <v>0.218</v>
      </c>
      <c r="BA10" s="19">
        <f t="shared" si="0"/>
        <v>13.424700000000001</v>
      </c>
      <c r="BB10" s="11">
        <v>365</v>
      </c>
      <c r="BC10" s="13">
        <f>+BB10*BA10</f>
        <v>4900.0155000000004</v>
      </c>
    </row>
    <row r="11" spans="2:55" x14ac:dyDescent="0.35">
      <c r="B11" s="133"/>
      <c r="C11" s="25" t="s">
        <v>14</v>
      </c>
      <c r="D11" s="19">
        <v>0.37430000000000002</v>
      </c>
      <c r="E11" s="19">
        <v>0.36890000000000001</v>
      </c>
      <c r="F11" s="19">
        <v>0.36609999999999998</v>
      </c>
      <c r="G11" s="19">
        <v>0.36320000000000002</v>
      </c>
      <c r="H11" s="19">
        <v>0.36180000000000001</v>
      </c>
      <c r="I11" s="19">
        <v>0.36130000000000001</v>
      </c>
      <c r="J11" s="19">
        <v>0.3644</v>
      </c>
      <c r="K11" s="19">
        <v>0.36919999999999997</v>
      </c>
      <c r="L11" s="19">
        <v>0.38</v>
      </c>
      <c r="M11" s="19">
        <v>0.39319999999999999</v>
      </c>
      <c r="N11" s="19">
        <v>0.41899999999999998</v>
      </c>
      <c r="O11" s="19">
        <v>0.44550000000000001</v>
      </c>
      <c r="P11" s="19">
        <v>0.49170000000000003</v>
      </c>
      <c r="Q11" s="19">
        <v>0.53510000000000002</v>
      </c>
      <c r="R11" s="19">
        <v>0.59570000000000001</v>
      </c>
      <c r="S11" s="19">
        <v>0.64710000000000001</v>
      </c>
      <c r="T11" s="19">
        <v>0.7026</v>
      </c>
      <c r="U11" s="19">
        <v>0.74129999999999996</v>
      </c>
      <c r="V11" s="19">
        <v>0.77390000000000003</v>
      </c>
      <c r="W11" s="19">
        <v>0.79069999999999996</v>
      </c>
      <c r="X11" s="19">
        <v>0.80330000000000001</v>
      </c>
      <c r="Y11" s="19">
        <v>0.80930000000000002</v>
      </c>
      <c r="Z11" s="19">
        <v>0.81100000000000005</v>
      </c>
      <c r="AA11" s="19">
        <v>0.80910000000000004</v>
      </c>
      <c r="AB11" s="19">
        <v>0.80649999999999999</v>
      </c>
      <c r="AC11" s="19">
        <v>0.80249999999999999</v>
      </c>
      <c r="AD11" s="19">
        <v>0.79730000000000001</v>
      </c>
      <c r="AE11" s="19">
        <v>0.78810000000000002</v>
      </c>
      <c r="AF11" s="19">
        <v>0.77210000000000001</v>
      </c>
      <c r="AG11" s="19">
        <v>0.75180000000000002</v>
      </c>
      <c r="AH11" s="19">
        <v>0.72509999999999997</v>
      </c>
      <c r="AI11" s="19">
        <v>0.69720000000000004</v>
      </c>
      <c r="AJ11" s="30">
        <v>0.66120000000000001</v>
      </c>
      <c r="AK11" s="19">
        <v>0.62960000000000005</v>
      </c>
      <c r="AL11" s="19">
        <v>0.60399999999999998</v>
      </c>
      <c r="AM11" s="19">
        <v>0.58840000000000003</v>
      </c>
      <c r="AN11" s="19">
        <v>0.57389999999999997</v>
      </c>
      <c r="AO11" s="19">
        <v>0.5625</v>
      </c>
      <c r="AP11" s="19">
        <v>0.5484</v>
      </c>
      <c r="AQ11" s="19">
        <v>0.53159999999999996</v>
      </c>
      <c r="AR11" s="19">
        <v>0.50729999999999997</v>
      </c>
      <c r="AS11" s="19">
        <v>0.4844</v>
      </c>
      <c r="AT11" s="19">
        <v>0.45900000000000002</v>
      </c>
      <c r="AU11" s="19">
        <v>0.43769999999999998</v>
      </c>
      <c r="AV11" s="19">
        <v>0.4173</v>
      </c>
      <c r="AW11" s="19">
        <v>0.4027</v>
      </c>
      <c r="AX11" s="19">
        <v>0.39019999999999999</v>
      </c>
      <c r="AY11" s="20">
        <v>0.38069999999999998</v>
      </c>
      <c r="BA11" s="19">
        <f t="shared" si="0"/>
        <v>27.397200000000005</v>
      </c>
      <c r="BB11" s="11">
        <v>365</v>
      </c>
      <c r="BC11" s="13">
        <f t="shared" ref="BC11:BC18" si="1">+BB11*BA11</f>
        <v>9999.978000000001</v>
      </c>
    </row>
    <row r="12" spans="2:55" x14ac:dyDescent="0.35">
      <c r="B12" s="124" t="s">
        <v>5</v>
      </c>
      <c r="C12" s="8" t="s">
        <v>15</v>
      </c>
      <c r="D12" s="17">
        <v>0.186</v>
      </c>
      <c r="E12" s="17">
        <v>0.17730000000000001</v>
      </c>
      <c r="F12" s="17">
        <v>0.1714</v>
      </c>
      <c r="G12" s="17">
        <v>0.1668</v>
      </c>
      <c r="H12" s="17">
        <v>0.16400000000000001</v>
      </c>
      <c r="I12" s="17">
        <v>0.1618</v>
      </c>
      <c r="J12" s="17">
        <v>0.1615</v>
      </c>
      <c r="K12" s="17">
        <v>0.16250000000000001</v>
      </c>
      <c r="L12" s="17">
        <v>0.16739999999999999</v>
      </c>
      <c r="M12" s="17">
        <v>0.17449999999999999</v>
      </c>
      <c r="N12" s="17">
        <v>0.1888</v>
      </c>
      <c r="O12" s="17">
        <v>0.20710000000000001</v>
      </c>
      <c r="P12" s="17">
        <v>0.2331</v>
      </c>
      <c r="Q12" s="17">
        <v>0.25740000000000002</v>
      </c>
      <c r="R12" s="17">
        <v>0.27829999999999999</v>
      </c>
      <c r="S12" s="17">
        <v>0.28499999999999998</v>
      </c>
      <c r="T12" s="17">
        <v>0.28210000000000002</v>
      </c>
      <c r="U12" s="17">
        <v>0.27360000000000001</v>
      </c>
      <c r="V12" s="17">
        <v>0.26769999999999999</v>
      </c>
      <c r="W12" s="17">
        <v>0.26229999999999998</v>
      </c>
      <c r="X12" s="17">
        <v>0.25919999999999999</v>
      </c>
      <c r="Y12" s="17">
        <v>0.25740000000000002</v>
      </c>
      <c r="Z12" s="17">
        <v>0.25790000000000002</v>
      </c>
      <c r="AA12" s="17">
        <v>0.2591</v>
      </c>
      <c r="AB12" s="17">
        <v>0.26190000000000002</v>
      </c>
      <c r="AC12" s="17">
        <v>0.26369999999999999</v>
      </c>
      <c r="AD12" s="17">
        <v>0.26569999999999999</v>
      </c>
      <c r="AE12" s="17">
        <v>0.26779999999999998</v>
      </c>
      <c r="AF12" s="17">
        <v>0.2717</v>
      </c>
      <c r="AG12" s="17">
        <v>0.27850000000000003</v>
      </c>
      <c r="AH12" s="17">
        <v>0.28839999999999999</v>
      </c>
      <c r="AI12" s="17">
        <v>0.30230000000000001</v>
      </c>
      <c r="AJ12" s="17">
        <v>0.32169999999999999</v>
      </c>
      <c r="AK12" s="17">
        <v>0.34720000000000001</v>
      </c>
      <c r="AL12" s="17">
        <v>0.37690000000000001</v>
      </c>
      <c r="AM12" s="17">
        <v>0.40160000000000001</v>
      </c>
      <c r="AN12" s="17">
        <v>0.40860000000000002</v>
      </c>
      <c r="AO12" s="17">
        <v>0.39939999999999998</v>
      </c>
      <c r="AP12" s="17">
        <v>0.38290000000000002</v>
      </c>
      <c r="AQ12" s="17">
        <v>0.36559999999999998</v>
      </c>
      <c r="AR12" s="17">
        <v>0.34610000000000002</v>
      </c>
      <c r="AS12" s="17">
        <v>0.3236</v>
      </c>
      <c r="AT12" s="17">
        <v>0.2989</v>
      </c>
      <c r="AU12" s="17">
        <v>0.27200000000000002</v>
      </c>
      <c r="AV12" s="17">
        <v>0.25380000000000003</v>
      </c>
      <c r="AW12" s="17">
        <v>0.22919999999999999</v>
      </c>
      <c r="AX12" s="17">
        <v>0.21490000000000001</v>
      </c>
      <c r="AY12" s="18">
        <v>0.1981</v>
      </c>
      <c r="BA12" s="23">
        <f t="shared" si="0"/>
        <v>12.6027</v>
      </c>
      <c r="BB12" s="7">
        <v>365</v>
      </c>
      <c r="BC12" s="7">
        <f t="shared" si="1"/>
        <v>4599.9854999999998</v>
      </c>
    </row>
    <row r="13" spans="2:55" x14ac:dyDescent="0.35">
      <c r="B13" s="124"/>
      <c r="C13" s="8" t="s">
        <v>14</v>
      </c>
      <c r="D13" s="17">
        <v>0.42299999999999999</v>
      </c>
      <c r="E13" s="17">
        <v>0.41889999999999999</v>
      </c>
      <c r="F13" s="17">
        <v>0.4153</v>
      </c>
      <c r="G13" s="17">
        <v>0.41139999999999999</v>
      </c>
      <c r="H13" s="17">
        <v>0.4088</v>
      </c>
      <c r="I13" s="17">
        <v>0.40689999999999998</v>
      </c>
      <c r="J13" s="17">
        <v>0.40789999999999998</v>
      </c>
      <c r="K13" s="17">
        <v>0.40970000000000001</v>
      </c>
      <c r="L13" s="17">
        <v>0.41760000000000003</v>
      </c>
      <c r="M13" s="17">
        <v>0.4274</v>
      </c>
      <c r="N13" s="17">
        <v>0.44669999999999999</v>
      </c>
      <c r="O13" s="17">
        <v>0.46839999999999998</v>
      </c>
      <c r="P13" s="17">
        <v>0.50460000000000005</v>
      </c>
      <c r="Q13" s="17">
        <v>0.54200000000000004</v>
      </c>
      <c r="R13" s="17">
        <v>0.59099999999999997</v>
      </c>
      <c r="S13" s="17">
        <v>0.63680000000000003</v>
      </c>
      <c r="T13" s="17">
        <v>0.68459999999999999</v>
      </c>
      <c r="U13" s="17">
        <v>0.7177</v>
      </c>
      <c r="V13" s="17">
        <v>0.74209999999999998</v>
      </c>
      <c r="W13" s="17">
        <v>0.75270000000000004</v>
      </c>
      <c r="X13" s="17">
        <v>0.76</v>
      </c>
      <c r="Y13" s="17">
        <v>0.76449999999999996</v>
      </c>
      <c r="Z13" s="17">
        <v>0.76480000000000004</v>
      </c>
      <c r="AA13" s="17">
        <v>0.76180000000000003</v>
      </c>
      <c r="AB13" s="17">
        <v>0.75800000000000001</v>
      </c>
      <c r="AC13" s="17">
        <v>0.75449999999999995</v>
      </c>
      <c r="AD13" s="17">
        <v>0.74909999999999999</v>
      </c>
      <c r="AE13" s="17">
        <v>0.74080000000000001</v>
      </c>
      <c r="AF13" s="17">
        <v>0.72850000000000004</v>
      </c>
      <c r="AG13" s="17">
        <v>0.71330000000000005</v>
      </c>
      <c r="AH13" s="17">
        <v>0.69310000000000005</v>
      </c>
      <c r="AI13" s="17">
        <v>0.67230000000000001</v>
      </c>
      <c r="AJ13" s="17">
        <v>0.63700000000000001</v>
      </c>
      <c r="AK13" s="17">
        <v>0.60860000000000003</v>
      </c>
      <c r="AL13" s="17">
        <v>0.58450000000000002</v>
      </c>
      <c r="AM13" s="17">
        <v>0.57240000000000002</v>
      </c>
      <c r="AN13" s="17">
        <v>0.56289999999999996</v>
      </c>
      <c r="AO13" s="17">
        <v>0.55389999999999995</v>
      </c>
      <c r="AP13" s="17">
        <v>0.54249999999999998</v>
      </c>
      <c r="AQ13" s="17">
        <v>0.52810000000000001</v>
      </c>
      <c r="AR13" s="17">
        <v>0.51170000000000004</v>
      </c>
      <c r="AS13" s="17">
        <v>0.49440000000000001</v>
      </c>
      <c r="AT13" s="17">
        <v>0.48060000000000003</v>
      </c>
      <c r="AU13" s="17">
        <v>0.4657</v>
      </c>
      <c r="AV13" s="17">
        <v>0.45469999999999999</v>
      </c>
      <c r="AW13" s="17">
        <v>0.44319999999999998</v>
      </c>
      <c r="AX13" s="17">
        <v>0.43530000000000002</v>
      </c>
      <c r="AY13" s="18">
        <v>0.42780000000000001</v>
      </c>
      <c r="BA13" s="23">
        <f t="shared" si="0"/>
        <v>27.397499999999994</v>
      </c>
      <c r="BB13" s="7">
        <v>365</v>
      </c>
      <c r="BC13" s="7">
        <f t="shared" si="1"/>
        <v>10000.087499999998</v>
      </c>
    </row>
    <row r="14" spans="2:55" x14ac:dyDescent="0.35">
      <c r="B14" s="133" t="s">
        <v>6</v>
      </c>
      <c r="C14" s="25" t="s">
        <v>15</v>
      </c>
      <c r="D14" s="19">
        <v>0.186</v>
      </c>
      <c r="E14" s="19">
        <v>0.1749</v>
      </c>
      <c r="F14" s="19">
        <v>0.1666</v>
      </c>
      <c r="G14" s="19">
        <v>0.15989999999999999</v>
      </c>
      <c r="H14" s="19">
        <v>0.155</v>
      </c>
      <c r="I14" s="19">
        <v>0.1512</v>
      </c>
      <c r="J14" s="19">
        <v>0.1489</v>
      </c>
      <c r="K14" s="19">
        <v>0.14779999999999999</v>
      </c>
      <c r="L14" s="19">
        <v>0.1497</v>
      </c>
      <c r="M14" s="19">
        <v>0.15379999999999999</v>
      </c>
      <c r="N14" s="19">
        <v>0.16320000000000001</v>
      </c>
      <c r="O14" s="19">
        <v>0.17560000000000001</v>
      </c>
      <c r="P14" s="19">
        <v>0.19670000000000001</v>
      </c>
      <c r="Q14" s="19">
        <v>0.22109999999999999</v>
      </c>
      <c r="R14" s="19">
        <v>0.24460000000000001</v>
      </c>
      <c r="S14" s="19">
        <v>0.25609999999999999</v>
      </c>
      <c r="T14" s="19">
        <v>0.26219999999999999</v>
      </c>
      <c r="U14" s="19">
        <v>0.26419999999999999</v>
      </c>
      <c r="V14" s="19">
        <v>0.26819999999999999</v>
      </c>
      <c r="W14" s="19">
        <v>0.27079999999999999</v>
      </c>
      <c r="X14" s="19">
        <v>0.27289999999999998</v>
      </c>
      <c r="Y14" s="19">
        <v>0.27529999999999999</v>
      </c>
      <c r="Z14" s="19">
        <v>0.27810000000000001</v>
      </c>
      <c r="AA14" s="19">
        <v>0.28299999999999997</v>
      </c>
      <c r="AB14" s="19">
        <v>0.28749999999999998</v>
      </c>
      <c r="AC14" s="19">
        <v>0.2918</v>
      </c>
      <c r="AD14" s="19">
        <v>0.29659999999999997</v>
      </c>
      <c r="AE14" s="19">
        <v>0.29949999999999999</v>
      </c>
      <c r="AF14" s="19">
        <v>0.30259999999999998</v>
      </c>
      <c r="AG14" s="19">
        <v>0.30509999999999998</v>
      </c>
      <c r="AH14" s="19">
        <v>0.31069999999999998</v>
      </c>
      <c r="AI14" s="19">
        <v>0.31969999999999998</v>
      </c>
      <c r="AJ14" s="19">
        <v>0.3286</v>
      </c>
      <c r="AK14" s="19">
        <v>0.34260000000000002</v>
      </c>
      <c r="AL14" s="19">
        <v>0.36330000000000001</v>
      </c>
      <c r="AM14" s="19">
        <v>0.38719999999999999</v>
      </c>
      <c r="AN14" s="19">
        <v>0.39910000000000001</v>
      </c>
      <c r="AO14" s="19">
        <v>0.39739999999999998</v>
      </c>
      <c r="AP14" s="19">
        <v>0.3851</v>
      </c>
      <c r="AQ14" s="19">
        <v>0.36870000000000003</v>
      </c>
      <c r="AR14" s="19">
        <v>0.3498</v>
      </c>
      <c r="AS14" s="19">
        <v>0.3306</v>
      </c>
      <c r="AT14" s="19">
        <v>0.30990000000000001</v>
      </c>
      <c r="AU14" s="19">
        <v>0.28649999999999998</v>
      </c>
      <c r="AV14" s="19">
        <v>0.26140000000000002</v>
      </c>
      <c r="AW14" s="19">
        <v>0.23780000000000001</v>
      </c>
      <c r="AX14" s="19">
        <v>0.2167</v>
      </c>
      <c r="AY14" s="20">
        <v>0.1991</v>
      </c>
      <c r="BA14" s="19">
        <f t="shared" si="0"/>
        <v>12.603100000000001</v>
      </c>
      <c r="BB14" s="11">
        <v>365</v>
      </c>
      <c r="BC14" s="13">
        <f t="shared" si="1"/>
        <v>4600.1315000000004</v>
      </c>
    </row>
    <row r="15" spans="2:55" x14ac:dyDescent="0.35">
      <c r="B15" s="133"/>
      <c r="C15" s="25" t="s">
        <v>14</v>
      </c>
      <c r="D15" s="19">
        <v>0.35399999999999998</v>
      </c>
      <c r="E15" s="19">
        <v>0.34849999999999998</v>
      </c>
      <c r="F15" s="19">
        <v>0.34470000000000001</v>
      </c>
      <c r="G15" s="19">
        <v>0.34129999999999999</v>
      </c>
      <c r="H15" s="19">
        <v>0.33879999999999999</v>
      </c>
      <c r="I15" s="19">
        <v>0.33729999999999999</v>
      </c>
      <c r="J15" s="19">
        <v>0.33789999999999998</v>
      </c>
      <c r="K15" s="19">
        <v>0.33950000000000002</v>
      </c>
      <c r="L15" s="19">
        <v>0.34539999999999998</v>
      </c>
      <c r="M15" s="19">
        <v>0.35680000000000001</v>
      </c>
      <c r="N15" s="19">
        <v>0.38179999999999997</v>
      </c>
      <c r="O15" s="19">
        <v>0.4133</v>
      </c>
      <c r="P15" s="19">
        <v>0.4657</v>
      </c>
      <c r="Q15" s="19">
        <v>0.51370000000000005</v>
      </c>
      <c r="R15" s="19">
        <v>0.57579999999999998</v>
      </c>
      <c r="S15" s="19">
        <v>0.6351</v>
      </c>
      <c r="T15" s="19">
        <v>0.69820000000000004</v>
      </c>
      <c r="U15" s="19">
        <v>0.74680000000000002</v>
      </c>
      <c r="V15" s="19">
        <v>0.78439999999999999</v>
      </c>
      <c r="W15" s="19">
        <v>0.80620000000000003</v>
      </c>
      <c r="X15" s="19">
        <v>0.82769999999999999</v>
      </c>
      <c r="Y15" s="19">
        <v>0.84370000000000001</v>
      </c>
      <c r="Z15" s="19">
        <v>0.85499999999999998</v>
      </c>
      <c r="AA15" s="19">
        <v>0.85919999999999996</v>
      </c>
      <c r="AB15" s="19">
        <v>0.85950000000000004</v>
      </c>
      <c r="AC15" s="19">
        <v>0.85599999999999998</v>
      </c>
      <c r="AD15" s="19">
        <v>0.8518</v>
      </c>
      <c r="AE15" s="19">
        <v>0.84189999999999998</v>
      </c>
      <c r="AF15" s="19">
        <v>0.82420000000000004</v>
      </c>
      <c r="AG15" s="19">
        <v>0.79959999999999998</v>
      </c>
      <c r="AH15" s="19">
        <v>0.76980000000000004</v>
      </c>
      <c r="AI15" s="19">
        <v>0.73870000000000002</v>
      </c>
      <c r="AJ15" s="19">
        <v>0.69830000000000003</v>
      </c>
      <c r="AK15" s="19">
        <v>0.66010000000000002</v>
      </c>
      <c r="AL15" s="19">
        <v>0.61260000000000003</v>
      </c>
      <c r="AM15" s="19">
        <v>0.57999999999999996</v>
      </c>
      <c r="AN15" s="19">
        <v>0.55479999999999996</v>
      </c>
      <c r="AO15" s="19">
        <v>0.54049999999999998</v>
      </c>
      <c r="AP15" s="19">
        <v>0.52549999999999997</v>
      </c>
      <c r="AQ15" s="19">
        <v>0.50880000000000003</v>
      </c>
      <c r="AR15" s="19">
        <v>0.48880000000000001</v>
      </c>
      <c r="AS15" s="19">
        <v>0.46679999999999999</v>
      </c>
      <c r="AT15" s="19">
        <v>0.44009999999999999</v>
      </c>
      <c r="AU15" s="19">
        <v>0.4173</v>
      </c>
      <c r="AV15" s="19">
        <v>0.39729999999999999</v>
      </c>
      <c r="AW15" s="19">
        <v>0.38200000000000001</v>
      </c>
      <c r="AX15" s="19">
        <v>0.37059999999999998</v>
      </c>
      <c r="AY15" s="20">
        <v>0.36159999999999998</v>
      </c>
      <c r="BA15" s="19">
        <f t="shared" si="0"/>
        <v>27.397400000000012</v>
      </c>
      <c r="BB15" s="11">
        <v>365</v>
      </c>
      <c r="BC15" s="13">
        <f t="shared" si="1"/>
        <v>10000.051000000005</v>
      </c>
    </row>
    <row r="16" spans="2:55" x14ac:dyDescent="0.35">
      <c r="B16" s="124" t="s">
        <v>7</v>
      </c>
      <c r="C16" s="8" t="s">
        <v>15</v>
      </c>
      <c r="D16" s="17">
        <v>0.2208</v>
      </c>
      <c r="E16" s="17">
        <v>0.27310000000000001</v>
      </c>
      <c r="F16" s="17">
        <v>0.26889999999999997</v>
      </c>
      <c r="G16" s="17">
        <v>0.2472</v>
      </c>
      <c r="H16" s="17">
        <v>0.21909999999999999</v>
      </c>
      <c r="I16" s="17">
        <v>0.18870000000000001</v>
      </c>
      <c r="J16" s="17">
        <v>0.16969999999999999</v>
      </c>
      <c r="K16" s="17">
        <v>0.15679999999999999</v>
      </c>
      <c r="L16" s="17">
        <v>0.14960000000000001</v>
      </c>
      <c r="M16" s="17">
        <v>0.14410000000000001</v>
      </c>
      <c r="N16" s="17">
        <v>0.14249999999999999</v>
      </c>
      <c r="O16" s="17">
        <v>0.14779999999999999</v>
      </c>
      <c r="P16" s="17">
        <v>0.1575</v>
      </c>
      <c r="Q16" s="17">
        <v>0.1777</v>
      </c>
      <c r="R16" s="17">
        <v>0.16839999999999999</v>
      </c>
      <c r="S16" s="17">
        <v>0.18260000000000001</v>
      </c>
      <c r="T16" s="17">
        <v>0.1913</v>
      </c>
      <c r="U16" s="17">
        <v>0.19289999999999999</v>
      </c>
      <c r="V16" s="17">
        <v>0.191</v>
      </c>
      <c r="W16" s="17">
        <v>0.19239999999999999</v>
      </c>
      <c r="X16" s="17">
        <v>0.23910000000000001</v>
      </c>
      <c r="Y16" s="17">
        <v>0.26840000000000003</v>
      </c>
      <c r="Z16" s="17">
        <v>0.27229999999999999</v>
      </c>
      <c r="AA16" s="17">
        <v>0.26939999999999997</v>
      </c>
      <c r="AB16" s="17">
        <v>0.25659999999999999</v>
      </c>
      <c r="AC16" s="17">
        <v>0.251</v>
      </c>
      <c r="AD16" s="17">
        <v>0.24149999999999999</v>
      </c>
      <c r="AE16" s="17">
        <v>0.23669999999999999</v>
      </c>
      <c r="AF16" s="17">
        <v>0.23499999999999999</v>
      </c>
      <c r="AG16" s="17">
        <v>0.2394</v>
      </c>
      <c r="AH16" s="17">
        <v>0.24249999999999999</v>
      </c>
      <c r="AI16" s="17">
        <v>0.24940000000000001</v>
      </c>
      <c r="AJ16" s="17">
        <v>0.23980000000000001</v>
      </c>
      <c r="AK16" s="17">
        <v>0.25580000000000003</v>
      </c>
      <c r="AL16" s="17">
        <v>0.2752</v>
      </c>
      <c r="AM16" s="17">
        <v>0.29630000000000001</v>
      </c>
      <c r="AN16" s="17">
        <v>0.31390000000000001</v>
      </c>
      <c r="AO16" s="17">
        <v>0.31929999999999997</v>
      </c>
      <c r="AP16" s="17">
        <v>0.3135</v>
      </c>
      <c r="AQ16" s="17">
        <v>0.3029</v>
      </c>
      <c r="AR16" s="17">
        <v>0.29220000000000002</v>
      </c>
      <c r="AS16" s="17">
        <v>0.28039999999999998</v>
      </c>
      <c r="AT16" s="17">
        <v>0.26519999999999999</v>
      </c>
      <c r="AU16" s="17">
        <v>0.2462</v>
      </c>
      <c r="AV16" s="17">
        <v>0.22470000000000001</v>
      </c>
      <c r="AW16" s="17">
        <v>0.2019</v>
      </c>
      <c r="AX16" s="17">
        <v>0.18099999999999999</v>
      </c>
      <c r="AY16" s="18">
        <v>0.1671</v>
      </c>
      <c r="BA16" s="23">
        <f t="shared" si="0"/>
        <v>10.958799999999997</v>
      </c>
      <c r="BB16" s="7">
        <v>365</v>
      </c>
      <c r="BC16" s="7">
        <f t="shared" si="1"/>
        <v>3999.9619999999986</v>
      </c>
    </row>
    <row r="17" spans="2:55" x14ac:dyDescent="0.35">
      <c r="B17" s="124"/>
      <c r="C17" s="8" t="s">
        <v>14</v>
      </c>
      <c r="D17" s="17">
        <v>0.50080000000000002</v>
      </c>
      <c r="E17" s="17">
        <v>0.58040000000000003</v>
      </c>
      <c r="F17" s="17">
        <v>0.57320000000000004</v>
      </c>
      <c r="G17" s="17">
        <v>0.54339999999999999</v>
      </c>
      <c r="H17" s="17">
        <v>0.50029999999999997</v>
      </c>
      <c r="I17" s="17">
        <v>0.45179999999999998</v>
      </c>
      <c r="J17" s="17">
        <v>0.42070000000000002</v>
      </c>
      <c r="K17" s="17">
        <v>0.39979999999999999</v>
      </c>
      <c r="L17" s="17">
        <v>0.38829999999999998</v>
      </c>
      <c r="M17" s="17">
        <v>0.37930000000000003</v>
      </c>
      <c r="N17" s="17">
        <v>0.37669999999999998</v>
      </c>
      <c r="O17" s="17">
        <v>0.38919999999999999</v>
      </c>
      <c r="P17" s="17">
        <v>0.41010000000000002</v>
      </c>
      <c r="Q17" s="17">
        <v>0.45550000000000002</v>
      </c>
      <c r="R17" s="17">
        <v>0.45490000000000003</v>
      </c>
      <c r="S17" s="17">
        <v>0.49680000000000002</v>
      </c>
      <c r="T17" s="17">
        <v>0.52869999999999995</v>
      </c>
      <c r="U17" s="17">
        <v>0.54969999999999997</v>
      </c>
      <c r="V17" s="17">
        <v>0.55979999999999996</v>
      </c>
      <c r="W17" s="17">
        <v>0.5716</v>
      </c>
      <c r="X17" s="17">
        <v>0.66239999999999999</v>
      </c>
      <c r="Y17" s="17">
        <v>0.71460000000000001</v>
      </c>
      <c r="Z17" s="17">
        <v>0.72230000000000005</v>
      </c>
      <c r="AA17" s="17">
        <v>0.71779999999999999</v>
      </c>
      <c r="AB17" s="17">
        <v>0.69430000000000003</v>
      </c>
      <c r="AC17" s="17">
        <v>0.68789999999999996</v>
      </c>
      <c r="AD17" s="17">
        <v>0.66849999999999998</v>
      </c>
      <c r="AE17" s="17">
        <v>0.65780000000000005</v>
      </c>
      <c r="AF17" s="17">
        <v>0.65180000000000005</v>
      </c>
      <c r="AG17" s="17">
        <v>0.65229999999999999</v>
      </c>
      <c r="AH17" s="17">
        <v>0.65129999999999999</v>
      </c>
      <c r="AI17" s="17">
        <v>0.65349999999999997</v>
      </c>
      <c r="AJ17" s="17">
        <v>0.62570000000000003</v>
      </c>
      <c r="AK17" s="17">
        <v>0.63749999999999996</v>
      </c>
      <c r="AL17" s="17">
        <v>0.65680000000000005</v>
      </c>
      <c r="AM17" s="17">
        <v>0.68089999999999995</v>
      </c>
      <c r="AN17" s="17">
        <v>0.70479999999999998</v>
      </c>
      <c r="AO17" s="17">
        <v>0.71120000000000005</v>
      </c>
      <c r="AP17" s="17">
        <v>0.69940000000000002</v>
      </c>
      <c r="AQ17" s="17">
        <v>0.67900000000000005</v>
      </c>
      <c r="AR17" s="17">
        <v>0.65700000000000003</v>
      </c>
      <c r="AS17" s="17">
        <v>0.63339999999999996</v>
      </c>
      <c r="AT17" s="17">
        <v>0.60289999999999999</v>
      </c>
      <c r="AU17" s="17">
        <v>0.56659999999999999</v>
      </c>
      <c r="AV17" s="17">
        <v>0.52629999999999999</v>
      </c>
      <c r="AW17" s="17">
        <v>0.4844</v>
      </c>
      <c r="AX17" s="17">
        <v>0.4461</v>
      </c>
      <c r="AY17" s="18">
        <v>0.42</v>
      </c>
      <c r="BA17" s="23">
        <f t="shared" si="0"/>
        <v>27.397500000000001</v>
      </c>
      <c r="BB17" s="7">
        <v>365</v>
      </c>
      <c r="BC17" s="7">
        <f t="shared" si="1"/>
        <v>10000.0875</v>
      </c>
    </row>
    <row r="18" spans="2:55" ht="15" thickBot="1" x14ac:dyDescent="0.4">
      <c r="B18" s="125"/>
      <c r="C18" s="9" t="s">
        <v>8</v>
      </c>
      <c r="D18" s="21">
        <v>0.20569999999999999</v>
      </c>
      <c r="E18" s="21">
        <v>0.20569999999999999</v>
      </c>
      <c r="F18" s="21">
        <v>0.20569999999999999</v>
      </c>
      <c r="G18" s="21">
        <v>0.20569999999999999</v>
      </c>
      <c r="H18" s="21">
        <v>0.20569999999999999</v>
      </c>
      <c r="I18" s="21">
        <v>0.20569999999999999</v>
      </c>
      <c r="J18" s="21">
        <v>0.20569999999999999</v>
      </c>
      <c r="K18" s="21">
        <v>0.20569999999999999</v>
      </c>
      <c r="L18" s="21">
        <v>0.20569999999999999</v>
      </c>
      <c r="M18" s="21">
        <v>0.20569999999999999</v>
      </c>
      <c r="N18" s="21">
        <v>0.20569999999999999</v>
      </c>
      <c r="O18" s="21">
        <v>0.20569999999999999</v>
      </c>
      <c r="P18" s="21">
        <v>0.20569999999999999</v>
      </c>
      <c r="Q18" s="21">
        <v>0</v>
      </c>
      <c r="R18" s="21">
        <v>0</v>
      </c>
      <c r="S18" s="21">
        <v>0</v>
      </c>
      <c r="T18" s="21">
        <v>0</v>
      </c>
      <c r="U18" s="21">
        <v>0</v>
      </c>
      <c r="V18" s="21">
        <v>0</v>
      </c>
      <c r="W18" s="21">
        <v>0.14649999999999999</v>
      </c>
      <c r="X18" s="21">
        <v>0.14649999999999999</v>
      </c>
      <c r="Y18" s="21">
        <v>0.14649999999999999</v>
      </c>
      <c r="Z18" s="21">
        <v>0.14649999999999999</v>
      </c>
      <c r="AA18" s="21">
        <v>0.14649999999999999</v>
      </c>
      <c r="AB18" s="21">
        <v>0.14649999999999999</v>
      </c>
      <c r="AC18" s="21">
        <v>0.14649999999999999</v>
      </c>
      <c r="AD18" s="21">
        <v>0.14649999999999999</v>
      </c>
      <c r="AE18" s="21">
        <v>0.14649999999999999</v>
      </c>
      <c r="AF18" s="21">
        <v>0.14649999999999999</v>
      </c>
      <c r="AG18" s="21">
        <v>0.14649999999999999</v>
      </c>
      <c r="AH18" s="21">
        <v>0.14649999999999999</v>
      </c>
      <c r="AI18" s="21">
        <v>0.14649999999999999</v>
      </c>
      <c r="AJ18" s="21">
        <v>0.14649999999999999</v>
      </c>
      <c r="AK18" s="21">
        <v>0</v>
      </c>
      <c r="AL18" s="21">
        <v>0</v>
      </c>
      <c r="AM18" s="21">
        <v>0</v>
      </c>
      <c r="AN18" s="21">
        <v>0</v>
      </c>
      <c r="AO18" s="21">
        <v>0</v>
      </c>
      <c r="AP18" s="21">
        <v>0</v>
      </c>
      <c r="AQ18" s="21">
        <v>0</v>
      </c>
      <c r="AR18" s="21">
        <v>0</v>
      </c>
      <c r="AS18" s="21">
        <v>0</v>
      </c>
      <c r="AT18" s="21">
        <v>0</v>
      </c>
      <c r="AU18" s="21">
        <v>0</v>
      </c>
      <c r="AV18" s="21">
        <v>0</v>
      </c>
      <c r="AW18" s="21">
        <v>0</v>
      </c>
      <c r="AX18" s="21">
        <v>0</v>
      </c>
      <c r="AY18" s="22">
        <v>0.20569999999999999</v>
      </c>
      <c r="BA18" s="23">
        <f t="shared" si="0"/>
        <v>4.9307999999999996</v>
      </c>
      <c r="BB18" s="7">
        <v>365</v>
      </c>
      <c r="BC18" s="7">
        <f t="shared" si="1"/>
        <v>1799.742</v>
      </c>
    </row>
    <row r="20" spans="2:55" ht="26" x14ac:dyDescent="0.6">
      <c r="B20" s="56" t="s">
        <v>131</v>
      </c>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row>
    <row r="21" spans="2:55" x14ac:dyDescent="0.3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9"/>
      <c r="AH21" s="29"/>
      <c r="AI21" s="23"/>
      <c r="AJ21" s="23"/>
      <c r="AK21" s="23"/>
      <c r="AL21" s="23"/>
      <c r="AM21" s="23"/>
      <c r="AN21" s="23"/>
      <c r="AO21" s="23"/>
      <c r="AP21" s="23"/>
      <c r="AQ21" s="23"/>
      <c r="AR21" s="23"/>
      <c r="AS21" s="23"/>
      <c r="AT21" s="23"/>
      <c r="AU21" s="23"/>
      <c r="AV21" s="23"/>
      <c r="AW21" s="23"/>
      <c r="AX21" s="23"/>
      <c r="AY21" s="23"/>
    </row>
    <row r="22" spans="2:55" x14ac:dyDescent="0.35">
      <c r="B22" t="s">
        <v>3</v>
      </c>
      <c r="C22" t="s">
        <v>17</v>
      </c>
    </row>
    <row r="23" spans="2:55" s="101" customFormat="1" ht="29" x14ac:dyDescent="0.35">
      <c r="C23" s="102"/>
      <c r="D23" s="103">
        <v>0</v>
      </c>
      <c r="E23" s="103">
        <v>2.0833333333333332E-2</v>
      </c>
      <c r="F23" s="103">
        <v>4.1666666666666664E-2</v>
      </c>
      <c r="G23" s="103">
        <v>6.25E-2</v>
      </c>
      <c r="H23" s="103">
        <v>8.3333333333333301E-2</v>
      </c>
      <c r="I23" s="103">
        <v>0.104166666666667</v>
      </c>
      <c r="J23" s="103">
        <v>0.125</v>
      </c>
      <c r="K23" s="103">
        <v>0.14583333333333301</v>
      </c>
      <c r="L23" s="103">
        <v>0.16666666666666699</v>
      </c>
      <c r="M23" s="103">
        <v>0.1875</v>
      </c>
      <c r="N23" s="103">
        <v>0.20833333333333301</v>
      </c>
      <c r="O23" s="103">
        <v>0.22916666666666699</v>
      </c>
      <c r="P23" s="103">
        <v>0.25</v>
      </c>
      <c r="Q23" s="103">
        <v>0.27083333333333298</v>
      </c>
      <c r="R23" s="103">
        <v>0.29166666666666702</v>
      </c>
      <c r="S23" s="103">
        <v>0.3125</v>
      </c>
      <c r="T23" s="103">
        <v>0.33333333333333298</v>
      </c>
      <c r="U23" s="103">
        <v>0.35416666666666702</v>
      </c>
      <c r="V23" s="103">
        <v>0.375</v>
      </c>
      <c r="W23" s="103">
        <v>0.39583333333333298</v>
      </c>
      <c r="X23" s="103">
        <v>0.41666666666666702</v>
      </c>
      <c r="Y23" s="103">
        <v>0.4375</v>
      </c>
      <c r="Z23" s="103">
        <v>0.45833333333333298</v>
      </c>
      <c r="AA23" s="103">
        <v>0.47916666666666702</v>
      </c>
      <c r="AB23" s="103">
        <v>0.5</v>
      </c>
      <c r="AC23" s="103">
        <v>0.52083333333333304</v>
      </c>
      <c r="AD23" s="103">
        <v>0.54166666666666696</v>
      </c>
      <c r="AE23" s="103">
        <v>0.5625</v>
      </c>
      <c r="AF23" s="103">
        <v>0.58333333333333304</v>
      </c>
      <c r="AG23" s="103">
        <v>0.60416666666666696</v>
      </c>
      <c r="AH23" s="103">
        <v>0.625</v>
      </c>
      <c r="AI23" s="103">
        <v>0.64583333333333304</v>
      </c>
      <c r="AJ23" s="103">
        <v>0.66666666666666696</v>
      </c>
      <c r="AK23" s="103">
        <v>0.6875</v>
      </c>
      <c r="AL23" s="103">
        <v>0.70833333333333304</v>
      </c>
      <c r="AM23" s="103">
        <v>0.72916666666666696</v>
      </c>
      <c r="AN23" s="103">
        <v>0.75</v>
      </c>
      <c r="AO23" s="103">
        <v>0.77083333333333304</v>
      </c>
      <c r="AP23" s="103">
        <v>0.79166666666666696</v>
      </c>
      <c r="AQ23" s="103">
        <v>0.8125</v>
      </c>
      <c r="AR23" s="103">
        <v>0.83333333333333304</v>
      </c>
      <c r="AS23" s="103">
        <v>0.85416666666666696</v>
      </c>
      <c r="AT23" s="103">
        <v>0.875</v>
      </c>
      <c r="AU23" s="103">
        <v>0.89583333333333304</v>
      </c>
      <c r="AV23" s="103">
        <v>0.91666666666666696</v>
      </c>
      <c r="AW23" s="103">
        <v>0.9375</v>
      </c>
      <c r="AX23" s="103">
        <v>0.95833333333333304</v>
      </c>
      <c r="AY23" s="103">
        <v>0.97916666666666696</v>
      </c>
      <c r="BA23" s="104" t="s">
        <v>107</v>
      </c>
      <c r="BB23" s="104" t="s">
        <v>139</v>
      </c>
    </row>
    <row r="24" spans="2:55" x14ac:dyDescent="0.35">
      <c r="C24" s="100" t="s">
        <v>18</v>
      </c>
      <c r="D24" s="105">
        <f>IF(
(D23&gt;=TIME(15,0,0)) * (D23&lt;TIME(21,0,0)),
D8*(SUM(Periods!$L$6:$L$7)/365),0)/$BA$8</f>
        <v>0</v>
      </c>
      <c r="E24" s="105">
        <f>IF(
(E23&gt;=TIME(15,0,0)) * (E23&lt;TIME(21,0,0)),
E8*(SUM(Periods!$L$6:$L$7)/365),0)/$BA$8</f>
        <v>0</v>
      </c>
      <c r="F24" s="105">
        <f>IF(
(F23&gt;=TIME(15,0,0)) * (F23&lt;TIME(21,0,0)),
F8*(SUM(Periods!$L$6:$L$7)/365),0)/$BA$8</f>
        <v>0</v>
      </c>
      <c r="G24" s="105">
        <f>IF(
(G23&gt;=TIME(15,0,0)) * (G23&lt;TIME(21,0,0)),
G8*(SUM(Periods!$L$6:$L$7)/365),0)/$BA$8</f>
        <v>0</v>
      </c>
      <c r="H24" s="105">
        <f>IF(
(H23&gt;=TIME(15,0,0)) * (H23&lt;TIME(21,0,0)),
H8*(SUM(Periods!$L$6:$L$7)/365),0)/$BA$8</f>
        <v>0</v>
      </c>
      <c r="I24" s="105">
        <f>IF(
(I23&gt;=TIME(15,0,0)) * (I23&lt;TIME(21,0,0)),
I8*(SUM(Periods!$L$6:$L$7)/365),0)/$BA$8</f>
        <v>0</v>
      </c>
      <c r="J24" s="105">
        <f>IF(
(J23&gt;=TIME(15,0,0)) * (J23&lt;TIME(21,0,0)),
J8*(SUM(Periods!$L$6:$L$7)/365),0)/$BA$8</f>
        <v>0</v>
      </c>
      <c r="K24" s="105">
        <f>IF(
(K23&gt;=TIME(15,0,0)) * (K23&lt;TIME(21,0,0)),
K8*(SUM(Periods!$L$6:$L$7)/365),0)/$BA$8</f>
        <v>0</v>
      </c>
      <c r="L24" s="105">
        <f>IF(
(L23&gt;=TIME(15,0,0)) * (L23&lt;TIME(21,0,0)),
L8*(SUM(Periods!$L$6:$L$7)/365),0)/$BA$8</f>
        <v>0</v>
      </c>
      <c r="M24" s="105">
        <f>IF(
(M23&gt;=TIME(15,0,0)) * (M23&lt;TIME(21,0,0)),
M8*(SUM(Periods!$L$6:$L$7)/365),0)/$BA$8</f>
        <v>0</v>
      </c>
      <c r="N24" s="105">
        <f>IF(
(N23&gt;=TIME(15,0,0)) * (N23&lt;TIME(21,0,0)),
N8*(SUM(Periods!$L$6:$L$7)/365),0)/$BA$8</f>
        <v>0</v>
      </c>
      <c r="O24" s="105">
        <f>IF(
(O23&gt;=TIME(15,0,0)) * (O23&lt;TIME(21,0,0)),
O8*(SUM(Periods!$L$6:$L$7)/365),0)/$BA$8</f>
        <v>0</v>
      </c>
      <c r="P24" s="105">
        <f>IF(
(P23&gt;=TIME(15,0,0)) * (P23&lt;TIME(21,0,0)),
P8*(SUM(Periods!$L$6:$L$7)/365),0)/$BA$8</f>
        <v>0</v>
      </c>
      <c r="Q24" s="105">
        <f>IF(
(Q23&gt;=TIME(15,0,0)) * (Q23&lt;TIME(21,0,0)),
Q8*(SUM(Periods!$L$6:$L$7)/365),0)/$BA$8</f>
        <v>0</v>
      </c>
      <c r="R24" s="105">
        <f>IF(
(R23&gt;=TIME(15,0,0)) * (R23&lt;TIME(21,0,0)),
R8*(SUM(Periods!$L$6:$L$7)/365),0)/$BA$8</f>
        <v>0</v>
      </c>
      <c r="S24" s="105">
        <f>IF(
(S23&gt;=TIME(15,0,0)) * (S23&lt;TIME(21,0,0)),
S8*(SUM(Periods!$L$6:$L$7)/365),0)/$BA$8</f>
        <v>0</v>
      </c>
      <c r="T24" s="105">
        <f>IF(
(T23&gt;=TIME(15,0,0)) * (T23&lt;TIME(21,0,0)),
T8*(SUM(Periods!$L$6:$L$7)/365),0)/$BA$8</f>
        <v>0</v>
      </c>
      <c r="U24" s="105">
        <f>IF(
(U23&gt;=TIME(15,0,0)) * (U23&lt;TIME(21,0,0)),
U8*(SUM(Periods!$L$6:$L$7)/365),0)/$BA$8</f>
        <v>0</v>
      </c>
      <c r="V24" s="105">
        <f>IF(
(V23&gt;=TIME(15,0,0)) * (V23&lt;TIME(21,0,0)),
V8*(SUM(Periods!$L$6:$L$7)/365),0)/$BA$8</f>
        <v>0</v>
      </c>
      <c r="W24" s="105">
        <f>IF(
(W23&gt;=TIME(15,0,0)) * (W23&lt;TIME(21,0,0)),
W8*(SUM(Periods!$L$6:$L$7)/365),0)/$BA$8</f>
        <v>0</v>
      </c>
      <c r="X24" s="105">
        <f>IF(
(X23&gt;=TIME(15,0,0)) * (X23&lt;TIME(21,0,0)),
X8*(SUM(Periods!$L$6:$L$7)/365),0)/$BA$8</f>
        <v>0</v>
      </c>
      <c r="Y24" s="105">
        <f>IF(
(Y23&gt;=TIME(15,0,0)) * (Y23&lt;TIME(21,0,0)),
Y8*(SUM(Periods!$L$6:$L$7)/365),0)/$BA$8</f>
        <v>0</v>
      </c>
      <c r="Z24" s="105">
        <f>IF(
(Z23&gt;=TIME(15,0,0)) * (Z23&lt;TIME(21,0,0)),
Z8*(SUM(Periods!$L$6:$L$7)/365),0)/$BA$8</f>
        <v>0</v>
      </c>
      <c r="AA24" s="105">
        <f>IF(
(AA23&gt;=TIME(15,0,0)) * (AA23&lt;TIME(21,0,0)),
AA8*(SUM(Periods!$L$6:$L$7)/365),0)/$BA$8</f>
        <v>0</v>
      </c>
      <c r="AB24" s="105">
        <f>IF(
(AB23&gt;=TIME(15,0,0)) * (AB23&lt;TIME(21,0,0)),
AB8*(SUM(Periods!$L$6:$L$7)/365),0)/$BA$8</f>
        <v>0</v>
      </c>
      <c r="AC24" s="105">
        <f>IF(
(AC23&gt;=TIME(15,0,0)) * (AC23&lt;TIME(21,0,0)),
AC8*(SUM(Periods!$L$6:$L$7)/365),0)/$BA$8</f>
        <v>0</v>
      </c>
      <c r="AD24" s="105">
        <f>IF(
(AD23&gt;=TIME(15,0,0)) * (AD23&lt;TIME(21,0,0)),
AD8*(SUM(Periods!$L$6:$L$7)/365),0)/$BA$8</f>
        <v>0</v>
      </c>
      <c r="AE24" s="105">
        <f>IF(
(AE23&gt;=TIME(15,0,0)) * (AE23&lt;TIME(21,0,0)),
AE8*(SUM(Periods!$L$6:$L$7)/365),0)/$BA$8</f>
        <v>0</v>
      </c>
      <c r="AF24" s="105">
        <f>IF(
(AF23&gt;=TIME(15,0,0)) * (AF23&lt;TIME(21,0,0)),
AF8*(SUM(Periods!$L$6:$L$7)/365),0)/$BA$8</f>
        <v>0</v>
      </c>
      <c r="AG24" s="105">
        <f>IF(
(AG23&gt;=TIME(15,0,0)) * (AG23&lt;TIME(21,0,0)),
AG8*(SUM(Periods!$L$6:$L$7)/365),0)/$BA$8</f>
        <v>0</v>
      </c>
      <c r="AH24" s="105">
        <f>IF(
(AH23&gt;=TIME(15,0,0)) * (AH23&lt;TIME(21,0,0)),
AH8*(SUM(Periods!$L$6:$L$7)/365),0)/$BA$8</f>
        <v>1.5015776526641128E-2</v>
      </c>
      <c r="AI24" s="105">
        <f>IF(
(AI23&gt;=TIME(15,0,0)) * (AI23&lt;TIME(21,0,0)),
AI8*(SUM(Periods!$L$6:$L$7)/365),0)/$BA$8</f>
        <v>1.5582762279306829E-2</v>
      </c>
      <c r="AJ24" s="105">
        <f>IF(
(AJ23&gt;=TIME(15,0,0)) * (AJ23&lt;TIME(21,0,0)),
AJ8*(SUM(Periods!$L$6:$L$7)/365),0)/$BA$8</f>
        <v>1.6374050087972152E-2</v>
      </c>
      <c r="AK24" s="105">
        <f>IF(
(AK23&gt;=TIME(15,0,0)) * (AK23&lt;TIME(21,0,0)),
AK8*(SUM(Periods!$L$6:$L$7)/365),0)/$BA$8</f>
        <v>1.7439484853970341E-2</v>
      </c>
      <c r="AL24" s="105">
        <f>IF(
(AL23&gt;=TIME(15,0,0)) * (AL23&lt;TIME(21,0,0)),
AL8*(SUM(Periods!$L$6:$L$7)/365),0)/$BA$8</f>
        <v>1.8772835964634742E-2</v>
      </c>
      <c r="AM24" s="105">
        <f>IF(
(AM23&gt;=TIME(15,0,0)) * (AM23&lt;TIME(21,0,0)),
AM8*(SUM(Periods!$L$6:$L$7)/365),0)/$BA$8</f>
        <v>1.9950421758632736E-2</v>
      </c>
      <c r="AN24" s="105">
        <f>IF(
(AN23&gt;=TIME(15,0,0)) * (AN23&lt;TIME(21,0,0)),
AN8*(SUM(Periods!$L$6:$L$7)/365),0)/$BA$8</f>
        <v>2.0473793222631848E-2</v>
      </c>
      <c r="AO24" s="105">
        <f>IF(
(AO23&gt;=TIME(15,0,0)) * (AO23&lt;TIME(21,0,0)),
AO8*(SUM(Periods!$L$6:$L$7)/365),0)/$BA$8</f>
        <v>2.0442640159298565E-2</v>
      </c>
      <c r="AP24" s="105">
        <f>IF(
(AP23&gt;=TIME(15,0,0)) * (AP23&lt;TIME(21,0,0)),
AP8*(SUM(Periods!$L$6:$L$7)/365),0)/$BA$8</f>
        <v>2.009995646263248E-2</v>
      </c>
      <c r="AQ24" s="105">
        <f>IF(
(AQ23&gt;=TIME(15,0,0)) * (AQ23&lt;TIME(21,0,0)),
AQ8*(SUM(Periods!$L$6:$L$7)/365),0)/$BA$8</f>
        <v>1.9657582963299901E-2</v>
      </c>
      <c r="AR24" s="105">
        <f>IF(
(AR23&gt;=TIME(15,0,0)) * (AR23&lt;TIME(21,0,0)),
AR8*(SUM(Periods!$L$6:$L$7)/365),0)/$BA$8</f>
        <v>1.9071905372634229E-2</v>
      </c>
      <c r="AS24" s="105">
        <f>IF(
(AS23&gt;=TIME(15,0,0)) * (AS23&lt;TIME(21,0,0)),
AS8*(SUM(Periods!$L$6:$L$7)/365),0)/$BA$8</f>
        <v>1.8286848176635565E-2</v>
      </c>
      <c r="AT24" s="105">
        <f>IF(
(AT23&gt;=TIME(15,0,0)) * (AT23&lt;TIME(21,0,0)),
AT8*(SUM(Periods!$L$6:$L$7)/365),0)/$BA$8</f>
        <v>0</v>
      </c>
      <c r="AU24" s="105">
        <f>IF(
(AU23&gt;=TIME(15,0,0)) * (AU23&lt;TIME(21,0,0)),
AU8*(SUM(Periods!$L$6:$L$7)/365),0)/$BA$8</f>
        <v>0</v>
      </c>
      <c r="AV24" s="105">
        <f>IF(
(AV23&gt;=TIME(15,0,0)) * (AV23&lt;TIME(21,0,0)),
AV8*(SUM(Periods!$L$6:$L$7)/365),0)/$BA$8</f>
        <v>0</v>
      </c>
      <c r="AW24" s="105">
        <f>IF(
(AW23&gt;=TIME(15,0,0)) * (AW23&lt;TIME(21,0,0)),
AW8*(SUM(Periods!$L$6:$L$7)/365),0)/$BA$8</f>
        <v>0</v>
      </c>
      <c r="AX24" s="105">
        <f>IF(
(AX23&gt;=TIME(15,0,0)) * (AX23&lt;TIME(21,0,0)),
AX8*(SUM(Periods!$L$6:$L$7)/365),0)/$BA$8</f>
        <v>0</v>
      </c>
      <c r="AY24" s="105">
        <f>IF(
(AY23&gt;=TIME(15,0,0)) * (AY23&lt;TIME(21,0,0)),
AY8*(SUM(Periods!$L$6:$L$7)/365),0)/$BA$8</f>
        <v>0</v>
      </c>
      <c r="BA24" s="26">
        <f>SUM(D24:AY24)</f>
        <v>0.22116805782829049</v>
      </c>
      <c r="BB24">
        <f>BA24*$BC$8</f>
        <v>862.57709999999997</v>
      </c>
      <c r="BC24" s="26"/>
    </row>
    <row r="25" spans="2:55" x14ac:dyDescent="0.35">
      <c r="C25" s="100" t="s">
        <v>19</v>
      </c>
      <c r="D25" s="105">
        <f>IF(
(D23&lt;TIME(15,0,0)) + (D23&gt;=TIME(21,0,0)),
D8,D8*(SUM(Periods!$L$8:$L$9)/365))/$BA$8</f>
        <v>1.5834986710590349E-2</v>
      </c>
      <c r="E25" s="105">
        <f>IF(
(E23&lt;TIME(15,0,0)) + (E23&gt;=TIME(21,0,0)),
E8,E8*(SUM(Periods!$L$8:$L$9)/365))/$BA$8</f>
        <v>1.4880395313143417E-2</v>
      </c>
      <c r="F25" s="105">
        <f>IF(
(F23&lt;TIME(15,0,0)) + (F23&gt;=TIME(21,0,0)),
F8,F8*(SUM(Periods!$L$8:$L$9)/365))/$BA$8</f>
        <v>1.415041365627223E-2</v>
      </c>
      <c r="G25" s="105">
        <f>IF(
(G23&lt;TIME(15,0,0)) + (G23&gt;=TIME(21,0,0)),
G8,G8*(SUM(Periods!$L$8:$L$9)/365))/$BA$8</f>
        <v>1.3579530565642199E-2</v>
      </c>
      <c r="H25" s="105">
        <f>IF(
(H23&lt;TIME(15,0,0)) + (H23&gt;=TIME(21,0,0)),
H8,H8*(SUM(Periods!$L$8:$L$9)/365))/$BA$8</f>
        <v>1.3149028562872013E-2</v>
      </c>
      <c r="I25" s="105">
        <f>IF(
(I23&lt;TIME(15,0,0)) + (I23&gt;=TIME(21,0,0)),
I8,I8*(SUM(Periods!$L$8:$L$9)/365))/$BA$8</f>
        <v>1.28308314303897E-2</v>
      </c>
      <c r="J25" s="105">
        <f>IF(
(J23&lt;TIME(15,0,0)) + (J23&gt;=TIME(21,0,0)),
J8,J8*(SUM(Periods!$L$8:$L$9)/365))/$BA$8</f>
        <v>1.2643656646576575E-2</v>
      </c>
      <c r="K25" s="105">
        <f>IF(
(K23&lt;TIME(15,0,0)) + (K23&gt;=TIME(21,0,0)),
K8,K8*(SUM(Periods!$L$8:$L$9)/365))/$BA$8</f>
        <v>1.2559427993860671E-2</v>
      </c>
      <c r="L25" s="105">
        <f>IF(
(L23&lt;TIME(15,0,0)) + (L23&gt;=TIME(21,0,0)),
L8,L8*(SUM(Periods!$L$8:$L$9)/365))/$BA$8</f>
        <v>1.2709167820911169E-2</v>
      </c>
      <c r="M25" s="105">
        <f>IF(
(M23&lt;TIME(15,0,0)) + (M23&gt;=TIME(21,0,0)),
M8,M8*(SUM(Periods!$L$8:$L$9)/365))/$BA$8</f>
        <v>1.3036723692584138E-2</v>
      </c>
      <c r="N25" s="105">
        <f>IF(
(N23&lt;TIME(15,0,0)) + (N23&gt;=TIME(21,0,0)),
N8,N8*(SUM(Periods!$L$8:$L$9)/365))/$BA$8</f>
        <v>1.3850934002171229E-2</v>
      </c>
      <c r="O25" s="105">
        <f>IF(
(O23&lt;TIME(15,0,0)) + (O23&gt;=TIME(21,0,0)),
O8,O8*(SUM(Periods!$L$8:$L$9)/365))/$BA$8</f>
        <v>1.4964623965859321E-2</v>
      </c>
      <c r="P25" s="105">
        <f>IF(
(P23&lt;TIME(15,0,0)) + (P23&gt;=TIME(21,0,0)),
P8,P8*(SUM(Periods!$L$8:$L$9)/365))/$BA$8</f>
        <v>1.6705349455321383E-2</v>
      </c>
      <c r="Q25" s="105">
        <f>IF(
(Q23&lt;TIME(15,0,0)) + (Q23&gt;=TIME(21,0,0)),
Q8,Q8*(SUM(Periods!$L$8:$L$9)/365))/$BA$8</f>
        <v>1.8492868640736723E-2</v>
      </c>
      <c r="R25" s="105">
        <f>IF(
(R23&lt;TIME(15,0,0)) + (R23&gt;=TIME(21,0,0)),
R8,R8*(SUM(Periods!$L$8:$L$9)/365))/$BA$8</f>
        <v>2.0261670347770752E-2</v>
      </c>
      <c r="S25" s="105">
        <f>IF(
(S23&lt;TIME(15,0,0)) + (S23&gt;=TIME(21,0,0)),
S8,S8*(SUM(Periods!$L$8:$L$9)/365))/$BA$8</f>
        <v>2.1160109310073751E-2</v>
      </c>
      <c r="T25" s="105">
        <f>IF(
(T23&lt;TIME(15,0,0)) + (T23&gt;=TIME(21,0,0)),
T8,T8*(SUM(Periods!$L$8:$L$9)/365))/$BA$8</f>
        <v>2.1478306442556064E-2</v>
      </c>
      <c r="U25" s="105">
        <f>IF(
(U23&lt;TIME(15,0,0)) + (U23&gt;=TIME(21,0,0)),
U8,U8*(SUM(Periods!$L$8:$L$9)/365))/$BA$8</f>
        <v>2.1375360311458844E-2</v>
      </c>
      <c r="V25" s="105">
        <f>IF(
(V23&lt;TIME(15,0,0)) + (V23&gt;=TIME(21,0,0)),
V8,V8*(SUM(Periods!$L$8:$L$9)/365))/$BA$8</f>
        <v>2.1281772919552279E-2</v>
      </c>
      <c r="W25" s="105">
        <f>IF(
(W23&lt;TIME(15,0,0)) + (W23&gt;=TIME(21,0,0)),
W8,W8*(SUM(Periods!$L$8:$L$9)/365))/$BA$8</f>
        <v>2.1169468049264409E-2</v>
      </c>
      <c r="X25" s="105">
        <f>IF(
(X23&lt;TIME(15,0,0)) + (X23&gt;=TIME(21,0,0)),
X8,X8*(SUM(Periods!$L$8:$L$9)/365))/$BA$8</f>
        <v>2.1066521918167186E-2</v>
      </c>
      <c r="Y25" s="105">
        <f>IF(
(Y23&lt;TIME(15,0,0)) + (Y23&gt;=TIME(21,0,0)),
Y8,Y8*(SUM(Periods!$L$8:$L$9)/365))/$BA$8</f>
        <v>2.1066521918167186E-2</v>
      </c>
      <c r="Z25" s="105">
        <f>IF(
(Z23&lt;TIME(15,0,0)) + (Z23&gt;=TIME(21,0,0)),
Z8,Z8*(SUM(Periods!$L$8:$L$9)/365))/$BA$8</f>
        <v>2.1103956874929813E-2</v>
      </c>
      <c r="AA25" s="105">
        <f>IF(
(AA23&lt;TIME(15,0,0)) + (AA23&gt;=TIME(21,0,0)),
AA8,AA8*(SUM(Periods!$L$8:$L$9)/365))/$BA$8</f>
        <v>2.1188185527645717E-2</v>
      </c>
      <c r="AB25" s="105">
        <f>IF(
(AB23&lt;TIME(15,0,0)) + (AB23&gt;=TIME(21,0,0)),
AB8,AB8*(SUM(Periods!$L$8:$L$9)/365))/$BA$8</f>
        <v>2.1300490397933594E-2</v>
      </c>
      <c r="AC25" s="105">
        <f>IF(
(AC23&lt;TIME(15,0,0)) + (AC23&gt;=TIME(21,0,0)),
AC8,AC8*(SUM(Periods!$L$8:$L$9)/365))/$BA$8</f>
        <v>2.1356642833077529E-2</v>
      </c>
      <c r="AD25" s="105">
        <f>IF(
(AD23&lt;TIME(15,0,0)) + (AD23&gt;=TIME(21,0,0)),
AD8,AD8*(SUM(Periods!$L$8:$L$9)/365))/$BA$8</f>
        <v>2.1384719050649502E-2</v>
      </c>
      <c r="AE25" s="105">
        <f>IF(
(AE23&lt;TIME(15,0,0)) + (AE23&gt;=TIME(21,0,0)),
AE8,AE8*(SUM(Periods!$L$8:$L$9)/365))/$BA$8</f>
        <v>2.1431512746602783E-2</v>
      </c>
      <c r="AF25" s="105">
        <f>IF(
(AF23&lt;TIME(15,0,0)) + (AF23&gt;=TIME(21,0,0)),
AF8,AF8*(SUM(Periods!$L$8:$L$9)/365))/$BA$8</f>
        <v>2.158125257365328E-2</v>
      </c>
      <c r="AG25" s="105">
        <f>IF(
(AG23&lt;TIME(15,0,0)) + (AG23&gt;=TIME(21,0,0)),
AG8,AG8*(SUM(Periods!$L$8:$L$9)/365))/$BA$8</f>
        <v>2.19836783588515E-2</v>
      </c>
      <c r="AH25" s="105">
        <f>IF(
(AH23&lt;TIME(15,0,0)) + (AH23&gt;=TIME(21,0,0)),
AH8,AH8*(SUM(Periods!$L$8:$L$9)/365))/$BA$8</f>
        <v>7.5387849228404019E-3</v>
      </c>
      <c r="AI25" s="105">
        <f>IF(
(AI23&lt;TIME(15,0,0)) + (AI23&gt;=TIME(21,0,0)),
AI8,AI8*(SUM(Periods!$L$8:$L$9)/365))/$BA$8</f>
        <v>7.8234444365244162E-3</v>
      </c>
      <c r="AJ25" s="105">
        <f>IF(
(AJ23&lt;TIME(15,0,0)) + (AJ23&gt;=TIME(21,0,0)),
AJ8,AJ8*(SUM(Periods!$L$8:$L$9)/365))/$BA$8</f>
        <v>8.2207165050724382E-3</v>
      </c>
      <c r="AK25" s="105">
        <f>IF(
(AK23&lt;TIME(15,0,0)) + (AK23&gt;=TIME(21,0,0)),
AK8,AK8*(SUM(Periods!$L$8:$L$9)/365))/$BA$8</f>
        <v>8.755626140676466E-3</v>
      </c>
      <c r="AL25" s="105">
        <f>IF(
(AL23&lt;TIME(15,0,0)) + (AL23&gt;=TIME(21,0,0)),
AL8,AL8*(SUM(Periods!$L$8:$L$9)/365))/$BA$8</f>
        <v>9.4250452168125037E-3</v>
      </c>
      <c r="AM25" s="105">
        <f>IF(
(AM23&lt;TIME(15,0,0)) + (AM23&gt;=TIME(21,0,0)),
AM8,AM8*(SUM(Periods!$L$8:$L$9)/365))/$BA$8</f>
        <v>1.0016261129848533E-2</v>
      </c>
      <c r="AN25" s="105">
        <f>IF(
(AN23&lt;TIME(15,0,0)) + (AN23&gt;=TIME(21,0,0)),
AN8,AN8*(SUM(Periods!$L$8:$L$9)/365))/$BA$8</f>
        <v>1.0279023757864547E-2</v>
      </c>
      <c r="AO25" s="105">
        <f>IF(
(AO23&lt;TIME(15,0,0)) + (AO23&gt;=TIME(21,0,0)),
AO8,AO8*(SUM(Periods!$L$8:$L$9)/365))/$BA$8</f>
        <v>1.0263383125244548E-2</v>
      </c>
      <c r="AP25" s="105">
        <f>IF(
(AP23&lt;TIME(15,0,0)) + (AP23&gt;=TIME(21,0,0)),
AP8,AP8*(SUM(Periods!$L$8:$L$9)/365))/$BA$8</f>
        <v>1.0091336166424538E-2</v>
      </c>
      <c r="AQ25" s="105">
        <f>IF(
(AQ23&lt;TIME(15,0,0)) + (AQ23&gt;=TIME(21,0,0)),
AQ8,AQ8*(SUM(Periods!$L$8:$L$9)/365))/$BA$8</f>
        <v>9.8692391832205274E-3</v>
      </c>
      <c r="AR25" s="105">
        <f>IF(
(AR23&lt;TIME(15,0,0)) + (AR23&gt;=TIME(21,0,0)),
AR8,AR8*(SUM(Periods!$L$8:$L$9)/365))/$BA$8</f>
        <v>9.5751952899645089E-3</v>
      </c>
      <c r="AS25" s="105">
        <f>IF(
(AS23&lt;TIME(15,0,0)) + (AS23&gt;=TIME(21,0,0)),
AS8,AS8*(SUM(Periods!$L$8:$L$9)/365))/$BA$8</f>
        <v>9.1810513479404898E-3</v>
      </c>
      <c r="AT25" s="105">
        <f>IF(
(AT23&lt;TIME(15,0,0)) + (AT23&gt;=TIME(21,0,0)),
AT8,AT8*(SUM(Periods!$L$8:$L$9)/365))/$BA$8</f>
        <v>2.6036012428405649E-2</v>
      </c>
      <c r="AU25" s="105">
        <f>IF(
(AU23&lt;TIME(15,0,0)) + (AU23&gt;=TIME(21,0,0)),
AU8,AU8*(SUM(Periods!$L$8:$L$9)/365))/$BA$8</f>
        <v>2.4201699547037027E-2</v>
      </c>
      <c r="AV25" s="105">
        <f>IF(
(AV23&lt;TIME(15,0,0)) + (AV23&gt;=TIME(21,0,0)),
AV8,AV8*(SUM(Periods!$L$8:$L$9)/365))/$BA$8</f>
        <v>2.2255081795380532E-2</v>
      </c>
      <c r="AW25" s="105">
        <f>IF(
(AW23&lt;TIME(15,0,0)) + (AW23&gt;=TIME(21,0,0)),
AW8,AW8*(SUM(Periods!$L$8:$L$9)/365))/$BA$8</f>
        <v>2.0252311608580095E-2</v>
      </c>
      <c r="AX25" s="105">
        <f>IF(
(AX23&lt;TIME(15,0,0)) + (AX23&gt;=TIME(21,0,0)),
AX8,AX8*(SUM(Periods!$L$8:$L$9)/365))/$BA$8</f>
        <v>1.8492868640736723E-2</v>
      </c>
      <c r="AY25" s="105">
        <f>IF(
(AY23&lt;TIME(15,0,0)) + (AY23&gt;=TIME(21,0,0)),
AY8,AY8*(SUM(Periods!$L$8:$L$9)/365))/$BA$8</f>
        <v>1.6976752891850414E-2</v>
      </c>
      <c r="BA25" s="26">
        <f>SUM(D25:AY25)</f>
        <v>0.7788319421717097</v>
      </c>
      <c r="BB25">
        <f>BA25*$BC$8</f>
        <v>3037.5209000000004</v>
      </c>
      <c r="BC25" s="26"/>
    </row>
    <row r="26" spans="2:55" x14ac:dyDescent="0.35">
      <c r="C26" s="99" t="s">
        <v>20</v>
      </c>
      <c r="D26" s="23">
        <f t="shared" ref="D26:AY26" si="2">D8</f>
        <v>0.16919999999999999</v>
      </c>
      <c r="E26" s="23">
        <f t="shared" si="2"/>
        <v>0.159</v>
      </c>
      <c r="F26" s="23">
        <f t="shared" si="2"/>
        <v>0.1512</v>
      </c>
      <c r="G26" s="23">
        <f t="shared" si="2"/>
        <v>0.14510000000000001</v>
      </c>
      <c r="H26" s="23">
        <f t="shared" si="2"/>
        <v>0.14050000000000001</v>
      </c>
      <c r="I26" s="23">
        <f t="shared" si="2"/>
        <v>0.1371</v>
      </c>
      <c r="J26" s="23">
        <f t="shared" si="2"/>
        <v>0.1351</v>
      </c>
      <c r="K26" s="23">
        <f t="shared" si="2"/>
        <v>0.13420000000000001</v>
      </c>
      <c r="L26" s="23">
        <f t="shared" si="2"/>
        <v>0.1358</v>
      </c>
      <c r="M26" s="23">
        <f t="shared" si="2"/>
        <v>0.13930000000000001</v>
      </c>
      <c r="N26" s="23">
        <f t="shared" si="2"/>
        <v>0.14799999999999999</v>
      </c>
      <c r="O26" s="23">
        <f t="shared" si="2"/>
        <v>0.15989999999999999</v>
      </c>
      <c r="P26" s="23">
        <f t="shared" si="2"/>
        <v>0.17849999999999999</v>
      </c>
      <c r="Q26" s="23">
        <f t="shared" si="2"/>
        <v>0.1976</v>
      </c>
      <c r="R26" s="23">
        <f t="shared" si="2"/>
        <v>0.2165</v>
      </c>
      <c r="S26" s="23">
        <f t="shared" si="2"/>
        <v>0.2261</v>
      </c>
      <c r="T26" s="23">
        <f t="shared" si="2"/>
        <v>0.22950000000000001</v>
      </c>
      <c r="U26" s="23">
        <f t="shared" si="2"/>
        <v>0.22839999999999999</v>
      </c>
      <c r="V26" s="23">
        <f t="shared" si="2"/>
        <v>0.22739999999999999</v>
      </c>
      <c r="W26" s="23">
        <f t="shared" si="2"/>
        <v>0.22620000000000001</v>
      </c>
      <c r="X26" s="23">
        <f t="shared" si="2"/>
        <v>0.22509999999999999</v>
      </c>
      <c r="Y26" s="23">
        <f t="shared" si="2"/>
        <v>0.22509999999999999</v>
      </c>
      <c r="Z26" s="23">
        <f t="shared" si="2"/>
        <v>0.22550000000000001</v>
      </c>
      <c r="AA26" s="23">
        <f t="shared" si="2"/>
        <v>0.22639999999999999</v>
      </c>
      <c r="AB26" s="23">
        <f t="shared" si="2"/>
        <v>0.2276</v>
      </c>
      <c r="AC26" s="23">
        <f t="shared" si="2"/>
        <v>0.22819999999999999</v>
      </c>
      <c r="AD26" s="23">
        <f t="shared" si="2"/>
        <v>0.22850000000000001</v>
      </c>
      <c r="AE26" s="23">
        <f t="shared" si="2"/>
        <v>0.22900000000000001</v>
      </c>
      <c r="AF26" s="23">
        <f t="shared" si="2"/>
        <v>0.2306</v>
      </c>
      <c r="AG26" s="23">
        <f t="shared" si="2"/>
        <v>0.2349</v>
      </c>
      <c r="AH26" s="23">
        <f t="shared" si="2"/>
        <v>0.24099999999999999</v>
      </c>
      <c r="AI26" s="23">
        <f t="shared" si="2"/>
        <v>0.25009999999999999</v>
      </c>
      <c r="AJ26" s="23">
        <f t="shared" si="2"/>
        <v>0.26279999999999998</v>
      </c>
      <c r="AK26" s="23">
        <f t="shared" si="2"/>
        <v>0.27989999999999998</v>
      </c>
      <c r="AL26" s="23">
        <f t="shared" si="2"/>
        <v>0.30130000000000001</v>
      </c>
      <c r="AM26" s="23">
        <f t="shared" si="2"/>
        <v>0.32019999999999998</v>
      </c>
      <c r="AN26" s="23">
        <f t="shared" si="2"/>
        <v>0.3286</v>
      </c>
      <c r="AO26" s="23">
        <f t="shared" si="2"/>
        <v>0.3281</v>
      </c>
      <c r="AP26" s="23">
        <f t="shared" si="2"/>
        <v>0.3226</v>
      </c>
      <c r="AQ26" s="23">
        <f t="shared" si="2"/>
        <v>0.3155</v>
      </c>
      <c r="AR26" s="23">
        <f t="shared" si="2"/>
        <v>0.30609999999999998</v>
      </c>
      <c r="AS26" s="23">
        <f t="shared" si="2"/>
        <v>0.29349999999999998</v>
      </c>
      <c r="AT26" s="23">
        <f t="shared" si="2"/>
        <v>0.2782</v>
      </c>
      <c r="AU26" s="23">
        <f t="shared" si="2"/>
        <v>0.2586</v>
      </c>
      <c r="AV26" s="23">
        <f t="shared" si="2"/>
        <v>0.23780000000000001</v>
      </c>
      <c r="AW26" s="23">
        <f t="shared" si="2"/>
        <v>0.21640000000000001</v>
      </c>
      <c r="AX26" s="23">
        <f t="shared" si="2"/>
        <v>0.1976</v>
      </c>
      <c r="AY26" s="23">
        <f t="shared" si="2"/>
        <v>0.18140000000000001</v>
      </c>
    </row>
    <row r="27" spans="2:55" x14ac:dyDescent="0.35">
      <c r="C27" s="9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row>
    <row r="28" spans="2:55" x14ac:dyDescent="0.35">
      <c r="C28" s="99" t="s">
        <v>21</v>
      </c>
    </row>
    <row r="29" spans="2:55" ht="29" x14ac:dyDescent="0.35">
      <c r="C29" s="99"/>
      <c r="D29" s="27">
        <v>0</v>
      </c>
      <c r="E29" s="27">
        <v>2.0833333333333332E-2</v>
      </c>
      <c r="F29" s="27">
        <v>4.1666666666666664E-2</v>
      </c>
      <c r="G29" s="27">
        <v>6.25E-2</v>
      </c>
      <c r="H29" s="27">
        <v>8.3333333333333301E-2</v>
      </c>
      <c r="I29" s="27">
        <v>0.104166666666667</v>
      </c>
      <c r="J29" s="27">
        <v>0.125</v>
      </c>
      <c r="K29" s="27">
        <v>0.14583333333333301</v>
      </c>
      <c r="L29" s="27">
        <v>0.16666666666666699</v>
      </c>
      <c r="M29" s="27">
        <v>0.1875</v>
      </c>
      <c r="N29" s="27">
        <v>0.20833333333333301</v>
      </c>
      <c r="O29" s="27">
        <v>0.22916666666666699</v>
      </c>
      <c r="P29" s="27">
        <v>0.25</v>
      </c>
      <c r="Q29" s="27">
        <v>0.27083333333333298</v>
      </c>
      <c r="R29" s="27">
        <v>0.29166666666666702</v>
      </c>
      <c r="S29" s="27">
        <v>0.3125</v>
      </c>
      <c r="T29" s="27">
        <v>0.33333333333333298</v>
      </c>
      <c r="U29" s="27">
        <v>0.35416666666666702</v>
      </c>
      <c r="V29" s="27">
        <v>0.375</v>
      </c>
      <c r="W29" s="27">
        <v>0.39583333333333298</v>
      </c>
      <c r="X29" s="27">
        <v>0.41666666666666702</v>
      </c>
      <c r="Y29" s="27">
        <v>0.4375</v>
      </c>
      <c r="Z29" s="27">
        <v>0.45833333333333298</v>
      </c>
      <c r="AA29" s="27">
        <v>0.47916666666666702</v>
      </c>
      <c r="AB29" s="27">
        <v>0.5</v>
      </c>
      <c r="AC29" s="27">
        <v>0.52083333333333304</v>
      </c>
      <c r="AD29" s="27">
        <v>0.54166666666666696</v>
      </c>
      <c r="AE29" s="27">
        <v>0.5625</v>
      </c>
      <c r="AF29" s="27">
        <v>0.58333333333333304</v>
      </c>
      <c r="AG29" s="27">
        <v>0.60416666666666696</v>
      </c>
      <c r="AH29" s="27">
        <v>0.625</v>
      </c>
      <c r="AI29" s="27">
        <v>0.64583333333333304</v>
      </c>
      <c r="AJ29" s="27">
        <v>0.66666666666666696</v>
      </c>
      <c r="AK29" s="27">
        <v>0.6875</v>
      </c>
      <c r="AL29" s="27">
        <v>0.70833333333333304</v>
      </c>
      <c r="AM29" s="27">
        <v>0.72916666666666696</v>
      </c>
      <c r="AN29" s="27">
        <v>0.75</v>
      </c>
      <c r="AO29" s="27">
        <v>0.77083333333333304</v>
      </c>
      <c r="AP29" s="27">
        <v>0.79166666666666696</v>
      </c>
      <c r="AQ29" s="27">
        <v>0.8125</v>
      </c>
      <c r="AR29" s="27">
        <v>0.83333333333333304</v>
      </c>
      <c r="AS29" s="27">
        <v>0.85416666666666696</v>
      </c>
      <c r="AT29" s="27">
        <v>0.875</v>
      </c>
      <c r="AU29" s="27">
        <v>0.89583333333333304</v>
      </c>
      <c r="AV29" s="27">
        <v>0.91666666666666696</v>
      </c>
      <c r="AW29" s="27">
        <v>0.9375</v>
      </c>
      <c r="AX29" s="27">
        <v>0.95833333333333304</v>
      </c>
      <c r="AY29" s="27">
        <v>0.97916666666666696</v>
      </c>
      <c r="BA29" s="104" t="s">
        <v>107</v>
      </c>
      <c r="BB29" s="104" t="s">
        <v>139</v>
      </c>
    </row>
    <row r="30" spans="2:55" x14ac:dyDescent="0.35">
      <c r="C30" s="100" t="s">
        <v>18</v>
      </c>
      <c r="D30" s="105">
        <f>IF(
(D23&gt;=TIME(15,0,0)) * (D23&lt;TIME(21,0,0)),
D9*(SUM(Periods!$M$6:$M$7)/365),0)/$BA$9</f>
        <v>0</v>
      </c>
      <c r="E30" s="105">
        <f>IF(
(E23&gt;=TIME(15,0,0)) * (E23&lt;TIME(21,0,0)),
E9*(SUM(Periods!$M$6:$M$7)/365),0)/$BA$9</f>
        <v>0</v>
      </c>
      <c r="F30" s="105">
        <f>IF(
(F23&gt;=TIME(15,0,0)) * (F23&lt;TIME(21,0,0)),
F9*(SUM(Periods!$M$6:$M$7)/365),0)/$BA$9</f>
        <v>0</v>
      </c>
      <c r="G30" s="105">
        <f>IF(
(G23&gt;=TIME(15,0,0)) * (G23&lt;TIME(21,0,0)),
G9*(SUM(Periods!$M$6:$M$7)/365),0)/$BA$9</f>
        <v>0</v>
      </c>
      <c r="H30" s="105">
        <f>IF(
(H23&gt;=TIME(15,0,0)) * (H23&lt;TIME(21,0,0)),
H9*(SUM(Periods!$M$6:$M$7)/365),0)/$BA$9</f>
        <v>0</v>
      </c>
      <c r="I30" s="105">
        <f>IF(
(I23&gt;=TIME(15,0,0)) * (I23&lt;TIME(21,0,0)),
I9*(SUM(Periods!$M$6:$M$7)/365),0)/$BA$9</f>
        <v>0</v>
      </c>
      <c r="J30" s="105">
        <f>IF(
(J23&gt;=TIME(15,0,0)) * (J23&lt;TIME(21,0,0)),
J9*(SUM(Periods!$M$6:$M$7)/365),0)/$BA$9</f>
        <v>0</v>
      </c>
      <c r="K30" s="105">
        <f>IF(
(K23&gt;=TIME(15,0,0)) * (K23&lt;TIME(21,0,0)),
K9*(SUM(Periods!$M$6:$M$7)/365),0)/$BA$9</f>
        <v>0</v>
      </c>
      <c r="L30" s="105">
        <f>IF(
(L23&gt;=TIME(15,0,0)) * (L23&lt;TIME(21,0,0)),
L9*(SUM(Periods!$M$6:$M$7)/365),0)/$BA$9</f>
        <v>0</v>
      </c>
      <c r="M30" s="105">
        <f>IF(
(M23&gt;=TIME(15,0,0)) * (M23&lt;TIME(21,0,0)),
M9*(SUM(Periods!$M$6:$M$7)/365),0)/$BA$9</f>
        <v>0</v>
      </c>
      <c r="N30" s="105">
        <f>IF(
(N23&gt;=TIME(15,0,0)) * (N23&lt;TIME(21,0,0)),
N9*(SUM(Periods!$M$6:$M$7)/365),0)/$BA$9</f>
        <v>0</v>
      </c>
      <c r="O30" s="105">
        <f>IF(
(O23&gt;=TIME(15,0,0)) * (O23&lt;TIME(21,0,0)),
O9*(SUM(Periods!$M$6:$M$7)/365),0)/$BA$9</f>
        <v>0</v>
      </c>
      <c r="P30" s="105">
        <f>IF(
(P23&gt;=TIME(15,0,0)) * (P23&lt;TIME(21,0,0)),
P9*(SUM(Periods!$M$6:$M$7)/365),0)/$BA$9</f>
        <v>0</v>
      </c>
      <c r="Q30" s="105">
        <f>IF(
(Q23&gt;=TIME(15,0,0)) * (Q23&lt;TIME(21,0,0)),
Q9*(SUM(Periods!$M$6:$M$7)/365),0)/$BA$9</f>
        <v>0</v>
      </c>
      <c r="R30" s="105">
        <f>IF(
(R23&gt;=TIME(15,0,0)) * (R23&lt;TIME(21,0,0)),
R9*(SUM(Periods!$M$6:$M$7)/365),0)/$BA$9</f>
        <v>0</v>
      </c>
      <c r="S30" s="105">
        <f>IF(
(S23&gt;=TIME(15,0,0)) * (S23&lt;TIME(21,0,0)),
S9*(SUM(Periods!$M$6:$M$7)/365),0)/$BA$9</f>
        <v>0</v>
      </c>
      <c r="T30" s="105">
        <f>IF(
(T23&gt;=TIME(15,0,0)) * (T23&lt;TIME(21,0,0)),
T9*(SUM(Periods!$M$6:$M$7)/365),0)/$BA$9</f>
        <v>0</v>
      </c>
      <c r="U30" s="105">
        <f>IF(
(U23&gt;=TIME(15,0,0)) * (U23&lt;TIME(21,0,0)),
U9*(SUM(Periods!$M$6:$M$7)/365),0)/$BA$9</f>
        <v>0</v>
      </c>
      <c r="V30" s="105">
        <f>IF(
(V23&gt;=TIME(15,0,0)) * (V23&lt;TIME(21,0,0)),
V9*(SUM(Periods!$M$6:$M$7)/365),0)/$BA$9</f>
        <v>0</v>
      </c>
      <c r="W30" s="105">
        <f>IF(
(W23&gt;=TIME(15,0,0)) * (W23&lt;TIME(21,0,0)),
W9*(SUM(Periods!$M$6:$M$7)/365),0)/$BA$9</f>
        <v>0</v>
      </c>
      <c r="X30" s="105">
        <f>IF(
(X23&gt;=TIME(15,0,0)) * (X23&lt;TIME(21,0,0)),
X9*(SUM(Periods!$M$6:$M$7)/365),0)/$BA$9</f>
        <v>0</v>
      </c>
      <c r="Y30" s="105">
        <f>IF(
(Y23&gt;=TIME(15,0,0)) * (Y23&lt;TIME(21,0,0)),
Y9*(SUM(Periods!$M$6:$M$7)/365),0)/$BA$9</f>
        <v>0</v>
      </c>
      <c r="Z30" s="105">
        <f>IF(
(Z23&gt;=TIME(15,0,0)) * (Z23&lt;TIME(21,0,0)),
Z9*(SUM(Periods!$M$6:$M$7)/365),0)/$BA$9</f>
        <v>0</v>
      </c>
      <c r="AA30" s="105">
        <f>IF(
(AA23&gt;=TIME(15,0,0)) * (AA23&lt;TIME(21,0,0)),
AA9*(SUM(Periods!$M$6:$M$7)/365),0)/$BA$9</f>
        <v>0</v>
      </c>
      <c r="AB30" s="105">
        <f>IF(
(AB23&gt;=TIME(15,0,0)) * (AB23&lt;TIME(21,0,0)),
AB9*(SUM(Periods!$M$6:$M$7)/365),0)/$BA$9</f>
        <v>0</v>
      </c>
      <c r="AC30" s="105">
        <f>IF(
(AC23&gt;=TIME(15,0,0)) * (AC23&lt;TIME(21,0,0)),
AC9*(SUM(Periods!$M$6:$M$7)/365),0)/$BA$9</f>
        <v>0</v>
      </c>
      <c r="AD30" s="105">
        <f>IF(
(AD23&gt;=TIME(15,0,0)) * (AD23&lt;TIME(21,0,0)),
AD9*(SUM(Periods!$M$6:$M$7)/365),0)/$BA$9</f>
        <v>0</v>
      </c>
      <c r="AE30" s="105">
        <f>IF(
(AE23&gt;=TIME(15,0,0)) * (AE23&lt;TIME(21,0,0)),
AE9*(SUM(Periods!$M$6:$M$7)/365),0)/$BA$9</f>
        <v>0</v>
      </c>
      <c r="AF30" s="105">
        <f>IF(
(AF23&gt;=TIME(15,0,0)) * (AF23&lt;TIME(21,0,0)),
AF9*(SUM(Periods!$M$6:$M$7)/365),0)/$BA$9</f>
        <v>0</v>
      </c>
      <c r="AG30" s="105">
        <f>IF(
(AG23&gt;=TIME(15,0,0)) * (AG23&lt;TIME(21,0,0)),
AG9*(SUM(Periods!$M$6:$M$7)/365),0)/$BA$9</f>
        <v>0</v>
      </c>
      <c r="AH30" s="105">
        <f>IF(
(AH23&gt;=TIME(15,0,0)) * (AH23&lt;TIME(21,0,0)),
AH9*(SUM(Periods!$M$6:$M$7)/365),0)/$BA$9</f>
        <v>1.2855594436468377E-2</v>
      </c>
      <c r="AI30" s="105">
        <f>IF(
(AI23&gt;=TIME(15,0,0)) * (AI23&lt;TIME(21,0,0)),
AI9*(SUM(Periods!$M$6:$M$7)/365),0)/$BA$9</f>
        <v>1.2362946948970562E-2</v>
      </c>
      <c r="AJ30" s="105">
        <f>IF(
(AJ23&gt;=TIME(15,0,0)) * (AJ23&lt;TIME(21,0,0)),
AJ9*(SUM(Periods!$M$6:$M$7)/365),0)/$BA$9</f>
        <v>1.1634830662363623E-2</v>
      </c>
      <c r="AK30" s="105">
        <f>IF(
(AK23&gt;=TIME(15,0,0)) * (AK23&lt;TIME(21,0,0)),
AK9*(SUM(Periods!$M$6:$M$7)/365),0)/$BA$9</f>
        <v>1.0966834069146248E-2</v>
      </c>
      <c r="AL30" s="105">
        <f>IF(
(AL23&gt;=TIME(15,0,0)) * (AL23&lt;TIME(21,0,0)),
AL9*(SUM(Periods!$M$6:$M$7)/365),0)/$BA$9</f>
        <v>1.0298837475928874E-2</v>
      </c>
      <c r="AM30" s="105">
        <f>IF(
(AM23&gt;=TIME(15,0,0)) * (AM23&lt;TIME(21,0,0)),
AM9*(SUM(Periods!$M$6:$M$7)/365),0)/$BA$9</f>
        <v>9.8128699543632344E-3</v>
      </c>
      <c r="AN30" s="105">
        <f>IF(
(AN23&gt;=TIME(15,0,0)) * (AN23&lt;TIME(21,0,0)),
AN9*(SUM(Periods!$M$6:$M$7)/365),0)/$BA$9</f>
        <v>9.3569622794923753E-3</v>
      </c>
      <c r="AO30" s="105">
        <f>IF(
(AO23&gt;=TIME(15,0,0)) * (AO23&lt;TIME(21,0,0)),
AO9*(SUM(Periods!$M$6:$M$7)/365),0)/$BA$9</f>
        <v>9.0379939062310791E-3</v>
      </c>
      <c r="AP30" s="105">
        <f>IF(
(AP23&gt;=TIME(15,0,0)) * (AP23&lt;TIME(21,0,0)),
AP9*(SUM(Periods!$M$6:$M$7)/365),0)/$BA$9</f>
        <v>8.7240355074189122E-3</v>
      </c>
      <c r="AQ30" s="105">
        <f>IF(
(AQ23&gt;=TIME(15,0,0)) * (AQ23&lt;TIME(21,0,0)),
AQ9*(SUM(Periods!$M$6:$M$7)/365),0)/$BA$9</f>
        <v>8.4033971426745735E-3</v>
      </c>
      <c r="AR30" s="105">
        <f>IF(
(AR23&gt;=TIME(15,0,0)) * (AR23&lt;TIME(21,0,0)),
AR9*(SUM(Periods!$M$6:$M$7)/365),0)/$BA$9</f>
        <v>7.9975892122950178E-3</v>
      </c>
      <c r="AS30" s="105">
        <f>IF(
(AS23&gt;=TIME(15,0,0)) * (AS23&lt;TIME(21,0,0)),
AS9*(SUM(Periods!$M$6:$M$7)/365),0)/$BA$9</f>
        <v>7.5800913415341592E-3</v>
      </c>
      <c r="AT30" s="105">
        <f>IF(
(AT23&gt;=TIME(15,0,0)) * (AT23&lt;TIME(21,0,0)),
AT9*(SUM(Periods!$M$6:$M$7)/365),0)/$BA$9</f>
        <v>0</v>
      </c>
      <c r="AU30" s="105">
        <f>IF(
(AU23&gt;=TIME(15,0,0)) * (AU23&lt;TIME(21,0,0)),
AU9*(SUM(Periods!$M$6:$M$7)/365),0)/$BA$9</f>
        <v>0</v>
      </c>
      <c r="AV30" s="105">
        <f>IF(
(AV23&gt;=TIME(15,0,0)) * (AV23&lt;TIME(21,0,0)),
AV9*(SUM(Periods!$M$6:$M$7)/365),0)/$BA$9</f>
        <v>0</v>
      </c>
      <c r="AW30" s="105">
        <f>IF(
(AW23&gt;=TIME(15,0,0)) * (AW23&lt;TIME(21,0,0)),
AW9*(SUM(Periods!$M$6:$M$7)/365),0)/$BA$9</f>
        <v>0</v>
      </c>
      <c r="AX30" s="105">
        <f>IF(
(AX23&gt;=TIME(15,0,0)) * (AX23&lt;TIME(21,0,0)),
AX9*(SUM(Periods!$M$6:$M$7)/365),0)/$BA$9</f>
        <v>0</v>
      </c>
      <c r="AY30" s="105">
        <f>IF(
(AY23&gt;=TIME(15,0,0)) * (AY23&lt;TIME(21,0,0)),
AY9*(SUM(Periods!$M$6:$M$7)/365),0)/$BA$9</f>
        <v>0</v>
      </c>
      <c r="BA30" s="26">
        <f>SUM(D30:AY30)</f>
        <v>0.11903198293688703</v>
      </c>
      <c r="BB30">
        <f>BA30*$BC$9</f>
        <v>1190.3259</v>
      </c>
      <c r="BC30" s="26"/>
    </row>
    <row r="31" spans="2:55" x14ac:dyDescent="0.35">
      <c r="C31" s="100" t="s">
        <v>19</v>
      </c>
      <c r="D31" s="105">
        <f>IF(
(D23&lt;TIME(15,0,0)) + (D23&gt;=TIME(21,0,0)),
D9,D9*(SUM(Periods!$M$8:$M$9,Periods!$N$6:$N$9)/365))/$BA$9</f>
        <v>1.267273536904962E-2</v>
      </c>
      <c r="E31" s="105">
        <f>IF(
(E23&lt;TIME(15,0,0)) + (E23&gt;=TIME(21,0,0)),
E9,E9*(SUM(Periods!$M$8:$M$9,Periods!$N$6:$N$9)/365))/$BA$9</f>
        <v>1.2508486206720347E-2</v>
      </c>
      <c r="F31" s="105">
        <f>IF(
(F23&lt;TIME(15,0,0)) + (F23&gt;=TIME(21,0,0)),
F9,F9*(SUM(Periods!$M$8:$M$9,Periods!$N$6:$N$9)/365))/$BA$9</f>
        <v>1.23989867651675E-2</v>
      </c>
      <c r="G31" s="105">
        <f>IF(
(G23&lt;TIME(15,0,0)) + (G23&gt;=TIME(21,0,0)),
G9,G9*(SUM(Periods!$M$8:$M$9,Periods!$N$6:$N$9)/365))/$BA$9</f>
        <v>1.2315037193310315E-2</v>
      </c>
      <c r="H31" s="105">
        <f>IF(
(H23&lt;TIME(15,0,0)) + (H23&gt;=TIME(21,0,0)),
H9,H9*(SUM(Periods!$M$8:$M$9,Periods!$N$6:$N$9)/365))/$BA$9</f>
        <v>1.2267587435304081E-2</v>
      </c>
      <c r="I31" s="105">
        <f>IF(
(I23&lt;TIME(15,0,0)) + (I23&gt;=TIME(21,0,0)),
I9,I9*(SUM(Periods!$M$8:$M$9,Periods!$N$6:$N$9)/365))/$BA$9</f>
        <v>1.2234737602838226E-2</v>
      </c>
      <c r="J31" s="105">
        <f>IF(
(J23&lt;TIME(15,0,0)) + (J23&gt;=TIME(21,0,0)),
J9,J9*(SUM(Periods!$M$8:$M$9,Periods!$N$6:$N$9)/365))/$BA$9</f>
        <v>1.2278537379459366E-2</v>
      </c>
      <c r="K31" s="105">
        <f>IF(
(K23&lt;TIME(15,0,0)) + (K23&gt;=TIME(21,0,0)),
K9,K9*(SUM(Periods!$M$8:$M$9,Periods!$N$6:$N$9)/365))/$BA$9</f>
        <v>1.2358836969931454E-2</v>
      </c>
      <c r="L31" s="105">
        <f>IF(
(L23&lt;TIME(15,0,0)) + (L23&gt;=TIME(21,0,0)),
L9,L9*(SUM(Periods!$M$8:$M$9,Periods!$N$6:$N$9)/365))/$BA$9</f>
        <v>1.2632585573813575E-2</v>
      </c>
      <c r="M31" s="105">
        <f>IF(
(M23&lt;TIME(15,0,0)) + (M23&gt;=TIME(21,0,0)),
M9,M9*(SUM(Periods!$M$8:$M$9,Periods!$N$6:$N$9)/365))/$BA$9</f>
        <v>1.3030433544788922E-2</v>
      </c>
      <c r="N31" s="105">
        <f>IF(
(N23&lt;TIME(15,0,0)) + (N23&gt;=TIME(21,0,0)),
N9,N9*(SUM(Periods!$M$8:$M$9,Periods!$N$6:$N$9)/365))/$BA$9</f>
        <v>1.382612948673962E-2</v>
      </c>
      <c r="O31" s="105">
        <f>IF(
(O23&lt;TIME(15,0,0)) + (O23&gt;=TIME(21,0,0)),
O9,O9*(SUM(Periods!$M$8:$M$9,Periods!$N$6:$N$9)/365))/$BA$9</f>
        <v>1.4818924423485442E-2</v>
      </c>
      <c r="P31" s="105">
        <f>IF(
(P23&lt;TIME(15,0,0)) + (P23&gt;=TIME(21,0,0)),
P9,P9*(SUM(Periods!$M$8:$M$9,Periods!$N$6:$N$9)/365))/$BA$9</f>
        <v>1.6552665581405536E-2</v>
      </c>
      <c r="Q31" s="105">
        <f>IF(
(Q23&lt;TIME(15,0,0)) + (Q23&gt;=TIME(21,0,0)),
Q9,Q9*(SUM(Periods!$M$8:$M$9,Periods!$N$6:$N$9)/365))/$BA$9</f>
        <v>1.8355756385642436E-2</v>
      </c>
      <c r="R31" s="105">
        <f>IF(
(R23&lt;TIME(15,0,0)) + (R23&gt;=TIME(21,0,0)),
R9,R9*(SUM(Periods!$M$8:$M$9,Periods!$N$6:$N$9)/365))/$BA$9</f>
        <v>2.0881543504128134E-2</v>
      </c>
      <c r="S31" s="105">
        <f>IF(
(S23&lt;TIME(15,0,0)) + (S23&gt;=TIME(21,0,0)),
S9,S9*(SUM(Periods!$M$8:$M$9,Periods!$N$6:$N$9)/365))/$BA$9</f>
        <v>2.338178075291816E-2</v>
      </c>
      <c r="T31" s="105">
        <f>IF(
(T23&lt;TIME(15,0,0)) + (T23&gt;=TIME(21,0,0)),
T9,T9*(SUM(Periods!$M$8:$M$9,Periods!$N$6:$N$9)/365))/$BA$9</f>
        <v>2.6090066940658605E-2</v>
      </c>
      <c r="U31" s="105">
        <f>IF(
(U23&lt;TIME(15,0,0)) + (U23&gt;=TIME(21,0,0)),
U9,U9*(SUM(Periods!$M$8:$M$9,Periods!$N$6:$N$9)/365))/$BA$9</f>
        <v>2.8024557074758923E-2</v>
      </c>
      <c r="V31" s="105">
        <f>IF(
(V23&lt;TIME(15,0,0)) + (V23&gt;=TIME(21,0,0)),
V9,V9*(SUM(Periods!$M$8:$M$9,Periods!$N$6:$N$9)/365))/$BA$9</f>
        <v>2.9725448400213163E-2</v>
      </c>
      <c r="W31" s="105">
        <f>IF(
(W23&lt;TIME(15,0,0)) + (W23&gt;=TIME(21,0,0)),
W9,W9*(SUM(Periods!$M$8:$M$9,Periods!$N$6:$N$9)/365))/$BA$9</f>
        <v>3.0557644156014811E-2</v>
      </c>
      <c r="X31" s="105">
        <f>IF(
(X23&lt;TIME(15,0,0)) + (X23&gt;=TIME(21,0,0)),
X9,X9*(SUM(Periods!$M$8:$M$9,Periods!$N$6:$N$9)/365))/$BA$9</f>
        <v>3.1229240730872278E-2</v>
      </c>
      <c r="Y31" s="105">
        <f>IF(
(Y23&lt;TIME(15,0,0)) + (Y23&gt;=TIME(21,0,0)),
Y9,Y9*(SUM(Periods!$M$8:$M$9,Periods!$N$6:$N$9)/365))/$BA$9</f>
        <v>3.1470139502288538E-2</v>
      </c>
      <c r="Z31" s="105">
        <f>IF(
(Z23&lt;TIME(15,0,0)) + (Z23&gt;=TIME(21,0,0)),
Z9,Z9*(SUM(Periods!$M$8:$M$9,Periods!$N$6:$N$9)/365))/$BA$9</f>
        <v>3.1586938906611579E-2</v>
      </c>
      <c r="AA31" s="105">
        <f>IF(
(AA23&lt;TIME(15,0,0)) + (AA23&gt;=TIME(21,0,0)),
AA9,AA9*(SUM(Periods!$M$8:$M$9,Periods!$N$6:$N$9)/365))/$BA$9</f>
        <v>3.1502989334754393E-2</v>
      </c>
      <c r="AB31" s="105">
        <f>IF(
(AB23&lt;TIME(15,0,0)) + (AB23&gt;=TIME(21,0,0)),
AB9,AB9*(SUM(Periods!$M$8:$M$9,Periods!$N$6:$N$9)/365))/$BA$9</f>
        <v>3.1422689744282306E-2</v>
      </c>
      <c r="AC31" s="105">
        <f>IF(
(AC23&lt;TIME(15,0,0)) + (AC23&gt;=TIME(21,0,0)),
AC9,AC9*(SUM(Periods!$M$8:$M$9,Periods!$N$6:$N$9)/365))/$BA$9</f>
        <v>3.1225590749487182E-2</v>
      </c>
      <c r="AD31" s="105">
        <f>IF(
(AD23&lt;TIME(15,0,0)) + (AD23&gt;=TIME(21,0,0)),
AD9,AD9*(SUM(Periods!$M$8:$M$9,Periods!$N$6:$N$9)/365))/$BA$9</f>
        <v>3.0984691978070914E-2</v>
      </c>
      <c r="AE31" s="105">
        <f>IF(
(AE23&lt;TIME(15,0,0)) + (AE23&gt;=TIME(21,0,0)),
AE9,AE9*(SUM(Periods!$M$8:$M$9,Periods!$N$6:$N$9)/365))/$BA$9</f>
        <v>3.0539394249089333E-2</v>
      </c>
      <c r="AF31" s="105">
        <f>IF(
(AF23&lt;TIME(15,0,0)) + (AF23&gt;=TIME(21,0,0)),
AF9,AF9*(SUM(Periods!$M$8:$M$9,Periods!$N$6:$N$9)/365))/$BA$9</f>
        <v>2.9904297488082814E-2</v>
      </c>
      <c r="AG31" s="105">
        <f>IF(
(AG23&lt;TIME(15,0,0)) + (AG23&gt;=TIME(21,0,0)),
AG9,AG9*(SUM(Periods!$M$8:$M$9,Periods!$N$6:$N$9)/365))/$BA$9</f>
        <v>2.9108601546132117E-2</v>
      </c>
      <c r="AH31" s="105">
        <f>IF(
(AH23&lt;TIME(15,0,0)) + (AH23&gt;=TIME(21,0,0)),
AH9,AH9*(SUM(Periods!$M$8:$M$9,Periods!$N$6:$N$9)/365))/$BA$9</f>
        <v>1.5241962265992445E-2</v>
      </c>
      <c r="AI31" s="105">
        <f>IF(
(AI23&lt;TIME(15,0,0)) + (AI23&gt;=TIME(21,0,0)),
AI9,AI9*(SUM(Periods!$M$8:$M$9,Periods!$N$6:$N$9)/365))/$BA$9</f>
        <v>1.465786524488725E-2</v>
      </c>
      <c r="AJ31" s="105">
        <f>IF(
(AJ23&lt;TIME(15,0,0)) + (AJ23&gt;=TIME(21,0,0)),
AJ9,AJ9*(SUM(Periods!$M$8:$M$9,Periods!$N$6:$N$9)/365))/$BA$9</f>
        <v>1.3794589647592798E-2</v>
      </c>
      <c r="AK31" s="105">
        <f>IF(
(AK23&lt;TIME(15,0,0)) + (AK23&gt;=TIME(21,0,0)),
AK9,AK9*(SUM(Periods!$M$8:$M$9,Periods!$N$6:$N$9)/365))/$BA$9</f>
        <v>1.3002593686772198E-2</v>
      </c>
      <c r="AL31" s="105">
        <f>IF(
(AL23&lt;TIME(15,0,0)) + (AL23&gt;=TIME(21,0,0)),
AL9,AL9*(SUM(Periods!$M$8:$M$9,Periods!$N$6:$N$9)/365))/$BA$9</f>
        <v>1.2210597725951599E-2</v>
      </c>
      <c r="AM31" s="105">
        <f>IF(
(AM23&lt;TIME(15,0,0)) + (AM23&gt;=TIME(21,0,0)),
AM9,AM9*(SUM(Periods!$M$8:$M$9,Periods!$N$6:$N$9)/365))/$BA$9</f>
        <v>1.1634420664454612E-2</v>
      </c>
      <c r="AN31" s="105">
        <f>IF(
(AN23&lt;TIME(15,0,0)) + (AN23&gt;=TIME(21,0,0)),
AN9,AN9*(SUM(Periods!$M$8:$M$9,Periods!$N$6:$N$9)/365))/$BA$9</f>
        <v>1.1093883421194554E-2</v>
      </c>
      <c r="AO31" s="105">
        <f>IF(
(AO23&lt;TIME(15,0,0)) + (AO23&gt;=TIME(21,0,0)),
AO9,AO9*(SUM(Periods!$M$8:$M$9,Periods!$N$6:$N$9)/365))/$BA$9</f>
        <v>1.0715705349902717E-2</v>
      </c>
      <c r="AP31" s="105">
        <f>IF(
(AP23&lt;TIME(15,0,0)) + (AP23&gt;=TIME(21,0,0)),
AP9,AP9*(SUM(Periods!$M$8:$M$9,Periods!$N$6:$N$9)/365))/$BA$9</f>
        <v>1.0343467248317034E-2</v>
      </c>
      <c r="AQ31" s="105">
        <f>IF(
(AQ23&lt;TIME(15,0,0)) + (AQ23&gt;=TIME(21,0,0)),
AQ9,AQ9*(SUM(Periods!$M$8:$M$9,Periods!$N$6:$N$9)/365))/$BA$9</f>
        <v>9.9633091871231469E-3</v>
      </c>
      <c r="AR31" s="105">
        <f>IF(
(AR23&lt;TIME(15,0,0)) + (AR23&gt;=TIME(21,0,0)),
AR9,AR9*(SUM(Periods!$M$8:$M$9,Periods!$N$6:$N$9)/365))/$BA$9</f>
        <v>9.4821716409246304E-3</v>
      </c>
      <c r="AS31" s="105">
        <f>IF(
(AS23&lt;TIME(15,0,0)) + (AS23&gt;=TIME(21,0,0)),
AS9,AS9*(SUM(Periods!$M$8:$M$9,Periods!$N$6:$N$9)/365))/$BA$9</f>
        <v>8.9871741654117578E-3</v>
      </c>
      <c r="AT31" s="105">
        <f>IF(
(AT23&lt;TIME(15,0,0)) + (AT23&gt;=TIME(21,0,0)),
AT9,AT9*(SUM(Periods!$M$8:$M$9,Periods!$N$6:$N$9)/365))/$BA$9</f>
        <v>1.5581770532970282E-2</v>
      </c>
      <c r="AU31" s="105">
        <f>IF(
(AU23&lt;TIME(15,0,0)) + (AU23&gt;=TIME(21,0,0)),
AU9,AU9*(SUM(Periods!$M$8:$M$9,Periods!$N$6:$N$9)/365))/$BA$9</f>
        <v>1.4734974851628259E-2</v>
      </c>
      <c r="AV31" s="105">
        <f>IF(
(AV23&lt;TIME(15,0,0)) + (AV23&gt;=TIME(21,0,0)),
AV9,AV9*(SUM(Periods!$M$8:$M$9,Periods!$N$6:$N$9)/365))/$BA$9</f>
        <v>1.404147838846022E-2</v>
      </c>
      <c r="AW31" s="105">
        <f>IF(
(AW23&lt;TIME(15,0,0)) + (AW23&gt;=TIME(21,0,0)),
AW9,AW9*(SUM(Periods!$M$8:$M$9,Periods!$N$6:$N$9)/365))/$BA$9</f>
        <v>1.3545080920087308E-2</v>
      </c>
      <c r="AX31" s="105">
        <f>IF(
(AX23&lt;TIME(15,0,0)) + (AX23&gt;=TIME(21,0,0)),
AX9,AX9*(SUM(Periods!$M$8:$M$9,Periods!$N$6:$N$9)/365))/$BA$9</f>
        <v>1.3169132837422531E-2</v>
      </c>
      <c r="AY31" s="105">
        <f>IF(
(AY23&lt;TIME(15,0,0)) + (AY23&gt;=TIME(21,0,0)),
AY9,AY9*(SUM(Periods!$M$8:$M$9,Periods!$N$6:$N$9)/365))/$BA$9</f>
        <v>1.2880784308000029E-2</v>
      </c>
      <c r="BA31" s="26">
        <f>SUM(D31:AY31)</f>
        <v>0.8809680170631129</v>
      </c>
      <c r="BB31">
        <f>BA31*$BC$9</f>
        <v>8809.7250999999978</v>
      </c>
      <c r="BC31" s="26"/>
    </row>
    <row r="32" spans="2:55" x14ac:dyDescent="0.35">
      <c r="C32" s="99" t="s">
        <v>20</v>
      </c>
      <c r="D32" s="23">
        <f t="shared" ref="D32:AY32" si="3">D9</f>
        <v>0.34720000000000001</v>
      </c>
      <c r="E32" s="23">
        <f t="shared" si="3"/>
        <v>0.3427</v>
      </c>
      <c r="F32" s="23">
        <f t="shared" si="3"/>
        <v>0.3397</v>
      </c>
      <c r="G32" s="23">
        <f t="shared" si="3"/>
        <v>0.33739999999999998</v>
      </c>
      <c r="H32" s="23">
        <f t="shared" si="3"/>
        <v>0.33610000000000001</v>
      </c>
      <c r="I32" s="23">
        <f t="shared" si="3"/>
        <v>0.3352</v>
      </c>
      <c r="J32" s="23">
        <f t="shared" si="3"/>
        <v>0.33639999999999998</v>
      </c>
      <c r="K32" s="23">
        <f t="shared" si="3"/>
        <v>0.33860000000000001</v>
      </c>
      <c r="L32" s="23">
        <f t="shared" si="3"/>
        <v>0.34610000000000002</v>
      </c>
      <c r="M32" s="23">
        <f t="shared" si="3"/>
        <v>0.35699999999999998</v>
      </c>
      <c r="N32" s="23">
        <f t="shared" si="3"/>
        <v>0.37880000000000003</v>
      </c>
      <c r="O32" s="23">
        <f t="shared" si="3"/>
        <v>0.40600000000000003</v>
      </c>
      <c r="P32" s="23">
        <f t="shared" si="3"/>
        <v>0.45350000000000001</v>
      </c>
      <c r="Q32" s="23">
        <f t="shared" si="3"/>
        <v>0.50290000000000001</v>
      </c>
      <c r="R32" s="23">
        <f t="shared" si="3"/>
        <v>0.57210000000000005</v>
      </c>
      <c r="S32" s="23">
        <f t="shared" si="3"/>
        <v>0.64059999999999995</v>
      </c>
      <c r="T32" s="23">
        <f t="shared" si="3"/>
        <v>0.71479999999999999</v>
      </c>
      <c r="U32" s="23">
        <f t="shared" si="3"/>
        <v>0.76780000000000004</v>
      </c>
      <c r="V32" s="23">
        <f t="shared" si="3"/>
        <v>0.81440000000000001</v>
      </c>
      <c r="W32" s="23">
        <f t="shared" si="3"/>
        <v>0.83720000000000006</v>
      </c>
      <c r="X32" s="23">
        <f t="shared" si="3"/>
        <v>0.85560000000000003</v>
      </c>
      <c r="Y32" s="23">
        <f t="shared" si="3"/>
        <v>0.86219999999999997</v>
      </c>
      <c r="Z32" s="23">
        <f t="shared" si="3"/>
        <v>0.86539999999999995</v>
      </c>
      <c r="AA32" s="23">
        <f t="shared" si="3"/>
        <v>0.86309999999999998</v>
      </c>
      <c r="AB32" s="23">
        <f t="shared" si="3"/>
        <v>0.8609</v>
      </c>
      <c r="AC32" s="23">
        <f t="shared" si="3"/>
        <v>0.85550000000000004</v>
      </c>
      <c r="AD32" s="23">
        <f t="shared" si="3"/>
        <v>0.84889999999999999</v>
      </c>
      <c r="AE32" s="23">
        <f t="shared" si="3"/>
        <v>0.8367</v>
      </c>
      <c r="AF32" s="23">
        <f t="shared" si="3"/>
        <v>0.81930000000000003</v>
      </c>
      <c r="AG32" s="23">
        <f t="shared" si="3"/>
        <v>0.79749999999999999</v>
      </c>
      <c r="AH32" s="23">
        <f t="shared" si="3"/>
        <v>0.76980000000000004</v>
      </c>
      <c r="AI32" s="23">
        <f t="shared" si="3"/>
        <v>0.74029999999999996</v>
      </c>
      <c r="AJ32" s="23">
        <f t="shared" si="3"/>
        <v>0.69669999999999999</v>
      </c>
      <c r="AK32" s="23">
        <f t="shared" si="3"/>
        <v>0.65669999999999995</v>
      </c>
      <c r="AL32" s="23">
        <f t="shared" si="3"/>
        <v>0.61670000000000003</v>
      </c>
      <c r="AM32" s="23">
        <f t="shared" si="3"/>
        <v>0.58760000000000001</v>
      </c>
      <c r="AN32" s="23">
        <f t="shared" si="3"/>
        <v>0.56030000000000002</v>
      </c>
      <c r="AO32" s="23">
        <f t="shared" si="3"/>
        <v>0.54120000000000001</v>
      </c>
      <c r="AP32" s="23">
        <f t="shared" si="3"/>
        <v>0.52239999999999998</v>
      </c>
      <c r="AQ32" s="23">
        <f t="shared" si="3"/>
        <v>0.50319999999999998</v>
      </c>
      <c r="AR32" s="23">
        <f t="shared" si="3"/>
        <v>0.47889999999999999</v>
      </c>
      <c r="AS32" s="23">
        <f t="shared" si="3"/>
        <v>0.45390000000000003</v>
      </c>
      <c r="AT32" s="23">
        <f t="shared" si="3"/>
        <v>0.4269</v>
      </c>
      <c r="AU32" s="23">
        <f t="shared" si="3"/>
        <v>0.4037</v>
      </c>
      <c r="AV32" s="23">
        <f t="shared" si="3"/>
        <v>0.38469999999999999</v>
      </c>
      <c r="AW32" s="23">
        <f t="shared" si="3"/>
        <v>0.37109999999999999</v>
      </c>
      <c r="AX32" s="23">
        <f t="shared" si="3"/>
        <v>0.36080000000000001</v>
      </c>
      <c r="AY32" s="23">
        <f t="shared" si="3"/>
        <v>0.35289999999999999</v>
      </c>
    </row>
    <row r="33" spans="2:55" x14ac:dyDescent="0.35">
      <c r="C33" s="99"/>
    </row>
    <row r="34" spans="2:55" x14ac:dyDescent="0.35">
      <c r="C34" s="99"/>
    </row>
    <row r="35" spans="2:55" x14ac:dyDescent="0.35">
      <c r="B35" t="s">
        <v>4</v>
      </c>
      <c r="C35" s="99" t="s">
        <v>17</v>
      </c>
    </row>
    <row r="36" spans="2:55" ht="29" x14ac:dyDescent="0.35">
      <c r="C36" s="99"/>
      <c r="D36" s="27">
        <v>0</v>
      </c>
      <c r="E36" s="27">
        <v>2.0833333333333332E-2</v>
      </c>
      <c r="F36" s="27">
        <v>4.1666666666666664E-2</v>
      </c>
      <c r="G36" s="27">
        <v>6.25E-2</v>
      </c>
      <c r="H36" s="27">
        <v>8.3333333333333301E-2</v>
      </c>
      <c r="I36" s="27">
        <v>0.104166666666667</v>
      </c>
      <c r="J36" s="27">
        <v>0.125</v>
      </c>
      <c r="K36" s="27">
        <v>0.14583333333333301</v>
      </c>
      <c r="L36" s="27">
        <v>0.16666666666666699</v>
      </c>
      <c r="M36" s="27">
        <v>0.1875</v>
      </c>
      <c r="N36" s="27">
        <v>0.20833333333333301</v>
      </c>
      <c r="O36" s="27">
        <v>0.22916666666666699</v>
      </c>
      <c r="P36" s="27">
        <v>0.25</v>
      </c>
      <c r="Q36" s="27">
        <v>0.27083333333333298</v>
      </c>
      <c r="R36" s="27">
        <v>0.29166666666666702</v>
      </c>
      <c r="S36" s="27">
        <v>0.3125</v>
      </c>
      <c r="T36" s="27">
        <v>0.33333333333333298</v>
      </c>
      <c r="U36" s="27">
        <v>0.35416666666666702</v>
      </c>
      <c r="V36" s="27">
        <v>0.375</v>
      </c>
      <c r="W36" s="27">
        <v>0.39583333333333298</v>
      </c>
      <c r="X36" s="27">
        <v>0.41666666666666702</v>
      </c>
      <c r="Y36" s="27">
        <v>0.4375</v>
      </c>
      <c r="Z36" s="27">
        <v>0.45833333333333298</v>
      </c>
      <c r="AA36" s="27">
        <v>0.47916666666666702</v>
      </c>
      <c r="AB36" s="27">
        <v>0.5</v>
      </c>
      <c r="AC36" s="27">
        <v>0.52083333333333304</v>
      </c>
      <c r="AD36" s="27">
        <v>0.54166666666666696</v>
      </c>
      <c r="AE36" s="27">
        <v>0.5625</v>
      </c>
      <c r="AF36" s="27">
        <v>0.58333333333333304</v>
      </c>
      <c r="AG36" s="27">
        <v>0.60416666666666696</v>
      </c>
      <c r="AH36" s="27">
        <v>0.625</v>
      </c>
      <c r="AI36" s="27">
        <v>0.64583333333333304</v>
      </c>
      <c r="AJ36" s="27">
        <v>0.66666666666666696</v>
      </c>
      <c r="AK36" s="27">
        <v>0.6875</v>
      </c>
      <c r="AL36" s="27">
        <v>0.70833333333333304</v>
      </c>
      <c r="AM36" s="27">
        <v>0.72916666666666696</v>
      </c>
      <c r="AN36" s="27">
        <v>0.75</v>
      </c>
      <c r="AO36" s="27">
        <v>0.77083333333333304</v>
      </c>
      <c r="AP36" s="27">
        <v>0.79166666666666696</v>
      </c>
      <c r="AQ36" s="27">
        <v>0.8125</v>
      </c>
      <c r="AR36" s="27">
        <v>0.83333333333333304</v>
      </c>
      <c r="AS36" s="27">
        <v>0.85416666666666696</v>
      </c>
      <c r="AT36" s="27">
        <v>0.875</v>
      </c>
      <c r="AU36" s="27">
        <v>0.89583333333333304</v>
      </c>
      <c r="AV36" s="27">
        <v>0.91666666666666696</v>
      </c>
      <c r="AW36" s="27">
        <v>0.9375</v>
      </c>
      <c r="AX36" s="27">
        <v>0.95833333333333304</v>
      </c>
      <c r="AY36" s="27">
        <v>0.97916666666666696</v>
      </c>
      <c r="BA36" s="104" t="s">
        <v>107</v>
      </c>
      <c r="BB36" s="104" t="s">
        <v>139</v>
      </c>
    </row>
    <row r="37" spans="2:55" x14ac:dyDescent="0.35">
      <c r="C37" s="100" t="s">
        <v>22</v>
      </c>
      <c r="D37" s="105">
        <f>IF(
(D36&gt;=TIME(16,0,0)) * (D36&lt;TIME(20,0,0)),
D10*(SUM(Periods!$M$12)/365),0)/$BA$10</f>
        <v>0</v>
      </c>
      <c r="E37" s="105">
        <f>IF(
(E36&gt;=TIME(16,0,0)) * (E36&lt;TIME(20,0,0)),
E10*(SUM(Periods!$M$12)/365),0)/$BA$10</f>
        <v>0</v>
      </c>
      <c r="F37" s="105">
        <f>IF(
(F36&gt;=TIME(16,0,0)) * (F36&lt;TIME(20,0,0)),
F10*(SUM(Periods!$M$12)/365),0)/$BA$10</f>
        <v>0</v>
      </c>
      <c r="G37" s="105">
        <f>IF(
(G36&gt;=TIME(16,0,0)) * (G36&lt;TIME(20,0,0)),
G10*(SUM(Periods!$M$12)/365),0)/$BA$10</f>
        <v>0</v>
      </c>
      <c r="H37" s="105">
        <f>IF(
(H36&gt;=TIME(16,0,0)) * (H36&lt;TIME(20,0,0)),
H10*(SUM(Periods!$M$12)/365),0)/$BA$10</f>
        <v>0</v>
      </c>
      <c r="I37" s="105">
        <f>IF(
(I36&gt;=TIME(16,0,0)) * (I36&lt;TIME(20,0,0)),
I10*(SUM(Periods!$M$12)/365),0)/$BA$10</f>
        <v>0</v>
      </c>
      <c r="J37" s="105">
        <f>IF(
(J36&gt;=TIME(16,0,0)) * (J36&lt;TIME(20,0,0)),
J10*(SUM(Periods!$M$12)/365),0)/$BA$10</f>
        <v>0</v>
      </c>
      <c r="K37" s="105">
        <f>IF(
(K36&gt;=TIME(16,0,0)) * (K36&lt;TIME(20,0,0)),
K10*(SUM(Periods!$M$12)/365),0)/$BA$10</f>
        <v>0</v>
      </c>
      <c r="L37" s="105">
        <f>IF(
(L36&gt;=TIME(16,0,0)) * (L36&lt;TIME(20,0,0)),
L10*(SUM(Periods!$M$12)/365),0)/$BA$10</f>
        <v>0</v>
      </c>
      <c r="M37" s="105">
        <f>IF(
(M36&gt;=TIME(16,0,0)) * (M36&lt;TIME(20,0,0)),
M10*(SUM(Periods!$M$12)/365),0)/$BA$10</f>
        <v>0</v>
      </c>
      <c r="N37" s="105">
        <f>IF(
(N36&gt;=TIME(16,0,0)) * (N36&lt;TIME(20,0,0)),
N10*(SUM(Periods!$M$12)/365),0)/$BA$10</f>
        <v>0</v>
      </c>
      <c r="O37" s="105">
        <f>IF(
(O36&gt;=TIME(16,0,0)) * (O36&lt;TIME(20,0,0)),
O10*(SUM(Periods!$M$12)/365),0)/$BA$10</f>
        <v>0</v>
      </c>
      <c r="P37" s="105">
        <f>IF(
(P36&gt;=TIME(16,0,0)) * (P36&lt;TIME(20,0,0)),
P10*(SUM(Periods!$M$12)/365),0)/$BA$10</f>
        <v>0</v>
      </c>
      <c r="Q37" s="105">
        <f>IF(
(Q36&gt;=TIME(16,0,0)) * (Q36&lt;TIME(20,0,0)),
Q10*(SUM(Periods!$M$12)/365),0)/$BA$10</f>
        <v>0</v>
      </c>
      <c r="R37" s="105">
        <f>IF(
(R36&gt;=TIME(16,0,0)) * (R36&lt;TIME(20,0,0)),
R10*(SUM(Periods!$M$12)/365),0)/$BA$10</f>
        <v>0</v>
      </c>
      <c r="S37" s="105">
        <f>IF(
(S36&gt;=TIME(16,0,0)) * (S36&lt;TIME(20,0,0)),
S10*(SUM(Periods!$M$12)/365),0)/$BA$10</f>
        <v>0</v>
      </c>
      <c r="T37" s="105">
        <f>IF(
(T36&gt;=TIME(16,0,0)) * (T36&lt;TIME(20,0,0)),
T10*(SUM(Periods!$M$12)/365),0)/$BA$10</f>
        <v>0</v>
      </c>
      <c r="U37" s="105">
        <f>IF(
(U36&gt;=TIME(16,0,0)) * (U36&lt;TIME(20,0,0)),
U10*(SUM(Periods!$M$12)/365),0)/$BA$10</f>
        <v>0</v>
      </c>
      <c r="V37" s="105">
        <f>IF(
(V36&gt;=TIME(16,0,0)) * (V36&lt;TIME(20,0,0)),
V10*(SUM(Periods!$M$12)/365),0)/$BA$10</f>
        <v>0</v>
      </c>
      <c r="W37" s="105">
        <f>IF(
(W36&gt;=TIME(16,0,0)) * (W36&lt;TIME(20,0,0)),
W10*(SUM(Periods!$M$12)/365),0)/$BA$10</f>
        <v>0</v>
      </c>
      <c r="X37" s="105">
        <f>IF(
(X36&gt;=TIME(16,0,0)) * (X36&lt;TIME(20,0,0)),
X10*(SUM(Periods!$M$12)/365),0)/$BA$10</f>
        <v>0</v>
      </c>
      <c r="Y37" s="105">
        <f>IF(
(Y36&gt;=TIME(16,0,0)) * (Y36&lt;TIME(20,0,0)),
Y10*(SUM(Periods!$M$12)/365),0)/$BA$10</f>
        <v>0</v>
      </c>
      <c r="Z37" s="105">
        <f>IF(
(Z36&gt;=TIME(16,0,0)) * (Z36&lt;TIME(20,0,0)),
Z10*(SUM(Periods!$M$12)/365),0)/$BA$10</f>
        <v>0</v>
      </c>
      <c r="AA37" s="105">
        <f>IF(
(AA36&gt;=TIME(16,0,0)) * (AA36&lt;TIME(20,0,0)),
AA10*(SUM(Periods!$M$12)/365),0)/$BA$10</f>
        <v>0</v>
      </c>
      <c r="AB37" s="105">
        <f>IF(
(AB36&gt;=TIME(16,0,0)) * (AB36&lt;TIME(20,0,0)),
AB10*(SUM(Periods!$M$12)/365),0)/$BA$10</f>
        <v>0</v>
      </c>
      <c r="AC37" s="105">
        <f>IF(
(AC36&gt;=TIME(16,0,0)) * (AC36&lt;TIME(20,0,0)),
AC10*(SUM(Periods!$M$12)/365),0)/$BA$10</f>
        <v>0</v>
      </c>
      <c r="AD37" s="105">
        <f>IF(
(AD36&gt;=TIME(16,0,0)) * (AD36&lt;TIME(20,0,0)),
AD10*(SUM(Periods!$M$12)/365),0)/$BA$10</f>
        <v>0</v>
      </c>
      <c r="AE37" s="105">
        <f>IF(
(AE36&gt;=TIME(16,0,0)) * (AE36&lt;TIME(20,0,0)),
AE10*(SUM(Periods!$M$12)/365),0)/$BA$10</f>
        <v>0</v>
      </c>
      <c r="AF37" s="105">
        <f>IF(
(AF36&gt;=TIME(16,0,0)) * (AF36&lt;TIME(20,0,0)),
AF10*(SUM(Periods!$M$12)/365),0)/$BA$10</f>
        <v>0</v>
      </c>
      <c r="AG37" s="105">
        <f>IF(
(AG36&gt;=TIME(16,0,0)) * (AG36&lt;TIME(20,0,0)),
AG10*(SUM(Periods!$M$12)/365),0)/$BA$10</f>
        <v>0</v>
      </c>
      <c r="AH37" s="105">
        <f>IF(
(AH36&gt;=TIME(16,0,0)) * (AH36&lt;TIME(20,0,0)),
AH10*(SUM(Periods!$M$12)/365),0)/$BA$10</f>
        <v>0</v>
      </c>
      <c r="AI37" s="105">
        <f>IF(
(AI36&gt;=TIME(16,0,0)) * (AI36&lt;TIME(20,0,0)),
AI10*(SUM(Periods!$M$12)/365),0)/$BA$10</f>
        <v>0</v>
      </c>
      <c r="AJ37" s="105">
        <f>IF(
(AJ36&gt;=TIME(16,0,0)) * (AJ36&lt;TIME(20,0,0)),
AJ10*(SUM(Periods!$M$12)/365),0)/$BA$10</f>
        <v>7.4605478288793164E-3</v>
      </c>
      <c r="AK37" s="105">
        <f>IF(
(AK36&gt;=TIME(16,0,0)) * (AK36&lt;TIME(20,0,0)),
AK10*(SUM(Periods!$M$12)/365),0)/$BA$10</f>
        <v>7.8685465382711539E-3</v>
      </c>
      <c r="AL37" s="105">
        <f>IF(
(AL36&gt;=TIME(16,0,0)) * (AL36&lt;TIME(20,0,0)),
AL10*(SUM(Periods!$M$12)/365),0)/$BA$10</f>
        <v>8.341075655781089E-3</v>
      </c>
      <c r="AM37" s="105">
        <f>IF(
(AM36&gt;=TIME(16,0,0)) * (AM36&lt;TIME(20,0,0)),
AM10*(SUM(Periods!$M$12)/365),0)/$BA$10</f>
        <v>8.7136867220113899E-3</v>
      </c>
      <c r="AN37" s="105">
        <f>IF(
(AN36&gt;=TIME(16,0,0)) * (AN36&lt;TIME(20,0,0)),
AN10*(SUM(Periods!$M$12)/365),0)/$BA$10</f>
        <v>8.8031966429493944E-3</v>
      </c>
      <c r="AO37" s="105">
        <f>IF(
(AO36&gt;=TIME(16,0,0)) * (AO36&lt;TIME(20,0,0)),
AO10*(SUM(Periods!$M$12)/365),0)/$BA$10</f>
        <v>8.7116050959430633E-3</v>
      </c>
      <c r="AP37" s="105">
        <f>IF(
(AP36&gt;=TIME(16,0,0)) * (AP36&lt;TIME(20,0,0)),
AP10*(SUM(Periods!$M$12)/365),0)/$BA$10</f>
        <v>8.5263403758620761E-3</v>
      </c>
      <c r="AQ37" s="105">
        <f>IF(
(AQ36&gt;=TIME(16,0,0)) * (AQ36&lt;TIME(20,0,0)),
AQ10*(SUM(Periods!$M$12)/365),0)/$BA$10</f>
        <v>8.3327491515077859E-3</v>
      </c>
      <c r="AR37" s="105">
        <f>IF(
(AR36&gt;=TIME(16,0,0)) * (AR36&lt;TIME(20,0,0)),
AR10*(SUM(Periods!$M$12)/365),0)/$BA$10</f>
        <v>0</v>
      </c>
      <c r="AS37" s="105">
        <f>IF(
(AS36&gt;=TIME(16,0,0)) * (AS36&lt;TIME(20,0,0)),
AS10*(SUM(Periods!$M$12)/365),0)/$BA$10</f>
        <v>0</v>
      </c>
      <c r="AT37" s="105">
        <f>IF(
(AT36&gt;=TIME(16,0,0)) * (AT36&lt;TIME(20,0,0)),
AT10*(SUM(Periods!$M$12)/365),0)/$BA$10</f>
        <v>0</v>
      </c>
      <c r="AU37" s="105">
        <f>IF(
(AU36&gt;=TIME(16,0,0)) * (AU36&lt;TIME(20,0,0)),
AU10*(SUM(Periods!$M$12)/365),0)/$BA$10</f>
        <v>0</v>
      </c>
      <c r="AV37" s="105">
        <f>IF(
(AV36&gt;=TIME(16,0,0)) * (AV36&lt;TIME(20,0,0)),
AV10*(SUM(Periods!$M$12)/365),0)/$BA$10</f>
        <v>0</v>
      </c>
      <c r="AW37" s="105">
        <f>IF(
(AW36&gt;=TIME(16,0,0)) * (AW36&lt;TIME(20,0,0)),
AW10*(SUM(Periods!$M$12)/365),0)/$BA$10</f>
        <v>0</v>
      </c>
      <c r="AX37" s="105">
        <f>IF(
(AX36&gt;=TIME(16,0,0)) * (AX36&lt;TIME(20,0,0)),
AX10*(SUM(Periods!$M$12)/365),0)/$BA$10</f>
        <v>0</v>
      </c>
      <c r="AY37" s="105">
        <f>IF(
(AY36&gt;=TIME(16,0,0)) * (AY36&lt;TIME(20,0,0)),
AY10*(SUM(Periods!$M$12)/365),0)/$BA$10</f>
        <v>0</v>
      </c>
      <c r="BA37" s="26">
        <f>SUM(D37:AY37)</f>
        <v>6.6757748011205265E-2</v>
      </c>
      <c r="BB37">
        <f>BA37*$BC$10</f>
        <v>327.11399999999998</v>
      </c>
      <c r="BC37" s="26"/>
    </row>
    <row r="38" spans="2:55" x14ac:dyDescent="0.35">
      <c r="C38" s="100" t="s">
        <v>23</v>
      </c>
      <c r="D38" s="105">
        <f>IF(
(D36&gt;=TIME(16,0,0)) * (D36&lt;TIME(20,0,0)),
D10*(SUM(Periods!$M$13)/365),0)/$BA$10</f>
        <v>0</v>
      </c>
      <c r="E38" s="105">
        <f>IF(
(E36&gt;=TIME(16,0,0)) * (E36&lt;TIME(20,0,0)),
E10*(SUM(Periods!$M$13)/365),0)/$BA$10</f>
        <v>0</v>
      </c>
      <c r="F38" s="105">
        <f>IF(
(F36&gt;=TIME(16,0,0)) * (F36&lt;TIME(20,0,0)),
F10*(SUM(Periods!$M$13)/365),0)/$BA$10</f>
        <v>0</v>
      </c>
      <c r="G38" s="105">
        <f>IF(
(G36&gt;=TIME(16,0,0)) * (G36&lt;TIME(20,0,0)),
G10*(SUM(Periods!$M$13)/365),0)/$BA$10</f>
        <v>0</v>
      </c>
      <c r="H38" s="105">
        <f>IF(
(H36&gt;=TIME(16,0,0)) * (H36&lt;TIME(20,0,0)),
H10*(SUM(Periods!$M$13)/365),0)/$BA$10</f>
        <v>0</v>
      </c>
      <c r="I38" s="105">
        <f>IF(
(I36&gt;=TIME(16,0,0)) * (I36&lt;TIME(20,0,0)),
I10*(SUM(Periods!$M$13)/365),0)/$BA$10</f>
        <v>0</v>
      </c>
      <c r="J38" s="105">
        <f>IF(
(J36&gt;=TIME(16,0,0)) * (J36&lt;TIME(20,0,0)),
J10*(SUM(Periods!$M$13)/365),0)/$BA$10</f>
        <v>0</v>
      </c>
      <c r="K38" s="105">
        <f>IF(
(K36&gt;=TIME(16,0,0)) * (K36&lt;TIME(20,0,0)),
K10*(SUM(Periods!$M$13)/365),0)/$BA$10</f>
        <v>0</v>
      </c>
      <c r="L38" s="105">
        <f>IF(
(L36&gt;=TIME(16,0,0)) * (L36&lt;TIME(20,0,0)),
L10*(SUM(Periods!$M$13)/365),0)/$BA$10</f>
        <v>0</v>
      </c>
      <c r="M38" s="105">
        <f>IF(
(M36&gt;=TIME(16,0,0)) * (M36&lt;TIME(20,0,0)),
M10*(SUM(Periods!$M$13)/365),0)/$BA$10</f>
        <v>0</v>
      </c>
      <c r="N38" s="105">
        <f>IF(
(N36&gt;=TIME(16,0,0)) * (N36&lt;TIME(20,0,0)),
N10*(SUM(Periods!$M$13)/365),0)/$BA$10</f>
        <v>0</v>
      </c>
      <c r="O38" s="105">
        <f>IF(
(O36&gt;=TIME(16,0,0)) * (O36&lt;TIME(20,0,0)),
O10*(SUM(Periods!$M$13)/365),0)/$BA$10</f>
        <v>0</v>
      </c>
      <c r="P38" s="105">
        <f>IF(
(P36&gt;=TIME(16,0,0)) * (P36&lt;TIME(20,0,0)),
P10*(SUM(Periods!$M$13)/365),0)/$BA$10</f>
        <v>0</v>
      </c>
      <c r="Q38" s="105">
        <f>IF(
(Q36&gt;=TIME(16,0,0)) * (Q36&lt;TIME(20,0,0)),
Q10*(SUM(Periods!$M$13)/365),0)/$BA$10</f>
        <v>0</v>
      </c>
      <c r="R38" s="105">
        <f>IF(
(R36&gt;=TIME(16,0,0)) * (R36&lt;TIME(20,0,0)),
R10*(SUM(Periods!$M$13)/365),0)/$BA$10</f>
        <v>0</v>
      </c>
      <c r="S38" s="105">
        <f>IF(
(S36&gt;=TIME(16,0,0)) * (S36&lt;TIME(20,0,0)),
S10*(SUM(Periods!$M$13)/365),0)/$BA$10</f>
        <v>0</v>
      </c>
      <c r="T38" s="105">
        <f>IF(
(T36&gt;=TIME(16,0,0)) * (T36&lt;TIME(20,0,0)),
T10*(SUM(Periods!$M$13)/365),0)/$BA$10</f>
        <v>0</v>
      </c>
      <c r="U38" s="105">
        <f>IF(
(U36&gt;=TIME(16,0,0)) * (U36&lt;TIME(20,0,0)),
U10*(SUM(Periods!$M$13)/365),0)/$BA$10</f>
        <v>0</v>
      </c>
      <c r="V38" s="105">
        <f>IF(
(V36&gt;=TIME(16,0,0)) * (V36&lt;TIME(20,0,0)),
V10*(SUM(Periods!$M$13)/365),0)/$BA$10</f>
        <v>0</v>
      </c>
      <c r="W38" s="105">
        <f>IF(
(W36&gt;=TIME(16,0,0)) * (W36&lt;TIME(20,0,0)),
W10*(SUM(Periods!$M$13)/365),0)/$BA$10</f>
        <v>0</v>
      </c>
      <c r="X38" s="105">
        <f>IF(
(X36&gt;=TIME(16,0,0)) * (X36&lt;TIME(20,0,0)),
X10*(SUM(Periods!$M$13)/365),0)/$BA$10</f>
        <v>0</v>
      </c>
      <c r="Y38" s="105">
        <f>IF(
(Y36&gt;=TIME(16,0,0)) * (Y36&lt;TIME(20,0,0)),
Y10*(SUM(Periods!$M$13)/365),0)/$BA$10</f>
        <v>0</v>
      </c>
      <c r="Z38" s="105">
        <f>IF(
(Z36&gt;=TIME(16,0,0)) * (Z36&lt;TIME(20,0,0)),
Z10*(SUM(Periods!$M$13)/365),0)/$BA$10</f>
        <v>0</v>
      </c>
      <c r="AA38" s="105">
        <f>IF(
(AA36&gt;=TIME(16,0,0)) * (AA36&lt;TIME(20,0,0)),
AA10*(SUM(Periods!$M$13)/365),0)/$BA$10</f>
        <v>0</v>
      </c>
      <c r="AB38" s="105">
        <f>IF(
(AB36&gt;=TIME(16,0,0)) * (AB36&lt;TIME(20,0,0)),
AB10*(SUM(Periods!$M$13)/365),0)/$BA$10</f>
        <v>0</v>
      </c>
      <c r="AC38" s="105">
        <f>IF(
(AC36&gt;=TIME(16,0,0)) * (AC36&lt;TIME(20,0,0)),
AC10*(SUM(Periods!$M$13)/365),0)/$BA$10</f>
        <v>0</v>
      </c>
      <c r="AD38" s="105">
        <f>IF(
(AD36&gt;=TIME(16,0,0)) * (AD36&lt;TIME(20,0,0)),
AD10*(SUM(Periods!$M$13)/365),0)/$BA$10</f>
        <v>0</v>
      </c>
      <c r="AE38" s="105">
        <f>IF(
(AE36&gt;=TIME(16,0,0)) * (AE36&lt;TIME(20,0,0)),
AE10*(SUM(Periods!$M$13)/365),0)/$BA$10</f>
        <v>0</v>
      </c>
      <c r="AF38" s="105">
        <f>IF(
(AF36&gt;=TIME(16,0,0)) * (AF36&lt;TIME(20,0,0)),
AF10*(SUM(Periods!$M$13)/365),0)/$BA$10</f>
        <v>0</v>
      </c>
      <c r="AG38" s="105">
        <f>IF(
(AG36&gt;=TIME(16,0,0)) * (AG36&lt;TIME(20,0,0)),
AG10*(SUM(Periods!$M$13)/365),0)/$BA$10</f>
        <v>0</v>
      </c>
      <c r="AH38" s="105">
        <f>IF(
(AH36&gt;=TIME(16,0,0)) * (AH36&lt;TIME(20,0,0)),
AH10*(SUM(Periods!$M$13)/365),0)/$BA$10</f>
        <v>0</v>
      </c>
      <c r="AI38" s="105">
        <f>IF(
(AI36&gt;=TIME(16,0,0)) * (AI36&lt;TIME(20,0,0)),
AI10*(SUM(Periods!$M$13)/365),0)/$BA$10</f>
        <v>0</v>
      </c>
      <c r="AJ38" s="105">
        <f>IF(
(AJ36&gt;=TIME(16,0,0)) * (AJ36&lt;TIME(20,0,0)),
AJ10*(SUM(Periods!$M$13)/365),0)/$BA$10</f>
        <v>1.0971393865998992E-2</v>
      </c>
      <c r="AK38" s="105">
        <f>IF(
(AK36&gt;=TIME(16,0,0)) * (AK36&lt;TIME(20,0,0)),
AK10*(SUM(Periods!$M$13)/365),0)/$BA$10</f>
        <v>1.1571391968045812E-2</v>
      </c>
      <c r="AL38" s="105">
        <f>IF(
(AL36&gt;=TIME(16,0,0)) * (AL36&lt;TIME(20,0,0)),
AL10*(SUM(Periods!$M$13)/365),0)/$BA$10</f>
        <v>1.2266287729089834E-2</v>
      </c>
      <c r="AM38" s="105">
        <f>IF(
(AM36&gt;=TIME(16,0,0)) * (AM36&lt;TIME(20,0,0)),
AM10*(SUM(Periods!$M$13)/365),0)/$BA$10</f>
        <v>1.2814245179428512E-2</v>
      </c>
      <c r="AN38" s="105">
        <f>IF(
(AN36&gt;=TIME(16,0,0)) * (AN36&lt;TIME(20,0,0)),
AN10*(SUM(Periods!$M$13)/365),0)/$BA$10</f>
        <v>1.2945877416102048E-2</v>
      </c>
      <c r="AO38" s="105">
        <f>IF(
(AO36&gt;=TIME(16,0,0)) * (AO36&lt;TIME(20,0,0)),
AO10*(SUM(Periods!$M$13)/365),0)/$BA$10</f>
        <v>1.2811183964622152E-2</v>
      </c>
      <c r="AP38" s="105">
        <f>IF(
(AP36&gt;=TIME(16,0,0)) * (AP36&lt;TIME(20,0,0)),
AP10*(SUM(Periods!$M$13)/365),0)/$BA$10</f>
        <v>1.2538735846855994E-2</v>
      </c>
      <c r="AQ38" s="105">
        <f>IF(
(AQ36&gt;=TIME(16,0,0)) * (AQ36&lt;TIME(20,0,0)),
AQ10*(SUM(Periods!$M$13)/365),0)/$BA$10</f>
        <v>1.2254042869864389E-2</v>
      </c>
      <c r="AR38" s="105">
        <f>IF(
(AR36&gt;=TIME(16,0,0)) * (AR36&lt;TIME(20,0,0)),
AR10*(SUM(Periods!$M$13)/365),0)/$BA$10</f>
        <v>0</v>
      </c>
      <c r="AS38" s="105">
        <f>IF(
(AS36&gt;=TIME(16,0,0)) * (AS36&lt;TIME(20,0,0)),
AS10*(SUM(Periods!$M$13)/365),0)/$BA$10</f>
        <v>0</v>
      </c>
      <c r="AT38" s="105">
        <f>IF(
(AT36&gt;=TIME(16,0,0)) * (AT36&lt;TIME(20,0,0)),
AT10*(SUM(Periods!$M$13)/365),0)/$BA$10</f>
        <v>0</v>
      </c>
      <c r="AU38" s="105">
        <f>IF(
(AU36&gt;=TIME(16,0,0)) * (AU36&lt;TIME(20,0,0)),
AU10*(SUM(Periods!$M$13)/365),0)/$BA$10</f>
        <v>0</v>
      </c>
      <c r="AV38" s="105">
        <f>IF(
(AV36&gt;=TIME(16,0,0)) * (AV36&lt;TIME(20,0,0)),
AV10*(SUM(Periods!$M$13)/365),0)/$BA$10</f>
        <v>0</v>
      </c>
      <c r="AW38" s="105">
        <f>IF(
(AW36&gt;=TIME(16,0,0)) * (AW36&lt;TIME(20,0,0)),
AW10*(SUM(Periods!$M$13)/365),0)/$BA$10</f>
        <v>0</v>
      </c>
      <c r="AX38" s="105">
        <f>IF(
(AX36&gt;=TIME(16,0,0)) * (AX36&lt;TIME(20,0,0)),
AX10*(SUM(Periods!$M$13)/365),0)/$BA$10</f>
        <v>0</v>
      </c>
      <c r="AY38" s="105">
        <f>IF(
(AY36&gt;=TIME(16,0,0)) * (AY36&lt;TIME(20,0,0)),
AY10*(SUM(Periods!$M$13)/365),0)/$BA$10</f>
        <v>0</v>
      </c>
      <c r="BA38" s="26">
        <f t="shared" ref="BA38:BA40" si="4">SUM(D38:AY38)</f>
        <v>9.817315884000774E-2</v>
      </c>
      <c r="BB38">
        <f t="shared" ref="BB38:BB40" si="5">BA38*$BC$10</f>
        <v>481.05</v>
      </c>
      <c r="BC38" s="26"/>
    </row>
    <row r="39" spans="2:55" x14ac:dyDescent="0.35">
      <c r="C39" s="100" t="s">
        <v>19</v>
      </c>
      <c r="D39" s="105">
        <f>IF(
(D36&gt;=TIME(10,0,0)) * (D36&lt;TIME(14,0,0)),
0,IF(
(D36&gt;=TIME(16,0,0)) * (D36&lt;TIME(20,0,0)),
D10*SUM(Periods!$N$12:$N$13)/365,D10))/$BA$10</f>
        <v>1.4957503705855623E-2</v>
      </c>
      <c r="E39" s="105">
        <f>IF(
(E36&gt;=TIME(10,0,0)) * (E36&lt;TIME(14,0,0)),
0,IF(
(E36&gt;=TIME(16,0,0)) * (E36&lt;TIME(20,0,0)),
E10*SUM(Periods!$N$12:$N$13)/365,E10))/$BA$10</f>
        <v>1.3907200905793051E-2</v>
      </c>
      <c r="F39" s="105">
        <f>IF(
(F36&gt;=TIME(10,0,0)) * (F36&lt;TIME(14,0,0)),
0,IF(
(F36&gt;=TIME(16,0,0)) * (F36&lt;TIME(20,0,0)),
F10*SUM(Periods!$N$12:$N$13)/365,F10))/$BA$10</f>
        <v>1.3110162610710107E-2</v>
      </c>
      <c r="G39" s="105">
        <f>IF(
(G36&gt;=TIME(10,0,0)) * (G36&lt;TIME(14,0,0)),
0,IF(
(G36&gt;=TIME(16,0,0)) * (G36&lt;TIME(20,0,0)),
G10*SUM(Periods!$N$12:$N$13)/365,G10))/$BA$10</f>
        <v>1.2491899260318665E-2</v>
      </c>
      <c r="H39" s="105">
        <f>IF(
(H36&gt;=TIME(10,0,0)) * (H36&lt;TIME(14,0,0)),
0,IF(
(H36&gt;=TIME(16,0,0)) * (H36&lt;TIME(20,0,0)),
H10*SUM(Periods!$N$12:$N$13)/365,H10))/$BA$10</f>
        <v>1.206730876667635E-2</v>
      </c>
      <c r="I39" s="105">
        <f>IF(
(I36&gt;=TIME(10,0,0)) * (I36&lt;TIME(14,0,0)),
0,IF(
(I36&gt;=TIME(16,0,0)) * (I36&lt;TIME(20,0,0)),
I10*SUM(Periods!$N$12:$N$13)/365,I10))/$BA$10</f>
        <v>1.1754452613466221E-2</v>
      </c>
      <c r="J39" s="105">
        <f>IF(
(J36&gt;=TIME(10,0,0)) * (J36&lt;TIME(14,0,0)),
0,IF(
(J36&gt;=TIME(16,0,0)) * (J36&lt;TIME(20,0,0)),
J10*SUM(Periods!$N$12:$N$13)/365,J10))/$BA$10</f>
        <v>1.1627820360976407E-2</v>
      </c>
      <c r="K39" s="105">
        <f>IF(
(K36&gt;=TIME(10,0,0)) * (K36&lt;TIME(14,0,0)),
0,IF(
(K36&gt;=TIME(16,0,0)) * (K36&lt;TIME(20,0,0)),
K10*SUM(Periods!$N$12:$N$13)/365,K10))/$BA$10</f>
        <v>1.1627820360976407E-2</v>
      </c>
      <c r="L39" s="105">
        <f>IF(
(L36&gt;=TIME(10,0,0)) * (L36&lt;TIME(14,0,0)),
0,IF(
(L36&gt;=TIME(16,0,0)) * (L36&lt;TIME(20,0,0)),
L10*SUM(Periods!$N$12:$N$13)/365,L10))/$BA$10</f>
        <v>1.1918329646100099E-2</v>
      </c>
      <c r="M39" s="105">
        <f>IF(
(M36&gt;=TIME(10,0,0)) * (M36&lt;TIME(14,0,0)),
0,IF(
(M36&gt;=TIME(16,0,0)) * (M36&lt;TIME(20,0,0)),
M10*SUM(Periods!$N$12:$N$13)/365,M10))/$BA$10</f>
        <v>1.2365267007828851E-2</v>
      </c>
      <c r="N39" s="105">
        <f>IF(
(N36&gt;=TIME(10,0,0)) * (N36&lt;TIME(14,0,0)),
0,IF(
(N36&gt;=TIME(16,0,0)) * (N36&lt;TIME(20,0,0)),
N10*SUM(Periods!$N$12:$N$13)/365,N10))/$BA$10</f>
        <v>1.3311284423488046E-2</v>
      </c>
      <c r="O39" s="105">
        <f>IF(
(O36&gt;=TIME(10,0,0)) * (O36&lt;TIME(14,0,0)),
0,IF(
(O36&gt;=TIME(16,0,0)) * (O36&lt;TIME(20,0,0)),
O10*SUM(Periods!$N$12:$N$13)/365,O10))/$BA$10</f>
        <v>1.451801530015568E-2</v>
      </c>
      <c r="P39" s="105">
        <f>IF(
(P36&gt;=TIME(10,0,0)) * (P36&lt;TIME(14,0,0)),
0,IF(
(P36&gt;=TIME(16,0,0)) * (P36&lt;TIME(20,0,0)),
P10*SUM(Periods!$N$12:$N$13)/365,P10))/$BA$10</f>
        <v>1.6335560571185945E-2</v>
      </c>
      <c r="Q39" s="105">
        <f>IF(
(Q36&gt;=TIME(10,0,0)) * (Q36&lt;TIME(14,0,0)),
0,IF(
(Q36&gt;=TIME(16,0,0)) * (Q36&lt;TIME(20,0,0)),
Q10*SUM(Periods!$N$12:$N$13)/365,Q10))/$BA$10</f>
        <v>1.8175452710302648E-2</v>
      </c>
      <c r="R39" s="105">
        <f>IF(
(R36&gt;=TIME(10,0,0)) * (R36&lt;TIME(14,0,0)),
0,IF(
(R36&gt;=TIME(16,0,0)) * (R36&lt;TIME(20,0,0)),
R10*SUM(Periods!$N$12:$N$13)/365,R10))/$BA$10</f>
        <v>1.9970651113246477E-2</v>
      </c>
      <c r="S39" s="105">
        <f>IF(
(S36&gt;=TIME(10,0,0)) * (S36&lt;TIME(14,0,0)),
0,IF(
(S36&gt;=TIME(16,0,0)) * (S36&lt;TIME(20,0,0)),
S10*SUM(Periods!$N$12:$N$13)/365,S10))/$BA$10</f>
        <v>2.0804934188473484E-2</v>
      </c>
      <c r="T39" s="105">
        <f>IF(
(T36&gt;=TIME(10,0,0)) * (T36&lt;TIME(14,0,0)),
0,IF(
(T36&gt;=TIME(16,0,0)) * (T36&lt;TIME(20,0,0)),
T10*SUM(Periods!$N$12:$N$13)/365,T10))/$BA$10</f>
        <v>2.0998607045222609E-2</v>
      </c>
      <c r="U39" s="105">
        <f>IF(
(U36&gt;=TIME(10,0,0)) * (U36&lt;TIME(14,0,0)),
0,IF(
(U36&gt;=TIME(16,0,0)) * (U36&lt;TIME(20,0,0)),
U10*SUM(Periods!$N$12:$N$13)/365,U10))/$BA$10</f>
        <v>2.0767689408329421E-2</v>
      </c>
      <c r="V39" s="105">
        <f>IF(
(V36&gt;=TIME(10,0,0)) * (V36&lt;TIME(14,0,0)),
0,IF(
(V36&gt;=TIME(16,0,0)) * (V36&lt;TIME(20,0,0)),
V10*SUM(Periods!$N$12:$N$13)/365,V10))/$BA$10</f>
        <v>2.0678301935983672E-2</v>
      </c>
      <c r="W39" s="105">
        <f>IF(
(W36&gt;=TIME(10,0,0)) * (W36&lt;TIME(14,0,0)),
0,IF(
(W36&gt;=TIME(16,0,0)) * (W36&lt;TIME(20,0,0)),
W10*SUM(Periods!$N$12:$N$13)/365,W10))/$BA$10</f>
        <v>2.0618710287753167E-2</v>
      </c>
      <c r="X39" s="105">
        <f>IF(
(X36&gt;=TIME(10,0,0)) * (X36&lt;TIME(14,0,0)),
0,IF(
(X36&gt;=TIME(16,0,0)) * (X36&lt;TIME(20,0,0)),
X10*SUM(Periods!$N$12:$N$13)/365,X10))/$BA$10</f>
        <v>0</v>
      </c>
      <c r="Y39" s="105">
        <f>IF(
(Y36&gt;=TIME(10,0,0)) * (Y36&lt;TIME(14,0,0)),
0,IF(
(Y36&gt;=TIME(16,0,0)) * (Y36&lt;TIME(20,0,0)),
Y10*SUM(Periods!$N$12:$N$13)/365,Y10))/$BA$10</f>
        <v>0</v>
      </c>
      <c r="Z39" s="105">
        <f>IF(
(Z36&gt;=TIME(10,0,0)) * (Z36&lt;TIME(14,0,0)),
0,IF(
(Z36&gt;=TIME(16,0,0)) * (Z36&lt;TIME(20,0,0)),
Z10*SUM(Periods!$N$12:$N$13)/365,Z10))/$BA$10</f>
        <v>0</v>
      </c>
      <c r="AA39" s="105">
        <f>IF(
(AA36&gt;=TIME(10,0,0)) * (AA36&lt;TIME(14,0,0)),
0,IF(
(AA36&gt;=TIME(16,0,0)) * (AA36&lt;TIME(20,0,0)),
AA10*SUM(Periods!$N$12:$N$13)/365,AA10))/$BA$10</f>
        <v>0</v>
      </c>
      <c r="AB39" s="105">
        <f>IF(
(AB36&gt;=TIME(10,0,0)) * (AB36&lt;TIME(14,0,0)),
0,IF(
(AB36&gt;=TIME(16,0,0)) * (AB36&lt;TIME(20,0,0)),
AB10*SUM(Periods!$N$12:$N$13)/365,AB10))/$BA$10</f>
        <v>0</v>
      </c>
      <c r="AC39" s="105">
        <f>IF(
(AC36&gt;=TIME(10,0,0)) * (AC36&lt;TIME(14,0,0)),
0,IF(
(AC36&gt;=TIME(16,0,0)) * (AC36&lt;TIME(20,0,0)),
AC10*SUM(Periods!$N$12:$N$13)/365,AC10))/$BA$10</f>
        <v>0</v>
      </c>
      <c r="AD39" s="105">
        <f>IF(
(AD36&gt;=TIME(10,0,0)) * (AD36&lt;TIME(14,0,0)),
0,IF(
(AD36&gt;=TIME(16,0,0)) * (AD36&lt;TIME(20,0,0)),
AD10*SUM(Periods!$N$12:$N$13)/365,AD10))/$BA$10</f>
        <v>0</v>
      </c>
      <c r="AE39" s="105">
        <f>IF(
(AE36&gt;=TIME(10,0,0)) * (AE36&lt;TIME(14,0,0)),
0,IF(
(AE36&gt;=TIME(16,0,0)) * (AE36&lt;TIME(20,0,0)),
AE10*SUM(Periods!$N$12:$N$13)/365,AE10))/$BA$10</f>
        <v>0</v>
      </c>
      <c r="AF39" s="105">
        <f>IF(
(AF36&gt;=TIME(10,0,0)) * (AF36&lt;TIME(14,0,0)),
0,IF(
(AF36&gt;=TIME(16,0,0)) * (AF36&lt;TIME(20,0,0)),
AF10*SUM(Periods!$N$12:$N$13)/365,AF10))/$BA$10</f>
        <v>2.2950233524771501E-2</v>
      </c>
      <c r="AG39" s="105">
        <f>IF(
(AG36&gt;=TIME(10,0,0)) * (AG36&lt;TIME(14,0,0)),
0,IF(
(AG36&gt;=TIME(16,0,0)) * (AG36&lt;TIME(20,0,0)),
AG10*SUM(Periods!$N$12:$N$13)/365,AG10))/$BA$10</f>
        <v>2.3665333303537504E-2</v>
      </c>
      <c r="AH39" s="105">
        <f>IF(
(AH36&gt;=TIME(10,0,0)) * (AH36&lt;TIME(14,0,0)),
0,IF(
(AH36&gt;=TIME(16,0,0)) * (AH36&lt;TIME(20,0,0)),
AH10*SUM(Periods!$N$12:$N$13)/365,AH10))/$BA$10</f>
        <v>2.4492167422735699E-2</v>
      </c>
      <c r="AI39" s="105">
        <f>IF(
(AI36&gt;=TIME(10,0,0)) * (AI36&lt;TIME(14,0,0)),
0,IF(
(AI36&gt;=TIME(16,0,0)) * (AI36&lt;TIME(20,0,0)),
AI10*SUM(Periods!$N$12:$N$13)/365,AI10))/$BA$10</f>
        <v>2.5512674398683023E-2</v>
      </c>
      <c r="AJ39" s="105">
        <f>IF(
(AJ36&gt;=TIME(10,0,0)) * (AJ36&lt;TIME(14,0,0)),
0,IF(
(AJ36&gt;=TIME(16,0,0)) * (AJ36&lt;TIME(20,0,0)),
AJ10*SUM(Periods!$N$12:$N$13)/365,AJ10))/$BA$10</f>
        <v>8.2651167123859084E-3</v>
      </c>
      <c r="AK39" s="105">
        <f>IF(
(AK36&gt;=TIME(10,0,0)) * (AK36&lt;TIME(14,0,0)),
0,IF(
(AK36&gt;=TIME(16,0,0)) * (AK36&lt;TIME(20,0,0)),
AK10*SUM(Periods!$N$12:$N$13)/365,AK10))/$BA$10</f>
        <v>8.717115282594513E-3</v>
      </c>
      <c r="AL39" s="105">
        <f>IF(
(AL36&gt;=TIME(10,0,0)) * (AL36&lt;TIME(14,0,0)),
0,IF(
(AL36&gt;=TIME(16,0,0)) * (AL36&lt;TIME(20,0,0)),
AL10*SUM(Periods!$N$12:$N$13)/365,AL10))/$BA$10</f>
        <v>9.2406034225810084E-3</v>
      </c>
      <c r="AM39" s="105">
        <f>IF(
(AM36&gt;=TIME(10,0,0)) * (AM36&lt;TIME(14,0,0)),
0,IF(
(AM36&gt;=TIME(16,0,0)) * (AM36&lt;TIME(20,0,0)),
AM10*SUM(Periods!$N$12:$N$13)/365,AM10))/$BA$10</f>
        <v>9.653398035169479E-3</v>
      </c>
      <c r="AN39" s="105">
        <f>IF(
(AN36&gt;=TIME(10,0,0)) * (AN36&lt;TIME(14,0,0)),
0,IF(
(AN36&gt;=TIME(16,0,0)) * (AN36&lt;TIME(20,0,0)),
AN10*SUM(Periods!$N$12:$N$13)/365,AN10))/$BA$10</f>
        <v>9.7525609867968772E-3</v>
      </c>
      <c r="AO39" s="105">
        <f>IF(
(AO36&gt;=TIME(10,0,0)) * (AO36&lt;TIME(14,0,0)),
0,IF(
(AO36&gt;=TIME(16,0,0)) * (AO36&lt;TIME(20,0,0)),
AO10*SUM(Periods!$N$12:$N$13)/365,AO10))/$BA$10</f>
        <v>9.6510919200153544E-3</v>
      </c>
      <c r="AP39" s="105">
        <f>IF(
(AP36&gt;=TIME(10,0,0)) * (AP36&lt;TIME(14,0,0)),
0,IF(
(AP36&gt;=TIME(16,0,0)) * (AP36&lt;TIME(20,0,0)),
AP10*SUM(Periods!$N$12:$N$13)/365,AP10))/$BA$10</f>
        <v>9.4458476712981822E-3</v>
      </c>
      <c r="AQ39" s="105">
        <f>IF(
(AQ36&gt;=TIME(10,0,0)) * (AQ36&lt;TIME(14,0,0)),
0,IF(
(AQ36&gt;=TIME(16,0,0)) * (AQ36&lt;TIME(20,0,0)),
AQ10*SUM(Periods!$N$12:$N$13)/365,AQ10))/$BA$10</f>
        <v>9.2313789619645065E-3</v>
      </c>
      <c r="AR39" s="105">
        <f>IF(
(AR36&gt;=TIME(10,0,0)) * (AR36&lt;TIME(14,0,0)),
0,IF(
(AR36&gt;=TIME(16,0,0)) * (AR36&lt;TIME(20,0,0)),
AR10*SUM(Periods!$N$12:$N$13)/365,AR10))/$BA$10</f>
        <v>2.8827459831504611E-2</v>
      </c>
      <c r="AS39" s="105">
        <f>IF(
(AS36&gt;=TIME(10,0,0)) * (AS36&lt;TIME(14,0,0)),
0,IF(
(AS36&gt;=TIME(16,0,0)) * (AS36&lt;TIME(20,0,0)),
AS10*SUM(Periods!$N$12:$N$13)/365,AS10))/$BA$10</f>
        <v>2.7516443570433601E-2</v>
      </c>
      <c r="AT39" s="105">
        <f>IF(
(AT36&gt;=TIME(10,0,0)) * (AT36&lt;TIME(14,0,0)),
0,IF(
(AT36&gt;=TIME(16,0,0)) * (AT36&lt;TIME(20,0,0)),
AT10*SUM(Periods!$N$12:$N$13)/365,AT10))/$BA$10</f>
        <v>2.5840428463950772E-2</v>
      </c>
      <c r="AU39" s="105">
        <f>IF(
(AU36&gt;=TIME(10,0,0)) * (AU36&lt;TIME(14,0,0)),
0,IF(
(AU36&gt;=TIME(16,0,0)) * (AU36&lt;TIME(20,0,0)),
AU10*SUM(Periods!$N$12:$N$13)/365,AU10))/$BA$10</f>
        <v>2.3881353028373072E-2</v>
      </c>
      <c r="AV39" s="105">
        <f>IF(
(AV36&gt;=TIME(10,0,0)) * (AV36&lt;TIME(14,0,0)),
0,IF(
(AV36&gt;=TIME(16,0,0)) * (AV36&lt;TIME(20,0,0)),
AV10*SUM(Periods!$N$12:$N$13)/365,AV10))/$BA$10</f>
        <v>2.1750951604132675E-2</v>
      </c>
      <c r="AW39" s="105">
        <f>IF(
(AW36&gt;=TIME(10,0,0)) * (AW36&lt;TIME(14,0,0)),
0,IF(
(AW36&gt;=TIME(16,0,0)) * (AW36&lt;TIME(20,0,0)),
AW10*SUM(Periods!$N$12:$N$13)/365,AW10))/$BA$10</f>
        <v>1.9680141828122787E-2</v>
      </c>
      <c r="AX39" s="105">
        <f>IF(
(AX36&gt;=TIME(10,0,0)) * (AX36&lt;TIME(14,0,0)),
0,IF(
(AX36&gt;=TIME(16,0,0)) * (AX36&lt;TIME(20,0,0)),
AX10*SUM(Periods!$N$12:$N$13)/365,AX10))/$BA$10</f>
        <v>1.7840249689006084E-2</v>
      </c>
      <c r="AY39" s="105">
        <f>IF(
(AY36&gt;=TIME(10,0,0)) * (AY36&lt;TIME(14,0,0)),
0,IF(
(AY36&gt;=TIME(16,0,0)) * (AY36&lt;TIME(20,0,0)),
AY10*SUM(Periods!$N$12:$N$13)/365,AY10))/$BA$10</f>
        <v>1.6238724142811384E-2</v>
      </c>
      <c r="BA39" s="26">
        <f t="shared" si="4"/>
        <v>0.66416024602371126</v>
      </c>
      <c r="BB39">
        <f t="shared" si="5"/>
        <v>3254.3954999999987</v>
      </c>
      <c r="BC39" s="26"/>
    </row>
    <row r="40" spans="2:55" x14ac:dyDescent="0.35">
      <c r="C40" s="100" t="s">
        <v>24</v>
      </c>
      <c r="D40" s="105">
        <f>IF(
(D36&gt;=TIME(10,0,0)) * (D36&lt;TIME(14,0,0)),
D10,0)/$BA$10</f>
        <v>0</v>
      </c>
      <c r="E40" s="105">
        <f t="shared" ref="E40:AY40" si="6">IF(
(E36&gt;=TIME(10,0,0)) * (E36&lt;TIME(14,0,0)),
E10,0)/$BA$10</f>
        <v>0</v>
      </c>
      <c r="F40" s="105">
        <f t="shared" si="6"/>
        <v>0</v>
      </c>
      <c r="G40" s="105">
        <f t="shared" si="6"/>
        <v>0</v>
      </c>
      <c r="H40" s="105">
        <f t="shared" si="6"/>
        <v>0</v>
      </c>
      <c r="I40" s="105">
        <f t="shared" si="6"/>
        <v>0</v>
      </c>
      <c r="J40" s="105">
        <f t="shared" si="6"/>
        <v>0</v>
      </c>
      <c r="K40" s="105">
        <f t="shared" si="6"/>
        <v>0</v>
      </c>
      <c r="L40" s="105">
        <f t="shared" si="6"/>
        <v>0</v>
      </c>
      <c r="M40" s="105">
        <f t="shared" si="6"/>
        <v>0</v>
      </c>
      <c r="N40" s="105">
        <f t="shared" si="6"/>
        <v>0</v>
      </c>
      <c r="O40" s="105">
        <f t="shared" si="6"/>
        <v>0</v>
      </c>
      <c r="P40" s="105">
        <f t="shared" si="6"/>
        <v>0</v>
      </c>
      <c r="Q40" s="105">
        <f t="shared" si="6"/>
        <v>0</v>
      </c>
      <c r="R40" s="105">
        <f t="shared" si="6"/>
        <v>0</v>
      </c>
      <c r="S40" s="105">
        <f t="shared" si="6"/>
        <v>0</v>
      </c>
      <c r="T40" s="105">
        <f t="shared" si="6"/>
        <v>0</v>
      </c>
      <c r="U40" s="105">
        <f t="shared" si="6"/>
        <v>0</v>
      </c>
      <c r="V40" s="105">
        <f t="shared" si="6"/>
        <v>0</v>
      </c>
      <c r="W40" s="105">
        <f t="shared" si="6"/>
        <v>0</v>
      </c>
      <c r="X40" s="105">
        <f t="shared" si="6"/>
        <v>2.0588914463637916E-2</v>
      </c>
      <c r="Y40" s="105">
        <f t="shared" si="6"/>
        <v>2.067085297995486E-2</v>
      </c>
      <c r="Z40" s="105">
        <f t="shared" si="6"/>
        <v>2.0834730012588735E-2</v>
      </c>
      <c r="AA40" s="105">
        <f t="shared" si="6"/>
        <v>2.1095443473597174E-2</v>
      </c>
      <c r="AB40" s="105">
        <f t="shared" si="6"/>
        <v>2.143809545092255E-2</v>
      </c>
      <c r="AC40" s="105">
        <f t="shared" si="6"/>
        <v>2.1758400560161494E-2</v>
      </c>
      <c r="AD40" s="105">
        <f t="shared" si="6"/>
        <v>2.210105253748687E-2</v>
      </c>
      <c r="AE40" s="105">
        <f t="shared" si="6"/>
        <v>2.2421357646725808E-2</v>
      </c>
      <c r="AF40" s="105">
        <f t="shared" si="6"/>
        <v>0</v>
      </c>
      <c r="AG40" s="105">
        <f t="shared" si="6"/>
        <v>0</v>
      </c>
      <c r="AH40" s="105">
        <f t="shared" si="6"/>
        <v>0</v>
      </c>
      <c r="AI40" s="105">
        <f t="shared" si="6"/>
        <v>0</v>
      </c>
      <c r="AJ40" s="105">
        <f t="shared" si="6"/>
        <v>0</v>
      </c>
      <c r="AK40" s="105">
        <f t="shared" si="6"/>
        <v>0</v>
      </c>
      <c r="AL40" s="105">
        <f t="shared" si="6"/>
        <v>0</v>
      </c>
      <c r="AM40" s="105">
        <f t="shared" si="6"/>
        <v>0</v>
      </c>
      <c r="AN40" s="105">
        <f t="shared" si="6"/>
        <v>0</v>
      </c>
      <c r="AO40" s="105">
        <f t="shared" si="6"/>
        <v>0</v>
      </c>
      <c r="AP40" s="105">
        <f t="shared" si="6"/>
        <v>0</v>
      </c>
      <c r="AQ40" s="105">
        <f t="shared" si="6"/>
        <v>0</v>
      </c>
      <c r="AR40" s="105">
        <f t="shared" si="6"/>
        <v>0</v>
      </c>
      <c r="AS40" s="105">
        <f t="shared" si="6"/>
        <v>0</v>
      </c>
      <c r="AT40" s="105">
        <f t="shared" si="6"/>
        <v>0</v>
      </c>
      <c r="AU40" s="105">
        <f t="shared" si="6"/>
        <v>0</v>
      </c>
      <c r="AV40" s="105">
        <f t="shared" si="6"/>
        <v>0</v>
      </c>
      <c r="AW40" s="105">
        <f t="shared" si="6"/>
        <v>0</v>
      </c>
      <c r="AX40" s="105">
        <f t="shared" si="6"/>
        <v>0</v>
      </c>
      <c r="AY40" s="105">
        <f t="shared" si="6"/>
        <v>0</v>
      </c>
      <c r="BA40" s="26">
        <f t="shared" si="4"/>
        <v>0.17090884712507542</v>
      </c>
      <c r="BB40">
        <f t="shared" si="5"/>
        <v>837.45600000000013</v>
      </c>
      <c r="BC40" s="26"/>
    </row>
    <row r="41" spans="2:55" x14ac:dyDescent="0.35">
      <c r="C41" s="99"/>
      <c r="D41" s="23">
        <f t="shared" ref="D41:AY41" si="7">D10</f>
        <v>0.20080000000000001</v>
      </c>
      <c r="E41" s="23">
        <f t="shared" si="7"/>
        <v>0.1867</v>
      </c>
      <c r="F41" s="23">
        <f t="shared" si="7"/>
        <v>0.17599999999999999</v>
      </c>
      <c r="G41" s="23">
        <f t="shared" si="7"/>
        <v>0.16769999999999999</v>
      </c>
      <c r="H41" s="23">
        <f t="shared" si="7"/>
        <v>0.16200000000000001</v>
      </c>
      <c r="I41" s="23">
        <f t="shared" si="7"/>
        <v>0.1578</v>
      </c>
      <c r="J41" s="23">
        <f t="shared" si="7"/>
        <v>0.15609999999999999</v>
      </c>
      <c r="K41" s="23">
        <f t="shared" si="7"/>
        <v>0.15609999999999999</v>
      </c>
      <c r="L41" s="23">
        <f t="shared" si="7"/>
        <v>0.16</v>
      </c>
      <c r="M41" s="23">
        <f t="shared" si="7"/>
        <v>0.16600000000000001</v>
      </c>
      <c r="N41" s="23">
        <f t="shared" si="7"/>
        <v>0.1787</v>
      </c>
      <c r="O41" s="23">
        <f t="shared" si="7"/>
        <v>0.19489999999999999</v>
      </c>
      <c r="P41" s="23">
        <f t="shared" si="7"/>
        <v>0.21929999999999999</v>
      </c>
      <c r="Q41" s="23">
        <f t="shared" si="7"/>
        <v>0.24399999999999999</v>
      </c>
      <c r="R41" s="23">
        <f t="shared" si="7"/>
        <v>0.2681</v>
      </c>
      <c r="S41" s="23">
        <f t="shared" si="7"/>
        <v>0.27929999999999999</v>
      </c>
      <c r="T41" s="23">
        <f t="shared" si="7"/>
        <v>0.28189999999999998</v>
      </c>
      <c r="U41" s="23">
        <f t="shared" si="7"/>
        <v>0.27879999999999999</v>
      </c>
      <c r="V41" s="23">
        <f t="shared" si="7"/>
        <v>0.27760000000000001</v>
      </c>
      <c r="W41" s="23">
        <f t="shared" si="7"/>
        <v>0.27679999999999999</v>
      </c>
      <c r="X41" s="23">
        <f t="shared" si="7"/>
        <v>0.27639999999999998</v>
      </c>
      <c r="Y41" s="23">
        <f t="shared" si="7"/>
        <v>0.27750000000000002</v>
      </c>
      <c r="Z41" s="23">
        <f t="shared" si="7"/>
        <v>0.2797</v>
      </c>
      <c r="AA41" s="23">
        <f t="shared" si="7"/>
        <v>0.28320000000000001</v>
      </c>
      <c r="AB41" s="23">
        <f t="shared" si="7"/>
        <v>0.2878</v>
      </c>
      <c r="AC41" s="23">
        <f t="shared" si="7"/>
        <v>0.29210000000000003</v>
      </c>
      <c r="AD41" s="23">
        <f t="shared" si="7"/>
        <v>0.29670000000000002</v>
      </c>
      <c r="AE41" s="23">
        <f t="shared" si="7"/>
        <v>0.30099999999999999</v>
      </c>
      <c r="AF41" s="23">
        <f t="shared" si="7"/>
        <v>0.30809999999999998</v>
      </c>
      <c r="AG41" s="23">
        <f t="shared" si="7"/>
        <v>0.31769999999999998</v>
      </c>
      <c r="AH41" s="23">
        <f t="shared" si="7"/>
        <v>0.32879999999999998</v>
      </c>
      <c r="AI41" s="23">
        <f t="shared" si="7"/>
        <v>0.34250000000000003</v>
      </c>
      <c r="AJ41" s="23">
        <f t="shared" si="7"/>
        <v>0.3584</v>
      </c>
      <c r="AK41" s="23">
        <f t="shared" si="7"/>
        <v>0.378</v>
      </c>
      <c r="AL41" s="23">
        <f t="shared" si="7"/>
        <v>0.4007</v>
      </c>
      <c r="AM41" s="23">
        <f t="shared" si="7"/>
        <v>0.41860000000000003</v>
      </c>
      <c r="AN41" s="23">
        <f t="shared" si="7"/>
        <v>0.4229</v>
      </c>
      <c r="AO41" s="23">
        <f t="shared" si="7"/>
        <v>0.41849999999999998</v>
      </c>
      <c r="AP41" s="23">
        <f t="shared" si="7"/>
        <v>0.40960000000000002</v>
      </c>
      <c r="AQ41" s="23">
        <f t="shared" si="7"/>
        <v>0.40029999999999999</v>
      </c>
      <c r="AR41" s="23">
        <f t="shared" si="7"/>
        <v>0.38700000000000001</v>
      </c>
      <c r="AS41" s="23">
        <f t="shared" si="7"/>
        <v>0.36940000000000001</v>
      </c>
      <c r="AT41" s="23">
        <f t="shared" si="7"/>
        <v>0.34689999999999999</v>
      </c>
      <c r="AU41" s="23">
        <f t="shared" si="7"/>
        <v>0.3206</v>
      </c>
      <c r="AV41" s="23">
        <f t="shared" si="7"/>
        <v>0.29199999999999998</v>
      </c>
      <c r="AW41" s="23">
        <f t="shared" si="7"/>
        <v>0.26419999999999999</v>
      </c>
      <c r="AX41" s="23">
        <f t="shared" si="7"/>
        <v>0.23949999999999999</v>
      </c>
      <c r="AY41" s="23">
        <f t="shared" si="7"/>
        <v>0.218</v>
      </c>
    </row>
    <row r="42" spans="2:55" x14ac:dyDescent="0.35">
      <c r="C42" s="99"/>
    </row>
    <row r="43" spans="2:55" x14ac:dyDescent="0.35">
      <c r="C43" s="99" t="s">
        <v>21</v>
      </c>
    </row>
    <row r="44" spans="2:55" ht="29" x14ac:dyDescent="0.35">
      <c r="C44" s="99"/>
      <c r="D44" s="27">
        <v>0</v>
      </c>
      <c r="E44" s="27">
        <v>2.0833333333333332E-2</v>
      </c>
      <c r="F44" s="27">
        <v>4.1666666666666664E-2</v>
      </c>
      <c r="G44" s="27">
        <v>6.25E-2</v>
      </c>
      <c r="H44" s="27">
        <v>8.3333333333333301E-2</v>
      </c>
      <c r="I44" s="27">
        <v>0.104166666666667</v>
      </c>
      <c r="J44" s="27">
        <v>0.125</v>
      </c>
      <c r="K44" s="27">
        <v>0.14583333333333301</v>
      </c>
      <c r="L44" s="27">
        <v>0.16666666666666699</v>
      </c>
      <c r="M44" s="27">
        <v>0.1875</v>
      </c>
      <c r="N44" s="27">
        <v>0.20833333333333301</v>
      </c>
      <c r="O44" s="27">
        <v>0.22916666666666699</v>
      </c>
      <c r="P44" s="27">
        <v>0.25</v>
      </c>
      <c r="Q44" s="27">
        <v>0.27083333333333298</v>
      </c>
      <c r="R44" s="27">
        <v>0.29166666666666702</v>
      </c>
      <c r="S44" s="27">
        <v>0.3125</v>
      </c>
      <c r="T44" s="27">
        <v>0.33333333333333298</v>
      </c>
      <c r="U44" s="27">
        <v>0.35416666666666702</v>
      </c>
      <c r="V44" s="27">
        <v>0.375</v>
      </c>
      <c r="W44" s="27">
        <v>0.39583333333333298</v>
      </c>
      <c r="X44" s="27">
        <v>0.41666666666666702</v>
      </c>
      <c r="Y44" s="27">
        <v>0.4375</v>
      </c>
      <c r="Z44" s="27">
        <v>0.45833333333333298</v>
      </c>
      <c r="AA44" s="27">
        <v>0.47916666666666702</v>
      </c>
      <c r="AB44" s="27">
        <v>0.5</v>
      </c>
      <c r="AC44" s="27">
        <v>0.52083333333333304</v>
      </c>
      <c r="AD44" s="27">
        <v>0.54166666666666696</v>
      </c>
      <c r="AE44" s="27">
        <v>0.5625</v>
      </c>
      <c r="AF44" s="27">
        <v>0.58333333333333304</v>
      </c>
      <c r="AG44" s="27">
        <v>0.60416666666666696</v>
      </c>
      <c r="AH44" s="27">
        <v>0.625</v>
      </c>
      <c r="AI44" s="27">
        <v>0.64583333333333304</v>
      </c>
      <c r="AJ44" s="27">
        <v>0.66666666666666696</v>
      </c>
      <c r="AK44" s="27">
        <v>0.6875</v>
      </c>
      <c r="AL44" s="27">
        <v>0.70833333333333304</v>
      </c>
      <c r="AM44" s="27">
        <v>0.72916666666666696</v>
      </c>
      <c r="AN44" s="27">
        <v>0.75</v>
      </c>
      <c r="AO44" s="27">
        <v>0.77083333333333304</v>
      </c>
      <c r="AP44" s="27">
        <v>0.79166666666666696</v>
      </c>
      <c r="AQ44" s="27">
        <v>0.8125</v>
      </c>
      <c r="AR44" s="27">
        <v>0.83333333333333304</v>
      </c>
      <c r="AS44" s="27">
        <v>0.85416666666666696</v>
      </c>
      <c r="AT44" s="27">
        <v>0.875</v>
      </c>
      <c r="AU44" s="27">
        <v>0.89583333333333304</v>
      </c>
      <c r="AV44" s="27">
        <v>0.91666666666666696</v>
      </c>
      <c r="AW44" s="27">
        <v>0.9375</v>
      </c>
      <c r="AX44" s="27">
        <v>0.95833333333333304</v>
      </c>
      <c r="AY44" s="27">
        <v>0.97916666666666696</v>
      </c>
      <c r="BA44" s="104" t="s">
        <v>107</v>
      </c>
      <c r="BB44" s="104" t="s">
        <v>139</v>
      </c>
    </row>
    <row r="45" spans="2:55" x14ac:dyDescent="0.35">
      <c r="C45" s="100" t="s">
        <v>22</v>
      </c>
      <c r="D45" s="105">
        <f>IF(
(D44&gt;=TIME(16,0,0)) * (D44&lt;TIME(20,0,0)),
D11*(SUM(Periods!$M$12)/365),0)/$BA$11</f>
        <v>0</v>
      </c>
      <c r="E45" s="105">
        <f>IF(
(E44&gt;=TIME(16,0,0)) * (E44&lt;TIME(20,0,0)),
E11*(SUM(Periods!$M$12)/365),0)/$BA$11</f>
        <v>0</v>
      </c>
      <c r="F45" s="105">
        <f>IF(
(F44&gt;=TIME(16,0,0)) * (F44&lt;TIME(20,0,0)),
F11*(SUM(Periods!$M$12)/365),0)/$BA$11</f>
        <v>0</v>
      </c>
      <c r="G45" s="105">
        <f>IF(
(G44&gt;=TIME(16,0,0)) * (G44&lt;TIME(20,0,0)),
G11*(SUM(Periods!$M$12)/365),0)/$BA$11</f>
        <v>0</v>
      </c>
      <c r="H45" s="105">
        <f>IF(
(H44&gt;=TIME(16,0,0)) * (H44&lt;TIME(20,0,0)),
H11*(SUM(Periods!$M$12)/365),0)/$BA$11</f>
        <v>0</v>
      </c>
      <c r="I45" s="105">
        <f>IF(
(I44&gt;=TIME(16,0,0)) * (I44&lt;TIME(20,0,0)),
I11*(SUM(Periods!$M$12)/365),0)/$BA$11</f>
        <v>0</v>
      </c>
      <c r="J45" s="105">
        <f>IF(
(J44&gt;=TIME(16,0,0)) * (J44&lt;TIME(20,0,0)),
J11*(SUM(Periods!$M$12)/365),0)/$BA$11</f>
        <v>0</v>
      </c>
      <c r="K45" s="105">
        <f>IF(
(K44&gt;=TIME(16,0,0)) * (K44&lt;TIME(20,0,0)),
K11*(SUM(Periods!$M$12)/365),0)/$BA$11</f>
        <v>0</v>
      </c>
      <c r="L45" s="105">
        <f>IF(
(L44&gt;=TIME(16,0,0)) * (L44&lt;TIME(20,0,0)),
L11*(SUM(Periods!$M$12)/365),0)/$BA$11</f>
        <v>0</v>
      </c>
      <c r="M45" s="105">
        <f>IF(
(M44&gt;=TIME(16,0,0)) * (M44&lt;TIME(20,0,0)),
M11*(SUM(Periods!$M$12)/365),0)/$BA$11</f>
        <v>0</v>
      </c>
      <c r="N45" s="105">
        <f>IF(
(N44&gt;=TIME(16,0,0)) * (N44&lt;TIME(20,0,0)),
N11*(SUM(Periods!$M$12)/365),0)/$BA$11</f>
        <v>0</v>
      </c>
      <c r="O45" s="105">
        <f>IF(
(O44&gt;=TIME(16,0,0)) * (O44&lt;TIME(20,0,0)),
O11*(SUM(Periods!$M$12)/365),0)/$BA$11</f>
        <v>0</v>
      </c>
      <c r="P45" s="105">
        <f>IF(
(P44&gt;=TIME(16,0,0)) * (P44&lt;TIME(20,0,0)),
P11*(SUM(Periods!$M$12)/365),0)/$BA$11</f>
        <v>0</v>
      </c>
      <c r="Q45" s="105">
        <f>IF(
(Q44&gt;=TIME(16,0,0)) * (Q44&lt;TIME(20,0,0)),
Q11*(SUM(Periods!$M$12)/365),0)/$BA$11</f>
        <v>0</v>
      </c>
      <c r="R45" s="105">
        <f>IF(
(R44&gt;=TIME(16,0,0)) * (R44&lt;TIME(20,0,0)),
R11*(SUM(Periods!$M$12)/365),0)/$BA$11</f>
        <v>0</v>
      </c>
      <c r="S45" s="105">
        <f>IF(
(S44&gt;=TIME(16,0,0)) * (S44&lt;TIME(20,0,0)),
S11*(SUM(Periods!$M$12)/365),0)/$BA$11</f>
        <v>0</v>
      </c>
      <c r="T45" s="105">
        <f>IF(
(T44&gt;=TIME(16,0,0)) * (T44&lt;TIME(20,0,0)),
T11*(SUM(Periods!$M$12)/365),0)/$BA$11</f>
        <v>0</v>
      </c>
      <c r="U45" s="105">
        <f>IF(
(U44&gt;=TIME(16,0,0)) * (U44&lt;TIME(20,0,0)),
U11*(SUM(Periods!$M$12)/365),0)/$BA$11</f>
        <v>0</v>
      </c>
      <c r="V45" s="105">
        <f>IF(
(V44&gt;=TIME(16,0,0)) * (V44&lt;TIME(20,0,0)),
V11*(SUM(Periods!$M$12)/365),0)/$BA$11</f>
        <v>0</v>
      </c>
      <c r="W45" s="105">
        <f>IF(
(W44&gt;=TIME(16,0,0)) * (W44&lt;TIME(20,0,0)),
W11*(SUM(Periods!$M$12)/365),0)/$BA$11</f>
        <v>0</v>
      </c>
      <c r="X45" s="105">
        <f>IF(
(X44&gt;=TIME(16,0,0)) * (X44&lt;TIME(20,0,0)),
X11*(SUM(Periods!$M$12)/365),0)/$BA$11</f>
        <v>0</v>
      </c>
      <c r="Y45" s="105">
        <f>IF(
(Y44&gt;=TIME(16,0,0)) * (Y44&lt;TIME(20,0,0)),
Y11*(SUM(Periods!$M$12)/365),0)/$BA$11</f>
        <v>0</v>
      </c>
      <c r="Z45" s="105">
        <f>IF(
(Z44&gt;=TIME(16,0,0)) * (Z44&lt;TIME(20,0,0)),
Z11*(SUM(Periods!$M$12)/365),0)/$BA$11</f>
        <v>0</v>
      </c>
      <c r="AA45" s="105">
        <f>IF(
(AA44&gt;=TIME(16,0,0)) * (AA44&lt;TIME(20,0,0)),
AA11*(SUM(Periods!$M$12)/365),0)/$BA$11</f>
        <v>0</v>
      </c>
      <c r="AB45" s="105">
        <f>IF(
(AB44&gt;=TIME(16,0,0)) * (AB44&lt;TIME(20,0,0)),
AB11*(SUM(Periods!$M$12)/365),0)/$BA$11</f>
        <v>0</v>
      </c>
      <c r="AC45" s="105">
        <f>IF(
(AC44&gt;=TIME(16,0,0)) * (AC44&lt;TIME(20,0,0)),
AC11*(SUM(Periods!$M$12)/365),0)/$BA$11</f>
        <v>0</v>
      </c>
      <c r="AD45" s="105">
        <f>IF(
(AD44&gt;=TIME(16,0,0)) * (AD44&lt;TIME(20,0,0)),
AD11*(SUM(Periods!$M$12)/365),0)/$BA$11</f>
        <v>0</v>
      </c>
      <c r="AE45" s="105">
        <f>IF(
(AE44&gt;=TIME(16,0,0)) * (AE44&lt;TIME(20,0,0)),
AE11*(SUM(Periods!$M$12)/365),0)/$BA$11</f>
        <v>0</v>
      </c>
      <c r="AF45" s="105">
        <f>IF(
(AF44&gt;=TIME(16,0,0)) * (AF44&lt;TIME(20,0,0)),
AF11*(SUM(Periods!$M$12)/365),0)/$BA$11</f>
        <v>0</v>
      </c>
      <c r="AG45" s="105">
        <f>IF(
(AG44&gt;=TIME(16,0,0)) * (AG44&lt;TIME(20,0,0)),
AG11*(SUM(Periods!$M$12)/365),0)/$BA$11</f>
        <v>0</v>
      </c>
      <c r="AH45" s="105">
        <f>IF(
(AH44&gt;=TIME(16,0,0)) * (AH44&lt;TIME(20,0,0)),
AH11*(SUM(Periods!$M$12)/365),0)/$BA$11</f>
        <v>0</v>
      </c>
      <c r="AI45" s="105">
        <f>IF(
(AI44&gt;=TIME(16,0,0)) * (AI44&lt;TIME(20,0,0)),
AI11*(SUM(Periods!$M$12)/365),0)/$BA$11</f>
        <v>0</v>
      </c>
      <c r="AJ45" s="105">
        <f>IF(
(AJ44&gt;=TIME(16,0,0)) * (AJ44&lt;TIME(20,0,0)),
AJ11*(SUM(Periods!$M$12)/365),0)/$BA$11</f>
        <v>6.7442548373606416E-3</v>
      </c>
      <c r="AK45" s="105">
        <f>IF(
(AK44&gt;=TIME(16,0,0)) * (AK44&lt;TIME(20,0,0)),
AK11*(SUM(Periods!$M$12)/365),0)/$BA$11</f>
        <v>6.4219341282550817E-3</v>
      </c>
      <c r="AL45" s="105">
        <f>IF(
(AL44&gt;=TIME(16,0,0)) * (AL44&lt;TIME(20,0,0)),
AL11*(SUM(Periods!$M$12)/365),0)/$BA$11</f>
        <v>6.1608135537898172E-3</v>
      </c>
      <c r="AM45" s="105">
        <f>IF(
(AM44&gt;=TIME(16,0,0)) * (AM44&lt;TIME(20,0,0)),
AM11*(SUM(Periods!$M$12)/365),0)/$BA$11</f>
        <v>6.0016932037250479E-3</v>
      </c>
      <c r="AN45" s="105">
        <f>IF(
(AN44&gt;=TIME(16,0,0)) * (AN44&lt;TIME(20,0,0)),
AN11*(SUM(Periods!$M$12)/365),0)/$BA$11</f>
        <v>5.8537928783443305E-3</v>
      </c>
      <c r="AO45" s="105">
        <f>IF(
(AO44&gt;=TIME(16,0,0)) * (AO44&lt;TIME(20,0,0)),
AO11*(SUM(Periods!$M$12)/365),0)/$BA$11</f>
        <v>5.7375126225277691E-3</v>
      </c>
      <c r="AP45" s="105">
        <f>IF(
(AP44&gt;=TIME(16,0,0)) * (AP44&lt;TIME(20,0,0)),
AP11*(SUM(Periods!$M$12)/365),0)/$BA$11</f>
        <v>5.5936923061230721E-3</v>
      </c>
      <c r="AQ45" s="105">
        <f>IF(
(AQ44&gt;=TIME(16,0,0)) * (AQ44&lt;TIME(20,0,0)),
AQ11*(SUM(Periods!$M$12)/365),0)/$BA$11</f>
        <v>5.4223319291302431E-3</v>
      </c>
      <c r="AR45" s="105">
        <f>IF(
(AR44&gt;=TIME(16,0,0)) * (AR44&lt;TIME(20,0,0)),
AR11*(SUM(Periods!$M$12)/365),0)/$BA$11</f>
        <v>0</v>
      </c>
      <c r="AS45" s="105">
        <f>IF(
(AS44&gt;=TIME(16,0,0)) * (AS44&lt;TIME(20,0,0)),
AS11*(SUM(Periods!$M$12)/365),0)/$BA$11</f>
        <v>0</v>
      </c>
      <c r="AT45" s="105">
        <f>IF(
(AT44&gt;=TIME(16,0,0)) * (AT44&lt;TIME(20,0,0)),
AT11*(SUM(Periods!$M$12)/365),0)/$BA$11</f>
        <v>0</v>
      </c>
      <c r="AU45" s="105">
        <f>IF(
(AU44&gt;=TIME(16,0,0)) * (AU44&lt;TIME(20,0,0)),
AU11*(SUM(Periods!$M$12)/365),0)/$BA$11</f>
        <v>0</v>
      </c>
      <c r="AV45" s="105">
        <f>IF(
(AV44&gt;=TIME(16,0,0)) * (AV44&lt;TIME(20,0,0)),
AV11*(SUM(Periods!$M$12)/365),0)/$BA$11</f>
        <v>0</v>
      </c>
      <c r="AW45" s="105">
        <f>IF(
(AW44&gt;=TIME(16,0,0)) * (AW44&lt;TIME(20,0,0)),
AW11*(SUM(Periods!$M$12)/365),0)/$BA$11</f>
        <v>0</v>
      </c>
      <c r="AX45" s="105">
        <f>IF(
(AX44&gt;=TIME(16,0,0)) * (AX44&lt;TIME(20,0,0)),
AX11*(SUM(Periods!$M$12)/365),0)/$BA$11</f>
        <v>0</v>
      </c>
      <c r="AY45" s="105">
        <f>IF(
(AY44&gt;=TIME(16,0,0)) * (AY44&lt;TIME(20,0,0)),
AY11*(SUM(Periods!$M$12)/365),0)/$BA$11</f>
        <v>0</v>
      </c>
      <c r="BA45" s="26">
        <f>SUM(D45:AY45)</f>
        <v>4.7936025459255995E-2</v>
      </c>
      <c r="BB45">
        <f>BA45*$BC$11</f>
        <v>479.35919999999987</v>
      </c>
      <c r="BC45" s="26"/>
    </row>
    <row r="46" spans="2:55" x14ac:dyDescent="0.35">
      <c r="C46" s="100" t="s">
        <v>23</v>
      </c>
      <c r="D46" s="105">
        <f>IF(
(D44&gt;=TIME(16,0,0)) * (D44&lt;TIME(20,0,0)),
D11*(SUM(Periods!$M$13)/365),0)/$BA$11</f>
        <v>0</v>
      </c>
      <c r="E46" s="105">
        <f>IF(
(E44&gt;=TIME(16,0,0)) * (E44&lt;TIME(20,0,0)),
E11*(SUM(Periods!$M$13)/365),0)/$BA$11</f>
        <v>0</v>
      </c>
      <c r="F46" s="105">
        <f>IF(
(F44&gt;=TIME(16,0,0)) * (F44&lt;TIME(20,0,0)),
F11*(SUM(Periods!$M$13)/365),0)/$BA$11</f>
        <v>0</v>
      </c>
      <c r="G46" s="105">
        <f>IF(
(G44&gt;=TIME(16,0,0)) * (G44&lt;TIME(20,0,0)),
G11*(SUM(Periods!$M$13)/365),0)/$BA$11</f>
        <v>0</v>
      </c>
      <c r="H46" s="105">
        <f>IF(
(H44&gt;=TIME(16,0,0)) * (H44&lt;TIME(20,0,0)),
H11*(SUM(Periods!$M$13)/365),0)/$BA$11</f>
        <v>0</v>
      </c>
      <c r="I46" s="105">
        <f>IF(
(I44&gt;=TIME(16,0,0)) * (I44&lt;TIME(20,0,0)),
I11*(SUM(Periods!$M$13)/365),0)/$BA$11</f>
        <v>0</v>
      </c>
      <c r="J46" s="105">
        <f>IF(
(J44&gt;=TIME(16,0,0)) * (J44&lt;TIME(20,0,0)),
J11*(SUM(Periods!$M$13)/365),0)/$BA$11</f>
        <v>0</v>
      </c>
      <c r="K46" s="105">
        <f>IF(
(K44&gt;=TIME(16,0,0)) * (K44&lt;TIME(20,0,0)),
K11*(SUM(Periods!$M$13)/365),0)/$BA$11</f>
        <v>0</v>
      </c>
      <c r="L46" s="105">
        <f>IF(
(L44&gt;=TIME(16,0,0)) * (L44&lt;TIME(20,0,0)),
L11*(SUM(Periods!$M$13)/365),0)/$BA$11</f>
        <v>0</v>
      </c>
      <c r="M46" s="105">
        <f>IF(
(M44&gt;=TIME(16,0,0)) * (M44&lt;TIME(20,0,0)),
M11*(SUM(Periods!$M$13)/365),0)/$BA$11</f>
        <v>0</v>
      </c>
      <c r="N46" s="105">
        <f>IF(
(N44&gt;=TIME(16,0,0)) * (N44&lt;TIME(20,0,0)),
N11*(SUM(Periods!$M$13)/365),0)/$BA$11</f>
        <v>0</v>
      </c>
      <c r="O46" s="105">
        <f>IF(
(O44&gt;=TIME(16,0,0)) * (O44&lt;TIME(20,0,0)),
O11*(SUM(Periods!$M$13)/365),0)/$BA$11</f>
        <v>0</v>
      </c>
      <c r="P46" s="105">
        <f>IF(
(P44&gt;=TIME(16,0,0)) * (P44&lt;TIME(20,0,0)),
P11*(SUM(Periods!$M$13)/365),0)/$BA$11</f>
        <v>0</v>
      </c>
      <c r="Q46" s="105">
        <f>IF(
(Q44&gt;=TIME(16,0,0)) * (Q44&lt;TIME(20,0,0)),
Q11*(SUM(Periods!$M$13)/365),0)/$BA$11</f>
        <v>0</v>
      </c>
      <c r="R46" s="105">
        <f>IF(
(R44&gt;=TIME(16,0,0)) * (R44&lt;TIME(20,0,0)),
R11*(SUM(Periods!$M$13)/365),0)/$BA$11</f>
        <v>0</v>
      </c>
      <c r="S46" s="105">
        <f>IF(
(S44&gt;=TIME(16,0,0)) * (S44&lt;TIME(20,0,0)),
S11*(SUM(Periods!$M$13)/365),0)/$BA$11</f>
        <v>0</v>
      </c>
      <c r="T46" s="105">
        <f>IF(
(T44&gt;=TIME(16,0,0)) * (T44&lt;TIME(20,0,0)),
T11*(SUM(Periods!$M$13)/365),0)/$BA$11</f>
        <v>0</v>
      </c>
      <c r="U46" s="105">
        <f>IF(
(U44&gt;=TIME(16,0,0)) * (U44&lt;TIME(20,0,0)),
U11*(SUM(Periods!$M$13)/365),0)/$BA$11</f>
        <v>0</v>
      </c>
      <c r="V46" s="105">
        <f>IF(
(V44&gt;=TIME(16,0,0)) * (V44&lt;TIME(20,0,0)),
V11*(SUM(Periods!$M$13)/365),0)/$BA$11</f>
        <v>0</v>
      </c>
      <c r="W46" s="105">
        <f>IF(
(W44&gt;=TIME(16,0,0)) * (W44&lt;TIME(20,0,0)),
W11*(SUM(Periods!$M$13)/365),0)/$BA$11</f>
        <v>0</v>
      </c>
      <c r="X46" s="105">
        <f>IF(
(X44&gt;=TIME(16,0,0)) * (X44&lt;TIME(20,0,0)),
X11*(SUM(Periods!$M$13)/365),0)/$BA$11</f>
        <v>0</v>
      </c>
      <c r="Y46" s="105">
        <f>IF(
(Y44&gt;=TIME(16,0,0)) * (Y44&lt;TIME(20,0,0)),
Y11*(SUM(Periods!$M$13)/365),0)/$BA$11</f>
        <v>0</v>
      </c>
      <c r="Z46" s="105">
        <f>IF(
(Z44&gt;=TIME(16,0,0)) * (Z44&lt;TIME(20,0,0)),
Z11*(SUM(Periods!$M$13)/365),0)/$BA$11</f>
        <v>0</v>
      </c>
      <c r="AA46" s="105">
        <f>IF(
(AA44&gt;=TIME(16,0,0)) * (AA44&lt;TIME(20,0,0)),
AA11*(SUM(Periods!$M$13)/365),0)/$BA$11</f>
        <v>0</v>
      </c>
      <c r="AB46" s="105">
        <f>IF(
(AB44&gt;=TIME(16,0,0)) * (AB44&lt;TIME(20,0,0)),
AB11*(SUM(Periods!$M$13)/365),0)/$BA$11</f>
        <v>0</v>
      </c>
      <c r="AC46" s="105">
        <f>IF(
(AC44&gt;=TIME(16,0,0)) * (AC44&lt;TIME(20,0,0)),
AC11*(SUM(Periods!$M$13)/365),0)/$BA$11</f>
        <v>0</v>
      </c>
      <c r="AD46" s="105">
        <f>IF(
(AD44&gt;=TIME(16,0,0)) * (AD44&lt;TIME(20,0,0)),
AD11*(SUM(Periods!$M$13)/365),0)/$BA$11</f>
        <v>0</v>
      </c>
      <c r="AE46" s="105">
        <f>IF(
(AE44&gt;=TIME(16,0,0)) * (AE44&lt;TIME(20,0,0)),
AE11*(SUM(Periods!$M$13)/365),0)/$BA$11</f>
        <v>0</v>
      </c>
      <c r="AF46" s="105">
        <f>IF(
(AF44&gt;=TIME(16,0,0)) * (AF44&lt;TIME(20,0,0)),
AF11*(SUM(Periods!$M$13)/365),0)/$BA$11</f>
        <v>0</v>
      </c>
      <c r="AG46" s="105">
        <f>IF(
(AG44&gt;=TIME(16,0,0)) * (AG44&lt;TIME(20,0,0)),
AG11*(SUM(Periods!$M$13)/365),0)/$BA$11</f>
        <v>0</v>
      </c>
      <c r="AH46" s="105">
        <f>IF(
(AH44&gt;=TIME(16,0,0)) * (AH44&lt;TIME(20,0,0)),
AH11*(SUM(Periods!$M$13)/365),0)/$BA$11</f>
        <v>0</v>
      </c>
      <c r="AI46" s="105">
        <f>IF(
(AI44&gt;=TIME(16,0,0)) * (AI44&lt;TIME(20,0,0)),
AI11*(SUM(Periods!$M$13)/365),0)/$BA$11</f>
        <v>0</v>
      </c>
      <c r="AJ46" s="105">
        <f>IF(
(AJ44&gt;=TIME(16,0,0)) * (AJ44&lt;TIME(20,0,0)),
AJ11*(SUM(Periods!$M$13)/365),0)/$BA$11</f>
        <v>9.9180218196480013E-3</v>
      </c>
      <c r="AK46" s="105">
        <f>IF(
(AK44&gt;=TIME(16,0,0)) * (AK44&lt;TIME(20,0,0)),
AK11*(SUM(Periods!$M$13)/365),0)/$BA$11</f>
        <v>9.4440207768457067E-3</v>
      </c>
      <c r="AL46" s="105">
        <f>IF(
(AL44&gt;=TIME(16,0,0)) * (AL44&lt;TIME(20,0,0)),
AL11*(SUM(Periods!$M$13)/365),0)/$BA$11</f>
        <v>9.0600199320438491E-3</v>
      </c>
      <c r="AM46" s="105">
        <f>IF(
(AM44&gt;=TIME(16,0,0)) * (AM44&lt;TIME(20,0,0)),
AM11*(SUM(Periods!$M$13)/365),0)/$BA$11</f>
        <v>8.8260194172427153E-3</v>
      </c>
      <c r="AN46" s="105">
        <f>IF(
(AN44&gt;=TIME(16,0,0)) * (AN44&lt;TIME(20,0,0)),
AN11*(SUM(Periods!$M$13)/365),0)/$BA$11</f>
        <v>8.6085189387416633E-3</v>
      </c>
      <c r="AO46" s="105">
        <f>IF(
(AO44&gt;=TIME(16,0,0)) * (AO44&lt;TIME(20,0,0)),
AO11*(SUM(Periods!$M$13)/365),0)/$BA$11</f>
        <v>8.4375185625408348E-3</v>
      </c>
      <c r="AP46" s="105">
        <f>IF(
(AP44&gt;=TIME(16,0,0)) * (AP44&lt;TIME(20,0,0)),
AP11*(SUM(Periods!$M$13)/365),0)/$BA$11</f>
        <v>8.2260180972398116E-3</v>
      </c>
      <c r="AQ46" s="105">
        <f>IF(
(AQ44&gt;=TIME(16,0,0)) * (AQ44&lt;TIME(20,0,0)),
AQ11*(SUM(Periods!$M$13)/365),0)/$BA$11</f>
        <v>7.9740175428385917E-3</v>
      </c>
      <c r="AR46" s="105">
        <f>IF(
(AR44&gt;=TIME(16,0,0)) * (AR44&lt;TIME(20,0,0)),
AR11*(SUM(Periods!$M$13)/365),0)/$BA$11</f>
        <v>0</v>
      </c>
      <c r="AS46" s="105">
        <f>IF(
(AS44&gt;=TIME(16,0,0)) * (AS44&lt;TIME(20,0,0)),
AS11*(SUM(Periods!$M$13)/365),0)/$BA$11</f>
        <v>0</v>
      </c>
      <c r="AT46" s="105">
        <f>IF(
(AT44&gt;=TIME(16,0,0)) * (AT44&lt;TIME(20,0,0)),
AT11*(SUM(Periods!$M$13)/365),0)/$BA$11</f>
        <v>0</v>
      </c>
      <c r="AU46" s="105">
        <f>IF(
(AU44&gt;=TIME(16,0,0)) * (AU44&lt;TIME(20,0,0)),
AU11*(SUM(Periods!$M$13)/365),0)/$BA$11</f>
        <v>0</v>
      </c>
      <c r="AV46" s="105">
        <f>IF(
(AV44&gt;=TIME(16,0,0)) * (AV44&lt;TIME(20,0,0)),
AV11*(SUM(Periods!$M$13)/365),0)/$BA$11</f>
        <v>0</v>
      </c>
      <c r="AW46" s="105">
        <f>IF(
(AW44&gt;=TIME(16,0,0)) * (AW44&lt;TIME(20,0,0)),
AW11*(SUM(Periods!$M$13)/365),0)/$BA$11</f>
        <v>0</v>
      </c>
      <c r="AX46" s="105">
        <f>IF(
(AX44&gt;=TIME(16,0,0)) * (AX44&lt;TIME(20,0,0)),
AX11*(SUM(Periods!$M$13)/365),0)/$BA$11</f>
        <v>0</v>
      </c>
      <c r="AY46" s="105">
        <f>IF(
(AY44&gt;=TIME(16,0,0)) * (AY44&lt;TIME(20,0,0)),
AY11*(SUM(Periods!$M$13)/365),0)/$BA$11</f>
        <v>0</v>
      </c>
      <c r="BA46" s="26">
        <f t="shared" ref="BA46:BA48" si="8">SUM(D46:AY46)</f>
        <v>7.0494155087141186E-2</v>
      </c>
      <c r="BB46">
        <f t="shared" ref="BB46:BB48" si="9">BA46*$BC$11</f>
        <v>704.94</v>
      </c>
      <c r="BC46" s="26"/>
    </row>
    <row r="47" spans="2:55" x14ac:dyDescent="0.35">
      <c r="C47" s="100" t="s">
        <v>19</v>
      </c>
      <c r="D47" s="105">
        <f>IF(
(D44&gt;=TIME(10,0,0)) * (D44&lt;TIME(14,0,0)),
0,IF(
(D44&gt;=TIME(16,0,0)) * (D44&lt;TIME(20,0,0)),
D11*SUM(Periods!$N$12:$N$13)/365,D11))/$BA$11</f>
        <v>1.3661980056356122E-2</v>
      </c>
      <c r="E47" s="105">
        <f>IF(
(E44&gt;=TIME(10,0,0)) * (E44&lt;TIME(14,0,0)),
0,IF(
(E44&gt;=TIME(16,0,0)) * (E44&lt;TIME(20,0,0)),
E11*SUM(Periods!$N$12:$N$13)/365,E11))/$BA$11</f>
        <v>1.3464879622735168E-2</v>
      </c>
      <c r="F47" s="105">
        <f>IF(
(F44&gt;=TIME(10,0,0)) * (F44&lt;TIME(14,0,0)),
0,IF(
(F44&gt;=TIME(16,0,0)) * (F44&lt;TIME(20,0,0)),
F11*SUM(Periods!$N$12:$N$13)/365,F11))/$BA$11</f>
        <v>1.3362679397894673E-2</v>
      </c>
      <c r="G47" s="105">
        <f>IF(
(G44&gt;=TIME(10,0,0)) * (G44&lt;TIME(14,0,0)),
0,IF(
(G44&gt;=TIME(16,0,0)) * (G44&lt;TIME(20,0,0)),
G11*SUM(Periods!$N$12:$N$13)/365,G11))/$BA$11</f>
        <v>1.3256829165024162E-2</v>
      </c>
      <c r="H47" s="105">
        <f>IF(
(H44&gt;=TIME(10,0,0)) * (H44&lt;TIME(14,0,0)),
0,IF(
(H44&gt;=TIME(16,0,0)) * (H44&lt;TIME(20,0,0)),
H11*SUM(Periods!$N$12:$N$13)/365,H11))/$BA$11</f>
        <v>1.3205729052603914E-2</v>
      </c>
      <c r="I47" s="105">
        <f>IF(
(I44&gt;=TIME(10,0,0)) * (I44&lt;TIME(14,0,0)),
0,IF(
(I44&gt;=TIME(16,0,0)) * (I44&lt;TIME(20,0,0)),
I11*SUM(Periods!$N$12:$N$13)/365,I11))/$BA$11</f>
        <v>1.3187479012453825E-2</v>
      </c>
      <c r="J47" s="105">
        <f>IF(
(J44&gt;=TIME(10,0,0)) * (J44&lt;TIME(14,0,0)),
0,IF(
(J44&gt;=TIME(16,0,0)) * (J44&lt;TIME(20,0,0)),
J11*SUM(Periods!$N$12:$N$13)/365,J11))/$BA$11</f>
        <v>1.3300629261384372E-2</v>
      </c>
      <c r="K47" s="105">
        <f>IF(
(K44&gt;=TIME(10,0,0)) * (K44&lt;TIME(14,0,0)),
0,IF(
(K44&gt;=TIME(16,0,0)) * (K44&lt;TIME(20,0,0)),
K11*SUM(Periods!$N$12:$N$13)/365,K11))/$BA$11</f>
        <v>1.347582964682522E-2</v>
      </c>
      <c r="L47" s="105">
        <f>IF(
(L44&gt;=TIME(10,0,0)) * (L44&lt;TIME(14,0,0)),
0,IF(
(L44&gt;=TIME(16,0,0)) * (L44&lt;TIME(20,0,0)),
L11*SUM(Periods!$N$12:$N$13)/365,L11))/$BA$11</f>
        <v>1.3870030514067129E-2</v>
      </c>
      <c r="M47" s="105">
        <f>IF(
(M44&gt;=TIME(10,0,0)) * (M44&lt;TIME(14,0,0)),
0,IF(
(M44&gt;=TIME(16,0,0)) * (M44&lt;TIME(20,0,0)),
M11*SUM(Periods!$N$12:$N$13)/365,M11))/$BA$11</f>
        <v>1.435183157402946E-2</v>
      </c>
      <c r="N47" s="105">
        <f>IF(
(N44&gt;=TIME(10,0,0)) * (N44&lt;TIME(14,0,0)),
0,IF(
(N44&gt;=TIME(16,0,0)) * (N44&lt;TIME(20,0,0)),
N11*SUM(Periods!$N$12:$N$13)/365,N11))/$BA$11</f>
        <v>1.5293533645774017E-2</v>
      </c>
      <c r="O47" s="105">
        <f>IF(
(O44&gt;=TIME(10,0,0)) * (O44&lt;TIME(14,0,0)),
0,IF(
(O44&gt;=TIME(16,0,0)) * (O44&lt;TIME(20,0,0)),
O11*SUM(Periods!$N$12:$N$13)/365,O11))/$BA$11</f>
        <v>1.6260785773728699E-2</v>
      </c>
      <c r="P47" s="105">
        <f>IF(
(P44&gt;=TIME(10,0,0)) * (P44&lt;TIME(14,0,0)),
0,IF(
(P44&gt;=TIME(16,0,0)) * (P44&lt;TIME(20,0,0)),
P11*SUM(Periods!$N$12:$N$13)/365,P11))/$BA$11</f>
        <v>1.794708948359686E-2</v>
      </c>
      <c r="Q47" s="105">
        <f>IF(
(Q44&gt;=TIME(10,0,0)) * (Q44&lt;TIME(14,0,0)),
0,IF(
(Q44&gt;=TIME(16,0,0)) * (Q44&lt;TIME(20,0,0)),
Q11*SUM(Periods!$N$12:$N$13)/365,Q11))/$BA$11</f>
        <v>1.9531192968624527E-2</v>
      </c>
      <c r="R47" s="105">
        <f>IF(
(R44&gt;=TIME(10,0,0)) * (R44&lt;TIME(14,0,0)),
0,IF(
(R44&gt;=TIME(16,0,0)) * (R44&lt;TIME(20,0,0)),
R11*SUM(Periods!$N$12:$N$13)/365,R11))/$BA$11</f>
        <v>2.1743097834815234E-2</v>
      </c>
      <c r="S47" s="105">
        <f>IF(
(S44&gt;=TIME(10,0,0)) * (S44&lt;TIME(14,0,0)),
0,IF(
(S44&gt;=TIME(16,0,0)) * (S44&lt;TIME(20,0,0)),
S11*SUM(Periods!$N$12:$N$13)/365,S11))/$BA$11</f>
        <v>2.3619201962244311E-2</v>
      </c>
      <c r="T47" s="105">
        <f>IF(
(T44&gt;=TIME(10,0,0)) * (T44&lt;TIME(14,0,0)),
0,IF(
(T44&gt;=TIME(16,0,0)) * (T44&lt;TIME(20,0,0)),
T11*SUM(Periods!$N$12:$N$13)/365,T11))/$BA$11</f>
        <v>2.5644956418904116E-2</v>
      </c>
      <c r="U47" s="105">
        <f>IF(
(U44&gt;=TIME(10,0,0)) * (U44&lt;TIME(14,0,0)),
0,IF(
(U44&gt;=TIME(16,0,0)) * (U44&lt;TIME(20,0,0)),
U11*SUM(Periods!$N$12:$N$13)/365,U11))/$BA$11</f>
        <v>2.7057509526520952E-2</v>
      </c>
      <c r="V47" s="105">
        <f>IF(
(V44&gt;=TIME(10,0,0)) * (V44&lt;TIME(14,0,0)),
0,IF(
(V44&gt;=TIME(16,0,0)) * (V44&lt;TIME(20,0,0)),
V11*SUM(Periods!$N$12:$N$13)/365,V11))/$BA$11</f>
        <v>2.8247412144306712E-2</v>
      </c>
      <c r="W47" s="105">
        <f>IF(
(W44&gt;=TIME(10,0,0)) * (W44&lt;TIME(14,0,0)),
0,IF(
(W44&gt;=TIME(16,0,0)) * (W44&lt;TIME(20,0,0)),
W11*SUM(Periods!$N$12:$N$13)/365,W11))/$BA$11</f>
        <v>2.8860613493349677E-2</v>
      </c>
      <c r="X47" s="105">
        <f>IF(
(X44&gt;=TIME(10,0,0)) * (X44&lt;TIME(14,0,0)),
0,IF(
(X44&gt;=TIME(16,0,0)) * (X44&lt;TIME(20,0,0)),
X11*SUM(Periods!$N$12:$N$13)/365,X11))/$BA$11</f>
        <v>0</v>
      </c>
      <c r="Y47" s="105">
        <f>IF(
(Y44&gt;=TIME(10,0,0)) * (Y44&lt;TIME(14,0,0)),
0,IF(
(Y44&gt;=TIME(16,0,0)) * (Y44&lt;TIME(20,0,0)),
Y11*SUM(Periods!$N$12:$N$13)/365,Y11))/$BA$11</f>
        <v>0</v>
      </c>
      <c r="Z47" s="105">
        <f>IF(
(Z44&gt;=TIME(10,0,0)) * (Z44&lt;TIME(14,0,0)),
0,IF(
(Z44&gt;=TIME(16,0,0)) * (Z44&lt;TIME(20,0,0)),
Z11*SUM(Periods!$N$12:$N$13)/365,Z11))/$BA$11</f>
        <v>0</v>
      </c>
      <c r="AA47" s="105">
        <f>IF(
(AA44&gt;=TIME(10,0,0)) * (AA44&lt;TIME(14,0,0)),
0,IF(
(AA44&gt;=TIME(16,0,0)) * (AA44&lt;TIME(20,0,0)),
AA11*SUM(Periods!$N$12:$N$13)/365,AA11))/$BA$11</f>
        <v>0</v>
      </c>
      <c r="AB47" s="105">
        <f>IF(
(AB44&gt;=TIME(10,0,0)) * (AB44&lt;TIME(14,0,0)),
0,IF(
(AB44&gt;=TIME(16,0,0)) * (AB44&lt;TIME(20,0,0)),
AB11*SUM(Periods!$N$12:$N$13)/365,AB11))/$BA$11</f>
        <v>0</v>
      </c>
      <c r="AC47" s="105">
        <f>IF(
(AC44&gt;=TIME(10,0,0)) * (AC44&lt;TIME(14,0,0)),
0,IF(
(AC44&gt;=TIME(16,0,0)) * (AC44&lt;TIME(20,0,0)),
AC11*SUM(Periods!$N$12:$N$13)/365,AC11))/$BA$11</f>
        <v>0</v>
      </c>
      <c r="AD47" s="105">
        <f>IF(
(AD44&gt;=TIME(10,0,0)) * (AD44&lt;TIME(14,0,0)),
0,IF(
(AD44&gt;=TIME(16,0,0)) * (AD44&lt;TIME(20,0,0)),
AD11*SUM(Periods!$N$12:$N$13)/365,AD11))/$BA$11</f>
        <v>0</v>
      </c>
      <c r="AE47" s="105">
        <f>IF(
(AE44&gt;=TIME(10,0,0)) * (AE44&lt;TIME(14,0,0)),
0,IF(
(AE44&gt;=TIME(16,0,0)) * (AE44&lt;TIME(20,0,0)),
AE11*SUM(Periods!$N$12:$N$13)/365,AE11))/$BA$11</f>
        <v>0</v>
      </c>
      <c r="AF47" s="105">
        <f>IF(
(AF44&gt;=TIME(10,0,0)) * (AF44&lt;TIME(14,0,0)),
0,IF(
(AF44&gt;=TIME(16,0,0)) * (AF44&lt;TIME(20,0,0)),
AF11*SUM(Periods!$N$12:$N$13)/365,AF11))/$BA$11</f>
        <v>2.8181711999766393E-2</v>
      </c>
      <c r="AG47" s="105">
        <f>IF(
(AG44&gt;=TIME(10,0,0)) * (AG44&lt;TIME(14,0,0)),
0,IF(
(AG44&gt;=TIME(16,0,0)) * (AG44&lt;TIME(20,0,0)),
AG11*SUM(Periods!$N$12:$N$13)/365,AG11))/$BA$11</f>
        <v>2.7440760369672808E-2</v>
      </c>
      <c r="AH47" s="105">
        <f>IF(
(AH44&gt;=TIME(10,0,0)) * (AH44&lt;TIME(14,0,0)),
0,IF(
(AH44&gt;=TIME(16,0,0)) * (AH44&lt;TIME(20,0,0)),
AH11*SUM(Periods!$N$12:$N$13)/365,AH11))/$BA$11</f>
        <v>2.6466208225658091E-2</v>
      </c>
      <c r="AI47" s="105">
        <f>IF(
(AI44&gt;=TIME(10,0,0)) * (AI44&lt;TIME(14,0,0)),
0,IF(
(AI44&gt;=TIME(16,0,0)) * (AI44&lt;TIME(20,0,0)),
AI11*SUM(Periods!$N$12:$N$13)/365,AI11))/$BA$11</f>
        <v>2.5447855985283166E-2</v>
      </c>
      <c r="AJ47" s="105">
        <f>IF(
(AJ44&gt;=TIME(10,0,0)) * (AJ44&lt;TIME(14,0,0)),
0,IF(
(AJ44&gt;=TIME(16,0,0)) * (AJ44&lt;TIME(20,0,0)),
AJ11*SUM(Periods!$N$12:$N$13)/365,AJ11))/$BA$11</f>
        <v>7.4715764374681613E-3</v>
      </c>
      <c r="AK47" s="105">
        <f>IF(
(AK44&gt;=TIME(10,0,0)) * (AK44&lt;TIME(14,0,0)),
0,IF(
(AK44&gt;=TIME(16,0,0)) * (AK44&lt;TIME(20,0,0)),
AK11*SUM(Periods!$N$12:$N$13)/365,AK11))/$BA$11</f>
        <v>7.1144956518904325E-3</v>
      </c>
      <c r="AL47" s="105">
        <f>IF(
(AL44&gt;=TIME(10,0,0)) * (AL44&lt;TIME(14,0,0)),
0,IF(
(AL44&gt;=TIME(16,0,0)) * (AL44&lt;TIME(20,0,0)),
AL11*SUM(Periods!$N$12:$N$13)/365,AL11))/$BA$11</f>
        <v>6.8252150154730325E-3</v>
      </c>
      <c r="AM47" s="105">
        <f>IF(
(AM44&gt;=TIME(10,0,0)) * (AM44&lt;TIME(14,0,0)),
0,IF(
(AM44&gt;=TIME(16,0,0)) * (AM44&lt;TIME(20,0,0)),
AM11*SUM(Periods!$N$12:$N$13)/365,AM11))/$BA$11</f>
        <v>6.6489346276561801E-3</v>
      </c>
      <c r="AN47" s="105">
        <f>IF(
(AN44&gt;=TIME(10,0,0)) * (AN44&lt;TIME(14,0,0)),
0,IF(
(AN44&gt;=TIME(16,0,0)) * (AN44&lt;TIME(20,0,0)),
AN11*SUM(Periods!$N$12:$N$13)/365,AN11))/$BA$11</f>
        <v>6.4850842671853853E-3</v>
      </c>
      <c r="AO47" s="105">
        <f>IF(
(AO44&gt;=TIME(10,0,0)) * (AO44&lt;TIME(14,0,0)),
0,IF(
(AO44&gt;=TIME(16,0,0)) * (AO44&lt;TIME(20,0,0)),
AO11*SUM(Periods!$N$12:$N$13)/365,AO11))/$BA$11</f>
        <v>6.3562639837807635E-3</v>
      </c>
      <c r="AP47" s="105">
        <f>IF(
(AP44&gt;=TIME(10,0,0)) * (AP44&lt;TIME(14,0,0)),
0,IF(
(AP44&gt;=TIME(16,0,0)) * (AP44&lt;TIME(20,0,0)),
AP11*SUM(Periods!$N$12:$N$13)/365,AP11))/$BA$11</f>
        <v>6.1969336332539917E-3</v>
      </c>
      <c r="AQ47" s="105">
        <f>IF(
(AQ44&gt;=TIME(10,0,0)) * (AQ44&lt;TIME(14,0,0)),
0,IF(
(AQ44&gt;=TIME(16,0,0)) * (AQ44&lt;TIME(20,0,0)),
AQ11*SUM(Periods!$N$12:$N$13)/365,AQ11))/$BA$11</f>
        <v>6.0070932156050735E-3</v>
      </c>
      <c r="AR47" s="105">
        <f>IF(
(AR44&gt;=TIME(10,0,0)) * (AR44&lt;TIME(14,0,0)),
0,IF(
(AR44&gt;=TIME(16,0,0)) * (AR44&lt;TIME(20,0,0)),
AR11*SUM(Periods!$N$12:$N$13)/365,AR11))/$BA$11</f>
        <v>1.8516490736279614E-2</v>
      </c>
      <c r="AS47" s="105">
        <f>IF(
(AS44&gt;=TIME(10,0,0)) * (AS44&lt;TIME(14,0,0)),
0,IF(
(AS44&gt;=TIME(16,0,0)) * (AS44&lt;TIME(20,0,0)),
AS11*SUM(Periods!$N$12:$N$13)/365,AS11))/$BA$11</f>
        <v>1.7680638897405572E-2</v>
      </c>
      <c r="AT47" s="105">
        <f>IF(
(AT44&gt;=TIME(10,0,0)) * (AT44&lt;TIME(14,0,0)),
0,IF(
(AT44&gt;=TIME(16,0,0)) * (AT44&lt;TIME(20,0,0)),
AT11*SUM(Periods!$N$12:$N$13)/365,AT11))/$BA$11</f>
        <v>1.6753536857781085E-2</v>
      </c>
      <c r="AU47" s="105">
        <f>IF(
(AU44&gt;=TIME(10,0,0)) * (AU44&lt;TIME(14,0,0)),
0,IF(
(AU44&gt;=TIME(16,0,0)) * (AU44&lt;TIME(20,0,0)),
AU11*SUM(Periods!$N$12:$N$13)/365,AU11))/$BA$11</f>
        <v>1.5976085147387322E-2</v>
      </c>
      <c r="AV47" s="105">
        <f>IF(
(AV44&gt;=TIME(10,0,0)) * (AV44&lt;TIME(14,0,0)),
0,IF(
(AV44&gt;=TIME(16,0,0)) * (AV44&lt;TIME(20,0,0)),
AV11*SUM(Periods!$N$12:$N$13)/365,AV11))/$BA$11</f>
        <v>1.5231483509263719E-2</v>
      </c>
      <c r="AW47" s="105">
        <f>IF(
(AW44&gt;=TIME(10,0,0)) * (AW44&lt;TIME(14,0,0)),
0,IF(
(AW44&gt;=TIME(16,0,0)) * (AW44&lt;TIME(20,0,0)),
AW11*SUM(Periods!$N$12:$N$13)/365,AW11))/$BA$11</f>
        <v>1.4698582336881139E-2</v>
      </c>
      <c r="AX47" s="105">
        <f>IF(
(AX44&gt;=TIME(10,0,0)) * (AX44&lt;TIME(14,0,0)),
0,IF(
(AX44&gt;=TIME(16,0,0)) * (AX44&lt;TIME(20,0,0)),
AX11*SUM(Periods!$N$12:$N$13)/365,AX11))/$BA$11</f>
        <v>1.4242331333128929E-2</v>
      </c>
      <c r="AY47" s="105">
        <f>IF(
(AY44&gt;=TIME(10,0,0)) * (AY44&lt;TIME(14,0,0)),
0,IF(
(AY44&gt;=TIME(16,0,0)) * (AY44&lt;TIME(20,0,0)),
AY11*SUM(Periods!$N$12:$N$13)/365,AY11))/$BA$11</f>
        <v>1.3895580570277252E-2</v>
      </c>
      <c r="BA47" s="26">
        <f t="shared" si="8"/>
        <v>0.64698015335633741</v>
      </c>
      <c r="BB47">
        <f t="shared" si="9"/>
        <v>6469.7873000000009</v>
      </c>
      <c r="BC47" s="26"/>
    </row>
    <row r="48" spans="2:55" x14ac:dyDescent="0.35">
      <c r="C48" s="100" t="s">
        <v>24</v>
      </c>
      <c r="D48" s="105">
        <f>IF(
(D44&gt;=TIME(10,0,0)) * (D44&lt;TIME(14,0,0)),
D11,0)/$BA$11</f>
        <v>0</v>
      </c>
      <c r="E48" s="105">
        <f t="shared" ref="E48:AY48" si="10">IF(
(E44&gt;=TIME(10,0,0)) * (E44&lt;TIME(14,0,0)),
E11,0)/$BA$11</f>
        <v>0</v>
      </c>
      <c r="F48" s="105">
        <f t="shared" si="10"/>
        <v>0</v>
      </c>
      <c r="G48" s="105">
        <f t="shared" si="10"/>
        <v>0</v>
      </c>
      <c r="H48" s="105">
        <f t="shared" si="10"/>
        <v>0</v>
      </c>
      <c r="I48" s="105">
        <f t="shared" si="10"/>
        <v>0</v>
      </c>
      <c r="J48" s="105">
        <f t="shared" si="10"/>
        <v>0</v>
      </c>
      <c r="K48" s="105">
        <f t="shared" si="10"/>
        <v>0</v>
      </c>
      <c r="L48" s="105">
        <f t="shared" si="10"/>
        <v>0</v>
      </c>
      <c r="M48" s="105">
        <f t="shared" si="10"/>
        <v>0</v>
      </c>
      <c r="N48" s="105">
        <f t="shared" si="10"/>
        <v>0</v>
      </c>
      <c r="O48" s="105">
        <f t="shared" si="10"/>
        <v>0</v>
      </c>
      <c r="P48" s="105">
        <f t="shared" si="10"/>
        <v>0</v>
      </c>
      <c r="Q48" s="105">
        <f t="shared" si="10"/>
        <v>0</v>
      </c>
      <c r="R48" s="105">
        <f t="shared" si="10"/>
        <v>0</v>
      </c>
      <c r="S48" s="105">
        <f t="shared" si="10"/>
        <v>0</v>
      </c>
      <c r="T48" s="105">
        <f t="shared" si="10"/>
        <v>0</v>
      </c>
      <c r="U48" s="105">
        <f t="shared" si="10"/>
        <v>0</v>
      </c>
      <c r="V48" s="105">
        <f t="shared" si="10"/>
        <v>0</v>
      </c>
      <c r="W48" s="105">
        <f t="shared" si="10"/>
        <v>0</v>
      </c>
      <c r="X48" s="105">
        <f t="shared" si="10"/>
        <v>2.9320514505131907E-2</v>
      </c>
      <c r="Y48" s="105">
        <f t="shared" si="10"/>
        <v>2.9539514986932965E-2</v>
      </c>
      <c r="Z48" s="105">
        <f t="shared" si="10"/>
        <v>2.9601565123443269E-2</v>
      </c>
      <c r="AA48" s="105">
        <f t="shared" si="10"/>
        <v>2.9532214970872932E-2</v>
      </c>
      <c r="AB48" s="105">
        <f t="shared" si="10"/>
        <v>2.9437314762092472E-2</v>
      </c>
      <c r="AC48" s="105">
        <f t="shared" si="10"/>
        <v>2.9291314440891763E-2</v>
      </c>
      <c r="AD48" s="105">
        <f t="shared" si="10"/>
        <v>2.9101514023330846E-2</v>
      </c>
      <c r="AE48" s="105">
        <f t="shared" si="10"/>
        <v>2.8765713284569221E-2</v>
      </c>
      <c r="AF48" s="105">
        <f t="shared" si="10"/>
        <v>0</v>
      </c>
      <c r="AG48" s="105">
        <f t="shared" si="10"/>
        <v>0</v>
      </c>
      <c r="AH48" s="105">
        <f t="shared" si="10"/>
        <v>0</v>
      </c>
      <c r="AI48" s="105">
        <f t="shared" si="10"/>
        <v>0</v>
      </c>
      <c r="AJ48" s="105">
        <f t="shared" si="10"/>
        <v>0</v>
      </c>
      <c r="AK48" s="105">
        <f t="shared" si="10"/>
        <v>0</v>
      </c>
      <c r="AL48" s="105">
        <f t="shared" si="10"/>
        <v>0</v>
      </c>
      <c r="AM48" s="105">
        <f t="shared" si="10"/>
        <v>0</v>
      </c>
      <c r="AN48" s="105">
        <f t="shared" si="10"/>
        <v>0</v>
      </c>
      <c r="AO48" s="105">
        <f t="shared" si="10"/>
        <v>0</v>
      </c>
      <c r="AP48" s="105">
        <f t="shared" si="10"/>
        <v>0</v>
      </c>
      <c r="AQ48" s="105">
        <f t="shared" si="10"/>
        <v>0</v>
      </c>
      <c r="AR48" s="105">
        <f t="shared" si="10"/>
        <v>0</v>
      </c>
      <c r="AS48" s="105">
        <f t="shared" si="10"/>
        <v>0</v>
      </c>
      <c r="AT48" s="105">
        <f t="shared" si="10"/>
        <v>0</v>
      </c>
      <c r="AU48" s="105">
        <f t="shared" si="10"/>
        <v>0</v>
      </c>
      <c r="AV48" s="105">
        <f t="shared" si="10"/>
        <v>0</v>
      </c>
      <c r="AW48" s="105">
        <f t="shared" si="10"/>
        <v>0</v>
      </c>
      <c r="AX48" s="105">
        <f t="shared" si="10"/>
        <v>0</v>
      </c>
      <c r="AY48" s="105">
        <f t="shared" si="10"/>
        <v>0</v>
      </c>
      <c r="BA48" s="26">
        <f t="shared" si="8"/>
        <v>0.23458966609726534</v>
      </c>
      <c r="BB48">
        <f t="shared" si="9"/>
        <v>2345.8914999999993</v>
      </c>
      <c r="BC48" s="26"/>
    </row>
    <row r="49" spans="2:55" x14ac:dyDescent="0.35">
      <c r="C49" s="99"/>
      <c r="D49" s="23">
        <f t="shared" ref="D49:AY49" si="11">D11</f>
        <v>0.37430000000000002</v>
      </c>
      <c r="E49" s="23">
        <f t="shared" si="11"/>
        <v>0.36890000000000001</v>
      </c>
      <c r="F49" s="23">
        <f t="shared" si="11"/>
        <v>0.36609999999999998</v>
      </c>
      <c r="G49" s="23">
        <f t="shared" si="11"/>
        <v>0.36320000000000002</v>
      </c>
      <c r="H49" s="23">
        <f t="shared" si="11"/>
        <v>0.36180000000000001</v>
      </c>
      <c r="I49" s="23">
        <f t="shared" si="11"/>
        <v>0.36130000000000001</v>
      </c>
      <c r="J49" s="23">
        <f t="shared" si="11"/>
        <v>0.3644</v>
      </c>
      <c r="K49" s="23">
        <f t="shared" si="11"/>
        <v>0.36919999999999997</v>
      </c>
      <c r="L49" s="23">
        <f t="shared" si="11"/>
        <v>0.38</v>
      </c>
      <c r="M49" s="23">
        <f t="shared" si="11"/>
        <v>0.39319999999999999</v>
      </c>
      <c r="N49" s="23">
        <f t="shared" si="11"/>
        <v>0.41899999999999998</v>
      </c>
      <c r="O49" s="23">
        <f t="shared" si="11"/>
        <v>0.44550000000000001</v>
      </c>
      <c r="P49" s="23">
        <f t="shared" si="11"/>
        <v>0.49170000000000003</v>
      </c>
      <c r="Q49" s="23">
        <f t="shared" si="11"/>
        <v>0.53510000000000002</v>
      </c>
      <c r="R49" s="23">
        <f t="shared" si="11"/>
        <v>0.59570000000000001</v>
      </c>
      <c r="S49" s="23">
        <f t="shared" si="11"/>
        <v>0.64710000000000001</v>
      </c>
      <c r="T49" s="23">
        <f t="shared" si="11"/>
        <v>0.7026</v>
      </c>
      <c r="U49" s="23">
        <f t="shared" si="11"/>
        <v>0.74129999999999996</v>
      </c>
      <c r="V49" s="23">
        <f t="shared" si="11"/>
        <v>0.77390000000000003</v>
      </c>
      <c r="W49" s="23">
        <f t="shared" si="11"/>
        <v>0.79069999999999996</v>
      </c>
      <c r="X49" s="23">
        <f t="shared" si="11"/>
        <v>0.80330000000000001</v>
      </c>
      <c r="Y49" s="23">
        <f t="shared" si="11"/>
        <v>0.80930000000000002</v>
      </c>
      <c r="Z49" s="23">
        <f t="shared" si="11"/>
        <v>0.81100000000000005</v>
      </c>
      <c r="AA49" s="23">
        <f t="shared" si="11"/>
        <v>0.80910000000000004</v>
      </c>
      <c r="AB49" s="23">
        <f t="shared" si="11"/>
        <v>0.80649999999999999</v>
      </c>
      <c r="AC49" s="23">
        <f t="shared" si="11"/>
        <v>0.80249999999999999</v>
      </c>
      <c r="AD49" s="23">
        <f t="shared" si="11"/>
        <v>0.79730000000000001</v>
      </c>
      <c r="AE49" s="23">
        <f t="shared" si="11"/>
        <v>0.78810000000000002</v>
      </c>
      <c r="AF49" s="23">
        <f t="shared" si="11"/>
        <v>0.77210000000000001</v>
      </c>
      <c r="AG49" s="23">
        <f t="shared" si="11"/>
        <v>0.75180000000000002</v>
      </c>
      <c r="AH49" s="23">
        <f t="shared" si="11"/>
        <v>0.72509999999999997</v>
      </c>
      <c r="AI49" s="23">
        <f t="shared" si="11"/>
        <v>0.69720000000000004</v>
      </c>
      <c r="AJ49" s="31">
        <f t="shared" si="11"/>
        <v>0.66120000000000001</v>
      </c>
      <c r="AK49" s="23">
        <f t="shared" si="11"/>
        <v>0.62960000000000005</v>
      </c>
      <c r="AL49" s="23">
        <f t="shared" si="11"/>
        <v>0.60399999999999998</v>
      </c>
      <c r="AM49" s="23">
        <f t="shared" si="11"/>
        <v>0.58840000000000003</v>
      </c>
      <c r="AN49" s="23">
        <f t="shared" si="11"/>
        <v>0.57389999999999997</v>
      </c>
      <c r="AO49" s="23">
        <f t="shared" si="11"/>
        <v>0.5625</v>
      </c>
      <c r="AP49" s="23">
        <f t="shared" si="11"/>
        <v>0.5484</v>
      </c>
      <c r="AQ49" s="23">
        <f t="shared" si="11"/>
        <v>0.53159999999999996</v>
      </c>
      <c r="AR49" s="23">
        <f t="shared" si="11"/>
        <v>0.50729999999999997</v>
      </c>
      <c r="AS49" s="23">
        <f t="shared" si="11"/>
        <v>0.4844</v>
      </c>
      <c r="AT49" s="23">
        <f t="shared" si="11"/>
        <v>0.45900000000000002</v>
      </c>
      <c r="AU49" s="23">
        <f t="shared" si="11"/>
        <v>0.43769999999999998</v>
      </c>
      <c r="AV49" s="23">
        <f t="shared" si="11"/>
        <v>0.4173</v>
      </c>
      <c r="AW49" s="23">
        <f t="shared" si="11"/>
        <v>0.4027</v>
      </c>
      <c r="AX49" s="23">
        <f t="shared" si="11"/>
        <v>0.39019999999999999</v>
      </c>
      <c r="AY49" s="23">
        <f t="shared" si="11"/>
        <v>0.38069999999999998</v>
      </c>
    </row>
    <row r="50" spans="2:55" x14ac:dyDescent="0.35">
      <c r="C50" s="99"/>
    </row>
    <row r="51" spans="2:55" x14ac:dyDescent="0.35">
      <c r="C51" s="99"/>
    </row>
    <row r="52" spans="2:55" x14ac:dyDescent="0.35">
      <c r="B52" t="s">
        <v>5</v>
      </c>
      <c r="C52" s="99" t="s">
        <v>17</v>
      </c>
    </row>
    <row r="53" spans="2:55" ht="29" x14ac:dyDescent="0.35">
      <c r="C53" s="99"/>
      <c r="D53" s="27">
        <v>0</v>
      </c>
      <c r="E53" s="27">
        <v>2.0833333333333332E-2</v>
      </c>
      <c r="F53" s="27">
        <v>4.1666666666666664E-2</v>
      </c>
      <c r="G53" s="27">
        <v>6.25E-2</v>
      </c>
      <c r="H53" s="27">
        <v>8.3333333333333301E-2</v>
      </c>
      <c r="I53" s="27">
        <v>0.104166666666667</v>
      </c>
      <c r="J53" s="27">
        <v>0.125</v>
      </c>
      <c r="K53" s="27">
        <v>0.14583333333333301</v>
      </c>
      <c r="L53" s="27">
        <v>0.16666666666666699</v>
      </c>
      <c r="M53" s="27">
        <v>0.1875</v>
      </c>
      <c r="N53" s="27">
        <v>0.20833333333333301</v>
      </c>
      <c r="O53" s="27">
        <v>0.22916666666666699</v>
      </c>
      <c r="P53" s="27">
        <v>0.25</v>
      </c>
      <c r="Q53" s="27">
        <v>0.27083333333333298</v>
      </c>
      <c r="R53" s="27">
        <v>0.29166666666666702</v>
      </c>
      <c r="S53" s="27">
        <v>0.3125</v>
      </c>
      <c r="T53" s="27">
        <v>0.33333333333333298</v>
      </c>
      <c r="U53" s="27">
        <v>0.35416666666666702</v>
      </c>
      <c r="V53" s="27">
        <v>0.375</v>
      </c>
      <c r="W53" s="27">
        <v>0.39583333333333298</v>
      </c>
      <c r="X53" s="27">
        <v>0.41666666666666702</v>
      </c>
      <c r="Y53" s="27">
        <v>0.4375</v>
      </c>
      <c r="Z53" s="27">
        <v>0.45833333333333298</v>
      </c>
      <c r="AA53" s="27">
        <v>0.47916666666666702</v>
      </c>
      <c r="AB53" s="27">
        <v>0.5</v>
      </c>
      <c r="AC53" s="27">
        <v>0.52083333333333304</v>
      </c>
      <c r="AD53" s="27">
        <v>0.54166666666666696</v>
      </c>
      <c r="AE53" s="27">
        <v>0.5625</v>
      </c>
      <c r="AF53" s="27">
        <v>0.58333333333333304</v>
      </c>
      <c r="AG53" s="27">
        <v>0.60416666666666696</v>
      </c>
      <c r="AH53" s="27">
        <v>0.625</v>
      </c>
      <c r="AI53" s="27">
        <v>0.64583333333333304</v>
      </c>
      <c r="AJ53" s="27">
        <v>0.66666666666666696</v>
      </c>
      <c r="AK53" s="27">
        <v>0.6875</v>
      </c>
      <c r="AL53" s="27">
        <v>0.70833333333333304</v>
      </c>
      <c r="AM53" s="27">
        <v>0.72916666666666696</v>
      </c>
      <c r="AN53" s="27">
        <v>0.75</v>
      </c>
      <c r="AO53" s="27">
        <v>0.77083333333333304</v>
      </c>
      <c r="AP53" s="27">
        <v>0.79166666666666696</v>
      </c>
      <c r="AQ53" s="27">
        <v>0.8125</v>
      </c>
      <c r="AR53" s="27">
        <v>0.83333333333333304</v>
      </c>
      <c r="AS53" s="27">
        <v>0.85416666666666696</v>
      </c>
      <c r="AT53" s="27">
        <v>0.875</v>
      </c>
      <c r="AU53" s="27">
        <v>0.89583333333333304</v>
      </c>
      <c r="AV53" s="27">
        <v>0.91666666666666696</v>
      </c>
      <c r="AW53" s="27">
        <v>0.9375</v>
      </c>
      <c r="AX53" s="27">
        <v>0.95833333333333304</v>
      </c>
      <c r="AY53" s="27">
        <v>0.97916666666666696</v>
      </c>
      <c r="BA53" s="104" t="s">
        <v>107</v>
      </c>
      <c r="BB53" s="104" t="s">
        <v>139</v>
      </c>
    </row>
    <row r="54" spans="2:55" x14ac:dyDescent="0.35">
      <c r="C54" s="100" t="s">
        <v>18</v>
      </c>
      <c r="D54" s="105">
        <f>IF(
(D53&gt;=TIME(7,0,0)) * (D53&lt;TIME(10,0,0)) +
(D53&gt;=TIME(15,0,0)) * (D53&lt;TIME(22,0,0)),
D12,0)/$BA$12</f>
        <v>0</v>
      </c>
      <c r="E54" s="105">
        <f t="shared" ref="E54:AY54" si="12">IF(
(E53&gt;=TIME(7,0,0)) * (E53&lt;TIME(10,0,0)) +
(E53&gt;=TIME(15,0,0)) * (E53&lt;TIME(22,0,0)),
E12,0)/$BA$12</f>
        <v>0</v>
      </c>
      <c r="F54" s="105">
        <f t="shared" si="12"/>
        <v>0</v>
      </c>
      <c r="G54" s="105">
        <f t="shared" si="12"/>
        <v>0</v>
      </c>
      <c r="H54" s="105">
        <f t="shared" si="12"/>
        <v>0</v>
      </c>
      <c r="I54" s="105">
        <f t="shared" si="12"/>
        <v>0</v>
      </c>
      <c r="J54" s="105">
        <f t="shared" si="12"/>
        <v>0</v>
      </c>
      <c r="K54" s="105">
        <f t="shared" si="12"/>
        <v>0</v>
      </c>
      <c r="L54" s="105">
        <f t="shared" si="12"/>
        <v>0</v>
      </c>
      <c r="M54" s="105">
        <f t="shared" si="12"/>
        <v>0</v>
      </c>
      <c r="N54" s="105">
        <f t="shared" si="12"/>
        <v>0</v>
      </c>
      <c r="O54" s="105">
        <f t="shared" si="12"/>
        <v>0</v>
      </c>
      <c r="P54" s="105">
        <f t="shared" si="12"/>
        <v>0</v>
      </c>
      <c r="Q54" s="105">
        <f t="shared" si="12"/>
        <v>0</v>
      </c>
      <c r="R54" s="105">
        <f t="shared" si="12"/>
        <v>2.2082569608099852E-2</v>
      </c>
      <c r="S54" s="105">
        <f t="shared" si="12"/>
        <v>2.2614201718679328E-2</v>
      </c>
      <c r="T54" s="105">
        <f t="shared" si="12"/>
        <v>2.2384092297682245E-2</v>
      </c>
      <c r="U54" s="105">
        <f t="shared" si="12"/>
        <v>2.1709633649932156E-2</v>
      </c>
      <c r="V54" s="105">
        <f t="shared" si="12"/>
        <v>2.1241480000317392E-2</v>
      </c>
      <c r="W54" s="105">
        <f t="shared" si="12"/>
        <v>2.0813000388805569E-2</v>
      </c>
      <c r="X54" s="105">
        <f t="shared" si="12"/>
        <v>0</v>
      </c>
      <c r="Y54" s="105">
        <f t="shared" si="12"/>
        <v>0</v>
      </c>
      <c r="Z54" s="105">
        <f t="shared" si="12"/>
        <v>0</v>
      </c>
      <c r="AA54" s="105">
        <f t="shared" si="12"/>
        <v>0</v>
      </c>
      <c r="AB54" s="105">
        <f t="shared" si="12"/>
        <v>0</v>
      </c>
      <c r="AC54" s="105">
        <f t="shared" si="12"/>
        <v>0</v>
      </c>
      <c r="AD54" s="105">
        <f t="shared" si="12"/>
        <v>0</v>
      </c>
      <c r="AE54" s="105">
        <f t="shared" si="12"/>
        <v>0</v>
      </c>
      <c r="AF54" s="105">
        <f t="shared" si="12"/>
        <v>0</v>
      </c>
      <c r="AG54" s="105">
        <f t="shared" si="12"/>
        <v>0</v>
      </c>
      <c r="AH54" s="105">
        <f t="shared" si="12"/>
        <v>2.2883985177779363E-2</v>
      </c>
      <c r="AI54" s="105">
        <f t="shared" si="12"/>
        <v>2.3986923437041268E-2</v>
      </c>
      <c r="AJ54" s="105">
        <f t="shared" si="12"/>
        <v>2.5526276115435578E-2</v>
      </c>
      <c r="AK54" s="105">
        <f t="shared" si="12"/>
        <v>2.7549652058685838E-2</v>
      </c>
      <c r="AL54" s="105">
        <f t="shared" si="12"/>
        <v>2.9906289922000839E-2</v>
      </c>
      <c r="AM54" s="105">
        <f t="shared" si="12"/>
        <v>3.1866187404286386E-2</v>
      </c>
      <c r="AN54" s="105">
        <f t="shared" si="12"/>
        <v>3.2421623937727628E-2</v>
      </c>
      <c r="AO54" s="105">
        <f t="shared" si="12"/>
        <v>3.1691621636633416E-2</v>
      </c>
      <c r="AP54" s="105">
        <f t="shared" si="12"/>
        <v>3.0382378379236196E-2</v>
      </c>
      <c r="AQ54" s="105">
        <f t="shared" si="12"/>
        <v>2.9009656660874253E-2</v>
      </c>
      <c r="AR54" s="105">
        <f t="shared" si="12"/>
        <v>2.7462369174859357E-2</v>
      </c>
      <c r="AS54" s="105">
        <f t="shared" si="12"/>
        <v>2.5677037460226777E-2</v>
      </c>
      <c r="AT54" s="105">
        <f t="shared" si="12"/>
        <v>2.3717139977941233E-2</v>
      </c>
      <c r="AU54" s="105">
        <f t="shared" si="12"/>
        <v>2.158267672800273E-2</v>
      </c>
      <c r="AV54" s="105">
        <f t="shared" si="12"/>
        <v>0</v>
      </c>
      <c r="AW54" s="105">
        <f t="shared" si="12"/>
        <v>0</v>
      </c>
      <c r="AX54" s="105">
        <f t="shared" si="12"/>
        <v>0</v>
      </c>
      <c r="AY54" s="105">
        <f t="shared" si="12"/>
        <v>0</v>
      </c>
      <c r="BA54" s="26">
        <f t="shared" ref="BA54:BA55" si="13">SUM(D54:AY54)</f>
        <v>0.51450879573424724</v>
      </c>
      <c r="BB54">
        <f>BA54*$BC$12</f>
        <v>2366.7329999999988</v>
      </c>
      <c r="BC54" s="26"/>
    </row>
    <row r="55" spans="2:55" x14ac:dyDescent="0.35">
      <c r="C55" s="100" t="s">
        <v>19</v>
      </c>
      <c r="D55" s="105">
        <f>IF(
(D53&gt;=TIME(10,0,0)) * (D53&lt;TIME(15,0,0)) +
(D53&gt;=TIME(22,0,0)) + (D53&lt;TIME(7,0,0)),
D12,0)/$BA$12</f>
        <v>1.4758742174295984E-2</v>
      </c>
      <c r="E55" s="105">
        <f t="shared" ref="E55:AY55" si="14">IF(
(E53&gt;=TIME(10,0,0)) * (E53&lt;TIME(15,0,0)) +
(E53&gt;=TIME(22,0,0)) + (E53&lt;TIME(7,0,0)),
E12,0)/$BA$12</f>
        <v>1.4068413911304721E-2</v>
      </c>
      <c r="F55" s="105">
        <f t="shared" si="14"/>
        <v>1.3600260261689954E-2</v>
      </c>
      <c r="G55" s="105">
        <f t="shared" si="14"/>
        <v>1.3235259111142849E-2</v>
      </c>
      <c r="H55" s="105">
        <f t="shared" si="14"/>
        <v>1.3013084497766352E-2</v>
      </c>
      <c r="I55" s="105">
        <f t="shared" si="14"/>
        <v>1.2838518730113388E-2</v>
      </c>
      <c r="J55" s="105">
        <f t="shared" si="14"/>
        <v>1.2814714307251621E-2</v>
      </c>
      <c r="K55" s="105">
        <f t="shared" si="14"/>
        <v>1.2894062383457514E-2</v>
      </c>
      <c r="L55" s="105">
        <f t="shared" si="14"/>
        <v>1.3282867956866385E-2</v>
      </c>
      <c r="M55" s="105">
        <f t="shared" si="14"/>
        <v>1.384623929792822E-2</v>
      </c>
      <c r="N55" s="105">
        <f t="shared" si="14"/>
        <v>1.4980916787672481E-2</v>
      </c>
      <c r="O55" s="105">
        <f t="shared" si="14"/>
        <v>1.6432986582240315E-2</v>
      </c>
      <c r="P55" s="105">
        <f t="shared" si="14"/>
        <v>1.8496036563593516E-2</v>
      </c>
      <c r="Q55" s="105">
        <f t="shared" si="14"/>
        <v>2.0424194815396701E-2</v>
      </c>
      <c r="R55" s="105">
        <f t="shared" si="14"/>
        <v>0</v>
      </c>
      <c r="S55" s="105">
        <f t="shared" si="14"/>
        <v>0</v>
      </c>
      <c r="T55" s="105">
        <f t="shared" si="14"/>
        <v>0</v>
      </c>
      <c r="U55" s="105">
        <f t="shared" si="14"/>
        <v>0</v>
      </c>
      <c r="V55" s="105">
        <f t="shared" si="14"/>
        <v>0</v>
      </c>
      <c r="W55" s="105">
        <f t="shared" si="14"/>
        <v>0</v>
      </c>
      <c r="X55" s="105">
        <f t="shared" si="14"/>
        <v>2.0567021352567307E-2</v>
      </c>
      <c r="Y55" s="105">
        <f t="shared" si="14"/>
        <v>2.0424194815396701E-2</v>
      </c>
      <c r="Z55" s="105">
        <f t="shared" si="14"/>
        <v>2.0463868853499649E-2</v>
      </c>
      <c r="AA55" s="105">
        <f t="shared" si="14"/>
        <v>2.0559086544946717E-2</v>
      </c>
      <c r="AB55" s="105">
        <f t="shared" si="14"/>
        <v>2.0781261158323218E-2</v>
      </c>
      <c r="AC55" s="105">
        <f t="shared" si="14"/>
        <v>2.092408769549382E-2</v>
      </c>
      <c r="AD55" s="105">
        <f t="shared" si="14"/>
        <v>2.1082783847905608E-2</v>
      </c>
      <c r="AE55" s="105">
        <f t="shared" si="14"/>
        <v>2.1249414807937978E-2</v>
      </c>
      <c r="AF55" s="105">
        <f t="shared" si="14"/>
        <v>2.1558872305140961E-2</v>
      </c>
      <c r="AG55" s="105">
        <f t="shared" si="14"/>
        <v>2.2098439223341031E-2</v>
      </c>
      <c r="AH55" s="105">
        <f t="shared" si="14"/>
        <v>0</v>
      </c>
      <c r="AI55" s="105">
        <f t="shared" si="14"/>
        <v>0</v>
      </c>
      <c r="AJ55" s="105">
        <f t="shared" si="14"/>
        <v>0</v>
      </c>
      <c r="AK55" s="105">
        <f t="shared" si="14"/>
        <v>0</v>
      </c>
      <c r="AL55" s="105">
        <f t="shared" si="14"/>
        <v>0</v>
      </c>
      <c r="AM55" s="105">
        <f t="shared" si="14"/>
        <v>0</v>
      </c>
      <c r="AN55" s="105">
        <f t="shared" si="14"/>
        <v>0</v>
      </c>
      <c r="AO55" s="105">
        <f t="shared" si="14"/>
        <v>0</v>
      </c>
      <c r="AP55" s="105">
        <f t="shared" si="14"/>
        <v>0</v>
      </c>
      <c r="AQ55" s="105">
        <f t="shared" si="14"/>
        <v>0</v>
      </c>
      <c r="AR55" s="105">
        <f t="shared" si="14"/>
        <v>0</v>
      </c>
      <c r="AS55" s="105">
        <f t="shared" si="14"/>
        <v>0</v>
      </c>
      <c r="AT55" s="105">
        <f t="shared" si="14"/>
        <v>0</v>
      </c>
      <c r="AU55" s="105">
        <f t="shared" si="14"/>
        <v>0</v>
      </c>
      <c r="AV55" s="105">
        <f t="shared" si="14"/>
        <v>2.0138541741055491E-2</v>
      </c>
      <c r="AW55" s="105">
        <f t="shared" si="14"/>
        <v>1.8186579066390533E-2</v>
      </c>
      <c r="AX55" s="105">
        <f t="shared" si="14"/>
        <v>1.7051901576646274E-2</v>
      </c>
      <c r="AY55" s="105">
        <f t="shared" si="14"/>
        <v>1.5718853896387282E-2</v>
      </c>
      <c r="BA55" s="26">
        <f t="shared" si="13"/>
        <v>0.4854912042657526</v>
      </c>
      <c r="BB55">
        <f>BA55*$BC$12</f>
        <v>2233.2525000000001</v>
      </c>
      <c r="BC55" s="26"/>
    </row>
    <row r="56" spans="2:55" x14ac:dyDescent="0.35">
      <c r="C56" s="99"/>
      <c r="D56" s="23">
        <f t="shared" ref="D56:AY56" si="15">D12</f>
        <v>0.186</v>
      </c>
      <c r="E56" s="23">
        <f t="shared" si="15"/>
        <v>0.17730000000000001</v>
      </c>
      <c r="F56" s="23">
        <f t="shared" si="15"/>
        <v>0.1714</v>
      </c>
      <c r="G56" s="23">
        <f t="shared" si="15"/>
        <v>0.1668</v>
      </c>
      <c r="H56" s="23">
        <f t="shared" si="15"/>
        <v>0.16400000000000001</v>
      </c>
      <c r="I56" s="23">
        <f t="shared" si="15"/>
        <v>0.1618</v>
      </c>
      <c r="J56" s="23">
        <f t="shared" si="15"/>
        <v>0.1615</v>
      </c>
      <c r="K56" s="23">
        <f t="shared" si="15"/>
        <v>0.16250000000000001</v>
      </c>
      <c r="L56" s="23">
        <f t="shared" si="15"/>
        <v>0.16739999999999999</v>
      </c>
      <c r="M56" s="23">
        <f t="shared" si="15"/>
        <v>0.17449999999999999</v>
      </c>
      <c r="N56" s="23">
        <f t="shared" si="15"/>
        <v>0.1888</v>
      </c>
      <c r="O56" s="23">
        <f t="shared" si="15"/>
        <v>0.20710000000000001</v>
      </c>
      <c r="P56" s="23">
        <f t="shared" si="15"/>
        <v>0.2331</v>
      </c>
      <c r="Q56" s="23">
        <f t="shared" si="15"/>
        <v>0.25740000000000002</v>
      </c>
      <c r="R56" s="23">
        <f t="shared" si="15"/>
        <v>0.27829999999999999</v>
      </c>
      <c r="S56" s="23">
        <f t="shared" si="15"/>
        <v>0.28499999999999998</v>
      </c>
      <c r="T56" s="23">
        <f t="shared" si="15"/>
        <v>0.28210000000000002</v>
      </c>
      <c r="U56" s="23">
        <f t="shared" si="15"/>
        <v>0.27360000000000001</v>
      </c>
      <c r="V56" s="23">
        <f t="shared" si="15"/>
        <v>0.26769999999999999</v>
      </c>
      <c r="W56" s="23">
        <f t="shared" si="15"/>
        <v>0.26229999999999998</v>
      </c>
      <c r="X56" s="23">
        <f t="shared" si="15"/>
        <v>0.25919999999999999</v>
      </c>
      <c r="Y56" s="23">
        <f t="shared" si="15"/>
        <v>0.25740000000000002</v>
      </c>
      <c r="Z56" s="23">
        <f t="shared" si="15"/>
        <v>0.25790000000000002</v>
      </c>
      <c r="AA56" s="23">
        <f t="shared" si="15"/>
        <v>0.2591</v>
      </c>
      <c r="AB56" s="23">
        <f t="shared" si="15"/>
        <v>0.26190000000000002</v>
      </c>
      <c r="AC56" s="23">
        <f t="shared" si="15"/>
        <v>0.26369999999999999</v>
      </c>
      <c r="AD56" s="23">
        <f t="shared" si="15"/>
        <v>0.26569999999999999</v>
      </c>
      <c r="AE56" s="23">
        <f t="shared" si="15"/>
        <v>0.26779999999999998</v>
      </c>
      <c r="AF56" s="23">
        <f t="shared" si="15"/>
        <v>0.2717</v>
      </c>
      <c r="AG56" s="23">
        <f t="shared" si="15"/>
        <v>0.27850000000000003</v>
      </c>
      <c r="AH56" s="23">
        <f t="shared" si="15"/>
        <v>0.28839999999999999</v>
      </c>
      <c r="AI56" s="23">
        <f t="shared" si="15"/>
        <v>0.30230000000000001</v>
      </c>
      <c r="AJ56" s="23">
        <f t="shared" si="15"/>
        <v>0.32169999999999999</v>
      </c>
      <c r="AK56" s="23">
        <f t="shared" si="15"/>
        <v>0.34720000000000001</v>
      </c>
      <c r="AL56" s="23">
        <f t="shared" si="15"/>
        <v>0.37690000000000001</v>
      </c>
      <c r="AM56" s="23">
        <f t="shared" si="15"/>
        <v>0.40160000000000001</v>
      </c>
      <c r="AN56" s="23">
        <f t="shared" si="15"/>
        <v>0.40860000000000002</v>
      </c>
      <c r="AO56" s="23">
        <f t="shared" si="15"/>
        <v>0.39939999999999998</v>
      </c>
      <c r="AP56" s="23">
        <f t="shared" si="15"/>
        <v>0.38290000000000002</v>
      </c>
      <c r="AQ56" s="23">
        <f t="shared" si="15"/>
        <v>0.36559999999999998</v>
      </c>
      <c r="AR56" s="23">
        <f t="shared" si="15"/>
        <v>0.34610000000000002</v>
      </c>
      <c r="AS56" s="23">
        <f t="shared" si="15"/>
        <v>0.3236</v>
      </c>
      <c r="AT56" s="23">
        <f t="shared" si="15"/>
        <v>0.2989</v>
      </c>
      <c r="AU56" s="23">
        <f t="shared" si="15"/>
        <v>0.27200000000000002</v>
      </c>
      <c r="AV56" s="23">
        <f t="shared" si="15"/>
        <v>0.25380000000000003</v>
      </c>
      <c r="AW56" s="23">
        <f t="shared" si="15"/>
        <v>0.22919999999999999</v>
      </c>
      <c r="AX56" s="23">
        <f t="shared" si="15"/>
        <v>0.21490000000000001</v>
      </c>
      <c r="AY56" s="23">
        <f t="shared" si="15"/>
        <v>0.1981</v>
      </c>
    </row>
    <row r="57" spans="2:55" x14ac:dyDescent="0.35">
      <c r="C57" s="99"/>
    </row>
    <row r="58" spans="2:55" x14ac:dyDescent="0.35">
      <c r="C58" s="99"/>
    </row>
    <row r="59" spans="2:55" x14ac:dyDescent="0.35">
      <c r="C59" s="99" t="s">
        <v>21</v>
      </c>
    </row>
    <row r="60" spans="2:55" ht="29" x14ac:dyDescent="0.35">
      <c r="C60" s="99"/>
      <c r="D60" s="27">
        <v>0</v>
      </c>
      <c r="E60" s="27">
        <v>2.0833333333333332E-2</v>
      </c>
      <c r="F60" s="27">
        <v>4.1666666666666664E-2</v>
      </c>
      <c r="G60" s="27">
        <v>6.25E-2</v>
      </c>
      <c r="H60" s="27">
        <v>8.3333333333333301E-2</v>
      </c>
      <c r="I60" s="27">
        <v>0.104166666666667</v>
      </c>
      <c r="J60" s="27">
        <v>0.125</v>
      </c>
      <c r="K60" s="27">
        <v>0.14583333333333301</v>
      </c>
      <c r="L60" s="27">
        <v>0.16666666666666699</v>
      </c>
      <c r="M60" s="27">
        <v>0.1875</v>
      </c>
      <c r="N60" s="27">
        <v>0.20833333333333301</v>
      </c>
      <c r="O60" s="27">
        <v>0.22916666666666699</v>
      </c>
      <c r="P60" s="27">
        <v>0.25</v>
      </c>
      <c r="Q60" s="27">
        <v>0.27083333333333298</v>
      </c>
      <c r="R60" s="27">
        <v>0.29166666666666702</v>
      </c>
      <c r="S60" s="27">
        <v>0.3125</v>
      </c>
      <c r="T60" s="27">
        <v>0.33333333333333298</v>
      </c>
      <c r="U60" s="27">
        <v>0.35416666666666702</v>
      </c>
      <c r="V60" s="27">
        <v>0.375</v>
      </c>
      <c r="W60" s="27">
        <v>0.39583333333333298</v>
      </c>
      <c r="X60" s="27">
        <v>0.41666666666666702</v>
      </c>
      <c r="Y60" s="27">
        <v>0.4375</v>
      </c>
      <c r="Z60" s="27">
        <v>0.45833333333333298</v>
      </c>
      <c r="AA60" s="27">
        <v>0.47916666666666702</v>
      </c>
      <c r="AB60" s="27">
        <v>0.5</v>
      </c>
      <c r="AC60" s="27">
        <v>0.52083333333333304</v>
      </c>
      <c r="AD60" s="27">
        <v>0.54166666666666696</v>
      </c>
      <c r="AE60" s="27">
        <v>0.5625</v>
      </c>
      <c r="AF60" s="27">
        <v>0.58333333333333304</v>
      </c>
      <c r="AG60" s="27">
        <v>0.60416666666666696</v>
      </c>
      <c r="AH60" s="27">
        <v>0.625</v>
      </c>
      <c r="AI60" s="27">
        <v>0.64583333333333304</v>
      </c>
      <c r="AJ60" s="27">
        <v>0.66666666666666696</v>
      </c>
      <c r="AK60" s="27">
        <v>0.6875</v>
      </c>
      <c r="AL60" s="27">
        <v>0.70833333333333304</v>
      </c>
      <c r="AM60" s="27">
        <v>0.72916666666666696</v>
      </c>
      <c r="AN60" s="27">
        <v>0.75</v>
      </c>
      <c r="AO60" s="27">
        <v>0.77083333333333304</v>
      </c>
      <c r="AP60" s="27">
        <v>0.79166666666666696</v>
      </c>
      <c r="AQ60" s="27">
        <v>0.8125</v>
      </c>
      <c r="AR60" s="27">
        <v>0.83333333333333304</v>
      </c>
      <c r="AS60" s="27">
        <v>0.85416666666666696</v>
      </c>
      <c r="AT60" s="27">
        <v>0.875</v>
      </c>
      <c r="AU60" s="27">
        <v>0.89583333333333304</v>
      </c>
      <c r="AV60" s="27">
        <v>0.91666666666666696</v>
      </c>
      <c r="AW60" s="27">
        <v>0.9375</v>
      </c>
      <c r="AX60" s="27">
        <v>0.95833333333333304</v>
      </c>
      <c r="AY60" s="27">
        <v>0.97916666666666696</v>
      </c>
      <c r="BA60" s="104" t="s">
        <v>107</v>
      </c>
      <c r="BB60" s="104" t="s">
        <v>139</v>
      </c>
    </row>
    <row r="61" spans="2:55" x14ac:dyDescent="0.35">
      <c r="C61" s="100" t="s">
        <v>18</v>
      </c>
      <c r="D61" s="105">
        <f>IF(
(D60&gt;=TIME(7,0,0)) * (D60&lt;TIME(10,0,0)) +
(D60&gt;=TIME(15,0,0)) * (D60&lt;TIME(22,0,0)),
D13,0)/$BA$13</f>
        <v>0</v>
      </c>
      <c r="E61" s="105">
        <f t="shared" ref="E61:AY61" si="16">IF(
(E60&gt;=TIME(7,0,0)) * (E60&lt;TIME(10,0,0)) +
(E60&gt;=TIME(15,0,0)) * (E60&lt;TIME(22,0,0)),
E13,0)/$BA$13</f>
        <v>0</v>
      </c>
      <c r="F61" s="105">
        <f t="shared" si="16"/>
        <v>0</v>
      </c>
      <c r="G61" s="105">
        <f t="shared" si="16"/>
        <v>0</v>
      </c>
      <c r="H61" s="105">
        <f t="shared" si="16"/>
        <v>0</v>
      </c>
      <c r="I61" s="105">
        <f t="shared" si="16"/>
        <v>0</v>
      </c>
      <c r="J61" s="105">
        <f t="shared" si="16"/>
        <v>0</v>
      </c>
      <c r="K61" s="105">
        <f t="shared" si="16"/>
        <v>0</v>
      </c>
      <c r="L61" s="105">
        <f t="shared" si="16"/>
        <v>0</v>
      </c>
      <c r="M61" s="105">
        <f t="shared" si="16"/>
        <v>0</v>
      </c>
      <c r="N61" s="105">
        <f t="shared" si="16"/>
        <v>0</v>
      </c>
      <c r="O61" s="105">
        <f t="shared" si="16"/>
        <v>0</v>
      </c>
      <c r="P61" s="105">
        <f t="shared" si="16"/>
        <v>0</v>
      </c>
      <c r="Q61" s="105">
        <f t="shared" si="16"/>
        <v>0</v>
      </c>
      <c r="R61" s="105">
        <f t="shared" si="16"/>
        <v>2.1571311251026556E-2</v>
      </c>
      <c r="S61" s="105">
        <f t="shared" si="16"/>
        <v>2.3242996623779547E-2</v>
      </c>
      <c r="T61" s="105">
        <f t="shared" si="16"/>
        <v>2.4987681357788123E-2</v>
      </c>
      <c r="U61" s="105">
        <f t="shared" si="16"/>
        <v>2.6195820786568125E-2</v>
      </c>
      <c r="V61" s="105">
        <f t="shared" si="16"/>
        <v>2.7086412993886311E-2</v>
      </c>
      <c r="W61" s="105">
        <f t="shared" si="16"/>
        <v>2.7473309608540934E-2</v>
      </c>
      <c r="X61" s="105">
        <f t="shared" si="16"/>
        <v>0</v>
      </c>
      <c r="Y61" s="105">
        <f t="shared" si="16"/>
        <v>0</v>
      </c>
      <c r="Z61" s="105">
        <f t="shared" si="16"/>
        <v>0</v>
      </c>
      <c r="AA61" s="105">
        <f t="shared" si="16"/>
        <v>0</v>
      </c>
      <c r="AB61" s="105">
        <f t="shared" si="16"/>
        <v>0</v>
      </c>
      <c r="AC61" s="105">
        <f t="shared" si="16"/>
        <v>0</v>
      </c>
      <c r="AD61" s="105">
        <f t="shared" si="16"/>
        <v>0</v>
      </c>
      <c r="AE61" s="105">
        <f t="shared" si="16"/>
        <v>0</v>
      </c>
      <c r="AF61" s="105">
        <f t="shared" si="16"/>
        <v>0</v>
      </c>
      <c r="AG61" s="105">
        <f t="shared" si="16"/>
        <v>0</v>
      </c>
      <c r="AH61" s="105">
        <f t="shared" si="16"/>
        <v>2.5297928643124381E-2</v>
      </c>
      <c r="AI61" s="105">
        <f t="shared" si="16"/>
        <v>2.4538735286066253E-2</v>
      </c>
      <c r="AJ61" s="105">
        <f t="shared" si="16"/>
        <v>2.3250296559905105E-2</v>
      </c>
      <c r="AK61" s="105">
        <f>IF(
(AK60&gt;=TIME(7,0,0)) * (AK60&lt;TIME(10,0,0)) +
(AK60&gt;=TIME(15,0,0)) * (AK60&lt;TIME(22,0,0)),
AK13,0)/$BA$13</f>
        <v>2.2213705630075742E-2</v>
      </c>
      <c r="AL61" s="105">
        <f t="shared" si="16"/>
        <v>2.1334063326945894E-2</v>
      </c>
      <c r="AM61" s="105">
        <f t="shared" si="16"/>
        <v>2.0892417191349582E-2</v>
      </c>
      <c r="AN61" s="105">
        <f t="shared" si="16"/>
        <v>2.0545670225385532E-2</v>
      </c>
      <c r="AO61" s="105">
        <f t="shared" si="16"/>
        <v>2.0217173099735381E-2</v>
      </c>
      <c r="AP61" s="105">
        <f t="shared" si="16"/>
        <v>1.9801076740578523E-2</v>
      </c>
      <c r="AQ61" s="105">
        <f t="shared" si="16"/>
        <v>1.9275481339538283E-2</v>
      </c>
      <c r="AR61" s="105">
        <f t="shared" si="16"/>
        <v>1.8676886577242455E-2</v>
      </c>
      <c r="AS61" s="105">
        <f t="shared" si="16"/>
        <v>1.8045442102381608E-2</v>
      </c>
      <c r="AT61" s="105">
        <f t="shared" si="16"/>
        <v>1.7541746509718046E-2</v>
      </c>
      <c r="AU61" s="105">
        <f t="shared" si="16"/>
        <v>1.6997901268363907E-2</v>
      </c>
      <c r="AV61" s="105">
        <f t="shared" si="16"/>
        <v>0</v>
      </c>
      <c r="AW61" s="105">
        <f t="shared" si="16"/>
        <v>0</v>
      </c>
      <c r="AX61" s="105">
        <f t="shared" si="16"/>
        <v>0</v>
      </c>
      <c r="AY61" s="105">
        <f t="shared" si="16"/>
        <v>0</v>
      </c>
      <c r="BA61" s="26">
        <f t="shared" ref="BA61:BA62" si="17">SUM(D61:AY61)</f>
        <v>0.43918605712200037</v>
      </c>
      <c r="BB61">
        <f>BA61*$BC$13</f>
        <v>4391.8990000000013</v>
      </c>
      <c r="BC61" s="26"/>
    </row>
    <row r="62" spans="2:55" x14ac:dyDescent="0.35">
      <c r="C62" s="100" t="s">
        <v>19</v>
      </c>
      <c r="D62" s="105">
        <f>IF(
(D60&gt;=TIME(10,0,0)) * (D60&lt;TIME(15,0,0)) +
(D60&gt;=TIME(22,0,0)) + (D60&lt;TIME(7,0,0)),
D13,0)/$BA$13</f>
        <v>1.543936490555708E-2</v>
      </c>
      <c r="E62" s="105">
        <f t="shared" ref="E62:AY62" si="18">IF(
(E60&gt;=TIME(10,0,0)) * (E60&lt;TIME(15,0,0)) +
(E60&gt;=TIME(22,0,0)) + (E60&lt;TIME(7,0,0)),
E13,0)/$BA$13</f>
        <v>1.5289716214983122E-2</v>
      </c>
      <c r="F62" s="105">
        <f t="shared" si="18"/>
        <v>1.5158317364723062E-2</v>
      </c>
      <c r="G62" s="105">
        <f t="shared" si="18"/>
        <v>1.5015968610274663E-2</v>
      </c>
      <c r="H62" s="105">
        <f t="shared" si="18"/>
        <v>1.4921069440642398E-2</v>
      </c>
      <c r="I62" s="105">
        <f t="shared" si="18"/>
        <v>1.4851720047449588E-2</v>
      </c>
      <c r="J62" s="105">
        <f t="shared" si="18"/>
        <v>1.4888219728077383E-2</v>
      </c>
      <c r="K62" s="105">
        <f t="shared" si="18"/>
        <v>1.4953919153207413E-2</v>
      </c>
      <c r="L62" s="105">
        <f t="shared" si="18"/>
        <v>1.5242266630166991E-2</v>
      </c>
      <c r="M62" s="105">
        <f t="shared" si="18"/>
        <v>1.5599963500319376E-2</v>
      </c>
      <c r="N62" s="105">
        <f t="shared" si="18"/>
        <v>1.630440733643581E-2</v>
      </c>
      <c r="O62" s="105">
        <f t="shared" si="18"/>
        <v>1.709645040605895E-2</v>
      </c>
      <c r="P62" s="105">
        <f t="shared" si="18"/>
        <v>1.8417738844785113E-2</v>
      </c>
      <c r="Q62" s="105">
        <f t="shared" si="18"/>
        <v>1.978282690026463E-2</v>
      </c>
      <c r="R62" s="105">
        <f t="shared" si="18"/>
        <v>0</v>
      </c>
      <c r="S62" s="105">
        <f t="shared" si="18"/>
        <v>0</v>
      </c>
      <c r="T62" s="105">
        <f t="shared" si="18"/>
        <v>0</v>
      </c>
      <c r="U62" s="105">
        <f t="shared" si="18"/>
        <v>0</v>
      </c>
      <c r="V62" s="105">
        <f t="shared" si="18"/>
        <v>0</v>
      </c>
      <c r="W62" s="105">
        <f t="shared" si="18"/>
        <v>0</v>
      </c>
      <c r="X62" s="105">
        <f t="shared" si="18"/>
        <v>2.7739757277123831E-2</v>
      </c>
      <c r="Y62" s="105">
        <f t="shared" si="18"/>
        <v>2.7904005839948905E-2</v>
      </c>
      <c r="Z62" s="105">
        <f t="shared" si="18"/>
        <v>2.7914955744137247E-2</v>
      </c>
      <c r="AA62" s="105">
        <f t="shared" si="18"/>
        <v>2.7805456702253862E-2</v>
      </c>
      <c r="AB62" s="105">
        <f t="shared" si="18"/>
        <v>2.7666757915868243E-2</v>
      </c>
      <c r="AC62" s="105">
        <f t="shared" si="18"/>
        <v>2.7539009033670958E-2</v>
      </c>
      <c r="AD62" s="105">
        <f t="shared" si="18"/>
        <v>2.7341910758280869E-2</v>
      </c>
      <c r="AE62" s="105">
        <f t="shared" si="18"/>
        <v>2.7038963409070176E-2</v>
      </c>
      <c r="AF62" s="105">
        <f t="shared" si="18"/>
        <v>2.6590017337348306E-2</v>
      </c>
      <c r="AG62" s="105">
        <f t="shared" si="18"/>
        <v>2.6035222191805828E-2</v>
      </c>
      <c r="AH62" s="105">
        <f t="shared" si="18"/>
        <v>0</v>
      </c>
      <c r="AI62" s="105">
        <f t="shared" si="18"/>
        <v>0</v>
      </c>
      <c r="AJ62" s="105">
        <f t="shared" si="18"/>
        <v>0</v>
      </c>
      <c r="AK62" s="105">
        <f t="shared" si="18"/>
        <v>0</v>
      </c>
      <c r="AL62" s="105">
        <f t="shared" si="18"/>
        <v>0</v>
      </c>
      <c r="AM62" s="105">
        <f t="shared" si="18"/>
        <v>0</v>
      </c>
      <c r="AN62" s="105">
        <f t="shared" si="18"/>
        <v>0</v>
      </c>
      <c r="AO62" s="105">
        <f t="shared" si="18"/>
        <v>0</v>
      </c>
      <c r="AP62" s="105">
        <f t="shared" si="18"/>
        <v>0</v>
      </c>
      <c r="AQ62" s="105">
        <f t="shared" si="18"/>
        <v>0</v>
      </c>
      <c r="AR62" s="105">
        <f t="shared" si="18"/>
        <v>0</v>
      </c>
      <c r="AS62" s="105">
        <f t="shared" si="18"/>
        <v>0</v>
      </c>
      <c r="AT62" s="105">
        <f t="shared" si="18"/>
        <v>0</v>
      </c>
      <c r="AU62" s="105">
        <f t="shared" si="18"/>
        <v>0</v>
      </c>
      <c r="AV62" s="105">
        <f t="shared" si="18"/>
        <v>1.6596404781458164E-2</v>
      </c>
      <c r="AW62" s="105">
        <f t="shared" si="18"/>
        <v>1.6176658454238529E-2</v>
      </c>
      <c r="AX62" s="105">
        <f t="shared" si="18"/>
        <v>1.5888310977278951E-2</v>
      </c>
      <c r="AY62" s="105">
        <f t="shared" si="18"/>
        <v>1.5614563372570493E-2</v>
      </c>
      <c r="BA62" s="26">
        <f t="shared" si="17"/>
        <v>0.56081394287800002</v>
      </c>
      <c r="BB62">
        <f>BA62*$BC$13</f>
        <v>5608.1885000000011</v>
      </c>
      <c r="BC62" s="26"/>
    </row>
    <row r="63" spans="2:55" x14ac:dyDescent="0.35">
      <c r="C63" s="99"/>
      <c r="D63" s="23">
        <f t="shared" ref="D63:AY63" si="19">D13</f>
        <v>0.42299999999999999</v>
      </c>
      <c r="E63" s="23">
        <f t="shared" si="19"/>
        <v>0.41889999999999999</v>
      </c>
      <c r="F63" s="23">
        <f t="shared" si="19"/>
        <v>0.4153</v>
      </c>
      <c r="G63" s="23">
        <f t="shared" si="19"/>
        <v>0.41139999999999999</v>
      </c>
      <c r="H63" s="23">
        <f t="shared" si="19"/>
        <v>0.4088</v>
      </c>
      <c r="I63" s="23">
        <f t="shared" si="19"/>
        <v>0.40689999999999998</v>
      </c>
      <c r="J63" s="23">
        <f t="shared" si="19"/>
        <v>0.40789999999999998</v>
      </c>
      <c r="K63" s="23">
        <f t="shared" si="19"/>
        <v>0.40970000000000001</v>
      </c>
      <c r="L63" s="23">
        <f t="shared" si="19"/>
        <v>0.41760000000000003</v>
      </c>
      <c r="M63" s="23">
        <f t="shared" si="19"/>
        <v>0.4274</v>
      </c>
      <c r="N63" s="23">
        <f t="shared" si="19"/>
        <v>0.44669999999999999</v>
      </c>
      <c r="O63" s="23">
        <f t="shared" si="19"/>
        <v>0.46839999999999998</v>
      </c>
      <c r="P63" s="23">
        <f t="shared" si="19"/>
        <v>0.50460000000000005</v>
      </c>
      <c r="Q63" s="23">
        <f t="shared" si="19"/>
        <v>0.54200000000000004</v>
      </c>
      <c r="R63" s="23">
        <f t="shared" si="19"/>
        <v>0.59099999999999997</v>
      </c>
      <c r="S63" s="23">
        <f t="shared" si="19"/>
        <v>0.63680000000000003</v>
      </c>
      <c r="T63" s="23">
        <f t="shared" si="19"/>
        <v>0.68459999999999999</v>
      </c>
      <c r="U63" s="23">
        <f t="shared" si="19"/>
        <v>0.7177</v>
      </c>
      <c r="V63" s="23">
        <f t="shared" si="19"/>
        <v>0.74209999999999998</v>
      </c>
      <c r="W63" s="23">
        <f t="shared" si="19"/>
        <v>0.75270000000000004</v>
      </c>
      <c r="X63" s="23">
        <f t="shared" si="19"/>
        <v>0.76</v>
      </c>
      <c r="Y63" s="23">
        <f t="shared" si="19"/>
        <v>0.76449999999999996</v>
      </c>
      <c r="Z63" s="23">
        <f t="shared" si="19"/>
        <v>0.76480000000000004</v>
      </c>
      <c r="AA63" s="23">
        <f t="shared" si="19"/>
        <v>0.76180000000000003</v>
      </c>
      <c r="AB63" s="23">
        <f t="shared" si="19"/>
        <v>0.75800000000000001</v>
      </c>
      <c r="AC63" s="23">
        <f t="shared" si="19"/>
        <v>0.75449999999999995</v>
      </c>
      <c r="AD63" s="23">
        <f t="shared" si="19"/>
        <v>0.74909999999999999</v>
      </c>
      <c r="AE63" s="23">
        <f t="shared" si="19"/>
        <v>0.74080000000000001</v>
      </c>
      <c r="AF63" s="23">
        <f t="shared" si="19"/>
        <v>0.72850000000000004</v>
      </c>
      <c r="AG63" s="23">
        <f t="shared" si="19"/>
        <v>0.71330000000000005</v>
      </c>
      <c r="AH63" s="23">
        <f t="shared" si="19"/>
        <v>0.69310000000000005</v>
      </c>
      <c r="AI63" s="23">
        <f t="shared" si="19"/>
        <v>0.67230000000000001</v>
      </c>
      <c r="AJ63" s="23">
        <f t="shared" si="19"/>
        <v>0.63700000000000001</v>
      </c>
      <c r="AK63" s="23">
        <f t="shared" si="19"/>
        <v>0.60860000000000003</v>
      </c>
      <c r="AL63" s="23">
        <f t="shared" si="19"/>
        <v>0.58450000000000002</v>
      </c>
      <c r="AM63" s="23">
        <f t="shared" si="19"/>
        <v>0.57240000000000002</v>
      </c>
      <c r="AN63" s="23">
        <f t="shared" si="19"/>
        <v>0.56289999999999996</v>
      </c>
      <c r="AO63" s="23">
        <f t="shared" si="19"/>
        <v>0.55389999999999995</v>
      </c>
      <c r="AP63" s="23">
        <f t="shared" si="19"/>
        <v>0.54249999999999998</v>
      </c>
      <c r="AQ63" s="23">
        <f t="shared" si="19"/>
        <v>0.52810000000000001</v>
      </c>
      <c r="AR63" s="23">
        <f t="shared" si="19"/>
        <v>0.51170000000000004</v>
      </c>
      <c r="AS63" s="23">
        <f t="shared" si="19"/>
        <v>0.49440000000000001</v>
      </c>
      <c r="AT63" s="23">
        <f t="shared" si="19"/>
        <v>0.48060000000000003</v>
      </c>
      <c r="AU63" s="23">
        <f t="shared" si="19"/>
        <v>0.4657</v>
      </c>
      <c r="AV63" s="23">
        <f t="shared" si="19"/>
        <v>0.45469999999999999</v>
      </c>
      <c r="AW63" s="23">
        <f t="shared" si="19"/>
        <v>0.44319999999999998</v>
      </c>
      <c r="AX63" s="23">
        <f t="shared" si="19"/>
        <v>0.43530000000000002</v>
      </c>
      <c r="AY63" s="23">
        <f t="shared" si="19"/>
        <v>0.42780000000000001</v>
      </c>
    </row>
    <row r="64" spans="2:55" x14ac:dyDescent="0.35">
      <c r="C64" s="99"/>
    </row>
    <row r="65" spans="2:55" x14ac:dyDescent="0.35">
      <c r="C65" s="99"/>
    </row>
    <row r="66" spans="2:55" x14ac:dyDescent="0.35">
      <c r="B66" t="s">
        <v>6</v>
      </c>
      <c r="C66" s="99" t="s">
        <v>17</v>
      </c>
    </row>
    <row r="67" spans="2:55" ht="29" x14ac:dyDescent="0.35">
      <c r="C67" s="99"/>
      <c r="D67" s="27">
        <v>0</v>
      </c>
      <c r="E67" s="27">
        <v>2.0833333333333332E-2</v>
      </c>
      <c r="F67" s="27">
        <v>4.1666666666666664E-2</v>
      </c>
      <c r="G67" s="27">
        <v>6.25E-2</v>
      </c>
      <c r="H67" s="27">
        <v>8.3333333333333301E-2</v>
      </c>
      <c r="I67" s="27">
        <v>0.104166666666667</v>
      </c>
      <c r="J67" s="27">
        <v>0.125</v>
      </c>
      <c r="K67" s="27">
        <v>0.14583333333333301</v>
      </c>
      <c r="L67" s="27">
        <v>0.16666666666666699</v>
      </c>
      <c r="M67" s="27">
        <v>0.1875</v>
      </c>
      <c r="N67" s="27">
        <v>0.20833333333333301</v>
      </c>
      <c r="O67" s="27">
        <v>0.22916666666666699</v>
      </c>
      <c r="P67" s="27">
        <v>0.25</v>
      </c>
      <c r="Q67" s="27">
        <v>0.27083333333333298</v>
      </c>
      <c r="R67" s="27">
        <v>0.29166666666666702</v>
      </c>
      <c r="S67" s="27">
        <v>0.3125</v>
      </c>
      <c r="T67" s="27">
        <v>0.33333333333333298</v>
      </c>
      <c r="U67" s="27">
        <v>0.35416666666666702</v>
      </c>
      <c r="V67" s="27">
        <v>0.375</v>
      </c>
      <c r="W67" s="27">
        <v>0.39583333333333298</v>
      </c>
      <c r="X67" s="27">
        <v>0.41666666666666702</v>
      </c>
      <c r="Y67" s="27">
        <v>0.4375</v>
      </c>
      <c r="Z67" s="27">
        <v>0.45833333333333298</v>
      </c>
      <c r="AA67" s="27">
        <v>0.47916666666666702</v>
      </c>
      <c r="AB67" s="27">
        <v>0.5</v>
      </c>
      <c r="AC67" s="27">
        <v>0.52083333333333304</v>
      </c>
      <c r="AD67" s="27">
        <v>0.54166666666666696</v>
      </c>
      <c r="AE67" s="27">
        <v>0.5625</v>
      </c>
      <c r="AF67" s="27">
        <v>0.58333333333333304</v>
      </c>
      <c r="AG67" s="27">
        <v>0.60416666666666696</v>
      </c>
      <c r="AH67" s="27">
        <v>0.625</v>
      </c>
      <c r="AI67" s="27">
        <v>0.64583333333333304</v>
      </c>
      <c r="AJ67" s="27">
        <v>0.66666666666666696</v>
      </c>
      <c r="AK67" s="27">
        <v>0.6875</v>
      </c>
      <c r="AL67" s="27">
        <v>0.70833333333333304</v>
      </c>
      <c r="AM67" s="27">
        <v>0.72916666666666696</v>
      </c>
      <c r="AN67" s="27">
        <v>0.75</v>
      </c>
      <c r="AO67" s="27">
        <v>0.77083333333333304</v>
      </c>
      <c r="AP67" s="27">
        <v>0.79166666666666696</v>
      </c>
      <c r="AQ67" s="27">
        <v>0.8125</v>
      </c>
      <c r="AR67" s="27">
        <v>0.83333333333333304</v>
      </c>
      <c r="AS67" s="27">
        <v>0.85416666666666696</v>
      </c>
      <c r="AT67" s="27">
        <v>0.875</v>
      </c>
      <c r="AU67" s="27">
        <v>0.89583333333333304</v>
      </c>
      <c r="AV67" s="27">
        <v>0.91666666666666696</v>
      </c>
      <c r="AW67" s="27">
        <v>0.9375</v>
      </c>
      <c r="AX67" s="27">
        <v>0.95833333333333304</v>
      </c>
      <c r="AY67" s="27">
        <v>0.97916666666666696</v>
      </c>
      <c r="BA67" s="104" t="s">
        <v>107</v>
      </c>
      <c r="BB67" s="104" t="s">
        <v>139</v>
      </c>
    </row>
    <row r="68" spans="2:55" x14ac:dyDescent="0.35">
      <c r="C68" s="100" t="s">
        <v>25</v>
      </c>
      <c r="D68" s="105">
        <f>IF(
(D67&gt;=TIME(16,0,0)) * (D67&lt;TIME(21,0,0)),
D14,0)/$BA$14</f>
        <v>0</v>
      </c>
      <c r="E68" s="105">
        <f t="shared" ref="E68:AY68" si="20">IF(
(E67&gt;=TIME(16,0,0)) * (E67&lt;TIME(21,0,0)),
E14,0)/$BA$14</f>
        <v>0</v>
      </c>
      <c r="F68" s="105">
        <f t="shared" si="20"/>
        <v>0</v>
      </c>
      <c r="G68" s="105">
        <f t="shared" si="20"/>
        <v>0</v>
      </c>
      <c r="H68" s="105">
        <f t="shared" si="20"/>
        <v>0</v>
      </c>
      <c r="I68" s="105">
        <f t="shared" si="20"/>
        <v>0</v>
      </c>
      <c r="J68" s="105">
        <f t="shared" si="20"/>
        <v>0</v>
      </c>
      <c r="K68" s="105">
        <f t="shared" si="20"/>
        <v>0</v>
      </c>
      <c r="L68" s="105">
        <f t="shared" si="20"/>
        <v>0</v>
      </c>
      <c r="M68" s="105">
        <f t="shared" si="20"/>
        <v>0</v>
      </c>
      <c r="N68" s="105">
        <f t="shared" si="20"/>
        <v>0</v>
      </c>
      <c r="O68" s="105">
        <f t="shared" si="20"/>
        <v>0</v>
      </c>
      <c r="P68" s="105">
        <f t="shared" si="20"/>
        <v>0</v>
      </c>
      <c r="Q68" s="105">
        <f t="shared" si="20"/>
        <v>0</v>
      </c>
      <c r="R68" s="105">
        <f t="shared" si="20"/>
        <v>0</v>
      </c>
      <c r="S68" s="105">
        <f t="shared" si="20"/>
        <v>0</v>
      </c>
      <c r="T68" s="105">
        <f t="shared" si="20"/>
        <v>0</v>
      </c>
      <c r="U68" s="105">
        <f t="shared" si="20"/>
        <v>0</v>
      </c>
      <c r="V68" s="105">
        <f t="shared" si="20"/>
        <v>0</v>
      </c>
      <c r="W68" s="105">
        <f t="shared" si="20"/>
        <v>0</v>
      </c>
      <c r="X68" s="105">
        <f t="shared" si="20"/>
        <v>0</v>
      </c>
      <c r="Y68" s="105">
        <f t="shared" si="20"/>
        <v>0</v>
      </c>
      <c r="Z68" s="105">
        <f t="shared" si="20"/>
        <v>0</v>
      </c>
      <c r="AA68" s="105">
        <f t="shared" si="20"/>
        <v>0</v>
      </c>
      <c r="AB68" s="105">
        <f t="shared" si="20"/>
        <v>0</v>
      </c>
      <c r="AC68" s="105">
        <f t="shared" si="20"/>
        <v>0</v>
      </c>
      <c r="AD68" s="105">
        <f t="shared" si="20"/>
        <v>0</v>
      </c>
      <c r="AE68" s="105">
        <f t="shared" si="20"/>
        <v>0</v>
      </c>
      <c r="AF68" s="105">
        <f t="shared" si="20"/>
        <v>0</v>
      </c>
      <c r="AG68" s="105">
        <f t="shared" si="20"/>
        <v>0</v>
      </c>
      <c r="AH68" s="105">
        <f t="shared" si="20"/>
        <v>0</v>
      </c>
      <c r="AI68" s="105">
        <f t="shared" si="20"/>
        <v>0</v>
      </c>
      <c r="AJ68" s="105">
        <f t="shared" si="20"/>
        <v>2.6072950305877123E-2</v>
      </c>
      <c r="AK68" s="105">
        <f>IF(
(AK67&gt;=TIME(16,0,0)) * (AK67&lt;TIME(21,0,0)),
AK14,0)/$BA$14</f>
        <v>2.7183788115622345E-2</v>
      </c>
      <c r="AL68" s="105">
        <f t="shared" si="20"/>
        <v>2.8826241162888493E-2</v>
      </c>
      <c r="AM68" s="105">
        <f t="shared" si="20"/>
        <v>3.0722599995239262E-2</v>
      </c>
      <c r="AN68" s="105">
        <f t="shared" si="20"/>
        <v>3.1666812133522702E-2</v>
      </c>
      <c r="AO68" s="105">
        <f t="shared" si="20"/>
        <v>3.1531924685196493E-2</v>
      </c>
      <c r="AP68" s="105">
        <f t="shared" si="20"/>
        <v>3.055597432377748E-2</v>
      </c>
      <c r="AQ68" s="105">
        <f t="shared" si="20"/>
        <v>2.9254707175218796E-2</v>
      </c>
      <c r="AR68" s="105">
        <f t="shared" si="20"/>
        <v>2.7755076132062743E-2</v>
      </c>
      <c r="AS68" s="105">
        <f t="shared" si="20"/>
        <v>2.6231641421555013E-2</v>
      </c>
      <c r="AT68" s="105">
        <f t="shared" si="20"/>
        <v>0</v>
      </c>
      <c r="AU68" s="105">
        <f t="shared" si="20"/>
        <v>0</v>
      </c>
      <c r="AV68" s="105">
        <f t="shared" si="20"/>
        <v>0</v>
      </c>
      <c r="AW68" s="105">
        <f t="shared" si="20"/>
        <v>0</v>
      </c>
      <c r="AX68" s="105">
        <f t="shared" si="20"/>
        <v>0</v>
      </c>
      <c r="AY68" s="105">
        <f t="shared" si="20"/>
        <v>0</v>
      </c>
      <c r="BA68" s="26">
        <f t="shared" ref="BA68:BA69" si="21">SUM(D68:AY68)</f>
        <v>0.28980171545096045</v>
      </c>
      <c r="BB68">
        <f>BA68*$BC$14</f>
        <v>1333.126</v>
      </c>
      <c r="BC68" s="26"/>
    </row>
    <row r="69" spans="2:55" x14ac:dyDescent="0.35">
      <c r="C69" s="100" t="s">
        <v>19</v>
      </c>
      <c r="D69" s="105">
        <f>IF(
(D67&gt;=TIME(11,0,0)) * (D67&lt;TIME(16,0,0)),
D14,0)/$BA$14</f>
        <v>0</v>
      </c>
      <c r="E69" s="105">
        <f t="shared" ref="E69:AY69" si="22">IF(
(E67&gt;=TIME(11,0,0)) * (E67&lt;TIME(16,0,0)),
E14,0)/$BA$14</f>
        <v>0</v>
      </c>
      <c r="F69" s="105">
        <f t="shared" si="22"/>
        <v>0</v>
      </c>
      <c r="G69" s="105">
        <f t="shared" si="22"/>
        <v>0</v>
      </c>
      <c r="H69" s="105">
        <f t="shared" si="22"/>
        <v>0</v>
      </c>
      <c r="I69" s="105">
        <f t="shared" si="22"/>
        <v>0</v>
      </c>
      <c r="J69" s="105">
        <f t="shared" si="22"/>
        <v>0</v>
      </c>
      <c r="K69" s="105">
        <f t="shared" si="22"/>
        <v>0</v>
      </c>
      <c r="L69" s="105">
        <f t="shared" si="22"/>
        <v>0</v>
      </c>
      <c r="M69" s="105">
        <f t="shared" si="22"/>
        <v>0</v>
      </c>
      <c r="N69" s="105">
        <f t="shared" si="22"/>
        <v>0</v>
      </c>
      <c r="O69" s="105">
        <f t="shared" si="22"/>
        <v>0</v>
      </c>
      <c r="P69" s="105">
        <f t="shared" si="22"/>
        <v>0</v>
      </c>
      <c r="Q69" s="105">
        <f t="shared" si="22"/>
        <v>0</v>
      </c>
      <c r="R69" s="105">
        <f t="shared" si="22"/>
        <v>0</v>
      </c>
      <c r="S69" s="105">
        <f t="shared" si="22"/>
        <v>0</v>
      </c>
      <c r="T69" s="105">
        <f t="shared" si="22"/>
        <v>0</v>
      </c>
      <c r="U69" s="105">
        <f t="shared" si="22"/>
        <v>0</v>
      </c>
      <c r="V69" s="105">
        <f t="shared" si="22"/>
        <v>0</v>
      </c>
      <c r="W69" s="105">
        <f t="shared" si="22"/>
        <v>0</v>
      </c>
      <c r="X69" s="105">
        <f t="shared" si="22"/>
        <v>0</v>
      </c>
      <c r="Y69" s="105">
        <f t="shared" si="22"/>
        <v>0</v>
      </c>
      <c r="Z69" s="105">
        <f t="shared" si="22"/>
        <v>2.2065999635010432E-2</v>
      </c>
      <c r="AA69" s="105">
        <f t="shared" si="22"/>
        <v>2.2454792868421256E-2</v>
      </c>
      <c r="AB69" s="105">
        <f t="shared" si="22"/>
        <v>2.2811847878696508E-2</v>
      </c>
      <c r="AC69" s="105">
        <f t="shared" si="22"/>
        <v>2.3153033777403971E-2</v>
      </c>
      <c r="AD69" s="105">
        <f t="shared" si="22"/>
        <v>2.3533892455030899E-2</v>
      </c>
      <c r="AE69" s="105">
        <f t="shared" si="22"/>
        <v>2.376399457276384E-2</v>
      </c>
      <c r="AF69" s="105">
        <f t="shared" si="22"/>
        <v>2.4009965802064569E-2</v>
      </c>
      <c r="AG69" s="105">
        <f t="shared" si="22"/>
        <v>2.420832969666193E-2</v>
      </c>
      <c r="AH69" s="105">
        <f t="shared" si="22"/>
        <v>2.4652664820560017E-2</v>
      </c>
      <c r="AI69" s="105">
        <f t="shared" si="22"/>
        <v>2.5366774841110516E-2</v>
      </c>
      <c r="AJ69" s="105">
        <f t="shared" si="22"/>
        <v>0</v>
      </c>
      <c r="AK69" s="105">
        <f t="shared" si="22"/>
        <v>0</v>
      </c>
      <c r="AL69" s="105">
        <f t="shared" si="22"/>
        <v>0</v>
      </c>
      <c r="AM69" s="105">
        <f t="shared" si="22"/>
        <v>0</v>
      </c>
      <c r="AN69" s="105">
        <f t="shared" si="22"/>
        <v>0</v>
      </c>
      <c r="AO69" s="105">
        <f t="shared" si="22"/>
        <v>0</v>
      </c>
      <c r="AP69" s="105">
        <f t="shared" si="22"/>
        <v>0</v>
      </c>
      <c r="AQ69" s="105">
        <f t="shared" si="22"/>
        <v>0</v>
      </c>
      <c r="AR69" s="105">
        <f t="shared" si="22"/>
        <v>0</v>
      </c>
      <c r="AS69" s="105">
        <f t="shared" si="22"/>
        <v>0</v>
      </c>
      <c r="AT69" s="105">
        <f t="shared" si="22"/>
        <v>0</v>
      </c>
      <c r="AU69" s="105">
        <f t="shared" si="22"/>
        <v>0</v>
      </c>
      <c r="AV69" s="105">
        <f t="shared" si="22"/>
        <v>0</v>
      </c>
      <c r="AW69" s="105">
        <f t="shared" si="22"/>
        <v>0</v>
      </c>
      <c r="AX69" s="105">
        <f t="shared" si="22"/>
        <v>0</v>
      </c>
      <c r="AY69" s="105">
        <f t="shared" si="22"/>
        <v>0</v>
      </c>
      <c r="BA69" s="26">
        <f t="shared" si="21"/>
        <v>0.23602129634772395</v>
      </c>
      <c r="BB69">
        <f t="shared" ref="BB69:BB70" si="23">BA69*$BC$14</f>
        <v>1085.729</v>
      </c>
      <c r="BC69" s="26"/>
    </row>
    <row r="70" spans="2:55" x14ac:dyDescent="0.35">
      <c r="C70" s="100" t="s">
        <v>26</v>
      </c>
      <c r="D70" s="105">
        <f>IF(
(D67&gt;=TIME(21,0,0)) + (D67&lt;TIME(11,0,0)),
D14,0)/$BA$14</f>
        <v>1.4758273758043654E-2</v>
      </c>
      <c r="E70" s="105">
        <f t="shared" ref="E70:AY70" si="24">IF(
(E67&gt;=TIME(21,0,0)) + (E67&lt;TIME(11,0,0)),
E14,0)/$BA$14</f>
        <v>1.3877538066031371E-2</v>
      </c>
      <c r="F70" s="105">
        <f t="shared" si="24"/>
        <v>1.3218969935968133E-2</v>
      </c>
      <c r="G70" s="105">
        <f t="shared" si="24"/>
        <v>1.2687354698447204E-2</v>
      </c>
      <c r="H70" s="105">
        <f t="shared" si="24"/>
        <v>1.2298561465036379E-2</v>
      </c>
      <c r="I70" s="105">
        <f t="shared" si="24"/>
        <v>1.199704834524839E-2</v>
      </c>
      <c r="J70" s="105">
        <f t="shared" si="24"/>
        <v>1.1814553562218819E-2</v>
      </c>
      <c r="K70" s="105">
        <f t="shared" si="24"/>
        <v>1.1727273448595978E-2</v>
      </c>
      <c r="L70" s="105">
        <f t="shared" si="24"/>
        <v>1.1878030008489974E-2</v>
      </c>
      <c r="M70" s="105">
        <f t="shared" si="24"/>
        <v>1.2203346795629644E-2</v>
      </c>
      <c r="N70" s="105">
        <f t="shared" si="24"/>
        <v>1.2949195039315723E-2</v>
      </c>
      <c r="O70" s="105">
        <f t="shared" si="24"/>
        <v>1.3933079956518633E-2</v>
      </c>
      <c r="P70" s="105">
        <f t="shared" si="24"/>
        <v>1.560727122692036E-2</v>
      </c>
      <c r="Q70" s="105">
        <f t="shared" si="24"/>
        <v>1.75433028381906E-2</v>
      </c>
      <c r="R70" s="105">
        <f t="shared" si="24"/>
        <v>1.9407923447405797E-2</v>
      </c>
      <c r="S70" s="105">
        <f t="shared" si="24"/>
        <v>2.0320397362553654E-2</v>
      </c>
      <c r="T70" s="105">
        <f t="shared" si="24"/>
        <v>2.0804405265371216E-2</v>
      </c>
      <c r="U70" s="105">
        <f t="shared" si="24"/>
        <v>2.0963096381049103E-2</v>
      </c>
      <c r="V70" s="105">
        <f t="shared" si="24"/>
        <v>2.1280478612404882E-2</v>
      </c>
      <c r="W70" s="105">
        <f t="shared" si="24"/>
        <v>2.1486777062786136E-2</v>
      </c>
      <c r="X70" s="105">
        <f t="shared" si="24"/>
        <v>2.1653402734247918E-2</v>
      </c>
      <c r="Y70" s="105">
        <f t="shared" si="24"/>
        <v>2.1843832073061387E-2</v>
      </c>
      <c r="Z70" s="105">
        <f t="shared" si="24"/>
        <v>0</v>
      </c>
      <c r="AA70" s="105">
        <f t="shared" si="24"/>
        <v>0</v>
      </c>
      <c r="AB70" s="105">
        <f t="shared" si="24"/>
        <v>0</v>
      </c>
      <c r="AC70" s="105">
        <f t="shared" si="24"/>
        <v>0</v>
      </c>
      <c r="AD70" s="105">
        <f t="shared" si="24"/>
        <v>0</v>
      </c>
      <c r="AE70" s="105">
        <f t="shared" si="24"/>
        <v>0</v>
      </c>
      <c r="AF70" s="105">
        <f t="shared" si="24"/>
        <v>0</v>
      </c>
      <c r="AG70" s="105">
        <f t="shared" si="24"/>
        <v>0</v>
      </c>
      <c r="AH70" s="105">
        <f t="shared" si="24"/>
        <v>0</v>
      </c>
      <c r="AI70" s="105">
        <f t="shared" si="24"/>
        <v>0</v>
      </c>
      <c r="AJ70" s="105">
        <f t="shared" si="24"/>
        <v>0</v>
      </c>
      <c r="AK70" s="105">
        <f t="shared" si="24"/>
        <v>0</v>
      </c>
      <c r="AL70" s="105">
        <f t="shared" si="24"/>
        <v>0</v>
      </c>
      <c r="AM70" s="105">
        <f t="shared" si="24"/>
        <v>0</v>
      </c>
      <c r="AN70" s="105">
        <f t="shared" si="24"/>
        <v>0</v>
      </c>
      <c r="AO70" s="105">
        <f t="shared" si="24"/>
        <v>0</v>
      </c>
      <c r="AP70" s="105">
        <f t="shared" si="24"/>
        <v>0</v>
      </c>
      <c r="AQ70" s="105">
        <f t="shared" si="24"/>
        <v>0</v>
      </c>
      <c r="AR70" s="105">
        <f t="shared" si="24"/>
        <v>0</v>
      </c>
      <c r="AS70" s="105">
        <f t="shared" si="24"/>
        <v>0</v>
      </c>
      <c r="AT70" s="105">
        <f t="shared" si="24"/>
        <v>2.4589188374288865E-2</v>
      </c>
      <c r="AU70" s="105">
        <f t="shared" si="24"/>
        <v>2.2732502320857561E-2</v>
      </c>
      <c r="AV70" s="105">
        <f t="shared" si="24"/>
        <v>2.0740928819100061E-2</v>
      </c>
      <c r="AW70" s="105">
        <f t="shared" si="24"/>
        <v>1.8868373654100976E-2</v>
      </c>
      <c r="AX70" s="105">
        <f t="shared" si="24"/>
        <v>1.7194182383699248E-2</v>
      </c>
      <c r="AY70" s="105">
        <f t="shared" si="24"/>
        <v>1.5797700565733826E-2</v>
      </c>
      <c r="BA70" s="26">
        <f t="shared" ref="BA70" si="25">SUM(D70:AY70)</f>
        <v>0.47417698820131549</v>
      </c>
      <c r="BB70">
        <f t="shared" si="23"/>
        <v>2181.2764999999999</v>
      </c>
      <c r="BC70" s="26"/>
    </row>
    <row r="71" spans="2:55" x14ac:dyDescent="0.35">
      <c r="C71" s="99"/>
      <c r="D71" s="23">
        <f t="shared" ref="D71:AY71" si="26">D14</f>
        <v>0.186</v>
      </c>
      <c r="E71" s="23">
        <f t="shared" si="26"/>
        <v>0.1749</v>
      </c>
      <c r="F71" s="23">
        <f t="shared" si="26"/>
        <v>0.1666</v>
      </c>
      <c r="G71" s="23">
        <f t="shared" si="26"/>
        <v>0.15989999999999999</v>
      </c>
      <c r="H71" s="23">
        <f t="shared" si="26"/>
        <v>0.155</v>
      </c>
      <c r="I71" s="23">
        <f t="shared" si="26"/>
        <v>0.1512</v>
      </c>
      <c r="J71" s="23">
        <f t="shared" si="26"/>
        <v>0.1489</v>
      </c>
      <c r="K71" s="23">
        <f t="shared" si="26"/>
        <v>0.14779999999999999</v>
      </c>
      <c r="L71" s="23">
        <f t="shared" si="26"/>
        <v>0.1497</v>
      </c>
      <c r="M71" s="23">
        <f t="shared" si="26"/>
        <v>0.15379999999999999</v>
      </c>
      <c r="N71" s="23">
        <f t="shared" si="26"/>
        <v>0.16320000000000001</v>
      </c>
      <c r="O71" s="23">
        <f t="shared" si="26"/>
        <v>0.17560000000000001</v>
      </c>
      <c r="P71" s="23">
        <f t="shared" si="26"/>
        <v>0.19670000000000001</v>
      </c>
      <c r="Q71" s="23">
        <f t="shared" si="26"/>
        <v>0.22109999999999999</v>
      </c>
      <c r="R71" s="23">
        <f t="shared" si="26"/>
        <v>0.24460000000000001</v>
      </c>
      <c r="S71" s="23">
        <f t="shared" si="26"/>
        <v>0.25609999999999999</v>
      </c>
      <c r="T71" s="23">
        <f t="shared" si="26"/>
        <v>0.26219999999999999</v>
      </c>
      <c r="U71" s="23">
        <f t="shared" si="26"/>
        <v>0.26419999999999999</v>
      </c>
      <c r="V71" s="23">
        <f t="shared" si="26"/>
        <v>0.26819999999999999</v>
      </c>
      <c r="W71" s="23">
        <f t="shared" si="26"/>
        <v>0.27079999999999999</v>
      </c>
      <c r="X71" s="23">
        <f t="shared" si="26"/>
        <v>0.27289999999999998</v>
      </c>
      <c r="Y71" s="23">
        <f t="shared" si="26"/>
        <v>0.27529999999999999</v>
      </c>
      <c r="Z71" s="23">
        <f t="shared" si="26"/>
        <v>0.27810000000000001</v>
      </c>
      <c r="AA71" s="23">
        <f t="shared" si="26"/>
        <v>0.28299999999999997</v>
      </c>
      <c r="AB71" s="23">
        <f t="shared" si="26"/>
        <v>0.28749999999999998</v>
      </c>
      <c r="AC71" s="23">
        <f t="shared" si="26"/>
        <v>0.2918</v>
      </c>
      <c r="AD71" s="23">
        <f t="shared" si="26"/>
        <v>0.29659999999999997</v>
      </c>
      <c r="AE71" s="23">
        <f t="shared" si="26"/>
        <v>0.29949999999999999</v>
      </c>
      <c r="AF71" s="23">
        <f t="shared" si="26"/>
        <v>0.30259999999999998</v>
      </c>
      <c r="AG71" s="23">
        <f t="shared" si="26"/>
        <v>0.30509999999999998</v>
      </c>
      <c r="AH71" s="23">
        <f t="shared" si="26"/>
        <v>0.31069999999999998</v>
      </c>
      <c r="AI71" s="23">
        <f t="shared" si="26"/>
        <v>0.31969999999999998</v>
      </c>
      <c r="AJ71" s="23">
        <f t="shared" si="26"/>
        <v>0.3286</v>
      </c>
      <c r="AK71" s="23">
        <f t="shared" si="26"/>
        <v>0.34260000000000002</v>
      </c>
      <c r="AL71" s="23">
        <f t="shared" si="26"/>
        <v>0.36330000000000001</v>
      </c>
      <c r="AM71" s="23">
        <f t="shared" si="26"/>
        <v>0.38719999999999999</v>
      </c>
      <c r="AN71" s="23">
        <f t="shared" si="26"/>
        <v>0.39910000000000001</v>
      </c>
      <c r="AO71" s="23">
        <f t="shared" si="26"/>
        <v>0.39739999999999998</v>
      </c>
      <c r="AP71" s="23">
        <f t="shared" si="26"/>
        <v>0.3851</v>
      </c>
      <c r="AQ71" s="23">
        <f t="shared" si="26"/>
        <v>0.36870000000000003</v>
      </c>
      <c r="AR71" s="23">
        <f t="shared" si="26"/>
        <v>0.3498</v>
      </c>
      <c r="AS71" s="23">
        <f t="shared" si="26"/>
        <v>0.3306</v>
      </c>
      <c r="AT71" s="23">
        <f t="shared" si="26"/>
        <v>0.30990000000000001</v>
      </c>
      <c r="AU71" s="23">
        <f t="shared" si="26"/>
        <v>0.28649999999999998</v>
      </c>
      <c r="AV71" s="23">
        <f t="shared" si="26"/>
        <v>0.26140000000000002</v>
      </c>
      <c r="AW71" s="23">
        <f t="shared" si="26"/>
        <v>0.23780000000000001</v>
      </c>
      <c r="AX71" s="23">
        <f t="shared" si="26"/>
        <v>0.2167</v>
      </c>
      <c r="AY71" s="23">
        <f t="shared" si="26"/>
        <v>0.1991</v>
      </c>
    </row>
    <row r="72" spans="2:55" x14ac:dyDescent="0.35">
      <c r="C72" s="99"/>
      <c r="D72" t="str">
        <f>IF(
(D67&gt;=TIME(11,0,0)) * (D67&lt;TIME(16,0,0)),
D14,"")</f>
        <v/>
      </c>
    </row>
    <row r="73" spans="2:55" x14ac:dyDescent="0.35">
      <c r="C73" s="99"/>
    </row>
    <row r="74" spans="2:55" x14ac:dyDescent="0.35">
      <c r="C74" s="99" t="s">
        <v>21</v>
      </c>
    </row>
    <row r="75" spans="2:55" ht="29" x14ac:dyDescent="0.35">
      <c r="C75" s="99"/>
      <c r="D75" s="27">
        <v>0</v>
      </c>
      <c r="E75" s="27">
        <v>2.0833333333333332E-2</v>
      </c>
      <c r="F75" s="27">
        <v>4.1666666666666664E-2</v>
      </c>
      <c r="G75" s="27">
        <v>6.25E-2</v>
      </c>
      <c r="H75" s="27">
        <v>8.3333333333333301E-2</v>
      </c>
      <c r="I75" s="27">
        <v>0.104166666666667</v>
      </c>
      <c r="J75" s="27">
        <v>0.125</v>
      </c>
      <c r="K75" s="27">
        <v>0.14583333333333301</v>
      </c>
      <c r="L75" s="27">
        <v>0.16666666666666699</v>
      </c>
      <c r="M75" s="27">
        <v>0.1875</v>
      </c>
      <c r="N75" s="27">
        <v>0.20833333333333301</v>
      </c>
      <c r="O75" s="27">
        <v>0.22916666666666699</v>
      </c>
      <c r="P75" s="27">
        <v>0.25</v>
      </c>
      <c r="Q75" s="27">
        <v>0.27083333333333298</v>
      </c>
      <c r="R75" s="27">
        <v>0.29166666666666702</v>
      </c>
      <c r="S75" s="27">
        <v>0.3125</v>
      </c>
      <c r="T75" s="27">
        <v>0.33333333333333298</v>
      </c>
      <c r="U75" s="27">
        <v>0.35416666666666702</v>
      </c>
      <c r="V75" s="27">
        <v>0.375</v>
      </c>
      <c r="W75" s="27">
        <v>0.39583333333333298</v>
      </c>
      <c r="X75" s="27">
        <v>0.41666666666666702</v>
      </c>
      <c r="Y75" s="27">
        <v>0.4375</v>
      </c>
      <c r="Z75" s="27">
        <v>0.45833333333333298</v>
      </c>
      <c r="AA75" s="27">
        <v>0.47916666666666702</v>
      </c>
      <c r="AB75" s="27">
        <v>0.5</v>
      </c>
      <c r="AC75" s="27">
        <v>0.52083333333333304</v>
      </c>
      <c r="AD75" s="27">
        <v>0.54166666666666696</v>
      </c>
      <c r="AE75" s="27">
        <v>0.5625</v>
      </c>
      <c r="AF75" s="27">
        <v>0.58333333333333304</v>
      </c>
      <c r="AG75" s="27">
        <v>0.60416666666666696</v>
      </c>
      <c r="AH75" s="27">
        <v>0.625</v>
      </c>
      <c r="AI75" s="27">
        <v>0.64583333333333304</v>
      </c>
      <c r="AJ75" s="27">
        <v>0.66666666666666696</v>
      </c>
      <c r="AK75" s="27">
        <v>0.6875</v>
      </c>
      <c r="AL75" s="27">
        <v>0.70833333333333304</v>
      </c>
      <c r="AM75" s="27">
        <v>0.72916666666666696</v>
      </c>
      <c r="AN75" s="27">
        <v>0.75</v>
      </c>
      <c r="AO75" s="27">
        <v>0.77083333333333304</v>
      </c>
      <c r="AP75" s="27">
        <v>0.79166666666666696</v>
      </c>
      <c r="AQ75" s="27">
        <v>0.8125</v>
      </c>
      <c r="AR75" s="27">
        <v>0.83333333333333304</v>
      </c>
      <c r="AS75" s="27">
        <v>0.85416666666666696</v>
      </c>
      <c r="AT75" s="27">
        <v>0.875</v>
      </c>
      <c r="AU75" s="27">
        <v>0.89583333333333304</v>
      </c>
      <c r="AV75" s="27">
        <v>0.91666666666666696</v>
      </c>
      <c r="AW75" s="27">
        <v>0.9375</v>
      </c>
      <c r="AX75" s="27">
        <v>0.95833333333333304</v>
      </c>
      <c r="AY75" s="27">
        <v>0.97916666666666696</v>
      </c>
      <c r="BA75" s="104" t="s">
        <v>107</v>
      </c>
      <c r="BB75" s="104" t="s">
        <v>139</v>
      </c>
    </row>
    <row r="76" spans="2:55" x14ac:dyDescent="0.35">
      <c r="C76" s="100" t="s">
        <v>25</v>
      </c>
      <c r="D76" s="105">
        <f>IF(
(D75&gt;=TIME(17,0,0)) * (D75&lt;TIME(20,0,0)),
D15*Periods!$M$18/365,0)/$BA$15</f>
        <v>0</v>
      </c>
      <c r="E76" s="105">
        <f>IF(
(E75&gt;=TIME(17,0,0)) * (E75&lt;TIME(20,0,0)),
E15*Periods!$M$18/365,0)/$BA$15</f>
        <v>0</v>
      </c>
      <c r="F76" s="105">
        <f>IF(
(F75&gt;=TIME(17,0,0)) * (F75&lt;TIME(20,0,0)),
F15*Periods!$M$18/365,0)/$BA$15</f>
        <v>0</v>
      </c>
      <c r="G76" s="105">
        <f>IF(
(G75&gt;=TIME(17,0,0)) * (G75&lt;TIME(20,0,0)),
G15*Periods!$M$18/365,0)/$BA$15</f>
        <v>0</v>
      </c>
      <c r="H76" s="105">
        <f>IF(
(H75&gt;=TIME(17,0,0)) * (H75&lt;TIME(20,0,0)),
H15*Periods!$M$18/365,0)/$BA$15</f>
        <v>0</v>
      </c>
      <c r="I76" s="105">
        <f>IF(
(I75&gt;=TIME(17,0,0)) * (I75&lt;TIME(20,0,0)),
I15*Periods!$M$18/365,0)/$BA$15</f>
        <v>0</v>
      </c>
      <c r="J76" s="105">
        <f>IF(
(J75&gt;=TIME(17,0,0)) * (J75&lt;TIME(20,0,0)),
J15*Periods!$M$18/365,0)/$BA$15</f>
        <v>0</v>
      </c>
      <c r="K76" s="105">
        <f>IF(
(K75&gt;=TIME(17,0,0)) * (K75&lt;TIME(20,0,0)),
K15*Periods!$M$18/365,0)/$BA$15</f>
        <v>0</v>
      </c>
      <c r="L76" s="105">
        <f>IF(
(L75&gt;=TIME(17,0,0)) * (L75&lt;TIME(20,0,0)),
L15*Periods!$M$18/365,0)/$BA$15</f>
        <v>0</v>
      </c>
      <c r="M76" s="105">
        <f>IF(
(M75&gt;=TIME(17,0,0)) * (M75&lt;TIME(20,0,0)),
M15*Periods!$M$18/365,0)/$BA$15</f>
        <v>0</v>
      </c>
      <c r="N76" s="105">
        <f>IF(
(N75&gt;=TIME(17,0,0)) * (N75&lt;TIME(20,0,0)),
N15*Periods!$M$18/365,0)/$BA$15</f>
        <v>0</v>
      </c>
      <c r="O76" s="105">
        <f>IF(
(O75&gt;=TIME(17,0,0)) * (O75&lt;TIME(20,0,0)),
O15*Periods!$M$18/365,0)/$BA$15</f>
        <v>0</v>
      </c>
      <c r="P76" s="105">
        <f>IF(
(P75&gt;=TIME(17,0,0)) * (P75&lt;TIME(20,0,0)),
P15*Periods!$M$18/365,0)/$BA$15</f>
        <v>0</v>
      </c>
      <c r="Q76" s="105">
        <f>IF(
(Q75&gt;=TIME(17,0,0)) * (Q75&lt;TIME(20,0,0)),
Q15*Periods!$M$18/365,0)/$BA$15</f>
        <v>0</v>
      </c>
      <c r="R76" s="105">
        <f>IF(
(R75&gt;=TIME(17,0,0)) * (R75&lt;TIME(20,0,0)),
R15*Periods!$M$18/365,0)/$BA$15</f>
        <v>0</v>
      </c>
      <c r="S76" s="105">
        <f>IF(
(S75&gt;=TIME(17,0,0)) * (S75&lt;TIME(20,0,0)),
S15*Periods!$M$18/365,0)/$BA$15</f>
        <v>0</v>
      </c>
      <c r="T76" s="105">
        <f>IF(
(T75&gt;=TIME(17,0,0)) * (T75&lt;TIME(20,0,0)),
T15*Periods!$M$18/365,0)/$BA$15</f>
        <v>0</v>
      </c>
      <c r="U76" s="105">
        <f>IF(
(U75&gt;=TIME(17,0,0)) * (U75&lt;TIME(20,0,0)),
U15*Periods!$M$18/365,0)/$BA$15</f>
        <v>0</v>
      </c>
      <c r="V76" s="105">
        <f>IF(
(V75&gt;=TIME(17,0,0)) * (V75&lt;TIME(20,0,0)),
V15*Periods!$M$18/365,0)/$BA$15</f>
        <v>0</v>
      </c>
      <c r="W76" s="105">
        <f>IF(
(W75&gt;=TIME(17,0,0)) * (W75&lt;TIME(20,0,0)),
W15*Periods!$M$18/365,0)/$BA$15</f>
        <v>0</v>
      </c>
      <c r="X76" s="105">
        <f>IF(
(X75&gt;=TIME(17,0,0)) * (X75&lt;TIME(20,0,0)),
X15*Periods!$M$18/365,0)/$BA$15</f>
        <v>0</v>
      </c>
      <c r="Y76" s="105">
        <f>IF(
(Y75&gt;=TIME(17,0,0)) * (Y75&lt;TIME(20,0,0)),
Y15*Periods!$M$18/365,0)/$BA$15</f>
        <v>0</v>
      </c>
      <c r="Z76" s="105">
        <f>IF(
(Z75&gt;=TIME(17,0,0)) * (Z75&lt;TIME(20,0,0)),
Z15*Periods!$M$18/365,0)/$BA$15</f>
        <v>0</v>
      </c>
      <c r="AA76" s="105">
        <f>IF(
(AA75&gt;=TIME(17,0,0)) * (AA75&lt;TIME(20,0,0)),
AA15*Periods!$M$18/365,0)/$BA$15</f>
        <v>0</v>
      </c>
      <c r="AB76" s="105">
        <f>IF(
(AB75&gt;=TIME(17,0,0)) * (AB75&lt;TIME(20,0,0)),
AB15*Periods!$M$18/365,0)/$BA$15</f>
        <v>0</v>
      </c>
      <c r="AC76" s="105">
        <f>IF(
(AC75&gt;=TIME(17,0,0)) * (AC75&lt;TIME(20,0,0)),
AC15*Periods!$M$18/365,0)/$BA$15</f>
        <v>0</v>
      </c>
      <c r="AD76" s="105">
        <f>IF(
(AD75&gt;=TIME(17,0,0)) * (AD75&lt;TIME(20,0,0)),
AD15*Periods!$M$18/365,0)/$BA$15</f>
        <v>0</v>
      </c>
      <c r="AE76" s="105">
        <f>IF(
(AE75&gt;=TIME(17,0,0)) * (AE75&lt;TIME(20,0,0)),
AE15*Periods!$M$18/365,0)/$BA$15</f>
        <v>0</v>
      </c>
      <c r="AF76" s="105">
        <f>IF(
(AF75&gt;=TIME(17,0,0)) * (AF75&lt;TIME(20,0,0)),
AF15*Periods!$M$18/365,0)/$BA$15</f>
        <v>0</v>
      </c>
      <c r="AG76" s="105">
        <f>IF(
(AG75&gt;=TIME(17,0,0)) * (AG75&lt;TIME(20,0,0)),
AG15*Periods!$M$18/365,0)/$BA$15</f>
        <v>0</v>
      </c>
      <c r="AH76" s="105">
        <f>IF(
(AH75&gt;=TIME(17,0,0)) * (AH75&lt;TIME(20,0,0)),
AH15*Periods!$M$18/365,0)/$BA$15</f>
        <v>0</v>
      </c>
      <c r="AI76" s="105">
        <f>IF(
(AI75&gt;=TIME(17,0,0)) * (AI75&lt;TIME(20,0,0)),
AI15*Periods!$M$18/365,0)/$BA$15</f>
        <v>0</v>
      </c>
      <c r="AJ76" s="105">
        <f>IF(
(AJ75&gt;=TIME(17,0,0)) * (AJ75&lt;TIME(20,0,0)),
AJ15*Periods!$M$18/365,0)/$BA$15</f>
        <v>0</v>
      </c>
      <c r="AK76" s="105">
        <f>IF(
(AK75&gt;=TIME(17,0,0)) * (AK75&lt;TIME(20,0,0)),
AK15*Periods!$M$18/365,0)/$BA$15</f>
        <v>0</v>
      </c>
      <c r="AL76" s="105">
        <f>IF(
(AL75&gt;=TIME(17,0,0)) * (AL75&lt;TIME(20,0,0)),
AL15*Periods!$M$18/365,0)/$BA$15</f>
        <v>1.598877845722986E-2</v>
      </c>
      <c r="AM76" s="105">
        <f>IF(
(AM75&gt;=TIME(17,0,0)) * (AM75&lt;TIME(20,0,0)),
AM15*Periods!$M$18/365,0)/$BA$15</f>
        <v>1.513792279659373E-2</v>
      </c>
      <c r="AN76" s="105">
        <f>IF(
(AN75&gt;=TIME(17,0,0)) * (AN75&lt;TIME(20,0,0)),
AN15*Periods!$M$18/365,0)/$BA$15</f>
        <v>1.4480206150948622E-2</v>
      </c>
      <c r="AO76" s="105">
        <f>IF(
(AO75&gt;=TIME(17,0,0)) * (AO75&lt;TIME(20,0,0)),
AO15*Periods!$M$18/365,0)/$BA$15</f>
        <v>1.4106978054411913E-2</v>
      </c>
      <c r="AP76" s="105">
        <f>IF(
(AP75&gt;=TIME(17,0,0)) * (AP75&lt;TIME(20,0,0)),
AP15*Periods!$M$18/365,0)/$BA$15</f>
        <v>1.3715480051051733E-2</v>
      </c>
      <c r="AQ76" s="105">
        <f>IF(
(AQ75&gt;=TIME(17,0,0)) * (AQ75&lt;TIME(20,0,0)),
AQ15*Periods!$M$18/365,0)/$BA$15</f>
        <v>1.3279612273977398E-2</v>
      </c>
      <c r="AR76" s="105">
        <f>IF(
(AR75&gt;=TIME(17,0,0)) * (AR75&lt;TIME(20,0,0)),
AR15*Periods!$M$18/365,0)/$BA$15</f>
        <v>0</v>
      </c>
      <c r="AS76" s="105">
        <f>IF(
(AS75&gt;=TIME(17,0,0)) * (AS75&lt;TIME(20,0,0)),
AS15*Periods!$M$18/365,0)/$BA$15</f>
        <v>0</v>
      </c>
      <c r="AT76" s="105">
        <f>IF(
(AT75&gt;=TIME(17,0,0)) * (AT75&lt;TIME(20,0,0)),
AT15*Periods!$M$18/365,0)/$BA$15</f>
        <v>0</v>
      </c>
      <c r="AU76" s="105">
        <f>IF(
(AU75&gt;=TIME(17,0,0)) * (AU75&lt;TIME(20,0,0)),
AU15*Periods!$M$18/365,0)/$BA$15</f>
        <v>0</v>
      </c>
      <c r="AV76" s="105">
        <f>IF(
(AV75&gt;=TIME(17,0,0)) * (AV75&lt;TIME(20,0,0)),
AV15*Periods!$M$18/365,0)/$BA$15</f>
        <v>0</v>
      </c>
      <c r="AW76" s="105">
        <f>IF(
(AW75&gt;=TIME(17,0,0)) * (AW75&lt;TIME(20,0,0)),
AW15*Periods!$M$18/365,0)/$BA$15</f>
        <v>0</v>
      </c>
      <c r="AX76" s="105">
        <f>IF(
(AX75&gt;=TIME(17,0,0)) * (AX75&lt;TIME(20,0,0)),
AX15*Periods!$M$18/365,0)/$BA$15</f>
        <v>0</v>
      </c>
      <c r="AY76" s="105">
        <f>IF(
(AY75&gt;=TIME(17,0,0)) * (AY75&lt;TIME(20,0,0)),
AY15*Periods!$M$18/365,0)/$BA$15</f>
        <v>0</v>
      </c>
      <c r="BA76" s="26">
        <f t="shared" ref="BA76:BA78" si="27">SUM(D76:AY76)</f>
        <v>8.6708977784213243E-2</v>
      </c>
      <c r="BB76">
        <f>BA76*$BC$15</f>
        <v>867.09419999999989</v>
      </c>
      <c r="BC76" s="26"/>
    </row>
    <row r="77" spans="2:55" x14ac:dyDescent="0.35">
      <c r="C77" s="100" t="s">
        <v>19</v>
      </c>
      <c r="D77" s="105">
        <f>IF(
(D75&gt;=TIME(11,0,0)) * (D75&lt;TIME(13,0,0)),
D15,0)/$BA$15</f>
        <v>0</v>
      </c>
      <c r="E77" s="105">
        <f t="shared" ref="E77:AY77" si="28">IF(
(E75&gt;=TIME(11,0,0)) * (E75&lt;TIME(13,0,0)),
E15,0)/$BA$15</f>
        <v>0</v>
      </c>
      <c r="F77" s="105">
        <f t="shared" si="28"/>
        <v>0</v>
      </c>
      <c r="G77" s="105">
        <f t="shared" si="28"/>
        <v>0</v>
      </c>
      <c r="H77" s="105">
        <f t="shared" si="28"/>
        <v>0</v>
      </c>
      <c r="I77" s="105">
        <f t="shared" si="28"/>
        <v>0</v>
      </c>
      <c r="J77" s="105">
        <f t="shared" si="28"/>
        <v>0</v>
      </c>
      <c r="K77" s="105">
        <f t="shared" si="28"/>
        <v>0</v>
      </c>
      <c r="L77" s="105">
        <f t="shared" si="28"/>
        <v>0</v>
      </c>
      <c r="M77" s="105">
        <f t="shared" si="28"/>
        <v>0</v>
      </c>
      <c r="N77" s="105">
        <f t="shared" si="28"/>
        <v>0</v>
      </c>
      <c r="O77" s="105">
        <f t="shared" si="28"/>
        <v>0</v>
      </c>
      <c r="P77" s="105">
        <f t="shared" si="28"/>
        <v>0</v>
      </c>
      <c r="Q77" s="105">
        <f t="shared" si="28"/>
        <v>0</v>
      </c>
      <c r="R77" s="105">
        <f t="shared" si="28"/>
        <v>0</v>
      </c>
      <c r="S77" s="105">
        <f t="shared" si="28"/>
        <v>0</v>
      </c>
      <c r="T77" s="105">
        <f t="shared" si="28"/>
        <v>0</v>
      </c>
      <c r="U77" s="105">
        <f t="shared" si="28"/>
        <v>0</v>
      </c>
      <c r="V77" s="105">
        <f t="shared" si="28"/>
        <v>0</v>
      </c>
      <c r="W77" s="105">
        <f t="shared" si="28"/>
        <v>0</v>
      </c>
      <c r="X77" s="105">
        <f t="shared" si="28"/>
        <v>0</v>
      </c>
      <c r="Y77" s="105">
        <f t="shared" si="28"/>
        <v>0</v>
      </c>
      <c r="Z77" s="105">
        <f t="shared" si="28"/>
        <v>3.1207340842561691E-2</v>
      </c>
      <c r="AA77" s="105">
        <f t="shared" si="28"/>
        <v>3.1360640060735676E-2</v>
      </c>
      <c r="AB77" s="105">
        <f t="shared" si="28"/>
        <v>3.137159000489096E-2</v>
      </c>
      <c r="AC77" s="105">
        <f t="shared" si="28"/>
        <v>3.1243840656412638E-2</v>
      </c>
      <c r="AD77" s="105">
        <f t="shared" si="28"/>
        <v>0</v>
      </c>
      <c r="AE77" s="105">
        <f t="shared" si="28"/>
        <v>0</v>
      </c>
      <c r="AF77" s="105">
        <f t="shared" si="28"/>
        <v>0</v>
      </c>
      <c r="AG77" s="105">
        <f t="shared" si="28"/>
        <v>0</v>
      </c>
      <c r="AH77" s="105">
        <f t="shared" si="28"/>
        <v>0</v>
      </c>
      <c r="AI77" s="105">
        <f t="shared" si="28"/>
        <v>0</v>
      </c>
      <c r="AJ77" s="105">
        <f t="shared" si="28"/>
        <v>0</v>
      </c>
      <c r="AK77" s="105">
        <f t="shared" si="28"/>
        <v>0</v>
      </c>
      <c r="AL77" s="105">
        <f t="shared" si="28"/>
        <v>0</v>
      </c>
      <c r="AM77" s="105">
        <f t="shared" si="28"/>
        <v>0</v>
      </c>
      <c r="AN77" s="105">
        <f t="shared" si="28"/>
        <v>0</v>
      </c>
      <c r="AO77" s="105">
        <f t="shared" si="28"/>
        <v>0</v>
      </c>
      <c r="AP77" s="105">
        <f t="shared" si="28"/>
        <v>0</v>
      </c>
      <c r="AQ77" s="105">
        <f t="shared" si="28"/>
        <v>0</v>
      </c>
      <c r="AR77" s="105">
        <f t="shared" si="28"/>
        <v>0</v>
      </c>
      <c r="AS77" s="105">
        <f t="shared" si="28"/>
        <v>0</v>
      </c>
      <c r="AT77" s="105">
        <f t="shared" si="28"/>
        <v>0</v>
      </c>
      <c r="AU77" s="105">
        <f t="shared" si="28"/>
        <v>0</v>
      </c>
      <c r="AV77" s="105">
        <f t="shared" si="28"/>
        <v>0</v>
      </c>
      <c r="AW77" s="105">
        <f t="shared" si="28"/>
        <v>0</v>
      </c>
      <c r="AX77" s="105">
        <f t="shared" si="28"/>
        <v>0</v>
      </c>
      <c r="AY77" s="105">
        <f t="shared" si="28"/>
        <v>0</v>
      </c>
      <c r="BA77" s="26">
        <f t="shared" si="27"/>
        <v>0.12518341156460097</v>
      </c>
      <c r="BB77">
        <f t="shared" ref="BB77:BB78" si="29">BA77*$BC$15</f>
        <v>1251.8405</v>
      </c>
      <c r="BC77" s="26"/>
    </row>
    <row r="78" spans="2:55" x14ac:dyDescent="0.35">
      <c r="C78" s="100" t="s">
        <v>26</v>
      </c>
      <c r="D78" s="105">
        <f>IF(
(D75&gt;=TIME(0,0,0)) * (D75&lt;TIME(11,0,0)) +
(D75&gt;=TIME(13,0,0)) * (D75&lt;TIME(17,0,0)) +
(D75&gt;=TIME(20,0,0)) + (D75&lt;TIME(0,0,0)),
D15,IF(
(D75&gt;=TIME(0,0,0)) * (D75&lt;TIME(11,0,0)) + (D75&gt;=TIME(13,0,0)),
D15*(Periods!$N$18/365),0))/$BA$15</f>
        <v>1.2920934103236068E-2</v>
      </c>
      <c r="E78" s="105">
        <f>IF(
(E75&gt;=TIME(0,0,0)) * (E75&lt;TIME(11,0,0)) +
(E75&gt;=TIME(13,0,0)) * (E75&lt;TIME(17,0,0)) +
(E75&gt;=TIME(20,0,0)) + (E75&lt;TIME(0,0,0)),
E15,IF(
(E75&gt;=TIME(0,0,0)) * (E75&lt;TIME(11,0,0)) + (E75&gt;=TIME(13,0,0)),
E15*(Periods!$N$18/365),0))/$BA$15</f>
        <v>1.2720185127055845E-2</v>
      </c>
      <c r="F78" s="105">
        <f>IF(
(F75&gt;=TIME(0,0,0)) * (F75&lt;TIME(11,0,0)) +
(F75&gt;=TIME(13,0,0)) * (F75&lt;TIME(17,0,0)) +
(F75&gt;=TIME(20,0,0)) + (F75&lt;TIME(0,0,0)),
F15,IF(
(F75&gt;=TIME(0,0,0)) * (F75&lt;TIME(11,0,0)) + (F75&gt;=TIME(13,0,0)),
F15*(Periods!$N$18/365),0))/$BA$15</f>
        <v>1.258148583442224E-2</v>
      </c>
      <c r="G78" s="105">
        <f>IF(
(G75&gt;=TIME(0,0,0)) * (G75&lt;TIME(11,0,0)) +
(G75&gt;=TIME(13,0,0)) * (G75&lt;TIME(17,0,0)) +
(G75&gt;=TIME(20,0,0)) + (G75&lt;TIME(0,0,0)),
G15,IF(
(G75&gt;=TIME(0,0,0)) * (G75&lt;TIME(11,0,0)) + (G75&gt;=TIME(13,0,0)),
G15*(Periods!$N$18/365),0))/$BA$15</f>
        <v>1.2457386467329011E-2</v>
      </c>
      <c r="H78" s="105">
        <f>IF(
(H75&gt;=TIME(0,0,0)) * (H75&lt;TIME(11,0,0)) +
(H75&gt;=TIME(13,0,0)) * (H75&lt;TIME(17,0,0)) +
(H75&gt;=TIME(20,0,0)) + (H75&lt;TIME(0,0,0)),
H15,IF(
(H75&gt;=TIME(0,0,0)) * (H75&lt;TIME(11,0,0)) + (H75&gt;=TIME(13,0,0)),
H15*(Periods!$N$18/365),0))/$BA$15</f>
        <v>1.2366136932701638E-2</v>
      </c>
      <c r="I78" s="105">
        <f>IF(
(I75&gt;=TIME(0,0,0)) * (I75&lt;TIME(11,0,0)) +
(I75&gt;=TIME(13,0,0)) * (I75&lt;TIME(17,0,0)) +
(I75&gt;=TIME(20,0,0)) + (I75&lt;TIME(0,0,0)),
I15,IF(
(I75&gt;=TIME(0,0,0)) * (I75&lt;TIME(11,0,0)) + (I75&gt;=TIME(13,0,0)),
I15*(Periods!$N$18/365),0))/$BA$15</f>
        <v>1.2311387211925214E-2</v>
      </c>
      <c r="J78" s="105">
        <f>IF(
(J75&gt;=TIME(0,0,0)) * (J75&lt;TIME(11,0,0)) +
(J75&gt;=TIME(13,0,0)) * (J75&lt;TIME(17,0,0)) +
(J75&gt;=TIME(20,0,0)) + (J75&lt;TIME(0,0,0)),
J15,IF(
(J75&gt;=TIME(0,0,0)) * (J75&lt;TIME(11,0,0)) + (J75&gt;=TIME(13,0,0)),
J15*(Periods!$N$18/365),0))/$BA$15</f>
        <v>1.2333287100235783E-2</v>
      </c>
      <c r="K78" s="105">
        <f>IF(
(K75&gt;=TIME(0,0,0)) * (K75&lt;TIME(11,0,0)) +
(K75&gt;=TIME(13,0,0)) * (K75&lt;TIME(17,0,0)) +
(K75&gt;=TIME(20,0,0)) + (K75&lt;TIME(0,0,0)),
K15,IF(
(K75&gt;=TIME(0,0,0)) * (K75&lt;TIME(11,0,0)) + (K75&gt;=TIME(13,0,0)),
K15*(Periods!$N$18/365),0))/$BA$15</f>
        <v>1.2391686802397304E-2</v>
      </c>
      <c r="L78" s="105">
        <f>IF(
(L75&gt;=TIME(0,0,0)) * (L75&lt;TIME(11,0,0)) +
(L75&gt;=TIME(13,0,0)) * (L75&lt;TIME(17,0,0)) +
(L75&gt;=TIME(20,0,0)) + (L75&lt;TIME(0,0,0)),
L15,IF(
(L75&gt;=TIME(0,0,0)) * (L75&lt;TIME(11,0,0)) + (L75&gt;=TIME(13,0,0)),
L15*(Periods!$N$18/365),0))/$BA$15</f>
        <v>1.2607035704117904E-2</v>
      </c>
      <c r="M78" s="105">
        <f>IF(
(M75&gt;=TIME(0,0,0)) * (M75&lt;TIME(11,0,0)) +
(M75&gt;=TIME(13,0,0)) * (M75&lt;TIME(17,0,0)) +
(M75&gt;=TIME(20,0,0)) + (M75&lt;TIME(0,0,0)),
M15,IF(
(M75&gt;=TIME(0,0,0)) * (M75&lt;TIME(11,0,0)) + (M75&gt;=TIME(13,0,0)),
M15*(Periods!$N$18/365),0))/$BA$15</f>
        <v>1.3023133582018726E-2</v>
      </c>
      <c r="N78" s="105">
        <f>IF(
(N75&gt;=TIME(0,0,0)) * (N75&lt;TIME(11,0,0)) +
(N75&gt;=TIME(13,0,0)) * (N75&lt;TIME(17,0,0)) +
(N75&gt;=TIME(20,0,0)) + (N75&lt;TIME(0,0,0)),
N15,IF(
(N75&gt;=TIME(0,0,0)) * (N75&lt;TIME(11,0,0)) + (N75&gt;=TIME(13,0,0)),
N15*(Periods!$N$18/365),0))/$BA$15</f>
        <v>1.3935628928292459E-2</v>
      </c>
      <c r="O78" s="105">
        <f>IF(
(O75&gt;=TIME(0,0,0)) * (O75&lt;TIME(11,0,0)) +
(O75&gt;=TIME(13,0,0)) * (O75&lt;TIME(17,0,0)) +
(O75&gt;=TIME(20,0,0)) + (O75&lt;TIME(0,0,0)),
O15,IF(
(O75&gt;=TIME(0,0,0)) * (O75&lt;TIME(11,0,0)) + (O75&gt;=TIME(13,0,0)),
O15*(Periods!$N$18/365),0))/$BA$15</f>
        <v>1.5085373064597365E-2</v>
      </c>
      <c r="P78" s="105">
        <f>IF(
(P75&gt;=TIME(0,0,0)) * (P75&lt;TIME(11,0,0)) +
(P75&gt;=TIME(13,0,0)) * (P75&lt;TIME(17,0,0)) +
(P75&gt;=TIME(20,0,0)) + (P75&lt;TIME(0,0,0)),
P15,IF(
(P75&gt;=TIME(0,0,0)) * (P75&lt;TIME(11,0,0)) + (P75&gt;=TIME(13,0,0)),
P15*(Periods!$N$18/365),0))/$BA$15</f>
        <v>1.699796331038711E-2</v>
      </c>
      <c r="Q78" s="105">
        <f>IF(
(Q75&gt;=TIME(0,0,0)) * (Q75&lt;TIME(11,0,0)) +
(Q75&gt;=TIME(13,0,0)) * (Q75&lt;TIME(17,0,0)) +
(Q75&gt;=TIME(20,0,0)) + (Q75&lt;TIME(0,0,0)),
Q15,IF(
(Q75&gt;=TIME(0,0,0)) * (Q75&lt;TIME(11,0,0)) + (Q75&gt;=TIME(13,0,0)),
Q15*(Periods!$N$18/365),0))/$BA$15</f>
        <v>1.8749954375232681E-2</v>
      </c>
      <c r="R78" s="105">
        <f>IF(
(R75&gt;=TIME(0,0,0)) * (R75&lt;TIME(11,0,0)) +
(R75&gt;=TIME(13,0,0)) * (R75&lt;TIME(17,0,0)) +
(R75&gt;=TIME(20,0,0)) + (R75&lt;TIME(0,0,0)),
R15,IF(
(R75&gt;=TIME(0,0,0)) * (R75&lt;TIME(11,0,0)) + (R75&gt;=TIME(13,0,0)),
R15*(Periods!$N$18/365),0))/$BA$15</f>
        <v>2.1016592815376631E-2</v>
      </c>
      <c r="S78" s="105">
        <f>IF(
(S75&gt;=TIME(0,0,0)) * (S75&lt;TIME(11,0,0)) +
(S75&gt;=TIME(13,0,0)) * (S75&lt;TIME(17,0,0)) +
(S75&gt;=TIME(20,0,0)) + (S75&lt;TIME(0,0,0)),
S15,IF(
(S75&gt;=TIME(0,0,0)) * (S75&lt;TIME(11,0,0)) + (S75&gt;=TIME(13,0,0)),
S15*(Periods!$N$18/365),0))/$BA$15</f>
        <v>2.3181031776737929E-2</v>
      </c>
      <c r="T78" s="105">
        <f>IF(
(T75&gt;=TIME(0,0,0)) * (T75&lt;TIME(11,0,0)) +
(T75&gt;=TIME(13,0,0)) * (T75&lt;TIME(17,0,0)) +
(T75&gt;=TIME(20,0,0)) + (T75&lt;TIME(0,0,0)),
T15,IF(
(T75&gt;=TIME(0,0,0)) * (T75&lt;TIME(11,0,0)) + (T75&gt;=TIME(13,0,0)),
T15*(Periods!$N$18/365),0))/$BA$15</f>
        <v>2.5484170030732833E-2</v>
      </c>
      <c r="U78" s="105">
        <f>IF(
(U75&gt;=TIME(0,0,0)) * (U75&lt;TIME(11,0,0)) +
(U75&gt;=TIME(13,0,0)) * (U75&lt;TIME(17,0,0)) +
(U75&gt;=TIME(20,0,0)) + (U75&lt;TIME(0,0,0)),
U15,IF(
(U75&gt;=TIME(0,0,0)) * (U75&lt;TIME(11,0,0)) + (U75&gt;=TIME(13,0,0)),
U15*(Periods!$N$18/365),0))/$BA$15</f>
        <v>2.7258060983888971E-2</v>
      </c>
      <c r="V78" s="105">
        <f>IF(
(V75&gt;=TIME(0,0,0)) * (V75&lt;TIME(11,0,0)) +
(V75&gt;=TIME(13,0,0)) * (V75&lt;TIME(17,0,0)) +
(V75&gt;=TIME(20,0,0)) + (V75&lt;TIME(0,0,0)),
V15,IF(
(V75&gt;=TIME(0,0,0)) * (V75&lt;TIME(11,0,0)) + (V75&gt;=TIME(13,0,0)),
V15*(Periods!$N$18/365),0))/$BA$15</f>
        <v>2.8630453984684664E-2</v>
      </c>
      <c r="W78" s="105">
        <f>IF(
(W75&gt;=TIME(0,0,0)) * (W75&lt;TIME(11,0,0)) +
(W75&gt;=TIME(13,0,0)) * (W75&lt;TIME(17,0,0)) +
(W75&gt;=TIME(20,0,0)) + (W75&lt;TIME(0,0,0)),
W15,IF(
(W75&gt;=TIME(0,0,0)) * (W75&lt;TIME(11,0,0)) + (W75&gt;=TIME(13,0,0)),
W15*(Periods!$N$18/365),0))/$BA$15</f>
        <v>2.9426149926635361E-2</v>
      </c>
      <c r="X78" s="105">
        <f>IF(
(X75&gt;=TIME(0,0,0)) * (X75&lt;TIME(11,0,0)) +
(X75&gt;=TIME(13,0,0)) * (X75&lt;TIME(17,0,0)) +
(X75&gt;=TIME(20,0,0)) + (X75&lt;TIME(0,0,0)),
X15,IF(
(X75&gt;=TIME(0,0,0)) * (X75&lt;TIME(11,0,0)) + (X75&gt;=TIME(13,0,0)),
X15*(Periods!$N$18/365),0))/$BA$15</f>
        <v>3.0210895924430773E-2</v>
      </c>
      <c r="Y78" s="105">
        <f>IF(
(Y75&gt;=TIME(0,0,0)) * (Y75&lt;TIME(11,0,0)) +
(Y75&gt;=TIME(13,0,0)) * (Y75&lt;TIME(17,0,0)) +
(Y75&gt;=TIME(20,0,0)) + (Y75&lt;TIME(0,0,0)),
Y15,IF(
(Y75&gt;=TIME(0,0,0)) * (Y75&lt;TIME(11,0,0)) + (Y75&gt;=TIME(13,0,0)),
Y15*(Periods!$N$18/365),0))/$BA$15</f>
        <v>3.0794892946045961E-2</v>
      </c>
      <c r="Z78" s="105">
        <f>IF(
(Z75&gt;=TIME(0,0,0)) * (Z75&lt;TIME(11,0,0)) +
(Z75&gt;=TIME(13,0,0)) * (Z75&lt;TIME(17,0,0)) +
(Z75&gt;=TIME(20,0,0)) + (Z75&lt;TIME(0,0,0)),
Z15,IF(
(Z75&gt;=TIME(0,0,0)) * (Z75&lt;TIME(11,0,0)) + (Z75&gt;=TIME(13,0,0)),
Z15*(Periods!$N$18/365),0))/$BA$15</f>
        <v>0</v>
      </c>
      <c r="AA78" s="105">
        <f>IF(
(AA75&gt;=TIME(0,0,0)) * (AA75&lt;TIME(11,0,0)) +
(AA75&gt;=TIME(13,0,0)) * (AA75&lt;TIME(17,0,0)) +
(AA75&gt;=TIME(20,0,0)) + (AA75&lt;TIME(0,0,0)),
AA15,IF(
(AA75&gt;=TIME(0,0,0)) * (AA75&lt;TIME(11,0,0)) + (AA75&gt;=TIME(13,0,0)),
AA15*(Periods!$N$18/365),0))/$BA$15</f>
        <v>0</v>
      </c>
      <c r="AB78" s="105">
        <f>IF(
(AB75&gt;=TIME(0,0,0)) * (AB75&lt;TIME(11,0,0)) +
(AB75&gt;=TIME(13,0,0)) * (AB75&lt;TIME(17,0,0)) +
(AB75&gt;=TIME(20,0,0)) + (AB75&lt;TIME(0,0,0)),
AB15,IF(
(AB75&gt;=TIME(0,0,0)) * (AB75&lt;TIME(11,0,0)) + (AB75&gt;=TIME(13,0,0)),
AB15*(Periods!$N$18/365),0))/$BA$15</f>
        <v>0</v>
      </c>
      <c r="AC78" s="105">
        <f>IF(
(AC75&gt;=TIME(0,0,0)) * (AC75&lt;TIME(11,0,0)) +
(AC75&gt;=TIME(13,0,0)) * (AC75&lt;TIME(17,0,0)) +
(AC75&gt;=TIME(20,0,0)) + (AC75&lt;TIME(0,0,0)),
AC15,IF(
(AC75&gt;=TIME(0,0,0)) * (AC75&lt;TIME(11,0,0)) + (AC75&gt;=TIME(13,0,0)),
AC15*(Periods!$N$18/365),0))/$BA$15</f>
        <v>0</v>
      </c>
      <c r="AD78" s="105">
        <f>IF(
(AD75&gt;=TIME(0,0,0)) * (AD75&lt;TIME(11,0,0)) +
(AD75&gt;=TIME(13,0,0)) * (AD75&lt;TIME(17,0,0)) +
(AD75&gt;=TIME(20,0,0)) + (AD75&lt;TIME(0,0,0)),
AD15,IF(
(AD75&gt;=TIME(0,0,0)) * (AD75&lt;TIME(11,0,0)) + (AD75&gt;=TIME(13,0,0)),
AD15*(Periods!$N$18/365),0))/$BA$15</f>
        <v>3.1090541438238653E-2</v>
      </c>
      <c r="AE78" s="105">
        <f>IF(
(AE75&gt;=TIME(0,0,0)) * (AE75&lt;TIME(11,0,0)) +
(AE75&gt;=TIME(13,0,0)) * (AE75&lt;TIME(17,0,0)) +
(AE75&gt;=TIME(20,0,0)) + (AE75&lt;TIME(0,0,0)),
AE15,IF(
(AE75&gt;=TIME(0,0,0)) * (AE75&lt;TIME(11,0,0)) + (AE75&gt;=TIME(13,0,0)),
AE15*(Periods!$N$18/365),0))/$BA$15</f>
        <v>3.0729193281114252E-2</v>
      </c>
      <c r="AF78" s="105">
        <f>IF(
(AF75&gt;=TIME(0,0,0)) * (AF75&lt;TIME(11,0,0)) +
(AF75&gt;=TIME(13,0,0)) * (AF75&lt;TIME(17,0,0)) +
(AF75&gt;=TIME(20,0,0)) + (AF75&lt;TIME(0,0,0)),
AF15,IF(
(AF75&gt;=TIME(0,0,0)) * (AF75&lt;TIME(11,0,0)) + (AF75&gt;=TIME(13,0,0)),
AF15*(Periods!$N$18/365),0))/$BA$15</f>
        <v>3.0083146575952451E-2</v>
      </c>
      <c r="AG78" s="105">
        <f>IF(
(AG75&gt;=TIME(0,0,0)) * (AG75&lt;TIME(11,0,0)) +
(AG75&gt;=TIME(13,0,0)) * (AG75&lt;TIME(17,0,0)) +
(AG75&gt;=TIME(20,0,0)) + (AG75&lt;TIME(0,0,0)),
AG15,IF(
(AG75&gt;=TIME(0,0,0)) * (AG75&lt;TIME(11,0,0)) + (AG75&gt;=TIME(13,0,0)),
AG15*(Periods!$N$18/365),0))/$BA$15</f>
        <v>2.9185251155219093E-2</v>
      </c>
      <c r="AH78" s="105">
        <f>IF(
(AH75&gt;=TIME(0,0,0)) * (AH75&lt;TIME(11,0,0)) +
(AH75&gt;=TIME(13,0,0)) * (AH75&lt;TIME(17,0,0)) +
(AH75&gt;=TIME(20,0,0)) + (AH75&lt;TIME(0,0,0)),
AH15,IF(
(AH75&gt;=TIME(0,0,0)) * (AH75&lt;TIME(11,0,0)) + (AH75&gt;=TIME(13,0,0)),
AH15*(Periods!$N$18/365),0))/$BA$15</f>
        <v>2.8097556702460807E-2</v>
      </c>
      <c r="AI78" s="105">
        <f>IF(
(AI75&gt;=TIME(0,0,0)) * (AI75&lt;TIME(11,0,0)) +
(AI75&gt;=TIME(13,0,0)) * (AI75&lt;TIME(17,0,0)) +
(AI75&gt;=TIME(20,0,0)) + (AI75&lt;TIME(0,0,0)),
AI15,IF(
(AI75&gt;=TIME(0,0,0)) * (AI75&lt;TIME(11,0,0)) + (AI75&gt;=TIME(13,0,0)),
AI15*(Periods!$N$18/365),0))/$BA$15</f>
        <v>2.6962412491696282E-2</v>
      </c>
      <c r="AJ78" s="105">
        <f>IF(
(AJ75&gt;=TIME(0,0,0)) * (AJ75&lt;TIME(11,0,0)) +
(AJ75&gt;=TIME(13,0,0)) * (AJ75&lt;TIME(17,0,0)) +
(AJ75&gt;=TIME(20,0,0)) + (AJ75&lt;TIME(0,0,0)),
AJ15,IF(
(AJ75&gt;=TIME(0,0,0)) * (AJ75&lt;TIME(11,0,0)) + (AJ75&gt;=TIME(13,0,0)),
AJ15*(Periods!$N$18/365),0))/$BA$15</f>
        <v>2.5487820012117929E-2</v>
      </c>
      <c r="AK78" s="105">
        <f>IF(
(AK75&gt;=TIME(0,0,0)) * (AK75&lt;TIME(11,0,0)) +
(AK75&gt;=TIME(13,0,0)) * (AK75&lt;TIME(17,0,0)) +
(AK75&gt;=TIME(20,0,0)) + (AK75&lt;TIME(0,0,0)),
AK15,IF(
(AK75&gt;=TIME(0,0,0)) * (AK75&lt;TIME(11,0,0)) + (AK75&gt;=TIME(13,0,0)),
AK15*(Periods!$N$18/365),0))/$BA$15</f>
        <v>2.4093527123011663E-2</v>
      </c>
      <c r="AL78" s="105">
        <f>IF(
(AL75&gt;=TIME(0,0,0)) * (AL75&lt;TIME(11,0,0)) +
(AL75&gt;=TIME(13,0,0)) * (AL75&lt;TIME(17,0,0)) +
(AL75&gt;=TIME(20,0,0)) + (AL75&lt;TIME(0,0,0)),
AL15,IF(
(AL75&gt;=TIME(0,0,0)) * (AL75&lt;TIME(11,0,0)) + (AL75&gt;=TIME(13,0,0)),
AL15*(Periods!$N$18/365),0))/$BA$15</f>
        <v>6.3710075078617073E-3</v>
      </c>
      <c r="AM78" s="105">
        <f>IF(
(AM75&gt;=TIME(0,0,0)) * (AM75&lt;TIME(11,0,0)) +
(AM75&gt;=TIME(13,0,0)) * (AM75&lt;TIME(17,0,0)) +
(AM75&gt;=TIME(20,0,0)) + (AM75&lt;TIME(0,0,0)),
AM15,IF(
(AM75&gt;=TIME(0,0,0)) * (AM75&lt;TIME(11,0,0)) + (AM75&gt;=TIME(13,0,0)),
AM15*(Periods!$N$18/365),0))/$BA$15</f>
        <v>6.0319692369568889E-3</v>
      </c>
      <c r="AN78" s="105">
        <f>IF(
(AN75&gt;=TIME(0,0,0)) * (AN75&lt;TIME(11,0,0)) +
(AN75&gt;=TIME(13,0,0)) * (AN75&lt;TIME(17,0,0)) +
(AN75&gt;=TIME(20,0,0)) + (AN75&lt;TIME(0,0,0)),
AN15,IF(
(AN75&gt;=TIME(0,0,0)) * (AN75&lt;TIME(11,0,0)) + (AN75&gt;=TIME(13,0,0)),
AN15*(Periods!$N$18/365),0))/$BA$15</f>
        <v>5.7698905735580723E-3</v>
      </c>
      <c r="AO78" s="105">
        <f>IF(
(AO75&gt;=TIME(0,0,0)) * (AO75&lt;TIME(11,0,0)) +
(AO75&gt;=TIME(13,0,0)) * (AO75&lt;TIME(17,0,0)) +
(AO75&gt;=TIME(20,0,0)) + (AO75&lt;TIME(0,0,0)),
AO15,IF(
(AO75&gt;=TIME(0,0,0)) * (AO75&lt;TIME(11,0,0)) + (AO75&gt;=TIME(13,0,0)),
AO15*(Periods!$N$18/365),0))/$BA$15</f>
        <v>5.6211713320262037E-3</v>
      </c>
      <c r="AP78" s="105">
        <f>IF(
(AP75&gt;=TIME(0,0,0)) * (AP75&lt;TIME(11,0,0)) +
(AP75&gt;=TIME(13,0,0)) * (AP75&lt;TIME(17,0,0)) +
(AP75&gt;=TIME(20,0,0)) + (AP75&lt;TIME(0,0,0)),
AP15,IF(
(AP75&gt;=TIME(0,0,0)) * (AP75&lt;TIME(11,0,0)) + (AP75&gt;=TIME(13,0,0)),
AP15*(Periods!$N$18/365),0))/$BA$15</f>
        <v>5.4651721276221463E-3</v>
      </c>
      <c r="AQ78" s="105">
        <f>IF(
(AQ75&gt;=TIME(0,0,0)) * (AQ75&lt;TIME(11,0,0)) +
(AQ75&gt;=TIME(13,0,0)) * (AQ75&lt;TIME(17,0,0)) +
(AQ75&gt;=TIME(20,0,0)) + (AQ75&lt;TIME(0,0,0)),
AQ15,IF(
(AQ75&gt;=TIME(0,0,0)) * (AQ75&lt;TIME(11,0,0)) + (AQ75&gt;=TIME(13,0,0)),
AQ15*(Periods!$N$18/365),0))/$BA$15</f>
        <v>5.2914930133856298E-3</v>
      </c>
      <c r="AR78" s="105">
        <f>IF(
(AR75&gt;=TIME(0,0,0)) * (AR75&lt;TIME(11,0,0)) +
(AR75&gt;=TIME(13,0,0)) * (AR75&lt;TIME(17,0,0)) +
(AR75&gt;=TIME(20,0,0)) + (AR75&lt;TIME(0,0,0)),
AR15,IF(
(AR75&gt;=TIME(0,0,0)) * (AR75&lt;TIME(11,0,0)) + (AR75&gt;=TIME(13,0,0)),
AR15*(Periods!$N$18/365),0))/$BA$15</f>
        <v>1.7841109010344039E-2</v>
      </c>
      <c r="AS78" s="105">
        <f>IF(
(AS75&gt;=TIME(0,0,0)) * (AS75&lt;TIME(11,0,0)) +
(AS75&gt;=TIME(13,0,0)) * (AS75&lt;TIME(17,0,0)) +
(AS75&gt;=TIME(20,0,0)) + (AS75&lt;TIME(0,0,0)),
AS15,IF(
(AS75&gt;=TIME(0,0,0)) * (AS75&lt;TIME(11,0,0)) + (AS75&gt;=TIME(13,0,0)),
AS15*(Periods!$N$18/365),0))/$BA$15</f>
        <v>1.7038113105623153E-2</v>
      </c>
      <c r="AT78" s="105">
        <f>IF(
(AT75&gt;=TIME(0,0,0)) * (AT75&lt;TIME(11,0,0)) +
(AT75&gt;=TIME(13,0,0)) * (AT75&lt;TIME(17,0,0)) +
(AT75&gt;=TIME(20,0,0)) + (AT75&lt;TIME(0,0,0)),
AT15,IF(
(AT75&gt;=TIME(0,0,0)) * (AT75&lt;TIME(11,0,0)) + (AT75&gt;=TIME(13,0,0)),
AT15*(Periods!$N$18/365),0))/$BA$15</f>
        <v>1.6063568075802805E-2</v>
      </c>
      <c r="AU78" s="105">
        <f>IF(
(AU75&gt;=TIME(0,0,0)) * (AU75&lt;TIME(11,0,0)) +
(AU75&gt;=TIME(13,0,0)) * (AU75&lt;TIME(17,0,0)) +
(AU75&gt;=TIME(20,0,0)) + (AU75&lt;TIME(0,0,0)),
AU15,IF(
(AU75&gt;=TIME(0,0,0)) * (AU75&lt;TIME(11,0,0)) + (AU75&gt;=TIME(13,0,0)),
AU15*(Periods!$N$18/365),0))/$BA$15</f>
        <v>1.5231372320001161E-2</v>
      </c>
      <c r="AV78" s="105">
        <f>IF(
(AV75&gt;=TIME(0,0,0)) * (AV75&lt;TIME(11,0,0)) +
(AV75&gt;=TIME(13,0,0)) * (AV75&lt;TIME(17,0,0)) +
(AV75&gt;=TIME(20,0,0)) + (AV75&lt;TIME(0,0,0)),
AV15,IF(
(AV75&gt;=TIME(0,0,0)) * (AV75&lt;TIME(11,0,0)) + (AV75&gt;=TIME(13,0,0)),
AV15*(Periods!$N$18/365),0))/$BA$15</f>
        <v>1.4501376042982173E-2</v>
      </c>
      <c r="AW78" s="105">
        <f>IF(
(AW75&gt;=TIME(0,0,0)) * (AW75&lt;TIME(11,0,0)) +
(AW75&gt;=TIME(13,0,0)) * (AW75&lt;TIME(17,0,0)) +
(AW75&gt;=TIME(20,0,0)) + (AW75&lt;TIME(0,0,0)),
AW15,IF(
(AW75&gt;=TIME(0,0,0)) * (AW75&lt;TIME(11,0,0)) + (AW75&gt;=TIME(13,0,0)),
AW15*(Periods!$N$18/365),0))/$BA$15</f>
        <v>1.3942928891062649E-2</v>
      </c>
      <c r="AX78" s="105">
        <f>IF(
(AX75&gt;=TIME(0,0,0)) * (AX75&lt;TIME(11,0,0)) +
(AX75&gt;=TIME(13,0,0)) * (AX75&lt;TIME(17,0,0)) +
(AX75&gt;=TIME(20,0,0)) + (AX75&lt;TIME(0,0,0)),
AX15,IF(
(AX75&gt;=TIME(0,0,0)) * (AX75&lt;TIME(11,0,0)) + (AX75&gt;=TIME(13,0,0)),
AX15*(Periods!$N$18/365),0))/$BA$15</f>
        <v>1.3526831013161827E-2</v>
      </c>
      <c r="AY78" s="105">
        <f>IF(
(AY75&gt;=TIME(0,0,0)) * (AY75&lt;TIME(11,0,0)) +
(AY75&gt;=TIME(13,0,0)) * (AY75&lt;TIME(17,0,0)) +
(AY75&gt;=TIME(20,0,0)) + (AY75&lt;TIME(0,0,0)),
AY15,IF(
(AY75&gt;=TIME(0,0,0)) * (AY75&lt;TIME(11,0,0)) + (AY75&gt;=TIME(13,0,0)),
AY15*(Periods!$N$18/365),0))/$BA$15</f>
        <v>1.3198332688503282E-2</v>
      </c>
      <c r="BA78" s="26">
        <f t="shared" si="27"/>
        <v>0.78810761065118529</v>
      </c>
      <c r="BB78">
        <f t="shared" si="29"/>
        <v>7881.1162999999997</v>
      </c>
      <c r="BC78" s="26"/>
    </row>
    <row r="79" spans="2:55" x14ac:dyDescent="0.35">
      <c r="C79" s="99"/>
      <c r="D79" s="23">
        <f t="shared" ref="D79:AY79" si="30">D15</f>
        <v>0.35399999999999998</v>
      </c>
      <c r="E79" s="23">
        <f t="shared" si="30"/>
        <v>0.34849999999999998</v>
      </c>
      <c r="F79" s="23">
        <f t="shared" si="30"/>
        <v>0.34470000000000001</v>
      </c>
      <c r="G79" s="23">
        <f t="shared" si="30"/>
        <v>0.34129999999999999</v>
      </c>
      <c r="H79" s="23">
        <f t="shared" si="30"/>
        <v>0.33879999999999999</v>
      </c>
      <c r="I79" s="23">
        <f t="shared" si="30"/>
        <v>0.33729999999999999</v>
      </c>
      <c r="J79" s="23">
        <f t="shared" si="30"/>
        <v>0.33789999999999998</v>
      </c>
      <c r="K79" s="23">
        <f t="shared" si="30"/>
        <v>0.33950000000000002</v>
      </c>
      <c r="L79" s="23">
        <f t="shared" si="30"/>
        <v>0.34539999999999998</v>
      </c>
      <c r="M79" s="23">
        <f t="shared" si="30"/>
        <v>0.35680000000000001</v>
      </c>
      <c r="N79" s="23">
        <f t="shared" si="30"/>
        <v>0.38179999999999997</v>
      </c>
      <c r="O79" s="23">
        <f t="shared" si="30"/>
        <v>0.4133</v>
      </c>
      <c r="P79" s="23">
        <f t="shared" si="30"/>
        <v>0.4657</v>
      </c>
      <c r="Q79" s="23">
        <f t="shared" si="30"/>
        <v>0.51370000000000005</v>
      </c>
      <c r="R79" s="23">
        <f t="shared" si="30"/>
        <v>0.57579999999999998</v>
      </c>
      <c r="S79" s="23">
        <f t="shared" si="30"/>
        <v>0.6351</v>
      </c>
      <c r="T79" s="23">
        <f t="shared" si="30"/>
        <v>0.69820000000000004</v>
      </c>
      <c r="U79" s="23">
        <f t="shared" si="30"/>
        <v>0.74680000000000002</v>
      </c>
      <c r="V79" s="23">
        <f t="shared" si="30"/>
        <v>0.78439999999999999</v>
      </c>
      <c r="W79" s="23">
        <f t="shared" si="30"/>
        <v>0.80620000000000003</v>
      </c>
      <c r="X79" s="23">
        <f t="shared" si="30"/>
        <v>0.82769999999999999</v>
      </c>
      <c r="Y79" s="23">
        <f t="shared" si="30"/>
        <v>0.84370000000000001</v>
      </c>
      <c r="Z79" s="23">
        <f t="shared" si="30"/>
        <v>0.85499999999999998</v>
      </c>
      <c r="AA79" s="23">
        <f t="shared" si="30"/>
        <v>0.85919999999999996</v>
      </c>
      <c r="AB79" s="23">
        <f t="shared" si="30"/>
        <v>0.85950000000000004</v>
      </c>
      <c r="AC79" s="23">
        <f t="shared" si="30"/>
        <v>0.85599999999999998</v>
      </c>
      <c r="AD79" s="23">
        <f t="shared" si="30"/>
        <v>0.8518</v>
      </c>
      <c r="AE79" s="23">
        <f t="shared" si="30"/>
        <v>0.84189999999999998</v>
      </c>
      <c r="AF79" s="23">
        <f t="shared" si="30"/>
        <v>0.82420000000000004</v>
      </c>
      <c r="AG79" s="23">
        <f t="shared" si="30"/>
        <v>0.79959999999999998</v>
      </c>
      <c r="AH79" s="23">
        <f t="shared" si="30"/>
        <v>0.76980000000000004</v>
      </c>
      <c r="AI79" s="23">
        <f t="shared" si="30"/>
        <v>0.73870000000000002</v>
      </c>
      <c r="AJ79" s="23">
        <f t="shared" si="30"/>
        <v>0.69830000000000003</v>
      </c>
      <c r="AK79" s="23">
        <f t="shared" si="30"/>
        <v>0.66010000000000002</v>
      </c>
      <c r="AL79" s="23">
        <f t="shared" si="30"/>
        <v>0.61260000000000003</v>
      </c>
      <c r="AM79" s="23">
        <f t="shared" si="30"/>
        <v>0.57999999999999996</v>
      </c>
      <c r="AN79" s="23">
        <f t="shared" si="30"/>
        <v>0.55479999999999996</v>
      </c>
      <c r="AO79" s="23">
        <f t="shared" si="30"/>
        <v>0.54049999999999998</v>
      </c>
      <c r="AP79" s="23">
        <f t="shared" si="30"/>
        <v>0.52549999999999997</v>
      </c>
      <c r="AQ79" s="23">
        <f t="shared" si="30"/>
        <v>0.50880000000000003</v>
      </c>
      <c r="AR79" s="23">
        <f t="shared" si="30"/>
        <v>0.48880000000000001</v>
      </c>
      <c r="AS79" s="23">
        <f t="shared" si="30"/>
        <v>0.46679999999999999</v>
      </c>
      <c r="AT79" s="23">
        <f t="shared" si="30"/>
        <v>0.44009999999999999</v>
      </c>
      <c r="AU79" s="23">
        <f t="shared" si="30"/>
        <v>0.4173</v>
      </c>
      <c r="AV79" s="23">
        <f t="shared" si="30"/>
        <v>0.39729999999999999</v>
      </c>
      <c r="AW79" s="23">
        <f t="shared" si="30"/>
        <v>0.38200000000000001</v>
      </c>
      <c r="AX79" s="23">
        <f t="shared" si="30"/>
        <v>0.37059999999999998</v>
      </c>
      <c r="AY79" s="23">
        <f t="shared" si="30"/>
        <v>0.36159999999999998</v>
      </c>
    </row>
    <row r="80" spans="2:55" x14ac:dyDescent="0.35">
      <c r="C80" s="99"/>
    </row>
    <row r="81" spans="2:55" x14ac:dyDescent="0.35">
      <c r="C81" s="99"/>
    </row>
    <row r="82" spans="2:55" x14ac:dyDescent="0.35">
      <c r="B82" t="s">
        <v>7</v>
      </c>
      <c r="C82" s="99" t="s">
        <v>17</v>
      </c>
    </row>
    <row r="83" spans="2:55" ht="29" x14ac:dyDescent="0.35">
      <c r="C83" s="99"/>
      <c r="D83" s="27">
        <v>0</v>
      </c>
      <c r="E83" s="27">
        <v>2.0833333333333332E-2</v>
      </c>
      <c r="F83" s="27">
        <v>4.1666666666666664E-2</v>
      </c>
      <c r="G83" s="27">
        <v>6.25E-2</v>
      </c>
      <c r="H83" s="27">
        <v>8.3333333333333301E-2</v>
      </c>
      <c r="I83" s="27">
        <v>0.104166666666667</v>
      </c>
      <c r="J83" s="27">
        <v>0.125</v>
      </c>
      <c r="K83" s="27">
        <v>0.14583333333333301</v>
      </c>
      <c r="L83" s="27">
        <v>0.16666666666666699</v>
      </c>
      <c r="M83" s="27">
        <v>0.1875</v>
      </c>
      <c r="N83" s="27">
        <v>0.20833333333333301</v>
      </c>
      <c r="O83" s="27">
        <v>0.22916666666666699</v>
      </c>
      <c r="P83" s="27">
        <v>0.25</v>
      </c>
      <c r="Q83" s="27">
        <v>0.27083333333333298</v>
      </c>
      <c r="R83" s="27">
        <v>0.29166666666666702</v>
      </c>
      <c r="S83" s="27">
        <v>0.3125</v>
      </c>
      <c r="T83" s="27">
        <v>0.33333333333333298</v>
      </c>
      <c r="U83" s="27">
        <v>0.35416666666666702</v>
      </c>
      <c r="V83" s="27">
        <v>0.375</v>
      </c>
      <c r="W83" s="27">
        <v>0.39583333333333298</v>
      </c>
      <c r="X83" s="27">
        <v>0.41666666666666702</v>
      </c>
      <c r="Y83" s="27">
        <v>0.4375</v>
      </c>
      <c r="Z83" s="27">
        <v>0.45833333333333298</v>
      </c>
      <c r="AA83" s="27">
        <v>0.47916666666666702</v>
      </c>
      <c r="AB83" s="27">
        <v>0.5</v>
      </c>
      <c r="AC83" s="27">
        <v>0.52083333333333304</v>
      </c>
      <c r="AD83" s="27">
        <v>0.54166666666666696</v>
      </c>
      <c r="AE83" s="27">
        <v>0.5625</v>
      </c>
      <c r="AF83" s="27">
        <v>0.58333333333333304</v>
      </c>
      <c r="AG83" s="27">
        <v>0.60416666666666696</v>
      </c>
      <c r="AH83" s="27">
        <v>0.625</v>
      </c>
      <c r="AI83" s="27">
        <v>0.64583333333333304</v>
      </c>
      <c r="AJ83" s="27">
        <v>0.66666666666666696</v>
      </c>
      <c r="AK83" s="27">
        <v>0.6875</v>
      </c>
      <c r="AL83" s="27">
        <v>0.70833333333333304</v>
      </c>
      <c r="AM83" s="27">
        <v>0.72916666666666696</v>
      </c>
      <c r="AN83" s="27">
        <v>0.75</v>
      </c>
      <c r="AO83" s="27">
        <v>0.77083333333333304</v>
      </c>
      <c r="AP83" s="27">
        <v>0.79166666666666696</v>
      </c>
      <c r="AQ83" s="27">
        <v>0.8125</v>
      </c>
      <c r="AR83" s="27">
        <v>0.83333333333333304</v>
      </c>
      <c r="AS83" s="27">
        <v>0.85416666666666696</v>
      </c>
      <c r="AT83" s="27">
        <v>0.875</v>
      </c>
      <c r="AU83" s="27">
        <v>0.89583333333333304</v>
      </c>
      <c r="AV83" s="27">
        <v>0.91666666666666696</v>
      </c>
      <c r="AW83" s="27">
        <v>0.9375</v>
      </c>
      <c r="AX83" s="27">
        <v>0.95833333333333304</v>
      </c>
      <c r="AY83" s="27">
        <v>0.97916666666666696</v>
      </c>
      <c r="BA83" s="104" t="s">
        <v>107</v>
      </c>
      <c r="BB83" s="104" t="s">
        <v>139</v>
      </c>
    </row>
    <row r="84" spans="2:55" x14ac:dyDescent="0.35">
      <c r="C84" s="100" t="s">
        <v>25</v>
      </c>
      <c r="D84" s="105">
        <f>IF(
(D83&gt;=TIME(6,0,0)) * (D83&lt;TIME(10,0,0)) +
(D83&gt;=TIME(16,0,0)) * (D83&lt;=TIME(23,30,0)),
D16,0)/$BA$16</f>
        <v>0</v>
      </c>
      <c r="E84" s="105">
        <f t="shared" ref="E84:AY84" si="31">IF(
(E83&gt;=TIME(6,0,0)) * (E83&lt;TIME(10,0,0)) +
(E83&gt;=TIME(16,0,0)) * (E83&lt;=TIME(23,30,0)),
E16,0)/$BA$16</f>
        <v>0</v>
      </c>
      <c r="F84" s="105">
        <f t="shared" si="31"/>
        <v>0</v>
      </c>
      <c r="G84" s="105">
        <f t="shared" si="31"/>
        <v>0</v>
      </c>
      <c r="H84" s="105">
        <f t="shared" si="31"/>
        <v>0</v>
      </c>
      <c r="I84" s="105">
        <f t="shared" si="31"/>
        <v>0</v>
      </c>
      <c r="J84" s="105">
        <f t="shared" si="31"/>
        <v>0</v>
      </c>
      <c r="K84" s="105">
        <f t="shared" si="31"/>
        <v>0</v>
      </c>
      <c r="L84" s="105">
        <f t="shared" si="31"/>
        <v>0</v>
      </c>
      <c r="M84" s="105">
        <f t="shared" si="31"/>
        <v>0</v>
      </c>
      <c r="N84" s="105">
        <f t="shared" si="31"/>
        <v>0</v>
      </c>
      <c r="O84" s="105">
        <f t="shared" si="31"/>
        <v>0</v>
      </c>
      <c r="P84" s="105">
        <f t="shared" si="31"/>
        <v>1.4372011534109578E-2</v>
      </c>
      <c r="Q84" s="105">
        <f t="shared" si="31"/>
        <v>1.6215279045150934E-2</v>
      </c>
      <c r="R84" s="105">
        <f t="shared" si="31"/>
        <v>1.5366645983136844E-2</v>
      </c>
      <c r="S84" s="105">
        <f t="shared" si="31"/>
        <v>1.6662408292878787E-2</v>
      </c>
      <c r="T84" s="105">
        <f t="shared" si="31"/>
        <v>1.7456290834762935E-2</v>
      </c>
      <c r="U84" s="105">
        <f t="shared" si="31"/>
        <v>1.760229222177611E-2</v>
      </c>
      <c r="V84" s="105">
        <f t="shared" si="31"/>
        <v>1.7428915574697966E-2</v>
      </c>
      <c r="W84" s="105">
        <f t="shared" si="31"/>
        <v>1.7556666788334493E-2</v>
      </c>
      <c r="X84" s="105">
        <f t="shared" si="31"/>
        <v>0</v>
      </c>
      <c r="Y84" s="105">
        <f t="shared" si="31"/>
        <v>0</v>
      </c>
      <c r="Z84" s="105">
        <f t="shared" si="31"/>
        <v>0</v>
      </c>
      <c r="AA84" s="105">
        <f t="shared" si="31"/>
        <v>0</v>
      </c>
      <c r="AB84" s="105">
        <f t="shared" si="31"/>
        <v>0</v>
      </c>
      <c r="AC84" s="105">
        <f t="shared" si="31"/>
        <v>0</v>
      </c>
      <c r="AD84" s="105">
        <f t="shared" si="31"/>
        <v>0</v>
      </c>
      <c r="AE84" s="105">
        <f t="shared" si="31"/>
        <v>0</v>
      </c>
      <c r="AF84" s="105">
        <f t="shared" si="31"/>
        <v>0</v>
      </c>
      <c r="AG84" s="105">
        <f t="shared" si="31"/>
        <v>0</v>
      </c>
      <c r="AH84" s="105">
        <f t="shared" si="31"/>
        <v>0</v>
      </c>
      <c r="AI84" s="105">
        <f t="shared" si="31"/>
        <v>0</v>
      </c>
      <c r="AJ84" s="105">
        <f t="shared" si="31"/>
        <v>2.1881957878599853E-2</v>
      </c>
      <c r="AK84" s="105">
        <f t="shared" si="31"/>
        <v>2.3341971748731621E-2</v>
      </c>
      <c r="AL84" s="105">
        <f t="shared" si="31"/>
        <v>2.5112238566266386E-2</v>
      </c>
      <c r="AM84" s="105">
        <f t="shared" si="31"/>
        <v>2.7037631857502655E-2</v>
      </c>
      <c r="AN84" s="105">
        <f t="shared" si="31"/>
        <v>2.8643647114647598E-2</v>
      </c>
      <c r="AO84" s="105">
        <f t="shared" si="31"/>
        <v>2.9136401795817068E-2</v>
      </c>
      <c r="AP84" s="105">
        <f t="shared" si="31"/>
        <v>2.8607146767894304E-2</v>
      </c>
      <c r="AQ84" s="105">
        <f t="shared" si="31"/>
        <v>2.7639887578932008E-2</v>
      </c>
      <c r="AR84" s="105">
        <f t="shared" si="31"/>
        <v>2.6663503303281391E-2</v>
      </c>
      <c r="AS84" s="105">
        <f t="shared" si="31"/>
        <v>2.5586743074059209E-2</v>
      </c>
      <c r="AT84" s="105">
        <f t="shared" si="31"/>
        <v>2.4199729897434033E-2</v>
      </c>
      <c r="AU84" s="105">
        <f t="shared" si="31"/>
        <v>2.2465963426652559E-2</v>
      </c>
      <c r="AV84" s="105">
        <f t="shared" si="31"/>
        <v>2.0504069788662999E-2</v>
      </c>
      <c r="AW84" s="105">
        <f t="shared" si="31"/>
        <v>1.842355002372523E-2</v>
      </c>
      <c r="AX84" s="105">
        <f t="shared" si="31"/>
        <v>1.6516406905865609E-2</v>
      </c>
      <c r="AY84" s="105">
        <f t="shared" si="31"/>
        <v>1.5248019856188639E-2</v>
      </c>
      <c r="BA84" s="26">
        <f t="shared" ref="BA84:BA86" si="32">SUM(D84:AY84)</f>
        <v>0.51366937985910888</v>
      </c>
      <c r="BB84">
        <f>BA84*$BC$16</f>
        <v>2054.6580000000004</v>
      </c>
      <c r="BC84" s="26"/>
    </row>
    <row r="85" spans="2:55" x14ac:dyDescent="0.35">
      <c r="C85" s="100" t="s">
        <v>19</v>
      </c>
      <c r="D85" s="105">
        <f>IF(
(D83&gt;=TIME(0,0,0)) * (D83&lt;TIME(6,0,0)),
D16,)/$BA$16</f>
        <v>2.0148191407818379E-2</v>
      </c>
      <c r="E85" s="105">
        <f t="shared" ref="E85:AY85" si="33">IF(
(E83&gt;=TIME(0,0,0)) * (E83&lt;TIME(6,0,0)),
E16,)/$BA$16</f>
        <v>2.4920611745811595E-2</v>
      </c>
      <c r="F85" s="105">
        <f t="shared" si="33"/>
        <v>2.4537358104902002E-2</v>
      </c>
      <c r="G85" s="105">
        <f t="shared" si="33"/>
        <v>2.2557214293535795E-2</v>
      </c>
      <c r="H85" s="105">
        <f t="shared" si="33"/>
        <v>1.9993064934116879E-2</v>
      </c>
      <c r="I85" s="105">
        <f t="shared" si="33"/>
        <v>1.7219038580866524E-2</v>
      </c>
      <c r="J85" s="105">
        <f t="shared" si="33"/>
        <v>1.548527211008505E-2</v>
      </c>
      <c r="K85" s="105">
        <f t="shared" si="33"/>
        <v>1.4308135927291313E-2</v>
      </c>
      <c r="L85" s="105">
        <f t="shared" si="33"/>
        <v>1.3651129685732019E-2</v>
      </c>
      <c r="M85" s="105">
        <f t="shared" si="33"/>
        <v>1.3149249917874225E-2</v>
      </c>
      <c r="N85" s="105">
        <f t="shared" si="33"/>
        <v>1.3003248530861046E-2</v>
      </c>
      <c r="O85" s="105">
        <f t="shared" si="33"/>
        <v>1.3486878125342194E-2</v>
      </c>
      <c r="P85" s="105">
        <f t="shared" si="33"/>
        <v>0</v>
      </c>
      <c r="Q85" s="105">
        <f t="shared" si="33"/>
        <v>0</v>
      </c>
      <c r="R85" s="105">
        <f t="shared" si="33"/>
        <v>0</v>
      </c>
      <c r="S85" s="105">
        <f t="shared" si="33"/>
        <v>0</v>
      </c>
      <c r="T85" s="105">
        <f t="shared" si="33"/>
        <v>0</v>
      </c>
      <c r="U85" s="105">
        <f t="shared" si="33"/>
        <v>0</v>
      </c>
      <c r="V85" s="105">
        <f t="shared" si="33"/>
        <v>0</v>
      </c>
      <c r="W85" s="105">
        <f t="shared" si="33"/>
        <v>0</v>
      </c>
      <c r="X85" s="105">
        <f t="shared" si="33"/>
        <v>0</v>
      </c>
      <c r="Y85" s="105">
        <f t="shared" si="33"/>
        <v>0</v>
      </c>
      <c r="Z85" s="105">
        <f t="shared" si="33"/>
        <v>0</v>
      </c>
      <c r="AA85" s="105">
        <f t="shared" si="33"/>
        <v>0</v>
      </c>
      <c r="AB85" s="105">
        <f t="shared" si="33"/>
        <v>0</v>
      </c>
      <c r="AC85" s="105">
        <f t="shared" si="33"/>
        <v>0</v>
      </c>
      <c r="AD85" s="105">
        <f t="shared" si="33"/>
        <v>0</v>
      </c>
      <c r="AE85" s="105">
        <f t="shared" si="33"/>
        <v>0</v>
      </c>
      <c r="AF85" s="105">
        <f t="shared" si="33"/>
        <v>0</v>
      </c>
      <c r="AG85" s="105">
        <f t="shared" si="33"/>
        <v>0</v>
      </c>
      <c r="AH85" s="105">
        <f t="shared" si="33"/>
        <v>0</v>
      </c>
      <c r="AI85" s="105">
        <f t="shared" si="33"/>
        <v>0</v>
      </c>
      <c r="AJ85" s="105">
        <f t="shared" si="33"/>
        <v>0</v>
      </c>
      <c r="AK85" s="105">
        <f t="shared" si="33"/>
        <v>0</v>
      </c>
      <c r="AL85" s="105">
        <f t="shared" si="33"/>
        <v>0</v>
      </c>
      <c r="AM85" s="105">
        <f t="shared" si="33"/>
        <v>0</v>
      </c>
      <c r="AN85" s="105">
        <f t="shared" si="33"/>
        <v>0</v>
      </c>
      <c r="AO85" s="105">
        <f t="shared" si="33"/>
        <v>0</v>
      </c>
      <c r="AP85" s="105">
        <f t="shared" si="33"/>
        <v>0</v>
      </c>
      <c r="AQ85" s="105">
        <f t="shared" si="33"/>
        <v>0</v>
      </c>
      <c r="AR85" s="105">
        <f t="shared" si="33"/>
        <v>0</v>
      </c>
      <c r="AS85" s="105">
        <f t="shared" si="33"/>
        <v>0</v>
      </c>
      <c r="AT85" s="105">
        <f t="shared" si="33"/>
        <v>0</v>
      </c>
      <c r="AU85" s="105">
        <f t="shared" si="33"/>
        <v>0</v>
      </c>
      <c r="AV85" s="105">
        <f t="shared" si="33"/>
        <v>0</v>
      </c>
      <c r="AW85" s="105">
        <f t="shared" si="33"/>
        <v>0</v>
      </c>
      <c r="AX85" s="105">
        <f t="shared" si="33"/>
        <v>0</v>
      </c>
      <c r="AY85" s="105">
        <f t="shared" si="33"/>
        <v>0</v>
      </c>
      <c r="BA85" s="26">
        <f t="shared" si="32"/>
        <v>0.21245939336423697</v>
      </c>
      <c r="BB85">
        <f t="shared" ref="BB85:BB86" si="34">BA85*$BC$16</f>
        <v>849.82949999999971</v>
      </c>
      <c r="BC85" s="26"/>
    </row>
    <row r="86" spans="2:55" x14ac:dyDescent="0.35">
      <c r="C86" s="100" t="s">
        <v>143</v>
      </c>
      <c r="D86" s="105">
        <f>IF(
(D83&gt;=TIME(10,0,0)) * (D83&lt;TIME(16,0,0)),
D16,0)/$BA$16</f>
        <v>0</v>
      </c>
      <c r="E86" s="105">
        <f t="shared" ref="E86:AY86" si="35">IF(
(E83&gt;=TIME(10,0,0)) * (E83&lt;TIME(16,0,0)),
E16,0)/$BA$16</f>
        <v>0</v>
      </c>
      <c r="F86" s="105">
        <f t="shared" si="35"/>
        <v>0</v>
      </c>
      <c r="G86" s="105">
        <f t="shared" si="35"/>
        <v>0</v>
      </c>
      <c r="H86" s="105">
        <f t="shared" si="35"/>
        <v>0</v>
      </c>
      <c r="I86" s="105">
        <f t="shared" si="35"/>
        <v>0</v>
      </c>
      <c r="J86" s="105">
        <f t="shared" si="35"/>
        <v>0</v>
      </c>
      <c r="K86" s="105">
        <f t="shared" si="35"/>
        <v>0</v>
      </c>
      <c r="L86" s="105">
        <f t="shared" si="35"/>
        <v>0</v>
      </c>
      <c r="M86" s="105">
        <f t="shared" si="35"/>
        <v>0</v>
      </c>
      <c r="N86" s="105">
        <f t="shared" si="35"/>
        <v>0</v>
      </c>
      <c r="O86" s="105">
        <f t="shared" si="35"/>
        <v>0</v>
      </c>
      <c r="P86" s="105">
        <f t="shared" si="35"/>
        <v>0</v>
      </c>
      <c r="Q86" s="105">
        <f t="shared" si="35"/>
        <v>0</v>
      </c>
      <c r="R86" s="105">
        <f t="shared" si="35"/>
        <v>0</v>
      </c>
      <c r="S86" s="105">
        <f t="shared" si="35"/>
        <v>0</v>
      </c>
      <c r="T86" s="105">
        <f t="shared" si="35"/>
        <v>0</v>
      </c>
      <c r="U86" s="105">
        <f t="shared" si="35"/>
        <v>0</v>
      </c>
      <c r="V86" s="105">
        <f t="shared" si="35"/>
        <v>0</v>
      </c>
      <c r="W86" s="105">
        <f t="shared" si="35"/>
        <v>0</v>
      </c>
      <c r="X86" s="105">
        <f t="shared" si="35"/>
        <v>2.1818082271781589E-2</v>
      </c>
      <c r="Y86" s="105">
        <f t="shared" si="35"/>
        <v>2.4491732671460389E-2</v>
      </c>
      <c r="Z86" s="105">
        <f t="shared" si="35"/>
        <v>2.4847611052305003E-2</v>
      </c>
      <c r="AA86" s="105">
        <f t="shared" si="35"/>
        <v>2.4582983538343619E-2</v>
      </c>
      <c r="AB86" s="105">
        <f t="shared" si="35"/>
        <v>2.3414972442238207E-2</v>
      </c>
      <c r="AC86" s="105">
        <f t="shared" si="35"/>
        <v>2.290396758769209E-2</v>
      </c>
      <c r="AD86" s="105">
        <f t="shared" si="35"/>
        <v>2.2037084352301353E-2</v>
      </c>
      <c r="AE86" s="105">
        <f t="shared" si="35"/>
        <v>2.1599080191261822E-2</v>
      </c>
      <c r="AF86" s="105">
        <f t="shared" si="35"/>
        <v>2.1443953717560322E-2</v>
      </c>
      <c r="AG86" s="105">
        <f t="shared" si="35"/>
        <v>2.1845457531846559E-2</v>
      </c>
      <c r="AH86" s="105">
        <f t="shared" si="35"/>
        <v>2.212833521918459E-2</v>
      </c>
      <c r="AI86" s="105">
        <f t="shared" si="35"/>
        <v>2.2757966200678915E-2</v>
      </c>
      <c r="AJ86" s="105">
        <f t="shared" si="35"/>
        <v>0</v>
      </c>
      <c r="AK86" s="105">
        <f t="shared" si="35"/>
        <v>0</v>
      </c>
      <c r="AL86" s="105">
        <f t="shared" si="35"/>
        <v>0</v>
      </c>
      <c r="AM86" s="105">
        <f t="shared" si="35"/>
        <v>0</v>
      </c>
      <c r="AN86" s="105">
        <f t="shared" si="35"/>
        <v>0</v>
      </c>
      <c r="AO86" s="105">
        <f t="shared" si="35"/>
        <v>0</v>
      </c>
      <c r="AP86" s="105">
        <f t="shared" si="35"/>
        <v>0</v>
      </c>
      <c r="AQ86" s="105">
        <f t="shared" si="35"/>
        <v>0</v>
      </c>
      <c r="AR86" s="105">
        <f t="shared" si="35"/>
        <v>0</v>
      </c>
      <c r="AS86" s="105">
        <f t="shared" si="35"/>
        <v>0</v>
      </c>
      <c r="AT86" s="105">
        <f t="shared" si="35"/>
        <v>0</v>
      </c>
      <c r="AU86" s="105">
        <f t="shared" si="35"/>
        <v>0</v>
      </c>
      <c r="AV86" s="105">
        <f t="shared" si="35"/>
        <v>0</v>
      </c>
      <c r="AW86" s="105">
        <f t="shared" si="35"/>
        <v>0</v>
      </c>
      <c r="AX86" s="105">
        <f t="shared" si="35"/>
        <v>0</v>
      </c>
      <c r="AY86" s="105">
        <f t="shared" si="35"/>
        <v>0</v>
      </c>
      <c r="BA86" s="26">
        <f t="shared" si="32"/>
        <v>0.27387122677665454</v>
      </c>
      <c r="BB86">
        <f t="shared" si="34"/>
        <v>1095.4745000000003</v>
      </c>
      <c r="BC86" s="26"/>
    </row>
    <row r="87" spans="2:55" x14ac:dyDescent="0.35">
      <c r="C87" s="99"/>
      <c r="D87" s="23">
        <f t="shared" ref="D87:AY87" si="36">D16</f>
        <v>0.2208</v>
      </c>
      <c r="E87" s="23">
        <f t="shared" si="36"/>
        <v>0.27310000000000001</v>
      </c>
      <c r="F87" s="23">
        <f t="shared" si="36"/>
        <v>0.26889999999999997</v>
      </c>
      <c r="G87" s="23">
        <f t="shared" si="36"/>
        <v>0.2472</v>
      </c>
      <c r="H87" s="23">
        <f t="shared" si="36"/>
        <v>0.21909999999999999</v>
      </c>
      <c r="I87" s="23">
        <f t="shared" si="36"/>
        <v>0.18870000000000001</v>
      </c>
      <c r="J87" s="23">
        <f t="shared" si="36"/>
        <v>0.16969999999999999</v>
      </c>
      <c r="K87" s="23">
        <f t="shared" si="36"/>
        <v>0.15679999999999999</v>
      </c>
      <c r="L87" s="23">
        <f t="shared" si="36"/>
        <v>0.14960000000000001</v>
      </c>
      <c r="M87" s="23">
        <f t="shared" si="36"/>
        <v>0.14410000000000001</v>
      </c>
      <c r="N87" s="23">
        <f t="shared" si="36"/>
        <v>0.14249999999999999</v>
      </c>
      <c r="O87" s="23">
        <f t="shared" si="36"/>
        <v>0.14779999999999999</v>
      </c>
      <c r="P87" s="23">
        <f t="shared" si="36"/>
        <v>0.1575</v>
      </c>
      <c r="Q87" s="23">
        <f t="shared" si="36"/>
        <v>0.1777</v>
      </c>
      <c r="R87" s="23">
        <f t="shared" si="36"/>
        <v>0.16839999999999999</v>
      </c>
      <c r="S87" s="23">
        <f t="shared" si="36"/>
        <v>0.18260000000000001</v>
      </c>
      <c r="T87" s="23">
        <f t="shared" si="36"/>
        <v>0.1913</v>
      </c>
      <c r="U87" s="23">
        <f t="shared" si="36"/>
        <v>0.19289999999999999</v>
      </c>
      <c r="V87" s="23">
        <f t="shared" si="36"/>
        <v>0.191</v>
      </c>
      <c r="W87" s="23">
        <f t="shared" si="36"/>
        <v>0.19239999999999999</v>
      </c>
      <c r="X87" s="23">
        <f t="shared" si="36"/>
        <v>0.23910000000000001</v>
      </c>
      <c r="Y87" s="23">
        <f t="shared" si="36"/>
        <v>0.26840000000000003</v>
      </c>
      <c r="Z87" s="23">
        <f t="shared" si="36"/>
        <v>0.27229999999999999</v>
      </c>
      <c r="AA87" s="23">
        <f t="shared" si="36"/>
        <v>0.26939999999999997</v>
      </c>
      <c r="AB87" s="23">
        <f t="shared" si="36"/>
        <v>0.25659999999999999</v>
      </c>
      <c r="AC87" s="23">
        <f t="shared" si="36"/>
        <v>0.251</v>
      </c>
      <c r="AD87" s="23">
        <f t="shared" si="36"/>
        <v>0.24149999999999999</v>
      </c>
      <c r="AE87" s="23">
        <f t="shared" si="36"/>
        <v>0.23669999999999999</v>
      </c>
      <c r="AF87" s="23">
        <f t="shared" si="36"/>
        <v>0.23499999999999999</v>
      </c>
      <c r="AG87" s="23">
        <f t="shared" si="36"/>
        <v>0.2394</v>
      </c>
      <c r="AH87" s="23">
        <f t="shared" si="36"/>
        <v>0.24249999999999999</v>
      </c>
      <c r="AI87" s="23">
        <f t="shared" si="36"/>
        <v>0.24940000000000001</v>
      </c>
      <c r="AJ87" s="23">
        <f t="shared" si="36"/>
        <v>0.23980000000000001</v>
      </c>
      <c r="AK87" s="23">
        <f t="shared" si="36"/>
        <v>0.25580000000000003</v>
      </c>
      <c r="AL87" s="23">
        <f t="shared" si="36"/>
        <v>0.2752</v>
      </c>
      <c r="AM87" s="23">
        <f t="shared" si="36"/>
        <v>0.29630000000000001</v>
      </c>
      <c r="AN87" s="23">
        <f t="shared" si="36"/>
        <v>0.31390000000000001</v>
      </c>
      <c r="AO87" s="23">
        <f t="shared" si="36"/>
        <v>0.31929999999999997</v>
      </c>
      <c r="AP87" s="23">
        <f t="shared" si="36"/>
        <v>0.3135</v>
      </c>
      <c r="AQ87" s="23">
        <f t="shared" si="36"/>
        <v>0.3029</v>
      </c>
      <c r="AR87" s="23">
        <f t="shared" si="36"/>
        <v>0.29220000000000002</v>
      </c>
      <c r="AS87" s="23">
        <f t="shared" si="36"/>
        <v>0.28039999999999998</v>
      </c>
      <c r="AT87" s="23">
        <f t="shared" si="36"/>
        <v>0.26519999999999999</v>
      </c>
      <c r="AU87" s="23">
        <f t="shared" si="36"/>
        <v>0.2462</v>
      </c>
      <c r="AV87" s="23">
        <f t="shared" si="36"/>
        <v>0.22470000000000001</v>
      </c>
      <c r="AW87" s="23">
        <f t="shared" si="36"/>
        <v>0.2019</v>
      </c>
      <c r="AX87" s="23">
        <f t="shared" si="36"/>
        <v>0.18099999999999999</v>
      </c>
      <c r="AY87" s="23">
        <f t="shared" si="36"/>
        <v>0.1671</v>
      </c>
    </row>
    <row r="88" spans="2:55" x14ac:dyDescent="0.35">
      <c r="C88" s="99"/>
    </row>
    <row r="89" spans="2:55" x14ac:dyDescent="0.35">
      <c r="C89" s="99" t="s">
        <v>21</v>
      </c>
    </row>
    <row r="90" spans="2:55" ht="29" x14ac:dyDescent="0.35">
      <c r="C90" s="99"/>
      <c r="D90" s="27">
        <v>0</v>
      </c>
      <c r="E90" s="27">
        <v>2.0833333333333332E-2</v>
      </c>
      <c r="F90" s="27">
        <v>4.1666666666666664E-2</v>
      </c>
      <c r="G90" s="27">
        <v>6.25E-2</v>
      </c>
      <c r="H90" s="27">
        <v>8.3333333333333301E-2</v>
      </c>
      <c r="I90" s="27">
        <v>0.104166666666667</v>
      </c>
      <c r="J90" s="27">
        <v>0.125</v>
      </c>
      <c r="K90" s="27">
        <v>0.14583333333333301</v>
      </c>
      <c r="L90" s="27">
        <v>0.16666666666666699</v>
      </c>
      <c r="M90" s="27">
        <v>0.1875</v>
      </c>
      <c r="N90" s="27">
        <v>0.20833333333333301</v>
      </c>
      <c r="O90" s="27">
        <v>0.22916666666666699</v>
      </c>
      <c r="P90" s="27">
        <v>0.25</v>
      </c>
      <c r="Q90" s="27">
        <v>0.27083333333333298</v>
      </c>
      <c r="R90" s="27">
        <v>0.29166666666666702</v>
      </c>
      <c r="S90" s="27">
        <v>0.3125</v>
      </c>
      <c r="T90" s="27">
        <v>0.33333333333333298</v>
      </c>
      <c r="U90" s="27">
        <v>0.35416666666666702</v>
      </c>
      <c r="V90" s="27">
        <v>0.375</v>
      </c>
      <c r="W90" s="27">
        <v>0.39583333333333298</v>
      </c>
      <c r="X90" s="27">
        <v>0.41666666666666702</v>
      </c>
      <c r="Y90" s="27">
        <v>0.4375</v>
      </c>
      <c r="Z90" s="27">
        <v>0.45833333333333298</v>
      </c>
      <c r="AA90" s="27">
        <v>0.47916666666666702</v>
      </c>
      <c r="AB90" s="27">
        <v>0.5</v>
      </c>
      <c r="AC90" s="27">
        <v>0.52083333333333304</v>
      </c>
      <c r="AD90" s="27">
        <v>0.54166666666666696</v>
      </c>
      <c r="AE90" s="27">
        <v>0.5625</v>
      </c>
      <c r="AF90" s="27">
        <v>0.58333333333333304</v>
      </c>
      <c r="AG90" s="27">
        <v>0.60416666666666696</v>
      </c>
      <c r="AH90" s="27">
        <v>0.625</v>
      </c>
      <c r="AI90" s="27">
        <v>0.64583333333333304</v>
      </c>
      <c r="AJ90" s="27">
        <v>0.66666666666666696</v>
      </c>
      <c r="AK90" s="27">
        <v>0.6875</v>
      </c>
      <c r="AL90" s="27">
        <v>0.70833333333333304</v>
      </c>
      <c r="AM90" s="27">
        <v>0.72916666666666696</v>
      </c>
      <c r="AN90" s="27">
        <v>0.75</v>
      </c>
      <c r="AO90" s="27">
        <v>0.77083333333333304</v>
      </c>
      <c r="AP90" s="27">
        <v>0.79166666666666696</v>
      </c>
      <c r="AQ90" s="27">
        <v>0.8125</v>
      </c>
      <c r="AR90" s="27">
        <v>0.83333333333333304</v>
      </c>
      <c r="AS90" s="27">
        <v>0.85416666666666696</v>
      </c>
      <c r="AT90" s="27">
        <v>0.875</v>
      </c>
      <c r="AU90" s="27">
        <v>0.89583333333333304</v>
      </c>
      <c r="AV90" s="27">
        <v>0.91666666666666696</v>
      </c>
      <c r="AW90" s="27">
        <v>0.9375</v>
      </c>
      <c r="AX90" s="27">
        <v>0.95833333333333304</v>
      </c>
      <c r="AY90" s="27">
        <v>0.97916666666666696</v>
      </c>
      <c r="BA90" s="104" t="s">
        <v>107</v>
      </c>
      <c r="BB90" s="104" t="s">
        <v>139</v>
      </c>
    </row>
    <row r="91" spans="2:55" x14ac:dyDescent="0.35">
      <c r="C91" s="100" t="s">
        <v>25</v>
      </c>
      <c r="D91" s="105">
        <f>IF(
(D90&gt;=TIME(17,0,0)) * (D90&lt;TIME(21,0,0)),
D17*(Periods!$L$23/365),0)/$BA$17</f>
        <v>0</v>
      </c>
      <c r="E91" s="105">
        <f>IF(
(E90&gt;=TIME(17,0,0)) * (E90&lt;TIME(21,0,0)),
E17*(Periods!$L$23/365),0)/$BA$17</f>
        <v>0</v>
      </c>
      <c r="F91" s="105">
        <f>IF(
(F90&gt;=TIME(17,0,0)) * (F90&lt;TIME(21,0,0)),
F17*(Periods!$L$23/365),0)/$BA$17</f>
        <v>0</v>
      </c>
      <c r="G91" s="105">
        <f>IF(
(G90&gt;=TIME(17,0,0)) * (G90&lt;TIME(21,0,0)),
G17*(Periods!$L$23/365),0)/$BA$17</f>
        <v>0</v>
      </c>
      <c r="H91" s="105">
        <f>IF(
(H90&gt;=TIME(17,0,0)) * (H90&lt;TIME(21,0,0)),
H17*(Periods!$L$23/365),0)/$BA$17</f>
        <v>0</v>
      </c>
      <c r="I91" s="105">
        <f>IF(
(I90&gt;=TIME(17,0,0)) * (I90&lt;TIME(21,0,0)),
I17*(Periods!$L$23/365),0)/$BA$17</f>
        <v>0</v>
      </c>
      <c r="J91" s="105">
        <f>IF(
(J90&gt;=TIME(17,0,0)) * (J90&lt;TIME(21,0,0)),
J17*(Periods!$L$23/365),0)/$BA$17</f>
        <v>0</v>
      </c>
      <c r="K91" s="105">
        <f>IF(
(K90&gt;=TIME(17,0,0)) * (K90&lt;TIME(21,0,0)),
K17*(Periods!$L$23/365),0)/$BA$17</f>
        <v>0</v>
      </c>
      <c r="L91" s="105">
        <f>IF(
(L90&gt;=TIME(17,0,0)) * (L90&lt;TIME(21,0,0)),
L17*(Periods!$L$23/365),0)/$BA$17</f>
        <v>0</v>
      </c>
      <c r="M91" s="105">
        <f>IF(
(M90&gt;=TIME(17,0,0)) * (M90&lt;TIME(21,0,0)),
M17*(Periods!$L$23/365),0)/$BA$17</f>
        <v>0</v>
      </c>
      <c r="N91" s="105">
        <f>IF(
(N90&gt;=TIME(17,0,0)) * (N90&lt;TIME(21,0,0)),
N17*(Periods!$L$23/365),0)/$BA$17</f>
        <v>0</v>
      </c>
      <c r="O91" s="105">
        <f>IF(
(O90&gt;=TIME(17,0,0)) * (O90&lt;TIME(21,0,0)),
O17*(Periods!$L$23/365),0)/$BA$17</f>
        <v>0</v>
      </c>
      <c r="P91" s="105">
        <f>IF(
(P90&gt;=TIME(17,0,0)) * (P90&lt;TIME(21,0,0)),
P17*(Periods!$L$23/365),0)/$BA$17</f>
        <v>0</v>
      </c>
      <c r="Q91" s="105">
        <f>IF(
(Q90&gt;=TIME(17,0,0)) * (Q90&lt;TIME(21,0,0)),
Q17*(Periods!$L$23/365),0)/$BA$17</f>
        <v>0</v>
      </c>
      <c r="R91" s="105">
        <f>IF(
(R90&gt;=TIME(17,0,0)) * (R90&lt;TIME(21,0,0)),
R17*(Periods!$L$23/365),0)/$BA$17</f>
        <v>0</v>
      </c>
      <c r="S91" s="105">
        <f>IF(
(S90&gt;=TIME(17,0,0)) * (S90&lt;TIME(21,0,0)),
S17*(Periods!$L$23/365),0)/$BA$17</f>
        <v>0</v>
      </c>
      <c r="T91" s="105">
        <f>IF(
(T90&gt;=TIME(17,0,0)) * (T90&lt;TIME(21,0,0)),
T17*(Periods!$L$23/365),0)/$BA$17</f>
        <v>0</v>
      </c>
      <c r="U91" s="105">
        <f>IF(
(U90&gt;=TIME(17,0,0)) * (U90&lt;TIME(21,0,0)),
U17*(Periods!$L$23/365),0)/$BA$17</f>
        <v>0</v>
      </c>
      <c r="V91" s="105">
        <f>IF(
(V90&gt;=TIME(17,0,0)) * (V90&lt;TIME(21,0,0)),
V17*(Periods!$L$23/365),0)/$BA$17</f>
        <v>0</v>
      </c>
      <c r="W91" s="105">
        <f>IF(
(W90&gt;=TIME(17,0,0)) * (W90&lt;TIME(21,0,0)),
W17*(Periods!$L$23/365),0)/$BA$17</f>
        <v>0</v>
      </c>
      <c r="X91" s="105">
        <f>IF(
(X90&gt;=TIME(17,0,0)) * (X90&lt;TIME(21,0,0)),
X17*(Periods!$L$23/365),0)/$BA$17</f>
        <v>0</v>
      </c>
      <c r="Y91" s="105">
        <f>IF(
(Y90&gt;=TIME(17,0,0)) * (Y90&lt;TIME(21,0,0)),
Y17*(Periods!$L$23/365),0)/$BA$17</f>
        <v>0</v>
      </c>
      <c r="Z91" s="105">
        <f>IF(
(Z90&gt;=TIME(17,0,0)) * (Z90&lt;TIME(21,0,0)),
Z17*(Periods!$L$23/365),0)/$BA$17</f>
        <v>0</v>
      </c>
      <c r="AA91" s="105">
        <f>IF(
(AA90&gt;=TIME(17,0,0)) * (AA90&lt;TIME(21,0,0)),
AA17*(Periods!$L$23/365),0)/$BA$17</f>
        <v>0</v>
      </c>
      <c r="AB91" s="105">
        <f>IF(
(AB90&gt;=TIME(17,0,0)) * (AB90&lt;TIME(21,0,0)),
AB17*(Periods!$L$23/365),0)/$BA$17</f>
        <v>0</v>
      </c>
      <c r="AC91" s="105">
        <f>IF(
(AC90&gt;=TIME(17,0,0)) * (AC90&lt;TIME(21,0,0)),
AC17*(Periods!$L$23/365),0)/$BA$17</f>
        <v>0</v>
      </c>
      <c r="AD91" s="105">
        <f>IF(
(AD90&gt;=TIME(17,0,0)) * (AD90&lt;TIME(21,0,0)),
AD17*(Periods!$L$23/365),0)/$BA$17</f>
        <v>0</v>
      </c>
      <c r="AE91" s="105">
        <f>IF(
(AE90&gt;=TIME(17,0,0)) * (AE90&lt;TIME(21,0,0)),
AE17*(Periods!$L$23/365),0)/$BA$17</f>
        <v>0</v>
      </c>
      <c r="AF91" s="105">
        <f>IF(
(AF90&gt;=TIME(17,0,0)) * (AF90&lt;TIME(21,0,0)),
AF17*(Periods!$L$23/365),0)/$BA$17</f>
        <v>0</v>
      </c>
      <c r="AG91" s="105">
        <f>IF(
(AG90&gt;=TIME(17,0,0)) * (AG90&lt;TIME(21,0,0)),
AG17*(Periods!$L$23/365),0)/$BA$17</f>
        <v>0</v>
      </c>
      <c r="AH91" s="105">
        <f>IF(
(AH90&gt;=TIME(17,0,0)) * (AH90&lt;TIME(21,0,0)),
AH17*(Periods!$L$23/365),0)/$BA$17</f>
        <v>0</v>
      </c>
      <c r="AI91" s="105">
        <f>IF(
(AI90&gt;=TIME(17,0,0)) * (AI90&lt;TIME(21,0,0)),
AI17*(Periods!$L$23/365),0)/$BA$17</f>
        <v>0</v>
      </c>
      <c r="AJ91" s="105">
        <f>IF(
(AJ90&gt;=TIME(17,0,0)) * (AJ90&lt;TIME(21,0,0)),
AJ17*(Periods!$L$23/365),0)/$BA$17</f>
        <v>0</v>
      </c>
      <c r="AK91" s="105">
        <f>IF(
(AK90&gt;=TIME(17,0,0)) * (AK90&lt;TIME(21,0,0)),
AK17*(Periods!$L$23/365),0)/$BA$17</f>
        <v>0</v>
      </c>
      <c r="AL91" s="105">
        <f>IF(
(AL90&gt;=TIME(17,0,0)) * (AL90&lt;TIME(21,0,0)),
AL17*(Periods!$L$23/365),0)/$BA$17</f>
        <v>9.9175932210593173E-3</v>
      </c>
      <c r="AM91" s="105">
        <f>IF(
(AM90&gt;=TIME(17,0,0)) * (AM90&lt;TIME(21,0,0)),
AM17*(Periods!$L$23/365),0)/$BA$17</f>
        <v>1.0281500036874678E-2</v>
      </c>
      <c r="AN91" s="105">
        <f>IF(
(AN90&gt;=TIME(17,0,0)) * (AN90&lt;TIME(21,0,0)),
AN17*(Periods!$L$23/365),0)/$BA$17</f>
        <v>1.0642386879114809E-2</v>
      </c>
      <c r="AO91" s="105">
        <f>IF(
(AO90&gt;=TIME(17,0,0)) * (AO90&lt;TIME(21,0,0)),
AO17*(Periods!$L$23/365),0)/$BA$17</f>
        <v>1.0739026033522208E-2</v>
      </c>
      <c r="AP91" s="105">
        <f>IF(
(AP90&gt;=TIME(17,0,0)) * (AP90&lt;TIME(21,0,0)),
AP17*(Periods!$L$23/365),0)/$BA$17</f>
        <v>1.0560847592583565E-2</v>
      </c>
      <c r="AQ91" s="105">
        <f>IF(
(AQ90&gt;=TIME(17,0,0)) * (AQ90&lt;TIME(21,0,0)),
AQ17*(Periods!$L$23/365),0)/$BA$17</f>
        <v>1.0252810287909982E-2</v>
      </c>
      <c r="AR91" s="105">
        <f>IF(
(AR90&gt;=TIME(17,0,0)) * (AR90&lt;TIME(21,0,0)),
AR17*(Periods!$L$23/365),0)/$BA$17</f>
        <v>9.9206131946345481E-3</v>
      </c>
      <c r="AS91" s="105">
        <f>IF(
(AS90&gt;=TIME(17,0,0)) * (AS90&lt;TIME(21,0,0)),
AS17*(Periods!$L$23/365),0)/$BA$17</f>
        <v>9.5642563127572629E-3</v>
      </c>
      <c r="AT91" s="105">
        <f>IF(
(AT90&gt;=TIME(17,0,0)) * (AT90&lt;TIME(21,0,0)),
AT17*(Periods!$L$23/365),0)/$BA$17</f>
        <v>0</v>
      </c>
      <c r="AU91" s="105">
        <f>IF(
(AU90&gt;=TIME(17,0,0)) * (AU90&lt;TIME(21,0,0)),
AU17*(Periods!$L$23/365),0)/$BA$17</f>
        <v>0</v>
      </c>
      <c r="AV91" s="105">
        <f>IF(
(AV90&gt;=TIME(17,0,0)) * (AV90&lt;TIME(21,0,0)),
AV17*(Periods!$L$23/365),0)/$BA$17</f>
        <v>0</v>
      </c>
      <c r="AW91" s="105">
        <f>IF(
(AW90&gt;=TIME(17,0,0)) * (AW90&lt;TIME(21,0,0)),
AW17*(Periods!$L$23/365),0)/$BA$17</f>
        <v>0</v>
      </c>
      <c r="AX91" s="105">
        <f>IF(
(AX90&gt;=TIME(17,0,0)) * (AX90&lt;TIME(21,0,0)),
AX17*(Periods!$L$23/365),0)/$BA$17</f>
        <v>0</v>
      </c>
      <c r="AY91" s="105">
        <f>IF(
(AY90&gt;=TIME(17,0,0)) * (AY90&lt;TIME(21,0,0)),
AY17*(Periods!$L$23/365),0)/$BA$17</f>
        <v>0</v>
      </c>
      <c r="BA91" s="26">
        <f t="shared" ref="BA91:BA93" si="37">SUM(D91:AY91)</f>
        <v>8.1879033558456368E-2</v>
      </c>
      <c r="BB91" s="23">
        <f>BA91*$BC$17</f>
        <v>818.79750000000001</v>
      </c>
      <c r="BC91" s="26"/>
    </row>
    <row r="92" spans="2:55" x14ac:dyDescent="0.35">
      <c r="C92" s="100" t="s">
        <v>19</v>
      </c>
      <c r="D92" s="105">
        <f>IF(
(D90&gt;=TIME(21,0,0)) + (D90&lt;TIME(7,0,0)),
D17,IF(
(D90&gt;=TIME(17,0,0)) * (D90&lt;TIME(21,0,0)),
D17*(Periods!$N$25/365),D17*(SUM(Periods!$N$24:$N$25)/365)))/$BA$17</f>
        <v>1.827904005839949E-2</v>
      </c>
      <c r="E92" s="105">
        <f>IF(
(E90&gt;=TIME(21,0,0)) + (E90&lt;TIME(7,0,0)),
E17,IF(
(E90&gt;=TIME(17,0,0)) * (E90&lt;TIME(21,0,0)),
E17*(Periods!$N$25/365),E17*(SUM(Periods!$N$24:$N$25)/365)))/$BA$17</f>
        <v>2.1184414636371933E-2</v>
      </c>
      <c r="F92" s="105">
        <f>IF(
(F90&gt;=TIME(21,0,0)) + (F90&lt;TIME(7,0,0)),
F17,IF(
(F90&gt;=TIME(17,0,0)) * (F90&lt;TIME(21,0,0)),
F17*(Periods!$N$25/365),F17*(SUM(Periods!$N$24:$N$25)/365)))/$BA$17</f>
        <v>2.0921616935851813E-2</v>
      </c>
      <c r="G92" s="105">
        <f>IF(
(G90&gt;=TIME(21,0,0)) + (G90&lt;TIME(7,0,0)),
G17,IF(
(G90&gt;=TIME(17,0,0)) * (G90&lt;TIME(21,0,0)),
G17*(Periods!$N$25/365),G17*(SUM(Periods!$N$24:$N$25)/365)))/$BA$17</f>
        <v>1.9833926453143535E-2</v>
      </c>
      <c r="H92" s="105">
        <f>IF(
(H90&gt;=TIME(21,0,0)) + (H90&lt;TIME(7,0,0)),
H17,IF(
(H90&gt;=TIME(17,0,0)) * (H90&lt;TIME(21,0,0)),
H17*(Periods!$N$25/365),H17*(SUM(Periods!$N$24:$N$25)/365)))/$BA$17</f>
        <v>1.826079021808559E-2</v>
      </c>
      <c r="I92" s="105">
        <f>IF(
(I90&gt;=TIME(21,0,0)) + (I90&lt;TIME(7,0,0)),
I17,IF(
(I90&gt;=TIME(17,0,0)) * (I90&lt;TIME(21,0,0)),
I17*(Periods!$N$25/365),I17*(SUM(Periods!$N$24:$N$25)/365)))/$BA$17</f>
        <v>1.6490555707637557E-2</v>
      </c>
      <c r="J92" s="105">
        <f>IF(
(J90&gt;=TIME(21,0,0)) + (J90&lt;TIME(7,0,0)),
J17,IF(
(J90&gt;=TIME(17,0,0)) * (J90&lt;TIME(21,0,0)),
J17*(Periods!$N$25/365),J17*(SUM(Periods!$N$24:$N$25)/365)))/$BA$17</f>
        <v>1.5355415640113149E-2</v>
      </c>
      <c r="K92" s="105">
        <f>IF(
(K90&gt;=TIME(21,0,0)) + (K90&lt;TIME(7,0,0)),
K17,IF(
(K90&gt;=TIME(17,0,0)) * (K90&lt;TIME(21,0,0)),
K17*(Periods!$N$25/365),K17*(SUM(Periods!$N$24:$N$25)/365)))/$BA$17</f>
        <v>1.4592572314992242E-2</v>
      </c>
      <c r="L92" s="105">
        <f>IF(
(L90&gt;=TIME(21,0,0)) + (L90&lt;TIME(7,0,0)),
L17,IF(
(L90&gt;=TIME(17,0,0)) * (L90&lt;TIME(21,0,0)),
L17*(Periods!$N$25/365),L17*(SUM(Periods!$N$24:$N$25)/365)))/$BA$17</f>
        <v>1.4172825987772605E-2</v>
      </c>
      <c r="M92" s="105">
        <f>IF(
(M90&gt;=TIME(21,0,0)) + (M90&lt;TIME(7,0,0)),
M17,IF(
(M90&gt;=TIME(17,0,0)) * (M90&lt;TIME(21,0,0)),
M17*(Periods!$N$25/365),M17*(SUM(Periods!$N$24:$N$25)/365)))/$BA$17</f>
        <v>1.3844328862122456E-2</v>
      </c>
      <c r="N92" s="105">
        <f>IF(
(N90&gt;=TIME(21,0,0)) + (N90&lt;TIME(7,0,0)),
N17,IF(
(N90&gt;=TIME(17,0,0)) * (N90&lt;TIME(21,0,0)),
N17*(Periods!$N$25/365),N17*(SUM(Periods!$N$24:$N$25)/365)))/$BA$17</f>
        <v>1.3749429692490189E-2</v>
      </c>
      <c r="O92" s="105">
        <f>IF(
(O90&gt;=TIME(21,0,0)) + (O90&lt;TIME(7,0,0)),
O17,IF(
(O90&gt;=TIME(17,0,0)) * (O90&lt;TIME(21,0,0)),
O17*(Periods!$N$25/365),O17*(SUM(Periods!$N$24:$N$25)/365)))/$BA$17</f>
        <v>1.420567570033762E-2</v>
      </c>
      <c r="P92" s="105">
        <f>IF(
(P90&gt;=TIME(21,0,0)) + (P90&lt;TIME(7,0,0)),
P17,IF(
(P90&gt;=TIME(17,0,0)) * (P90&lt;TIME(21,0,0)),
P17*(Periods!$N$25/365),P17*(SUM(Periods!$N$24:$N$25)/365)))/$BA$17</f>
        <v>1.4968519025458527E-2</v>
      </c>
      <c r="Q92" s="105">
        <f>IF(
(Q90&gt;=TIME(21,0,0)) + (Q90&lt;TIME(7,0,0)),
Q17,IF(
(Q90&gt;=TIME(17,0,0)) * (Q90&lt;TIME(21,0,0)),
Q17*(Periods!$N$25/365),Q17*(SUM(Periods!$N$24:$N$25)/365)))/$BA$17</f>
        <v>1.6625604525960399E-2</v>
      </c>
      <c r="R92" s="105">
        <f>IF(
(R90&gt;=TIME(21,0,0)) + (R90&lt;TIME(7,0,0)),
R17,IF(
(R90&gt;=TIME(17,0,0)) * (R90&lt;TIME(21,0,0)),
R17*(Periods!$N$25/365),R17*(SUM(Periods!$N$24:$N$25)/365)))/$BA$17</f>
        <v>5.1403250221560559E-3</v>
      </c>
      <c r="S92" s="105">
        <f>IF(
(S90&gt;=TIME(21,0,0)) + (S90&lt;TIME(7,0,0)),
S17,IF(
(S90&gt;=TIME(17,0,0)) * (S90&lt;TIME(21,0,0)),
S17*(Periods!$N$25/365),S17*(SUM(Periods!$N$24:$N$25)/365)))/$BA$17</f>
        <v>5.6137908793298065E-3</v>
      </c>
      <c r="T92" s="105">
        <f>IF(
(T90&gt;=TIME(21,0,0)) + (T90&lt;TIME(7,0,0)),
T17,IF(
(T90&gt;=TIME(17,0,0)) * (T90&lt;TIME(21,0,0)),
T17*(Periods!$N$25/365),T17*(SUM(Periods!$N$24:$N$25)/365)))/$BA$17</f>
        <v>5.9742577252449034E-3</v>
      </c>
      <c r="U92" s="105">
        <f>IF(
(U90&gt;=TIME(21,0,0)) + (U90&lt;TIME(7,0,0)),
U17,IF(
(U90&gt;=TIME(17,0,0)) * (U90&lt;TIME(21,0,0)),
U17*(Periods!$N$25/365),U17*(SUM(Periods!$N$24:$N$25)/365)))/$BA$17</f>
        <v>6.2115556488880714E-3</v>
      </c>
      <c r="V92" s="105">
        <f>IF(
(V90&gt;=TIME(21,0,0)) + (V90&lt;TIME(7,0,0)),
V17,IF(
(V90&gt;=TIME(17,0,0)) * (V90&lt;TIME(21,0,0)),
V17*(Periods!$N$25/365),V17*(SUM(Periods!$N$24:$N$25)/365)))/$BA$17</f>
        <v>6.3256846502593089E-3</v>
      </c>
      <c r="W92" s="105">
        <f>IF(
(W90&gt;=TIME(21,0,0)) + (W90&lt;TIME(7,0,0)),
W17,IF(
(W90&gt;=TIME(17,0,0)) * (W90&lt;TIME(21,0,0)),
W17*(Periods!$N$25/365),W17*(SUM(Periods!$N$24:$N$25)/365)))/$BA$17</f>
        <v>6.4590234835445182E-3</v>
      </c>
      <c r="X92" s="105">
        <f>IF(
(X90&gt;=TIME(21,0,0)) + (X90&lt;TIME(7,0,0)),
X17,IF(
(X90&gt;=TIME(17,0,0)) * (X90&lt;TIME(21,0,0)),
X17*(Periods!$N$25/365),X17*(SUM(Periods!$N$24:$N$25)/365)))/$BA$17</f>
        <v>7.485054505773075E-3</v>
      </c>
      <c r="Y92" s="105">
        <f>IF(
(Y90&gt;=TIME(21,0,0)) + (Y90&lt;TIME(7,0,0)),
Y17,IF(
(Y90&gt;=TIME(17,0,0)) * (Y90&lt;TIME(21,0,0)),
Y17*(Periods!$N$25/365),Y17*(SUM(Periods!$N$24:$N$25)/365)))/$BA$17</f>
        <v>8.0749093445432341E-3</v>
      </c>
      <c r="Z92" s="105">
        <f>IF(
(Z90&gt;=TIME(21,0,0)) + (Z90&lt;TIME(7,0,0)),
Z17,IF(
(Z90&gt;=TIME(17,0,0)) * (Z90&lt;TIME(21,0,0)),
Z17*(Periods!$N$25/365),Z17*(SUM(Periods!$N$24:$N$25)/365)))/$BA$17</f>
        <v>8.1619185832123974E-3</v>
      </c>
      <c r="AA92" s="105">
        <f>IF(
(AA90&gt;=TIME(21,0,0)) + (AA90&lt;TIME(7,0,0)),
AA17,IF(
(AA90&gt;=TIME(17,0,0)) * (AA90&lt;TIME(21,0,0)),
AA17*(Periods!$N$25/365),AA17*(SUM(Periods!$N$24:$N$25)/365)))/$BA$17</f>
        <v>8.1110690281460032E-3</v>
      </c>
      <c r="AB92" s="105">
        <f>IF(
(AB90&gt;=TIME(21,0,0)) + (AB90&lt;TIME(7,0,0)),
AB17,IF(
(AB90&gt;=TIME(17,0,0)) * (AB90&lt;TIME(21,0,0)),
AB17*(Periods!$N$25/365),AB17*(SUM(Periods!$N$24:$N$25)/365)))/$BA$17</f>
        <v>7.8455213516881728E-3</v>
      </c>
      <c r="AC92" s="105">
        <f>IF(
(AC90&gt;=TIME(21,0,0)) + (AC90&lt;TIME(7,0,0)),
AC17,IF(
(AC90&gt;=TIME(17,0,0)) * (AC90&lt;TIME(21,0,0)),
AC17*(Periods!$N$25/365),AC17*(SUM(Periods!$N$24:$N$25)/365)))/$BA$17</f>
        <v>7.7732019844826347E-3</v>
      </c>
      <c r="AD92" s="105">
        <f>IF(
(AD90&gt;=TIME(21,0,0)) + (AD90&lt;TIME(7,0,0)),
AD17,IF(
(AD90&gt;=TIME(17,0,0)) * (AD90&lt;TIME(21,0,0)),
AD17*(Periods!$N$25/365),AD17*(SUM(Periods!$N$24:$N$25)/365)))/$BA$17</f>
        <v>7.553983902640852E-3</v>
      </c>
      <c r="AE92" s="105">
        <f>IF(
(AE90&gt;=TIME(21,0,0)) + (AE90&lt;TIME(7,0,0)),
AE17,IF(
(AE90&gt;=TIME(17,0,0)) * (AE90&lt;TIME(21,0,0)),
AE17*(Periods!$N$25/365),AE17*(SUM(Periods!$N$24:$N$25)/365)))/$BA$17</f>
        <v>7.4330749605940952E-3</v>
      </c>
      <c r="AF92" s="105">
        <f>IF(
(AF90&gt;=TIME(21,0,0)) + (AF90&lt;TIME(7,0,0)),
AF17,IF(
(AF90&gt;=TIME(17,0,0)) * (AF90&lt;TIME(21,0,0)),
AF17*(Periods!$N$25/365),AF17*(SUM(Periods!$N$24:$N$25)/365)))/$BA$17</f>
        <v>7.3652755538389045E-3</v>
      </c>
      <c r="AG92" s="105">
        <f>IF(
(AG90&gt;=TIME(21,0,0)) + (AG90&lt;TIME(7,0,0)),
AG17,IF(
(AG90&gt;=TIME(17,0,0)) * (AG90&lt;TIME(21,0,0)),
AG17*(Periods!$N$25/365),AG17*(SUM(Periods!$N$24:$N$25)/365)))/$BA$17</f>
        <v>7.3709255044018358E-3</v>
      </c>
      <c r="AH92" s="105">
        <f>IF(
(AH90&gt;=TIME(21,0,0)) + (AH90&lt;TIME(7,0,0)),
AH17,IF(
(AH90&gt;=TIME(17,0,0)) * (AH90&lt;TIME(21,0,0)),
AH17*(Periods!$N$25/365),AH17*(SUM(Periods!$N$24:$N$25)/365)))/$BA$17</f>
        <v>7.3596256032759716E-3</v>
      </c>
      <c r="AI92" s="105">
        <f>IF(
(AI90&gt;=TIME(21,0,0)) + (AI90&lt;TIME(7,0,0)),
AI17,IF(
(AI90&gt;=TIME(17,0,0)) * (AI90&lt;TIME(21,0,0)),
AI17*(Periods!$N$25/365),AI17*(SUM(Periods!$N$24:$N$25)/365)))/$BA$17</f>
        <v>7.3844853857528746E-3</v>
      </c>
      <c r="AJ92" s="105">
        <f>IF(
(AJ90&gt;=TIME(21,0,0)) + (AJ90&lt;TIME(7,0,0)),
AJ17,IF(
(AJ90&gt;=TIME(17,0,0)) * (AJ90&lt;TIME(21,0,0)),
AJ17*(Periods!$N$25/365),AJ17*(SUM(Periods!$N$24:$N$25)/365)))/$BA$17</f>
        <v>7.0703481344538237E-3</v>
      </c>
      <c r="AK92" s="105">
        <f>IF(
(AK90&gt;=TIME(21,0,0)) + (AK90&lt;TIME(7,0,0)),
AK17,IF(
(AK90&gt;=TIME(17,0,0)) * (AK90&lt;TIME(21,0,0)),
AK17*(Periods!$N$25/365),AK17*(SUM(Periods!$N$24:$N$25)/365)))/$BA$17</f>
        <v>7.2036869677390321E-3</v>
      </c>
      <c r="AL92" s="105">
        <f>IF(
(AL90&gt;=TIME(21,0,0)) + (AL90&lt;TIME(7,0,0)),
AL17,IF(
(AL90&gt;=TIME(17,0,0)) * (AL90&lt;TIME(21,0,0)),
AL17*(Periods!$N$25/365),AL17*(SUM(Periods!$N$24:$N$25)/365)))/$BA$17</f>
        <v>4.1378037942168015E-3</v>
      </c>
      <c r="AM92" s="105">
        <f>IF(
(AM90&gt;=TIME(21,0,0)) + (AM90&lt;TIME(7,0,0)),
AM17,IF(
(AM90&gt;=TIME(17,0,0)) * (AM90&lt;TIME(21,0,0)),
AM17*(Periods!$N$25/365),AM17*(SUM(Periods!$N$24:$N$25)/365)))/$BA$17</f>
        <v>4.2896324657159248E-3</v>
      </c>
      <c r="AN92" s="105">
        <f>IF(
(AN90&gt;=TIME(21,0,0)) + (AN90&lt;TIME(7,0,0)),
AN17,IF(
(AN90&gt;=TIME(17,0,0)) * (AN90&lt;TIME(21,0,0)),
AN17*(Periods!$N$25/365),AN17*(SUM(Periods!$N$24:$N$25)/365)))/$BA$17</f>
        <v>4.4402011482399528E-3</v>
      </c>
      <c r="AO92" s="105">
        <f>IF(
(AO90&gt;=TIME(21,0,0)) + (AO90&lt;TIME(7,0,0)),
AO17,IF(
(AO90&gt;=TIME(17,0,0)) * (AO90&lt;TIME(21,0,0)),
AO17*(Periods!$N$25/365),AO17*(SUM(Periods!$N$24:$N$25)/365)))/$BA$17</f>
        <v>4.4805207954430404E-3</v>
      </c>
      <c r="AP92" s="105">
        <f>IF(
(AP90&gt;=TIME(21,0,0)) + (AP90&lt;TIME(7,0,0)),
AP17,IF(
(AP90&gt;=TIME(17,0,0)) * (AP90&lt;TIME(21,0,0)),
AP17*(Periods!$N$25/365),AP17*(SUM(Periods!$N$24:$N$25)/365)))/$BA$17</f>
        <v>4.406181445912349E-3</v>
      </c>
      <c r="AQ92" s="105">
        <f>IF(
(AQ90&gt;=TIME(21,0,0)) + (AQ90&lt;TIME(7,0,0)),
AQ17,IF(
(AQ90&gt;=TIME(17,0,0)) * (AQ90&lt;TIME(21,0,0)),
AQ17*(Periods!$N$25/365),AQ17*(SUM(Periods!$N$24:$N$25)/365)))/$BA$17</f>
        <v>4.2776625704525088E-3</v>
      </c>
      <c r="AR92" s="105">
        <f>IF(
(AR90&gt;=TIME(21,0,0)) + (AR90&lt;TIME(7,0,0)),
AR17,IF(
(AR90&gt;=TIME(17,0,0)) * (AR90&lt;TIME(21,0,0)),
AR17*(Periods!$N$25/365),AR17*(SUM(Periods!$N$24:$N$25)/365)))/$BA$17</f>
        <v>4.1390637831918977E-3</v>
      </c>
      <c r="AS92" s="105">
        <f>IF(
(AS90&gt;=TIME(21,0,0)) + (AS90&lt;TIME(7,0,0)),
AS17,IF(
(AS90&gt;=TIME(17,0,0)) * (AS90&lt;TIME(21,0,0)),
AS17*(Periods!$N$25/365),AS17*(SUM(Periods!$N$24:$N$25)/365)))/$BA$17</f>
        <v>3.9903850841305141E-3</v>
      </c>
      <c r="AT92" s="105">
        <f>IF(
(AT90&gt;=TIME(21,0,0)) + (AT90&lt;TIME(7,0,0)),
AT17,IF(
(AT90&gt;=TIME(17,0,0)) * (AT90&lt;TIME(21,0,0)),
AT17*(Periods!$N$25/365),AT17*(SUM(Periods!$N$24:$N$25)/365)))/$BA$17</f>
        <v>2.2005657450497308E-2</v>
      </c>
      <c r="AU92" s="105">
        <f>IF(
(AU90&gt;=TIME(21,0,0)) + (AU90&lt;TIME(7,0,0)),
AU17,IF(
(AU90&gt;=TIME(17,0,0)) * (AU90&lt;TIME(21,0,0)),
AU17*(Periods!$N$25/365),AU17*(SUM(Periods!$N$24:$N$25)/365)))/$BA$17</f>
        <v>2.0680719043708367E-2</v>
      </c>
      <c r="AV92" s="105">
        <f>IF(
(AV90&gt;=TIME(21,0,0)) + (AV90&lt;TIME(7,0,0)),
AV17,IF(
(AV90&gt;=TIME(17,0,0)) * (AV90&lt;TIME(21,0,0)),
AV17*(Periods!$N$25/365),AV17*(SUM(Periods!$N$24:$N$25)/365)))/$BA$17</f>
        <v>1.9209781914408249E-2</v>
      </c>
      <c r="AW92" s="105">
        <f>IF(
(AW90&gt;=TIME(21,0,0)) + (AW90&lt;TIME(7,0,0)),
AW17,IF(
(AW90&gt;=TIME(17,0,0)) * (AW90&lt;TIME(21,0,0)),
AW17*(Periods!$N$25/365),AW17*(SUM(Periods!$N$24:$N$25)/365)))/$BA$17</f>
        <v>1.7680445296103658E-2</v>
      </c>
      <c r="AX92" s="105">
        <f>IF(
(AX90&gt;=TIME(21,0,0)) + (AX90&lt;TIME(7,0,0)),
AX17,IF(
(AX90&gt;=TIME(17,0,0)) * (AX90&lt;TIME(21,0,0)),
AX17*(Periods!$N$25/365),AX17*(SUM(Periods!$N$24:$N$25)/365)))/$BA$17</f>
        <v>1.6282507528059129E-2</v>
      </c>
      <c r="AY92" s="105">
        <f>IF(
(AY90&gt;=TIME(21,0,0)) + (AY90&lt;TIME(7,0,0)),
AY17,IF(
(AY90&gt;=TIME(17,0,0)) * (AY90&lt;TIME(21,0,0)),
AY17*(Periods!$N$25/365),AY17*(SUM(Periods!$N$24:$N$25)/365)))/$BA$17</f>
        <v>1.5329865863673691E-2</v>
      </c>
      <c r="BA92" s="26">
        <f t="shared" si="37"/>
        <v>0.51975286216245609</v>
      </c>
      <c r="BB92" s="23">
        <f t="shared" ref="BB92:BB93" si="38">BA92*$BC$17</f>
        <v>5197.5740999999998</v>
      </c>
      <c r="BC92" s="26"/>
    </row>
    <row r="93" spans="2:55" x14ac:dyDescent="0.35">
      <c r="C93" s="100" t="s">
        <v>26</v>
      </c>
      <c r="D93" s="105">
        <f>IF(
(D90&gt;=TIME(7,0,0)) * (D90&lt;TIME(17,0,0)),
D17*SUM(Periods!$M$24:$M$25)/365,IF(
(D90&gt;=TIME(17,0,0)) * (D90&lt;TIME(21,0,0)),
D17*SUM(Periods!$M$25/365),0))/$BA$17</f>
        <v>0</v>
      </c>
      <c r="E93" s="105">
        <f>IF(
(E90&gt;=TIME(7,0,0)) * (E90&lt;TIME(17,0,0)),
E17*SUM(Periods!$M$24:$M$25)/365,IF(
(E90&gt;=TIME(17,0,0)) * (E90&lt;TIME(21,0,0)),
E17*SUM(Periods!$M$25/365),0))/$BA$17</f>
        <v>0</v>
      </c>
      <c r="F93" s="105">
        <f>IF(
(F90&gt;=TIME(7,0,0)) * (F90&lt;TIME(17,0,0)),
F17*SUM(Periods!$M$24:$M$25)/365,IF(
(F90&gt;=TIME(17,0,0)) * (F90&lt;TIME(21,0,0)),
F17*SUM(Periods!$M$25/365),0))/$BA$17</f>
        <v>0</v>
      </c>
      <c r="G93" s="105">
        <f>IF(
(G90&gt;=TIME(7,0,0)) * (G90&lt;TIME(17,0,0)),
G17*SUM(Periods!$M$24:$M$25)/365,IF(
(G90&gt;=TIME(17,0,0)) * (G90&lt;TIME(21,0,0)),
G17*SUM(Periods!$M$25/365),0))/$BA$17</f>
        <v>0</v>
      </c>
      <c r="H93" s="105">
        <f>IF(
(H90&gt;=TIME(7,0,0)) * (H90&lt;TIME(17,0,0)),
H17*SUM(Periods!$M$24:$M$25)/365,IF(
(H90&gt;=TIME(17,0,0)) * (H90&lt;TIME(21,0,0)),
H17*SUM(Periods!$M$25/365),0))/$BA$17</f>
        <v>0</v>
      </c>
      <c r="I93" s="105">
        <f>IF(
(I90&gt;=TIME(7,0,0)) * (I90&lt;TIME(17,0,0)),
I17*SUM(Periods!$M$24:$M$25)/365,IF(
(I90&gt;=TIME(17,0,0)) * (I90&lt;TIME(21,0,0)),
I17*SUM(Periods!$M$25/365),0))/$BA$17</f>
        <v>0</v>
      </c>
      <c r="J93" s="105">
        <f>IF(
(J90&gt;=TIME(7,0,0)) * (J90&lt;TIME(17,0,0)),
J17*SUM(Periods!$M$24:$M$25)/365,IF(
(J90&gt;=TIME(17,0,0)) * (J90&lt;TIME(21,0,0)),
J17*SUM(Periods!$M$25/365),0))/$BA$17</f>
        <v>0</v>
      </c>
      <c r="K93" s="105">
        <f>IF(
(K90&gt;=TIME(7,0,0)) * (K90&lt;TIME(17,0,0)),
K17*SUM(Periods!$M$24:$M$25)/365,IF(
(K90&gt;=TIME(17,0,0)) * (K90&lt;TIME(21,0,0)),
K17*SUM(Periods!$M$25/365),0))/$BA$17</f>
        <v>0</v>
      </c>
      <c r="L93" s="105">
        <f>IF(
(L90&gt;=TIME(7,0,0)) * (L90&lt;TIME(17,0,0)),
L17*SUM(Periods!$M$24:$M$25)/365,IF(
(L90&gt;=TIME(17,0,0)) * (L90&lt;TIME(21,0,0)),
L17*SUM(Periods!$M$25/365),0))/$BA$17</f>
        <v>0</v>
      </c>
      <c r="M93" s="105">
        <f>IF(
(M90&gt;=TIME(7,0,0)) * (M90&lt;TIME(17,0,0)),
M17*SUM(Periods!$M$24:$M$25)/365,IF(
(M90&gt;=TIME(17,0,0)) * (M90&lt;TIME(21,0,0)),
M17*SUM(Periods!$M$25/365),0))/$BA$17</f>
        <v>0</v>
      </c>
      <c r="N93" s="105">
        <f>IF(
(N90&gt;=TIME(7,0,0)) * (N90&lt;TIME(17,0,0)),
N17*SUM(Periods!$M$24:$M$25)/365,IF(
(N90&gt;=TIME(17,0,0)) * (N90&lt;TIME(21,0,0)),
N17*SUM(Periods!$M$25/365),0))/$BA$17</f>
        <v>0</v>
      </c>
      <c r="O93" s="105">
        <f>IF(
(O90&gt;=TIME(7,0,0)) * (O90&lt;TIME(17,0,0)),
O17*SUM(Periods!$M$24:$M$25)/365,IF(
(O90&gt;=TIME(17,0,0)) * (O90&lt;TIME(21,0,0)),
O17*SUM(Periods!$M$25/365),0))/$BA$17</f>
        <v>0</v>
      </c>
      <c r="P93" s="105">
        <f>IF(
(P90&gt;=TIME(7,0,0)) * (P90&lt;TIME(17,0,0)),
P17*SUM(Periods!$M$24:$M$25)/365,IF(
(P90&gt;=TIME(17,0,0)) * (P90&lt;TIME(21,0,0)),
P17*SUM(Periods!$M$25/365),0))/$BA$17</f>
        <v>0</v>
      </c>
      <c r="Q93" s="105">
        <f>IF(
(Q90&gt;=TIME(7,0,0)) * (Q90&lt;TIME(17,0,0)),
Q17*SUM(Periods!$M$24:$M$25)/365,IF(
(Q90&gt;=TIME(17,0,0)) * (Q90&lt;TIME(21,0,0)),
Q17*SUM(Periods!$M$25/365),0))/$BA$17</f>
        <v>0</v>
      </c>
      <c r="R93" s="105">
        <f>IF(
(R90&gt;=TIME(7,0,0)) * (R90&lt;TIME(17,0,0)),
R17*SUM(Periods!$M$24:$M$25)/365,IF(
(R90&gt;=TIME(17,0,0)) * (R90&lt;TIME(21,0,0)),
R17*SUM(Periods!$M$25/365),0))/$BA$17</f>
        <v>1.1463379695427666E-2</v>
      </c>
      <c r="S93" s="105">
        <f>IF(
(S90&gt;=TIME(7,0,0)) * (S90&lt;TIME(17,0,0)),
S17*SUM(Periods!$M$24:$M$25)/365,IF(
(S90&gt;=TIME(17,0,0)) * (S90&lt;TIME(21,0,0)),
S17*SUM(Periods!$M$25/365),0))/$BA$17</f>
        <v>1.2519250456558505E-2</v>
      </c>
      <c r="T93" s="105">
        <f>IF(
(T90&gt;=TIME(7,0,0)) * (T90&lt;TIME(17,0,0)),
T17*SUM(Periods!$M$24:$M$25)/365,IF(
(T90&gt;=TIME(17,0,0)) * (T90&lt;TIME(21,0,0)),
T17*SUM(Periods!$M$25/365),0))/$BA$17</f>
        <v>1.3323123422670049E-2</v>
      </c>
      <c r="U93" s="105">
        <f>IF(
(U90&gt;=TIME(7,0,0)) * (U90&lt;TIME(17,0,0)),
U17*SUM(Periods!$M$24:$M$25)/365,IF(
(U90&gt;=TIME(17,0,0)) * (U90&lt;TIME(21,0,0)),
U17*SUM(Periods!$M$25/365),0))/$BA$17</f>
        <v>1.3852318792210567E-2</v>
      </c>
      <c r="V93" s="105">
        <f>IF(
(V90&gt;=TIME(7,0,0)) * (V90&lt;TIME(17,0,0)),
V17*SUM(Periods!$M$24:$M$25)/365,IF(
(V90&gt;=TIME(17,0,0)) * (V90&lt;TIME(21,0,0)),
V17*SUM(Periods!$M$25/365),0))/$BA$17</f>
        <v>1.4106836565180051E-2</v>
      </c>
      <c r="W93" s="105">
        <f>IF(
(W90&gt;=TIME(7,0,0)) * (W90&lt;TIME(17,0,0)),
W17*SUM(Periods!$M$24:$M$25)/365,IF(
(W90&gt;=TIME(17,0,0)) * (W90&lt;TIME(21,0,0)),
W17*SUM(Periods!$M$25/365),0))/$BA$17</f>
        <v>1.4404193963302822E-2</v>
      </c>
      <c r="X93" s="105">
        <f>IF(
(X90&gt;=TIME(7,0,0)) * (X90&lt;TIME(17,0,0)),
X17*SUM(Periods!$M$24:$M$25)/365,IF(
(X90&gt;=TIME(17,0,0)) * (X90&lt;TIME(21,0,0)),
X17*SUM(Periods!$M$25/365),0))/$BA$17</f>
        <v>1.6692333942078006E-2</v>
      </c>
      <c r="Y93" s="105">
        <f>IF(
(Y90&gt;=TIME(7,0,0)) * (Y90&lt;TIME(17,0,0)),
Y17*SUM(Periods!$M$24:$M$25)/365,IF(
(Y90&gt;=TIME(17,0,0)) * (Y90&lt;TIME(21,0,0)),
Y17*SUM(Periods!$M$25/365),0))/$BA$17</f>
        <v>1.800776243207872E-2</v>
      </c>
      <c r="Z93" s="105">
        <f>IF(
(Z90&gt;=TIME(7,0,0)) * (Z90&lt;TIME(17,0,0)),
Z17*SUM(Periods!$M$24:$M$25)/365,IF(
(Z90&gt;=TIME(17,0,0)) * (Z90&lt;TIME(21,0,0)),
Z17*SUM(Periods!$M$25/365),0))/$BA$17</f>
        <v>1.8201800734243576E-2</v>
      </c>
      <c r="AA93" s="105">
        <f>IF(
(AA90&gt;=TIME(7,0,0)) * (AA90&lt;TIME(17,0,0)),
AA17*SUM(Periods!$M$24:$M$25)/365,IF(
(AA90&gt;=TIME(17,0,0)) * (AA90&lt;TIME(21,0,0)),
AA17*SUM(Periods!$M$25/365),0))/$BA$17</f>
        <v>1.8088401726484894E-2</v>
      </c>
      <c r="AB93" s="105">
        <f>IF(
(AB90&gt;=TIME(7,0,0)) * (AB90&lt;TIME(17,0,0)),
AB17*SUM(Periods!$M$24:$M$25)/365,IF(
(AB90&gt;=TIME(17,0,0)) * (AB90&lt;TIME(21,0,0)),
AB17*SUM(Periods!$M$25/365),0))/$BA$17</f>
        <v>1.7496206908189555E-2</v>
      </c>
      <c r="AC93" s="105">
        <f>IF(
(AC90&gt;=TIME(7,0,0)) * (AC90&lt;TIME(17,0,0)),
AC17*SUM(Periods!$M$24:$M$25)/365,IF(
(AC90&gt;=TIME(17,0,0)) * (AC90&lt;TIME(21,0,0)),
AC17*SUM(Periods!$M$25/365),0))/$BA$17</f>
        <v>1.7334928319377205E-2</v>
      </c>
      <c r="AD93" s="105">
        <f>IF(
(AD90&gt;=TIME(7,0,0)) * (AD90&lt;TIME(17,0,0)),
AD17*SUM(Periods!$M$24:$M$25)/365,IF(
(AD90&gt;=TIME(17,0,0)) * (AD90&lt;TIME(21,0,0)),
AD17*SUM(Periods!$M$25/365),0))/$BA$17</f>
        <v>1.6846052597039776E-2</v>
      </c>
      <c r="AE93" s="105">
        <f>IF(
(AE90&gt;=TIME(7,0,0)) * (AE90&lt;TIME(17,0,0)),
AE17*SUM(Periods!$M$24:$M$25)/365,IF(
(AE90&gt;=TIME(17,0,0)) * (AE90&lt;TIME(21,0,0)),
AE17*SUM(Periods!$M$25/365),0))/$BA$17</f>
        <v>1.6576414956369131E-2</v>
      </c>
      <c r="AF93" s="105">
        <f>IF(
(AF90&gt;=TIME(7,0,0)) * (AF90&lt;TIME(17,0,0)),
AF17*SUM(Periods!$M$24:$M$25)/365,IF(
(AF90&gt;=TIME(17,0,0)) * (AF90&lt;TIME(21,0,0)),
AF17*SUM(Periods!$M$25/365),0))/$BA$17</f>
        <v>1.6425216279357557E-2</v>
      </c>
      <c r="AG93" s="105">
        <f>IF(
(AG90&gt;=TIME(7,0,0)) * (AG90&lt;TIME(17,0,0)),
AG17*SUM(Periods!$M$24:$M$25)/365,IF(
(AG90&gt;=TIME(17,0,0)) * (AG90&lt;TIME(21,0,0)),
AG17*SUM(Periods!$M$25/365),0))/$BA$17</f>
        <v>1.643781616910852E-2</v>
      </c>
      <c r="AH93" s="105">
        <f>IF(
(AH90&gt;=TIME(7,0,0)) * (AH90&lt;TIME(17,0,0)),
AH17*SUM(Periods!$M$24:$M$25)/365,IF(
(AH90&gt;=TIME(17,0,0)) * (AH90&lt;TIME(21,0,0)),
AH17*SUM(Periods!$M$25/365),0))/$BA$17</f>
        <v>1.6412616389606591E-2</v>
      </c>
      <c r="AI93" s="105">
        <f>IF(
(AI90&gt;=TIME(7,0,0)) * (AI90&lt;TIME(17,0,0)),
AI17*SUM(Periods!$M$24:$M$25)/365,IF(
(AI90&gt;=TIME(17,0,0)) * (AI90&lt;TIME(21,0,0)),
AI17*SUM(Periods!$M$25/365),0))/$BA$17</f>
        <v>1.6468055904510833E-2</v>
      </c>
      <c r="AJ93" s="105">
        <f>IF(
(AJ90&gt;=TIME(7,0,0)) * (AJ90&lt;TIME(17,0,0)),
AJ17*SUM(Periods!$M$24:$M$25)/365,IF(
(AJ90&gt;=TIME(17,0,0)) * (AJ90&lt;TIME(21,0,0)),
AJ17*SUM(Periods!$M$25/365),0))/$BA$17</f>
        <v>1.57675020343572E-2</v>
      </c>
      <c r="AK93" s="105">
        <f>IF(
(AK90&gt;=TIME(7,0,0)) * (AK90&lt;TIME(17,0,0)),
AK17*SUM(Periods!$M$24:$M$25)/365,IF(
(AK90&gt;=TIME(17,0,0)) * (AK90&lt;TIME(21,0,0)),
AK17*SUM(Periods!$M$25/365),0))/$BA$17</f>
        <v>1.6064859432479962E-2</v>
      </c>
      <c r="AL93" s="105">
        <f>IF(
(AL90&gt;=TIME(7,0,0)) * (AL90&lt;TIME(17,0,0)),
AL17*SUM(Periods!$M$24:$M$25)/365,IF(
(AL90&gt;=TIME(17,0,0)) * (AL90&lt;TIME(21,0,0)),
AL17*SUM(Periods!$M$25/365),0))/$BA$17</f>
        <v>9.9175932210593173E-3</v>
      </c>
      <c r="AM93" s="105">
        <f>IF(
(AM90&gt;=TIME(7,0,0)) * (AM90&lt;TIME(17,0,0)),
AM17*SUM(Periods!$M$24:$M$25)/365,IF(
(AM90&gt;=TIME(17,0,0)) * (AM90&lt;TIME(21,0,0)),
AM17*SUM(Periods!$M$25/365),0))/$BA$17</f>
        <v>1.0281500036874678E-2</v>
      </c>
      <c r="AN93" s="105">
        <f>IF(
(AN90&gt;=TIME(7,0,0)) * (AN90&lt;TIME(17,0,0)),
AN17*SUM(Periods!$M$24:$M$25)/365,IF(
(AN90&gt;=TIME(17,0,0)) * (AN90&lt;TIME(21,0,0)),
AN17*SUM(Periods!$M$25/365),0))/$BA$17</f>
        <v>1.0642386879114809E-2</v>
      </c>
      <c r="AO93" s="105">
        <f>IF(
(AO90&gt;=TIME(7,0,0)) * (AO90&lt;TIME(17,0,0)),
AO17*SUM(Periods!$M$24:$M$25)/365,IF(
(AO90&gt;=TIME(17,0,0)) * (AO90&lt;TIME(21,0,0)),
AO17*SUM(Periods!$M$25/365),0))/$BA$17</f>
        <v>1.0739026033522208E-2</v>
      </c>
      <c r="AP93" s="105">
        <f>IF(
(AP90&gt;=TIME(7,0,0)) * (AP90&lt;TIME(17,0,0)),
AP17*SUM(Periods!$M$24:$M$25)/365,IF(
(AP90&gt;=TIME(17,0,0)) * (AP90&lt;TIME(21,0,0)),
AP17*SUM(Periods!$M$25/365),0))/$BA$17</f>
        <v>1.0560847592583565E-2</v>
      </c>
      <c r="AQ93" s="105">
        <f>IF(
(AQ90&gt;=TIME(7,0,0)) * (AQ90&lt;TIME(17,0,0)),
AQ17*SUM(Periods!$M$24:$M$25)/365,IF(
(AQ90&gt;=TIME(17,0,0)) * (AQ90&lt;TIME(21,0,0)),
AQ17*SUM(Periods!$M$25/365),0))/$BA$17</f>
        <v>1.0252810287909982E-2</v>
      </c>
      <c r="AR93" s="105">
        <f>IF(
(AR90&gt;=TIME(7,0,0)) * (AR90&lt;TIME(17,0,0)),
AR17*SUM(Periods!$M$24:$M$25)/365,IF(
(AR90&gt;=TIME(17,0,0)) * (AR90&lt;TIME(21,0,0)),
AR17*SUM(Periods!$M$25/365),0))/$BA$17</f>
        <v>9.9206131946345481E-3</v>
      </c>
      <c r="AS93" s="105">
        <f>IF(
(AS90&gt;=TIME(7,0,0)) * (AS90&lt;TIME(17,0,0)),
AS17*SUM(Periods!$M$24:$M$25)/365,IF(
(AS90&gt;=TIME(17,0,0)) * (AS90&lt;TIME(21,0,0)),
AS17*SUM(Periods!$M$25/365),0))/$BA$17</f>
        <v>9.5642563127572629E-3</v>
      </c>
      <c r="AT93" s="105">
        <f>IF(
(AT90&gt;=TIME(7,0,0)) * (AT90&lt;TIME(17,0,0)),
AT17*SUM(Periods!$M$24:$M$25)/365,IF(
(AT90&gt;=TIME(17,0,0)) * (AT90&lt;TIME(21,0,0)),
AT17*SUM(Periods!$M$25/365),0))/$BA$17</f>
        <v>0</v>
      </c>
      <c r="AU93" s="105">
        <f>IF(
(AU90&gt;=TIME(7,0,0)) * (AU90&lt;TIME(17,0,0)),
AU17*SUM(Periods!$M$24:$M$25)/365,IF(
(AU90&gt;=TIME(17,0,0)) * (AU90&lt;TIME(21,0,0)),
AU17*SUM(Periods!$M$25/365),0))/$BA$17</f>
        <v>0</v>
      </c>
      <c r="AV93" s="105">
        <f>IF(
(AV90&gt;=TIME(7,0,0)) * (AV90&lt;TIME(17,0,0)),
AV17*SUM(Periods!$M$24:$M$25)/365,IF(
(AV90&gt;=TIME(17,0,0)) * (AV90&lt;TIME(21,0,0)),
AV17*SUM(Periods!$M$25/365),0))/$BA$17</f>
        <v>0</v>
      </c>
      <c r="AW93" s="105">
        <f>IF(
(AW90&gt;=TIME(7,0,0)) * (AW90&lt;TIME(17,0,0)),
AW17*SUM(Periods!$M$24:$M$25)/365,IF(
(AW90&gt;=TIME(17,0,0)) * (AW90&lt;TIME(21,0,0)),
AW17*SUM(Periods!$M$25/365),0))/$BA$17</f>
        <v>0</v>
      </c>
      <c r="AX93" s="105">
        <f>IF(
(AX90&gt;=TIME(7,0,0)) * (AX90&lt;TIME(17,0,0)),
AX17*SUM(Periods!$M$24:$M$25)/365,IF(
(AX90&gt;=TIME(17,0,0)) * (AX90&lt;TIME(21,0,0)),
AX17*SUM(Periods!$M$25/365),0))/$BA$17</f>
        <v>0</v>
      </c>
      <c r="AY93" s="105">
        <f>IF(
(AY90&gt;=TIME(7,0,0)) * (AY90&lt;TIME(17,0,0)),
AY17*SUM(Periods!$M$24:$M$25)/365,IF(
(AY90&gt;=TIME(17,0,0)) * (AY90&lt;TIME(21,0,0)),
AY17*SUM(Periods!$M$25/365),0))/$BA$17</f>
        <v>0</v>
      </c>
      <c r="BA93" s="26">
        <f t="shared" si="37"/>
        <v>0.3983681042790877</v>
      </c>
      <c r="BB93" s="23">
        <f t="shared" si="38"/>
        <v>3983.7159000000011</v>
      </c>
      <c r="BC93" s="26"/>
    </row>
    <row r="94" spans="2:55" x14ac:dyDescent="0.35">
      <c r="C94" s="99"/>
      <c r="D94" s="23">
        <f>D17</f>
        <v>0.50080000000000002</v>
      </c>
      <c r="E94" s="23">
        <f t="shared" ref="E94:AY94" si="39">E17</f>
        <v>0.58040000000000003</v>
      </c>
      <c r="F94" s="23">
        <f t="shared" si="39"/>
        <v>0.57320000000000004</v>
      </c>
      <c r="G94" s="23">
        <f t="shared" si="39"/>
        <v>0.54339999999999999</v>
      </c>
      <c r="H94" s="23">
        <f t="shared" si="39"/>
        <v>0.50029999999999997</v>
      </c>
      <c r="I94" s="23">
        <f t="shared" si="39"/>
        <v>0.45179999999999998</v>
      </c>
      <c r="J94" s="23">
        <f t="shared" si="39"/>
        <v>0.42070000000000002</v>
      </c>
      <c r="K94" s="23">
        <f t="shared" si="39"/>
        <v>0.39979999999999999</v>
      </c>
      <c r="L94" s="23">
        <f t="shared" si="39"/>
        <v>0.38829999999999998</v>
      </c>
      <c r="M94" s="23">
        <f t="shared" si="39"/>
        <v>0.37930000000000003</v>
      </c>
      <c r="N94" s="23">
        <f t="shared" si="39"/>
        <v>0.37669999999999998</v>
      </c>
      <c r="O94" s="23">
        <f t="shared" si="39"/>
        <v>0.38919999999999999</v>
      </c>
      <c r="P94" s="23">
        <f t="shared" si="39"/>
        <v>0.41010000000000002</v>
      </c>
      <c r="Q94" s="23">
        <f t="shared" si="39"/>
        <v>0.45550000000000002</v>
      </c>
      <c r="R94" s="23">
        <f t="shared" si="39"/>
        <v>0.45490000000000003</v>
      </c>
      <c r="S94" s="23">
        <f t="shared" si="39"/>
        <v>0.49680000000000002</v>
      </c>
      <c r="T94" s="23">
        <f t="shared" si="39"/>
        <v>0.52869999999999995</v>
      </c>
      <c r="U94" s="23">
        <f t="shared" si="39"/>
        <v>0.54969999999999997</v>
      </c>
      <c r="V94" s="23">
        <f t="shared" si="39"/>
        <v>0.55979999999999996</v>
      </c>
      <c r="W94" s="23">
        <f t="shared" si="39"/>
        <v>0.5716</v>
      </c>
      <c r="X94" s="23">
        <f t="shared" si="39"/>
        <v>0.66239999999999999</v>
      </c>
      <c r="Y94" s="23">
        <f t="shared" si="39"/>
        <v>0.71460000000000001</v>
      </c>
      <c r="Z94" s="23">
        <f t="shared" si="39"/>
        <v>0.72230000000000005</v>
      </c>
      <c r="AA94" s="23">
        <f t="shared" si="39"/>
        <v>0.71779999999999999</v>
      </c>
      <c r="AB94" s="23">
        <f t="shared" si="39"/>
        <v>0.69430000000000003</v>
      </c>
      <c r="AC94" s="23">
        <f t="shared" si="39"/>
        <v>0.68789999999999996</v>
      </c>
      <c r="AD94" s="23">
        <f t="shared" si="39"/>
        <v>0.66849999999999998</v>
      </c>
      <c r="AE94" s="23">
        <f t="shared" si="39"/>
        <v>0.65780000000000005</v>
      </c>
      <c r="AF94" s="23">
        <f t="shared" si="39"/>
        <v>0.65180000000000005</v>
      </c>
      <c r="AG94" s="23">
        <f t="shared" si="39"/>
        <v>0.65229999999999999</v>
      </c>
      <c r="AH94" s="23">
        <f t="shared" si="39"/>
        <v>0.65129999999999999</v>
      </c>
      <c r="AI94" s="23">
        <f t="shared" si="39"/>
        <v>0.65349999999999997</v>
      </c>
      <c r="AJ94" s="23">
        <f t="shared" si="39"/>
        <v>0.62570000000000003</v>
      </c>
      <c r="AK94" s="23">
        <f t="shared" si="39"/>
        <v>0.63749999999999996</v>
      </c>
      <c r="AL94" s="23">
        <f>AL17</f>
        <v>0.65680000000000005</v>
      </c>
      <c r="AM94" s="23">
        <f t="shared" si="39"/>
        <v>0.68089999999999995</v>
      </c>
      <c r="AN94" s="23">
        <f t="shared" si="39"/>
        <v>0.70479999999999998</v>
      </c>
      <c r="AO94" s="23">
        <f t="shared" si="39"/>
        <v>0.71120000000000005</v>
      </c>
      <c r="AP94" s="23">
        <f t="shared" si="39"/>
        <v>0.69940000000000002</v>
      </c>
      <c r="AQ94" s="23">
        <f t="shared" si="39"/>
        <v>0.67900000000000005</v>
      </c>
      <c r="AR94" s="23">
        <f t="shared" si="39"/>
        <v>0.65700000000000003</v>
      </c>
      <c r="AS94" s="23">
        <f t="shared" si="39"/>
        <v>0.63339999999999996</v>
      </c>
      <c r="AT94" s="23">
        <f t="shared" si="39"/>
        <v>0.60289999999999999</v>
      </c>
      <c r="AU94" s="23">
        <f t="shared" si="39"/>
        <v>0.56659999999999999</v>
      </c>
      <c r="AV94" s="23">
        <f t="shared" si="39"/>
        <v>0.52629999999999999</v>
      </c>
      <c r="AW94" s="23">
        <f t="shared" si="39"/>
        <v>0.4844</v>
      </c>
      <c r="AX94" s="23">
        <f t="shared" si="39"/>
        <v>0.4461</v>
      </c>
      <c r="AY94" s="23">
        <f t="shared" si="39"/>
        <v>0.42</v>
      </c>
    </row>
    <row r="95" spans="2:55" x14ac:dyDescent="0.35">
      <c r="C95" s="99"/>
    </row>
    <row r="96" spans="2:55" x14ac:dyDescent="0.35">
      <c r="C96" s="99" t="s">
        <v>132</v>
      </c>
    </row>
    <row r="97" spans="3:55" ht="29" x14ac:dyDescent="0.35">
      <c r="C97" s="99"/>
      <c r="D97" s="27">
        <v>0</v>
      </c>
      <c r="E97" s="27">
        <v>2.0833333333333332E-2</v>
      </c>
      <c r="F97" s="27">
        <v>4.1666666666666664E-2</v>
      </c>
      <c r="G97" s="27">
        <v>6.25E-2</v>
      </c>
      <c r="H97" s="27">
        <v>8.3333333333333301E-2</v>
      </c>
      <c r="I97" s="27">
        <v>0.104166666666667</v>
      </c>
      <c r="J97" s="27">
        <v>0.125</v>
      </c>
      <c r="K97" s="27">
        <v>0.14583333333333301</v>
      </c>
      <c r="L97" s="27">
        <v>0.16666666666666699</v>
      </c>
      <c r="M97" s="27">
        <v>0.1875</v>
      </c>
      <c r="N97" s="27">
        <v>0.20833333333333301</v>
      </c>
      <c r="O97" s="27">
        <v>0.22916666666666699</v>
      </c>
      <c r="P97" s="27">
        <v>0.25</v>
      </c>
      <c r="Q97" s="27">
        <v>0.27083333333333298</v>
      </c>
      <c r="R97" s="27">
        <v>0.29166666666666702</v>
      </c>
      <c r="S97" s="27">
        <v>0.3125</v>
      </c>
      <c r="T97" s="27">
        <v>0.33333333333333298</v>
      </c>
      <c r="U97" s="27">
        <v>0.35416666666666702</v>
      </c>
      <c r="V97" s="27">
        <v>0.375</v>
      </c>
      <c r="W97" s="27">
        <v>0.39583333333333298</v>
      </c>
      <c r="X97" s="27">
        <v>0.41666666666666702</v>
      </c>
      <c r="Y97" s="27">
        <v>0.4375</v>
      </c>
      <c r="Z97" s="27">
        <v>0.45833333333333298</v>
      </c>
      <c r="AA97" s="27">
        <v>0.47916666666666702</v>
      </c>
      <c r="AB97" s="27">
        <v>0.5</v>
      </c>
      <c r="AC97" s="27">
        <v>0.52083333333333304</v>
      </c>
      <c r="AD97" s="27">
        <v>0.54166666666666696</v>
      </c>
      <c r="AE97" s="27">
        <v>0.5625</v>
      </c>
      <c r="AF97" s="27">
        <v>0.58333333333333304</v>
      </c>
      <c r="AG97" s="27">
        <v>0.60416666666666696</v>
      </c>
      <c r="AH97" s="27">
        <v>0.625</v>
      </c>
      <c r="AI97" s="27">
        <v>0.64583333333333304</v>
      </c>
      <c r="AJ97" s="27">
        <v>0.66666666666666696</v>
      </c>
      <c r="AK97" s="27">
        <v>0.6875</v>
      </c>
      <c r="AL97" s="27">
        <v>0.70833333333333304</v>
      </c>
      <c r="AM97" s="27">
        <v>0.72916666666666696</v>
      </c>
      <c r="AN97" s="27">
        <v>0.75</v>
      </c>
      <c r="AO97" s="27">
        <v>0.77083333333333304</v>
      </c>
      <c r="AP97" s="27">
        <v>0.79166666666666696</v>
      </c>
      <c r="AQ97" s="27">
        <v>0.8125</v>
      </c>
      <c r="AR97" s="27">
        <v>0.83333333333333304</v>
      </c>
      <c r="AS97" s="27">
        <v>0.85416666666666696</v>
      </c>
      <c r="AT97" s="27">
        <v>0.875</v>
      </c>
      <c r="AU97" s="27">
        <v>0.89583333333333304</v>
      </c>
      <c r="AV97" s="27">
        <v>0.91666666666666696</v>
      </c>
      <c r="AW97" s="27">
        <v>0.9375</v>
      </c>
      <c r="AX97" s="27">
        <v>0.95833333333333304</v>
      </c>
      <c r="AY97" s="27">
        <v>0.97916666666666696</v>
      </c>
      <c r="BA97" s="104" t="s">
        <v>107</v>
      </c>
      <c r="BB97" s="104" t="s">
        <v>139</v>
      </c>
    </row>
    <row r="98" spans="3:55" x14ac:dyDescent="0.35">
      <c r="C98" s="100" t="s">
        <v>25</v>
      </c>
      <c r="D98" s="105">
        <v>0</v>
      </c>
      <c r="E98" s="105">
        <v>0</v>
      </c>
      <c r="F98" s="105">
        <v>0</v>
      </c>
      <c r="G98" s="105">
        <v>0</v>
      </c>
      <c r="H98" s="105">
        <v>0</v>
      </c>
      <c r="I98" s="105">
        <v>0</v>
      </c>
      <c r="J98" s="105">
        <v>0</v>
      </c>
      <c r="K98" s="105">
        <v>0</v>
      </c>
      <c r="L98" s="105">
        <v>0</v>
      </c>
      <c r="M98" s="105">
        <v>0</v>
      </c>
      <c r="N98" s="105">
        <v>0</v>
      </c>
      <c r="O98" s="105">
        <v>0</v>
      </c>
      <c r="P98" s="105">
        <v>0</v>
      </c>
      <c r="Q98" s="105">
        <v>0</v>
      </c>
      <c r="R98" s="105">
        <v>0</v>
      </c>
      <c r="S98" s="105">
        <v>0</v>
      </c>
      <c r="T98" s="105">
        <v>0</v>
      </c>
      <c r="U98" s="105">
        <v>0</v>
      </c>
      <c r="V98" s="105">
        <v>0</v>
      </c>
      <c r="W98" s="105">
        <v>0</v>
      </c>
      <c r="X98" s="105">
        <v>0</v>
      </c>
      <c r="Y98" s="105">
        <v>0</v>
      </c>
      <c r="Z98" s="105">
        <v>0</v>
      </c>
      <c r="AA98" s="105">
        <v>0</v>
      </c>
      <c r="AB98" s="105">
        <v>0</v>
      </c>
      <c r="AC98" s="105">
        <v>0</v>
      </c>
      <c r="AD98" s="105">
        <v>0</v>
      </c>
      <c r="AE98" s="105">
        <v>0</v>
      </c>
      <c r="AF98" s="105">
        <v>0</v>
      </c>
      <c r="AG98" s="105">
        <v>0</v>
      </c>
      <c r="AH98" s="105">
        <v>0</v>
      </c>
      <c r="AI98" s="105">
        <v>0</v>
      </c>
      <c r="AJ98" s="105">
        <v>0</v>
      </c>
      <c r="AK98" s="105">
        <v>0</v>
      </c>
      <c r="AL98" s="105">
        <v>0</v>
      </c>
      <c r="AM98" s="105">
        <v>0</v>
      </c>
      <c r="AN98" s="105">
        <v>0</v>
      </c>
      <c r="AO98" s="105">
        <v>0</v>
      </c>
      <c r="AP98" s="105">
        <v>0</v>
      </c>
      <c r="AQ98" s="105">
        <v>0</v>
      </c>
      <c r="AR98" s="105">
        <v>0</v>
      </c>
      <c r="AS98" s="105">
        <v>0</v>
      </c>
      <c r="AT98" s="105">
        <v>0</v>
      </c>
      <c r="AU98" s="105">
        <v>0</v>
      </c>
      <c r="AV98" s="105">
        <v>0</v>
      </c>
      <c r="AW98" s="105">
        <v>0</v>
      </c>
      <c r="AX98" s="105">
        <v>0</v>
      </c>
      <c r="AY98" s="105">
        <v>0</v>
      </c>
      <c r="BA98" s="26">
        <f t="shared" ref="BA98:BA100" si="40">SUM(D98:AY98)</f>
        <v>0</v>
      </c>
      <c r="BB98" s="23">
        <f>BA98*$BC$18</f>
        <v>0</v>
      </c>
      <c r="BC98" s="26"/>
    </row>
    <row r="99" spans="3:55" x14ac:dyDescent="0.35">
      <c r="C99" s="100" t="s">
        <v>19</v>
      </c>
      <c r="D99" s="105">
        <f>D101/$BA$18</f>
        <v>4.1717368378356455E-2</v>
      </c>
      <c r="E99" s="105">
        <f t="shared" ref="E99:P99" si="41">E101/$BA$18</f>
        <v>4.1717368378356455E-2</v>
      </c>
      <c r="F99" s="105">
        <f t="shared" si="41"/>
        <v>4.1717368378356455E-2</v>
      </c>
      <c r="G99" s="105">
        <f t="shared" si="41"/>
        <v>4.1717368378356455E-2</v>
      </c>
      <c r="H99" s="105">
        <f t="shared" si="41"/>
        <v>4.1717368378356455E-2</v>
      </c>
      <c r="I99" s="105">
        <f t="shared" si="41"/>
        <v>4.1717368378356455E-2</v>
      </c>
      <c r="J99" s="105">
        <f t="shared" si="41"/>
        <v>4.1717368378356455E-2</v>
      </c>
      <c r="K99" s="105">
        <f t="shared" si="41"/>
        <v>4.1717368378356455E-2</v>
      </c>
      <c r="L99" s="105">
        <f t="shared" si="41"/>
        <v>4.1717368378356455E-2</v>
      </c>
      <c r="M99" s="105">
        <f t="shared" si="41"/>
        <v>4.1717368378356455E-2</v>
      </c>
      <c r="N99" s="105">
        <f t="shared" si="41"/>
        <v>4.1717368378356455E-2</v>
      </c>
      <c r="O99" s="105">
        <f t="shared" si="41"/>
        <v>4.1717368378356455E-2</v>
      </c>
      <c r="P99" s="105">
        <f t="shared" si="41"/>
        <v>4.1717368378356455E-2</v>
      </c>
      <c r="Q99" s="105">
        <v>0</v>
      </c>
      <c r="R99" s="105">
        <v>0</v>
      </c>
      <c r="S99" s="105">
        <v>0</v>
      </c>
      <c r="T99" s="105">
        <v>0</v>
      </c>
      <c r="U99" s="105">
        <v>0</v>
      </c>
      <c r="V99" s="105">
        <v>0</v>
      </c>
      <c r="W99" s="105">
        <v>0</v>
      </c>
      <c r="X99" s="105">
        <v>0</v>
      </c>
      <c r="Y99" s="105">
        <v>0</v>
      </c>
      <c r="Z99" s="105">
        <v>0</v>
      </c>
      <c r="AA99" s="105">
        <v>0</v>
      </c>
      <c r="AB99" s="105">
        <v>0</v>
      </c>
      <c r="AC99" s="105">
        <v>0</v>
      </c>
      <c r="AD99" s="105">
        <v>0</v>
      </c>
      <c r="AE99" s="105">
        <v>0</v>
      </c>
      <c r="AF99" s="105">
        <v>0</v>
      </c>
      <c r="AG99" s="105">
        <v>0</v>
      </c>
      <c r="AH99" s="105">
        <v>0</v>
      </c>
      <c r="AI99" s="105">
        <v>0</v>
      </c>
      <c r="AJ99" s="105">
        <v>0</v>
      </c>
      <c r="AK99" s="105">
        <v>0</v>
      </c>
      <c r="AL99" s="105">
        <v>0</v>
      </c>
      <c r="AM99" s="105">
        <v>0</v>
      </c>
      <c r="AN99" s="105">
        <v>0</v>
      </c>
      <c r="AO99" s="105">
        <v>0</v>
      </c>
      <c r="AP99" s="105">
        <v>0</v>
      </c>
      <c r="AQ99" s="105">
        <v>0</v>
      </c>
      <c r="AR99" s="105">
        <v>0</v>
      </c>
      <c r="AS99" s="105">
        <v>0</v>
      </c>
      <c r="AT99" s="105">
        <v>0</v>
      </c>
      <c r="AU99" s="105">
        <v>0</v>
      </c>
      <c r="AV99" s="105">
        <v>0</v>
      </c>
      <c r="AW99" s="105">
        <v>0</v>
      </c>
      <c r="AX99" s="105">
        <v>0</v>
      </c>
      <c r="AY99" s="105">
        <f>AY101/$BA$18</f>
        <v>4.1717368378356455E-2</v>
      </c>
      <c r="BA99" s="26">
        <f t="shared" si="40"/>
        <v>0.5840431572969903</v>
      </c>
      <c r="BB99" s="23">
        <f t="shared" ref="BB99:BB100" si="42">BA99*$BC$18</f>
        <v>1051.127</v>
      </c>
      <c r="BC99" s="26"/>
    </row>
    <row r="100" spans="3:55" x14ac:dyDescent="0.35">
      <c r="C100" s="100" t="s">
        <v>143</v>
      </c>
      <c r="D100" s="105">
        <v>0</v>
      </c>
      <c r="E100" s="105">
        <v>0</v>
      </c>
      <c r="F100" s="105">
        <v>0</v>
      </c>
      <c r="G100" s="105">
        <v>0</v>
      </c>
      <c r="H100" s="105">
        <v>0</v>
      </c>
      <c r="I100" s="105">
        <v>0</v>
      </c>
      <c r="J100" s="105">
        <v>0</v>
      </c>
      <c r="K100" s="105">
        <v>0</v>
      </c>
      <c r="L100" s="105">
        <v>0</v>
      </c>
      <c r="M100" s="105">
        <v>0</v>
      </c>
      <c r="N100" s="105">
        <v>0</v>
      </c>
      <c r="O100" s="105">
        <v>0</v>
      </c>
      <c r="P100" s="105">
        <v>0</v>
      </c>
      <c r="Q100" s="105">
        <v>0</v>
      </c>
      <c r="R100" s="105">
        <v>0</v>
      </c>
      <c r="S100" s="105">
        <v>0</v>
      </c>
      <c r="T100" s="105">
        <v>0</v>
      </c>
      <c r="U100" s="105">
        <v>0</v>
      </c>
      <c r="V100" s="105">
        <v>0</v>
      </c>
      <c r="W100" s="105">
        <f>W101/$BA$18</f>
        <v>2.9711203050214977E-2</v>
      </c>
      <c r="X100" s="105">
        <f t="shared" ref="X100:AJ100" si="43">X101/$BA$18</f>
        <v>2.9711203050214977E-2</v>
      </c>
      <c r="Y100" s="105">
        <f t="shared" si="43"/>
        <v>2.9711203050214977E-2</v>
      </c>
      <c r="Z100" s="105">
        <f t="shared" si="43"/>
        <v>2.9711203050214977E-2</v>
      </c>
      <c r="AA100" s="105">
        <f t="shared" si="43"/>
        <v>2.9711203050214977E-2</v>
      </c>
      <c r="AB100" s="105">
        <f t="shared" si="43"/>
        <v>2.9711203050214977E-2</v>
      </c>
      <c r="AC100" s="105">
        <f t="shared" si="43"/>
        <v>2.9711203050214977E-2</v>
      </c>
      <c r="AD100" s="105">
        <f t="shared" si="43"/>
        <v>2.9711203050214977E-2</v>
      </c>
      <c r="AE100" s="105">
        <f t="shared" si="43"/>
        <v>2.9711203050214977E-2</v>
      </c>
      <c r="AF100" s="105">
        <f t="shared" si="43"/>
        <v>2.9711203050214977E-2</v>
      </c>
      <c r="AG100" s="105">
        <f t="shared" si="43"/>
        <v>2.9711203050214977E-2</v>
      </c>
      <c r="AH100" s="105">
        <f t="shared" si="43"/>
        <v>2.9711203050214977E-2</v>
      </c>
      <c r="AI100" s="105">
        <f t="shared" si="43"/>
        <v>2.9711203050214977E-2</v>
      </c>
      <c r="AJ100" s="105">
        <f t="shared" si="43"/>
        <v>2.9711203050214977E-2</v>
      </c>
      <c r="AK100" s="105">
        <v>0</v>
      </c>
      <c r="AL100" s="105">
        <v>0</v>
      </c>
      <c r="AM100" s="105">
        <v>0</v>
      </c>
      <c r="AN100" s="105">
        <v>0</v>
      </c>
      <c r="AO100" s="105">
        <v>0</v>
      </c>
      <c r="AP100" s="105">
        <v>0</v>
      </c>
      <c r="AQ100" s="105">
        <v>0</v>
      </c>
      <c r="AR100" s="105">
        <v>0</v>
      </c>
      <c r="AS100" s="105">
        <v>0</v>
      </c>
      <c r="AT100" s="105">
        <v>0</v>
      </c>
      <c r="AU100" s="105">
        <v>0</v>
      </c>
      <c r="AV100" s="105">
        <v>0</v>
      </c>
      <c r="AW100" s="105">
        <v>0</v>
      </c>
      <c r="AX100" s="105">
        <v>0</v>
      </c>
      <c r="AY100" s="105">
        <v>0</v>
      </c>
      <c r="BA100" s="26">
        <f t="shared" si="40"/>
        <v>0.41595684270300953</v>
      </c>
      <c r="BB100" s="23">
        <f t="shared" si="42"/>
        <v>748.61499999999978</v>
      </c>
      <c r="BC100" s="26"/>
    </row>
    <row r="101" spans="3:55" x14ac:dyDescent="0.35">
      <c r="D101" s="23">
        <f>D18</f>
        <v>0.20569999999999999</v>
      </c>
      <c r="E101" s="23">
        <f t="shared" ref="E101:AY101" si="44">E18</f>
        <v>0.20569999999999999</v>
      </c>
      <c r="F101" s="23">
        <f t="shared" si="44"/>
        <v>0.20569999999999999</v>
      </c>
      <c r="G101" s="23">
        <f t="shared" si="44"/>
        <v>0.20569999999999999</v>
      </c>
      <c r="H101" s="23">
        <f t="shared" si="44"/>
        <v>0.20569999999999999</v>
      </c>
      <c r="I101" s="23">
        <f t="shared" si="44"/>
        <v>0.20569999999999999</v>
      </c>
      <c r="J101" s="23">
        <f t="shared" si="44"/>
        <v>0.20569999999999999</v>
      </c>
      <c r="K101" s="23">
        <f t="shared" si="44"/>
        <v>0.20569999999999999</v>
      </c>
      <c r="L101" s="23">
        <f t="shared" si="44"/>
        <v>0.20569999999999999</v>
      </c>
      <c r="M101" s="23">
        <f t="shared" si="44"/>
        <v>0.20569999999999999</v>
      </c>
      <c r="N101" s="23">
        <f t="shared" si="44"/>
        <v>0.20569999999999999</v>
      </c>
      <c r="O101" s="23">
        <f t="shared" si="44"/>
        <v>0.20569999999999999</v>
      </c>
      <c r="P101" s="23">
        <f t="shared" si="44"/>
        <v>0.20569999999999999</v>
      </c>
      <c r="Q101" s="23">
        <f t="shared" si="44"/>
        <v>0</v>
      </c>
      <c r="R101" s="23">
        <f t="shared" si="44"/>
        <v>0</v>
      </c>
      <c r="S101" s="23">
        <f t="shared" si="44"/>
        <v>0</v>
      </c>
      <c r="T101" s="23">
        <f t="shared" si="44"/>
        <v>0</v>
      </c>
      <c r="U101" s="23">
        <f t="shared" si="44"/>
        <v>0</v>
      </c>
      <c r="V101" s="23">
        <f t="shared" si="44"/>
        <v>0</v>
      </c>
      <c r="W101" s="23">
        <f t="shared" si="44"/>
        <v>0.14649999999999999</v>
      </c>
      <c r="X101" s="23">
        <f t="shared" si="44"/>
        <v>0.14649999999999999</v>
      </c>
      <c r="Y101" s="23">
        <f t="shared" si="44"/>
        <v>0.14649999999999999</v>
      </c>
      <c r="Z101" s="23">
        <f t="shared" si="44"/>
        <v>0.14649999999999999</v>
      </c>
      <c r="AA101" s="23">
        <f t="shared" si="44"/>
        <v>0.14649999999999999</v>
      </c>
      <c r="AB101" s="23">
        <f t="shared" si="44"/>
        <v>0.14649999999999999</v>
      </c>
      <c r="AC101" s="23">
        <f t="shared" si="44"/>
        <v>0.14649999999999999</v>
      </c>
      <c r="AD101" s="23">
        <f t="shared" si="44"/>
        <v>0.14649999999999999</v>
      </c>
      <c r="AE101" s="23">
        <f t="shared" si="44"/>
        <v>0.14649999999999999</v>
      </c>
      <c r="AF101" s="23">
        <f t="shared" si="44"/>
        <v>0.14649999999999999</v>
      </c>
      <c r="AG101" s="23">
        <f t="shared" si="44"/>
        <v>0.14649999999999999</v>
      </c>
      <c r="AH101" s="23">
        <f t="shared" si="44"/>
        <v>0.14649999999999999</v>
      </c>
      <c r="AI101" s="23">
        <f t="shared" si="44"/>
        <v>0.14649999999999999</v>
      </c>
      <c r="AJ101" s="23">
        <f t="shared" si="44"/>
        <v>0.14649999999999999</v>
      </c>
      <c r="AK101" s="23">
        <f t="shared" si="44"/>
        <v>0</v>
      </c>
      <c r="AL101" s="23">
        <f t="shared" si="44"/>
        <v>0</v>
      </c>
      <c r="AM101" s="23">
        <f t="shared" si="44"/>
        <v>0</v>
      </c>
      <c r="AN101" s="23">
        <f t="shared" si="44"/>
        <v>0</v>
      </c>
      <c r="AO101" s="23">
        <f t="shared" si="44"/>
        <v>0</v>
      </c>
      <c r="AP101" s="23">
        <f t="shared" si="44"/>
        <v>0</v>
      </c>
      <c r="AQ101" s="23">
        <f t="shared" si="44"/>
        <v>0</v>
      </c>
      <c r="AR101" s="23">
        <f t="shared" si="44"/>
        <v>0</v>
      </c>
      <c r="AS101" s="23">
        <f t="shared" si="44"/>
        <v>0</v>
      </c>
      <c r="AT101" s="23">
        <f t="shared" si="44"/>
        <v>0</v>
      </c>
      <c r="AU101" s="23">
        <f t="shared" si="44"/>
        <v>0</v>
      </c>
      <c r="AV101" s="23">
        <f t="shared" si="44"/>
        <v>0</v>
      </c>
      <c r="AW101" s="23">
        <f t="shared" si="44"/>
        <v>0</v>
      </c>
      <c r="AX101" s="23">
        <f t="shared" si="44"/>
        <v>0</v>
      </c>
      <c r="AY101" s="23">
        <f t="shared" si="44"/>
        <v>0.20569999999999999</v>
      </c>
    </row>
  </sheetData>
  <mergeCells count="10">
    <mergeCell ref="BB6:BC6"/>
    <mergeCell ref="B2:J2"/>
    <mergeCell ref="B3:J3"/>
    <mergeCell ref="B12:B13"/>
    <mergeCell ref="B14:B15"/>
    <mergeCell ref="B16:B18"/>
    <mergeCell ref="B5:B7"/>
    <mergeCell ref="C5:C7"/>
    <mergeCell ref="B8:B9"/>
    <mergeCell ref="B10:B11"/>
  </mergeCells>
  <pageMargins left="0.7" right="0.7" top="0.75" bottom="0.75" header="0.3" footer="0.3"/>
  <pageSetup paperSize="9" orientation="portrait" r:id="rId1"/>
  <headerFooter>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99E88-E101-4DB0-942D-EDEEA8DC77F7}">
  <dimension ref="B2:AE31"/>
  <sheetViews>
    <sheetView zoomScale="85" zoomScaleNormal="85" workbookViewId="0"/>
  </sheetViews>
  <sheetFormatPr defaultColWidth="8.7265625" defaultRowHeight="14.5" x14ac:dyDescent="0.35"/>
  <cols>
    <col min="1" max="1" width="8.81640625" bestFit="1" customWidth="1"/>
    <col min="2" max="2" width="18.54296875" bestFit="1" customWidth="1"/>
    <col min="3" max="3" width="12.54296875" customWidth="1"/>
    <col min="4" max="4" width="14.1796875" style="12" bestFit="1" customWidth="1"/>
    <col min="5" max="5" width="21.7265625" bestFit="1" customWidth="1"/>
    <col min="6" max="6" width="23.1796875" style="12" bestFit="1" customWidth="1"/>
    <col min="7" max="7" width="17.7265625" style="12" customWidth="1"/>
    <col min="8" max="8" width="34.453125" style="12" bestFit="1" customWidth="1"/>
    <col min="10" max="10" width="14.7265625" bestFit="1" customWidth="1"/>
    <col min="11" max="11" width="11.1796875" customWidth="1"/>
    <col min="12" max="12" width="23.453125" bestFit="1" customWidth="1"/>
    <col min="13" max="13" width="16.1796875" bestFit="1" customWidth="1"/>
    <col min="14" max="14" width="34.26953125" bestFit="1" customWidth="1"/>
    <col min="16" max="16" width="16.26953125" bestFit="1" customWidth="1"/>
    <col min="17" max="18" width="11.81640625" bestFit="1" customWidth="1"/>
    <col min="20" max="20" width="52.1796875" bestFit="1" customWidth="1"/>
    <col min="21" max="21" width="23.7265625" customWidth="1"/>
    <col min="25" max="25" width="16.1796875" bestFit="1" customWidth="1"/>
    <col min="26" max="27" width="11.26953125" bestFit="1" customWidth="1"/>
    <col min="29" max="29" width="15.26953125" customWidth="1"/>
  </cols>
  <sheetData>
    <row r="2" spans="2:31" ht="28.5" x14ac:dyDescent="0.65">
      <c r="B2" s="90" t="s">
        <v>133</v>
      </c>
    </row>
    <row r="3" spans="2:31" ht="21" x14ac:dyDescent="0.5">
      <c r="B3" s="58" t="s">
        <v>134</v>
      </c>
    </row>
    <row r="4" spans="2:31" ht="15" thickBot="1" x14ac:dyDescent="0.4"/>
    <row r="5" spans="2:31" ht="15" thickBot="1" x14ac:dyDescent="0.4">
      <c r="B5" s="139" t="s">
        <v>38</v>
      </c>
      <c r="C5" s="140"/>
      <c r="D5" s="59" t="s">
        <v>58</v>
      </c>
      <c r="E5" s="60" t="s">
        <v>59</v>
      </c>
      <c r="F5" s="61" t="s">
        <v>27</v>
      </c>
      <c r="G5" s="62" t="s">
        <v>28</v>
      </c>
      <c r="H5" s="63" t="s">
        <v>29</v>
      </c>
      <c r="J5" s="137" t="s">
        <v>53</v>
      </c>
      <c r="K5" s="138"/>
      <c r="L5" s="62" t="s">
        <v>27</v>
      </c>
      <c r="M5" s="62" t="s">
        <v>28</v>
      </c>
      <c r="N5" s="63" t="s">
        <v>29</v>
      </c>
      <c r="P5" t="s">
        <v>52</v>
      </c>
      <c r="U5" t="s">
        <v>74</v>
      </c>
    </row>
    <row r="6" spans="2:31" x14ac:dyDescent="0.35">
      <c r="B6" s="65">
        <v>2026</v>
      </c>
      <c r="C6" s="66" t="s">
        <v>60</v>
      </c>
      <c r="D6" s="67">
        <v>46204</v>
      </c>
      <c r="E6" s="68">
        <v>46234</v>
      </c>
      <c r="F6" s="69">
        <f>NETWORKDAYS.INTL(D6,E6,"0000000")</f>
        <v>31</v>
      </c>
      <c r="G6" s="12">
        <f>NETWORKDAYS(D6,E6,$Q$8:$R$19)</f>
        <v>23</v>
      </c>
      <c r="H6" s="70">
        <f>F6-G6</f>
        <v>8</v>
      </c>
      <c r="J6" s="71" t="s">
        <v>18</v>
      </c>
      <c r="K6" s="72" t="s">
        <v>30</v>
      </c>
      <c r="L6" s="12">
        <f>SUM(F10:F14)</f>
        <v>151</v>
      </c>
      <c r="M6" s="12">
        <f>SUM(G10:G14)</f>
        <v>102</v>
      </c>
      <c r="N6" s="72">
        <f>SUM(H10:H14)</f>
        <v>49</v>
      </c>
      <c r="P6" s="134" t="s">
        <v>38</v>
      </c>
      <c r="Q6" s="134"/>
      <c r="R6" s="134"/>
      <c r="T6" s="73" t="s">
        <v>73</v>
      </c>
      <c r="U6" t="s">
        <v>75</v>
      </c>
      <c r="AC6" s="74"/>
      <c r="AD6" s="74"/>
      <c r="AE6" s="74"/>
    </row>
    <row r="7" spans="2:31" x14ac:dyDescent="0.35">
      <c r="B7" s="69">
        <v>2026</v>
      </c>
      <c r="C7" s="75" t="s">
        <v>61</v>
      </c>
      <c r="D7" s="76">
        <v>46235</v>
      </c>
      <c r="E7" s="77">
        <v>46265</v>
      </c>
      <c r="F7" s="69">
        <f t="shared" ref="F7:F17" si="0">NETWORKDAYS.INTL(D7,E7,"0000000")</f>
        <v>31</v>
      </c>
      <c r="G7" s="12">
        <f t="shared" ref="G7:G17" si="1">NETWORKDAYS(D7,E7,$Q$8:$R$19)</f>
        <v>21</v>
      </c>
      <c r="H7" s="70">
        <f t="shared" ref="H7:H17" si="2">F7-G7</f>
        <v>10</v>
      </c>
      <c r="J7" s="71" t="s">
        <v>18</v>
      </c>
      <c r="K7" s="72" t="s">
        <v>31</v>
      </c>
      <c r="L7" s="12">
        <f>SUM(F6:F7,F17)</f>
        <v>92</v>
      </c>
      <c r="M7" s="12">
        <f>SUM(G6:G7,G17)</f>
        <v>65</v>
      </c>
      <c r="N7" s="72">
        <f>SUM(H6:H7,H17)</f>
        <v>27</v>
      </c>
      <c r="P7" s="73" t="s">
        <v>39</v>
      </c>
      <c r="Q7" s="55">
        <v>2026</v>
      </c>
      <c r="R7" s="55">
        <v>2027</v>
      </c>
      <c r="T7" t="s">
        <v>49</v>
      </c>
      <c r="U7" s="78">
        <v>46300</v>
      </c>
      <c r="AC7" s="74"/>
      <c r="AD7" s="74"/>
      <c r="AE7" s="74"/>
    </row>
    <row r="8" spans="2:31" x14ac:dyDescent="0.35">
      <c r="B8" s="69">
        <v>2026</v>
      </c>
      <c r="C8" s="75" t="s">
        <v>62</v>
      </c>
      <c r="D8" s="76">
        <v>46266</v>
      </c>
      <c r="E8" s="77">
        <v>46295</v>
      </c>
      <c r="F8" s="69">
        <f t="shared" si="0"/>
        <v>30</v>
      </c>
      <c r="G8" s="12">
        <f t="shared" si="1"/>
        <v>22</v>
      </c>
      <c r="H8" s="70">
        <f t="shared" si="2"/>
        <v>8</v>
      </c>
      <c r="J8" s="71" t="s">
        <v>32</v>
      </c>
      <c r="K8" s="72" t="s">
        <v>33</v>
      </c>
      <c r="L8" s="12">
        <f>SUM(F15:F16)</f>
        <v>61</v>
      </c>
      <c r="M8" s="12">
        <f>SUM(G15:G16)</f>
        <v>42</v>
      </c>
      <c r="N8" s="72">
        <f>SUM(H15:H16)</f>
        <v>19</v>
      </c>
      <c r="P8" t="s">
        <v>40</v>
      </c>
      <c r="Q8" s="78">
        <v>46023</v>
      </c>
      <c r="R8" s="78">
        <v>46388</v>
      </c>
      <c r="T8" t="s">
        <v>50</v>
      </c>
      <c r="U8" s="78">
        <v>46381</v>
      </c>
      <c r="AC8" s="74"/>
      <c r="AD8" s="74"/>
      <c r="AE8" s="74"/>
    </row>
    <row r="9" spans="2:31" ht="15" thickBot="1" x14ac:dyDescent="0.4">
      <c r="B9" s="69">
        <v>2026</v>
      </c>
      <c r="C9" s="75" t="s">
        <v>63</v>
      </c>
      <c r="D9" s="76">
        <v>46296</v>
      </c>
      <c r="E9" s="77">
        <v>46326</v>
      </c>
      <c r="F9" s="69">
        <f t="shared" si="0"/>
        <v>31</v>
      </c>
      <c r="G9" s="12">
        <f t="shared" si="1"/>
        <v>21</v>
      </c>
      <c r="H9" s="70">
        <f t="shared" si="2"/>
        <v>10</v>
      </c>
      <c r="J9" s="79" t="s">
        <v>32</v>
      </c>
      <c r="K9" s="80" t="s">
        <v>34</v>
      </c>
      <c r="L9" s="81">
        <f>SUM(F8:F9)</f>
        <v>61</v>
      </c>
      <c r="M9" s="81">
        <f>SUM(G8:G9)</f>
        <v>43</v>
      </c>
      <c r="N9" s="80">
        <f>SUM(H8:H9)</f>
        <v>18</v>
      </c>
      <c r="P9" t="s">
        <v>41</v>
      </c>
      <c r="Q9" s="78">
        <v>46048</v>
      </c>
      <c r="R9" s="78">
        <v>46413</v>
      </c>
      <c r="T9" t="s">
        <v>76</v>
      </c>
      <c r="U9" s="78">
        <v>46382</v>
      </c>
      <c r="AC9" s="74"/>
      <c r="AD9" s="74"/>
      <c r="AE9" s="74"/>
    </row>
    <row r="10" spans="2:31" ht="15" thickBot="1" x14ac:dyDescent="0.4">
      <c r="B10" s="69">
        <v>2026</v>
      </c>
      <c r="C10" s="75" t="s">
        <v>64</v>
      </c>
      <c r="D10" s="76">
        <v>46327</v>
      </c>
      <c r="E10" s="77">
        <v>46356</v>
      </c>
      <c r="F10" s="69">
        <f t="shared" si="0"/>
        <v>30</v>
      </c>
      <c r="G10" s="12">
        <f t="shared" si="1"/>
        <v>21</v>
      </c>
      <c r="H10" s="70">
        <f t="shared" si="2"/>
        <v>9</v>
      </c>
      <c r="J10" s="12"/>
      <c r="L10" s="12"/>
      <c r="M10" s="12"/>
      <c r="N10" s="12"/>
      <c r="P10" t="s">
        <v>42</v>
      </c>
      <c r="Q10" s="78">
        <v>46115</v>
      </c>
      <c r="R10" s="78">
        <v>46472</v>
      </c>
      <c r="T10" t="s">
        <v>77</v>
      </c>
      <c r="U10" s="78">
        <v>46384</v>
      </c>
      <c r="AC10" s="74"/>
      <c r="AD10" s="74"/>
      <c r="AE10" s="74"/>
    </row>
    <row r="11" spans="2:31" ht="15" thickBot="1" x14ac:dyDescent="0.4">
      <c r="B11" s="69">
        <v>2026</v>
      </c>
      <c r="C11" s="75" t="s">
        <v>65</v>
      </c>
      <c r="D11" s="76">
        <v>46357</v>
      </c>
      <c r="E11" s="77">
        <v>46387</v>
      </c>
      <c r="F11" s="69">
        <f t="shared" si="0"/>
        <v>31</v>
      </c>
      <c r="G11" s="12">
        <f t="shared" si="1"/>
        <v>21</v>
      </c>
      <c r="H11" s="70">
        <f t="shared" si="2"/>
        <v>10</v>
      </c>
      <c r="J11" s="137" t="s">
        <v>4</v>
      </c>
      <c r="K11" s="138"/>
      <c r="L11" s="64" t="s">
        <v>27</v>
      </c>
      <c r="M11" s="62" t="s">
        <v>28</v>
      </c>
      <c r="N11" s="63" t="s">
        <v>29</v>
      </c>
      <c r="P11" t="s">
        <v>43</v>
      </c>
      <c r="Q11" s="78">
        <v>46116</v>
      </c>
      <c r="R11" s="78">
        <v>46473</v>
      </c>
      <c r="T11" t="s">
        <v>40</v>
      </c>
      <c r="U11" s="78">
        <v>46388</v>
      </c>
      <c r="AC11" s="74"/>
      <c r="AD11" s="74"/>
      <c r="AE11" s="74"/>
    </row>
    <row r="12" spans="2:31" x14ac:dyDescent="0.35">
      <c r="B12" s="69">
        <v>2027</v>
      </c>
      <c r="C12" s="75" t="s">
        <v>66</v>
      </c>
      <c r="D12" s="76">
        <v>46388</v>
      </c>
      <c r="E12" s="77">
        <v>46418</v>
      </c>
      <c r="F12" s="69">
        <f t="shared" si="0"/>
        <v>31</v>
      </c>
      <c r="G12" s="12">
        <f t="shared" si="1"/>
        <v>19</v>
      </c>
      <c r="H12" s="70">
        <f t="shared" si="2"/>
        <v>12</v>
      </c>
      <c r="J12" s="71" t="s">
        <v>22</v>
      </c>
      <c r="K12" s="72" t="s">
        <v>30</v>
      </c>
      <c r="L12" s="71">
        <f>SUM(F10:F14)</f>
        <v>151</v>
      </c>
      <c r="M12" s="12">
        <f>SUM(G10:G14)</f>
        <v>102</v>
      </c>
      <c r="N12" s="72">
        <f>SUM(H10:H14)</f>
        <v>49</v>
      </c>
      <c r="P12" t="s">
        <v>44</v>
      </c>
      <c r="Q12" s="78">
        <v>46117</v>
      </c>
      <c r="R12" s="78">
        <v>46474</v>
      </c>
      <c r="T12" t="s">
        <v>41</v>
      </c>
      <c r="U12" s="78">
        <v>46413</v>
      </c>
      <c r="AC12" s="74"/>
      <c r="AD12" s="74"/>
      <c r="AE12" s="74"/>
    </row>
    <row r="13" spans="2:31" x14ac:dyDescent="0.35">
      <c r="B13" s="69">
        <v>2027</v>
      </c>
      <c r="C13" s="75" t="s">
        <v>67</v>
      </c>
      <c r="D13" s="76">
        <v>46419</v>
      </c>
      <c r="E13" s="77">
        <v>46446</v>
      </c>
      <c r="F13" s="69">
        <f t="shared" si="0"/>
        <v>28</v>
      </c>
      <c r="G13" s="12">
        <f t="shared" si="1"/>
        <v>20</v>
      </c>
      <c r="H13" s="70">
        <f t="shared" si="2"/>
        <v>8</v>
      </c>
      <c r="J13" s="71" t="s">
        <v>23</v>
      </c>
      <c r="K13" s="72" t="s">
        <v>35</v>
      </c>
      <c r="L13" s="71">
        <f>SUM(F15:F17,F6:F9)</f>
        <v>214</v>
      </c>
      <c r="M13" s="12">
        <f>SUM(G15:G17,G6:G9)</f>
        <v>150</v>
      </c>
      <c r="N13" s="72">
        <f>SUM(H15:H17,H6:H9)</f>
        <v>64</v>
      </c>
      <c r="P13" t="s">
        <v>45</v>
      </c>
      <c r="Q13" s="78">
        <v>46118</v>
      </c>
      <c r="R13" s="78">
        <v>46475</v>
      </c>
      <c r="T13" t="s">
        <v>78</v>
      </c>
      <c r="U13" s="78">
        <v>46454</v>
      </c>
      <c r="AC13" s="74"/>
      <c r="AD13" s="74"/>
      <c r="AE13" s="74"/>
    </row>
    <row r="14" spans="2:31" x14ac:dyDescent="0.35">
      <c r="B14" s="69">
        <v>2027</v>
      </c>
      <c r="C14" s="75" t="s">
        <v>68</v>
      </c>
      <c r="D14" s="76">
        <v>46447</v>
      </c>
      <c r="E14" s="77">
        <v>46477</v>
      </c>
      <c r="F14" s="69">
        <f t="shared" si="0"/>
        <v>31</v>
      </c>
      <c r="G14" s="12">
        <f t="shared" si="1"/>
        <v>21</v>
      </c>
      <c r="H14" s="70">
        <f>F14-G14</f>
        <v>10</v>
      </c>
      <c r="J14" s="71" t="s">
        <v>36</v>
      </c>
      <c r="K14" s="72" t="s">
        <v>37</v>
      </c>
      <c r="L14" s="71">
        <f>SUM(F6:F17)</f>
        <v>365</v>
      </c>
      <c r="M14" s="12">
        <f>SUM(G6:G17)</f>
        <v>252</v>
      </c>
      <c r="N14" s="72">
        <f>SUM(H6:H17)</f>
        <v>113</v>
      </c>
      <c r="P14" t="s">
        <v>46</v>
      </c>
      <c r="Q14" s="78">
        <v>46139</v>
      </c>
      <c r="R14" s="78">
        <v>46503</v>
      </c>
      <c r="T14" t="s">
        <v>79</v>
      </c>
      <c r="U14" s="78">
        <v>46472</v>
      </c>
      <c r="AC14" s="74"/>
      <c r="AD14" s="74"/>
      <c r="AE14" s="74"/>
    </row>
    <row r="15" spans="2:31" ht="15" thickBot="1" x14ac:dyDescent="0.4">
      <c r="B15" s="69">
        <v>2027</v>
      </c>
      <c r="C15" s="75" t="s">
        <v>69</v>
      </c>
      <c r="D15" s="76">
        <v>46478</v>
      </c>
      <c r="E15" s="77">
        <v>46507</v>
      </c>
      <c r="F15" s="69">
        <f t="shared" si="0"/>
        <v>30</v>
      </c>
      <c r="G15" s="12">
        <f t="shared" si="1"/>
        <v>21</v>
      </c>
      <c r="H15" s="70">
        <f t="shared" si="2"/>
        <v>9</v>
      </c>
      <c r="J15" s="79" t="s">
        <v>24</v>
      </c>
      <c r="K15" s="80" t="s">
        <v>37</v>
      </c>
      <c r="L15" s="79">
        <f>SUM(F6:F17)</f>
        <v>365</v>
      </c>
      <c r="M15" s="81">
        <f>SUM(G6:G17)</f>
        <v>252</v>
      </c>
      <c r="N15" s="80">
        <f>SUM(H6:H17)</f>
        <v>113</v>
      </c>
      <c r="P15" t="s">
        <v>47</v>
      </c>
      <c r="Q15" s="78">
        <v>46181</v>
      </c>
      <c r="R15" s="78">
        <v>46552</v>
      </c>
      <c r="T15" t="s">
        <v>43</v>
      </c>
      <c r="U15" s="78">
        <v>46473</v>
      </c>
      <c r="AC15" s="74"/>
      <c r="AD15" s="74"/>
      <c r="AE15" s="74"/>
    </row>
    <row r="16" spans="2:31" ht="15" thickBot="1" x14ac:dyDescent="0.4">
      <c r="B16" s="69">
        <v>2027</v>
      </c>
      <c r="C16" s="75" t="s">
        <v>70</v>
      </c>
      <c r="D16" s="76">
        <v>46508</v>
      </c>
      <c r="E16" s="77">
        <v>46538</v>
      </c>
      <c r="F16" s="69">
        <f t="shared" si="0"/>
        <v>31</v>
      </c>
      <c r="G16" s="12">
        <f t="shared" si="1"/>
        <v>21</v>
      </c>
      <c r="H16" s="70">
        <f t="shared" si="2"/>
        <v>10</v>
      </c>
      <c r="J16" s="12"/>
      <c r="L16" s="12"/>
      <c r="M16" s="12"/>
      <c r="N16" s="12"/>
      <c r="P16" t="s">
        <v>48</v>
      </c>
      <c r="Q16" s="78"/>
      <c r="R16" s="78"/>
      <c r="T16" t="s">
        <v>44</v>
      </c>
      <c r="U16" s="78">
        <v>46474</v>
      </c>
      <c r="AC16" s="74"/>
      <c r="AD16" s="74"/>
      <c r="AE16" s="74"/>
    </row>
    <row r="17" spans="2:31" ht="15" thickBot="1" x14ac:dyDescent="0.4">
      <c r="B17" s="82">
        <v>2027</v>
      </c>
      <c r="C17" s="83" t="s">
        <v>71</v>
      </c>
      <c r="D17" s="84">
        <v>46539</v>
      </c>
      <c r="E17" s="85">
        <v>46568</v>
      </c>
      <c r="F17" s="82">
        <f t="shared" si="0"/>
        <v>30</v>
      </c>
      <c r="G17" s="81">
        <f t="shared" si="1"/>
        <v>21</v>
      </c>
      <c r="H17" s="86">
        <f t="shared" si="2"/>
        <v>9</v>
      </c>
      <c r="J17" s="137" t="s">
        <v>6</v>
      </c>
      <c r="K17" s="138"/>
      <c r="L17" s="64" t="s">
        <v>27</v>
      </c>
      <c r="M17" s="62" t="s">
        <v>54</v>
      </c>
      <c r="N17" s="63" t="s">
        <v>55</v>
      </c>
      <c r="P17" t="s">
        <v>49</v>
      </c>
      <c r="Q17" s="78">
        <v>46300</v>
      </c>
      <c r="R17" s="78">
        <v>46664</v>
      </c>
      <c r="T17" t="s">
        <v>80</v>
      </c>
      <c r="U17" s="78">
        <v>46475</v>
      </c>
      <c r="AC17" s="74"/>
      <c r="AD17" s="74"/>
      <c r="AE17" s="74"/>
    </row>
    <row r="18" spans="2:31" ht="15" thickBot="1" x14ac:dyDescent="0.4">
      <c r="J18" s="71" t="s">
        <v>18</v>
      </c>
      <c r="K18" s="12" t="s">
        <v>37</v>
      </c>
      <c r="L18" s="87">
        <f>SUM(F6:F17)</f>
        <v>365</v>
      </c>
      <c r="M18" s="88">
        <f>NETWORKDAYS($D$6,$E$17)</f>
        <v>261</v>
      </c>
      <c r="N18" s="89">
        <f>L18-M18</f>
        <v>104</v>
      </c>
      <c r="P18" t="s">
        <v>50</v>
      </c>
      <c r="Q18" s="78">
        <v>46381</v>
      </c>
      <c r="R18" s="78">
        <v>46748</v>
      </c>
      <c r="T18" t="s">
        <v>46</v>
      </c>
      <c r="U18" s="78">
        <v>46502</v>
      </c>
      <c r="AC18" s="74"/>
      <c r="AD18" s="74"/>
      <c r="AE18" s="74"/>
    </row>
    <row r="19" spans="2:31" ht="15" thickBot="1" x14ac:dyDescent="0.4">
      <c r="B19" s="139" t="s">
        <v>82</v>
      </c>
      <c r="C19" s="140"/>
      <c r="D19" s="59" t="s">
        <v>58</v>
      </c>
      <c r="E19" s="60" t="s">
        <v>59</v>
      </c>
      <c r="F19" s="61" t="s">
        <v>27</v>
      </c>
      <c r="G19" s="62" t="s">
        <v>28</v>
      </c>
      <c r="H19" s="63" t="s">
        <v>29</v>
      </c>
      <c r="J19" s="71" t="s">
        <v>36</v>
      </c>
      <c r="K19" s="12" t="s">
        <v>37</v>
      </c>
      <c r="L19" s="71">
        <f>SUM(F6:F17)</f>
        <v>365</v>
      </c>
      <c r="M19" s="12">
        <f>NETWORKDAYS($D$6,$E$17)</f>
        <v>261</v>
      </c>
      <c r="N19" s="72">
        <f t="shared" ref="N19:N20" si="3">L19-M19</f>
        <v>104</v>
      </c>
      <c r="P19" t="s">
        <v>51</v>
      </c>
      <c r="Q19" s="78">
        <v>46384</v>
      </c>
      <c r="R19" s="78">
        <v>46749</v>
      </c>
      <c r="T19" t="s">
        <v>81</v>
      </c>
      <c r="U19" s="78">
        <v>46552</v>
      </c>
      <c r="AC19" s="74"/>
      <c r="AD19" s="74"/>
      <c r="AE19" s="74"/>
    </row>
    <row r="20" spans="2:31" ht="15" thickBot="1" x14ac:dyDescent="0.4">
      <c r="B20" s="65">
        <v>2026</v>
      </c>
      <c r="C20" s="66" t="s">
        <v>60</v>
      </c>
      <c r="D20" s="67">
        <v>46204</v>
      </c>
      <c r="E20" s="68">
        <v>46234</v>
      </c>
      <c r="F20" s="69">
        <f>NETWORKDAYS.INTL(D20,E20,"0000000")</f>
        <v>31</v>
      </c>
      <c r="G20" s="12">
        <f>NETWORKDAYS(D20,E20,$U$7:$U$21)</f>
        <v>23</v>
      </c>
      <c r="H20" s="70">
        <f>F20-G20</f>
        <v>8</v>
      </c>
      <c r="J20" s="79" t="s">
        <v>56</v>
      </c>
      <c r="K20" s="81" t="s">
        <v>37</v>
      </c>
      <c r="L20" s="79">
        <f>SUM(F6:F17)</f>
        <v>365</v>
      </c>
      <c r="M20" s="81">
        <f>NETWORKDAYS($D$6,$E$17)</f>
        <v>261</v>
      </c>
      <c r="N20" s="80">
        <f t="shared" si="3"/>
        <v>104</v>
      </c>
      <c r="T20" t="s">
        <v>49</v>
      </c>
      <c r="U20" s="78">
        <v>46664</v>
      </c>
      <c r="AC20" s="74"/>
      <c r="AD20" s="74"/>
      <c r="AE20" s="74"/>
    </row>
    <row r="21" spans="2:31" ht="15" thickBot="1" x14ac:dyDescent="0.4">
      <c r="B21" s="69">
        <v>2026</v>
      </c>
      <c r="C21" s="75" t="s">
        <v>61</v>
      </c>
      <c r="D21" s="76">
        <v>46235</v>
      </c>
      <c r="E21" s="77">
        <v>46265</v>
      </c>
      <c r="F21" s="69">
        <f t="shared" ref="F21:F31" si="4">NETWORKDAYS.INTL(D21,E21,"0000000")</f>
        <v>31</v>
      </c>
      <c r="G21" s="12">
        <f t="shared" ref="G21:G31" si="5">NETWORKDAYS(D21,E21,$U$7:$U$21)</f>
        <v>21</v>
      </c>
      <c r="H21" s="70">
        <f t="shared" ref="H21:H27" si="6">F21-G21</f>
        <v>10</v>
      </c>
      <c r="J21" s="12"/>
      <c r="L21" s="12"/>
      <c r="M21" s="12"/>
      <c r="N21" s="12"/>
      <c r="T21" t="s">
        <v>50</v>
      </c>
      <c r="U21" s="78">
        <v>46746</v>
      </c>
    </row>
    <row r="22" spans="2:31" ht="15" thickBot="1" x14ac:dyDescent="0.4">
      <c r="B22" s="69">
        <v>2026</v>
      </c>
      <c r="C22" s="75" t="s">
        <v>62</v>
      </c>
      <c r="D22" s="76">
        <v>46266</v>
      </c>
      <c r="E22" s="77">
        <v>46295</v>
      </c>
      <c r="F22" s="69">
        <f t="shared" si="4"/>
        <v>30</v>
      </c>
      <c r="G22" s="12">
        <f t="shared" si="5"/>
        <v>22</v>
      </c>
      <c r="H22" s="70">
        <f t="shared" si="6"/>
        <v>8</v>
      </c>
      <c r="J22" s="137" t="s">
        <v>72</v>
      </c>
      <c r="K22" s="138"/>
      <c r="L22" s="64" t="s">
        <v>27</v>
      </c>
      <c r="M22" s="62" t="s">
        <v>28</v>
      </c>
      <c r="N22" s="63" t="s">
        <v>29</v>
      </c>
    </row>
    <row r="23" spans="2:31" x14ac:dyDescent="0.35">
      <c r="B23" s="69">
        <v>2026</v>
      </c>
      <c r="C23" s="75" t="s">
        <v>63</v>
      </c>
      <c r="D23" s="76">
        <v>46296</v>
      </c>
      <c r="E23" s="77">
        <v>46326</v>
      </c>
      <c r="F23" s="69">
        <f t="shared" si="4"/>
        <v>31</v>
      </c>
      <c r="G23" s="12">
        <f t="shared" si="5"/>
        <v>21</v>
      </c>
      <c r="H23" s="70">
        <f t="shared" si="6"/>
        <v>10</v>
      </c>
      <c r="J23" s="71" t="s">
        <v>57</v>
      </c>
      <c r="K23" s="12" t="s">
        <v>30</v>
      </c>
      <c r="L23" s="71">
        <f>SUM(F24:F28)</f>
        <v>151</v>
      </c>
      <c r="M23" s="12">
        <f t="shared" ref="M23:N23" si="7">SUM(G24:G28)</f>
        <v>101</v>
      </c>
      <c r="N23" s="72">
        <f t="shared" si="7"/>
        <v>50</v>
      </c>
    </row>
    <row r="24" spans="2:31" x14ac:dyDescent="0.35">
      <c r="B24" s="69">
        <v>2026</v>
      </c>
      <c r="C24" s="75" t="s">
        <v>64</v>
      </c>
      <c r="D24" s="76">
        <v>46327</v>
      </c>
      <c r="E24" s="77">
        <v>46356</v>
      </c>
      <c r="F24" s="69">
        <f t="shared" si="4"/>
        <v>30</v>
      </c>
      <c r="G24" s="12">
        <f t="shared" si="5"/>
        <v>21</v>
      </c>
      <c r="H24" s="70">
        <f t="shared" si="6"/>
        <v>9</v>
      </c>
      <c r="J24" s="71" t="s">
        <v>56</v>
      </c>
      <c r="K24" s="12" t="s">
        <v>30</v>
      </c>
      <c r="L24" s="71">
        <f>SUM(F24:F28)</f>
        <v>151</v>
      </c>
      <c r="M24" s="12">
        <f t="shared" ref="M24:N24" si="8">SUM(G24:G28)</f>
        <v>101</v>
      </c>
      <c r="N24" s="72">
        <f t="shared" si="8"/>
        <v>50</v>
      </c>
    </row>
    <row r="25" spans="2:31" ht="15" thickBot="1" x14ac:dyDescent="0.4">
      <c r="B25" s="69">
        <v>2026</v>
      </c>
      <c r="C25" s="75" t="s">
        <v>65</v>
      </c>
      <c r="D25" s="76">
        <v>46357</v>
      </c>
      <c r="E25" s="77">
        <v>46387</v>
      </c>
      <c r="F25" s="69">
        <f t="shared" si="4"/>
        <v>31</v>
      </c>
      <c r="G25" s="12">
        <f t="shared" si="5"/>
        <v>21</v>
      </c>
      <c r="H25" s="70">
        <f t="shared" si="6"/>
        <v>10</v>
      </c>
      <c r="J25" s="79" t="s">
        <v>32</v>
      </c>
      <c r="K25" s="81" t="s">
        <v>35</v>
      </c>
      <c r="L25" s="79">
        <f>SUM(F29:F31,F20:F23)</f>
        <v>214</v>
      </c>
      <c r="M25" s="81">
        <f t="shared" ref="M25:N25" si="9">SUM(G29:G31,G20:G23)</f>
        <v>151</v>
      </c>
      <c r="N25" s="80">
        <f t="shared" si="9"/>
        <v>63</v>
      </c>
    </row>
    <row r="26" spans="2:31" x14ac:dyDescent="0.35">
      <c r="B26" s="69">
        <v>2027</v>
      </c>
      <c r="C26" s="75" t="s">
        <v>66</v>
      </c>
      <c r="D26" s="76">
        <v>46388</v>
      </c>
      <c r="E26" s="77">
        <v>46418</v>
      </c>
      <c r="F26" s="69">
        <f t="shared" si="4"/>
        <v>31</v>
      </c>
      <c r="G26" s="12">
        <f t="shared" si="5"/>
        <v>19</v>
      </c>
      <c r="H26" s="70">
        <f t="shared" si="6"/>
        <v>12</v>
      </c>
    </row>
    <row r="27" spans="2:31" x14ac:dyDescent="0.35">
      <c r="B27" s="69">
        <v>2027</v>
      </c>
      <c r="C27" s="75" t="s">
        <v>67</v>
      </c>
      <c r="D27" s="76">
        <v>46419</v>
      </c>
      <c r="E27" s="77">
        <v>46446</v>
      </c>
      <c r="F27" s="69">
        <f t="shared" si="4"/>
        <v>28</v>
      </c>
      <c r="G27" s="12">
        <f t="shared" si="5"/>
        <v>20</v>
      </c>
      <c r="H27" s="70">
        <f t="shared" si="6"/>
        <v>8</v>
      </c>
    </row>
    <row r="28" spans="2:31" x14ac:dyDescent="0.35">
      <c r="B28" s="69">
        <v>2027</v>
      </c>
      <c r="C28" s="75" t="s">
        <v>68</v>
      </c>
      <c r="D28" s="76">
        <v>46447</v>
      </c>
      <c r="E28" s="77">
        <v>46477</v>
      </c>
      <c r="F28" s="69">
        <f t="shared" si="4"/>
        <v>31</v>
      </c>
      <c r="G28" s="12">
        <f t="shared" si="5"/>
        <v>20</v>
      </c>
      <c r="H28" s="70">
        <f>F28-G28</f>
        <v>11</v>
      </c>
    </row>
    <row r="29" spans="2:31" x14ac:dyDescent="0.35">
      <c r="B29" s="69">
        <v>2027</v>
      </c>
      <c r="C29" s="75" t="s">
        <v>69</v>
      </c>
      <c r="D29" s="76">
        <v>46478</v>
      </c>
      <c r="E29" s="77">
        <v>46507</v>
      </c>
      <c r="F29" s="69">
        <f t="shared" si="4"/>
        <v>30</v>
      </c>
      <c r="G29" s="12">
        <f t="shared" si="5"/>
        <v>22</v>
      </c>
      <c r="H29" s="70">
        <f t="shared" ref="H29:H31" si="10">F29-G29</f>
        <v>8</v>
      </c>
    </row>
    <row r="30" spans="2:31" x14ac:dyDescent="0.35">
      <c r="B30" s="69">
        <v>2027</v>
      </c>
      <c r="C30" s="75" t="s">
        <v>70</v>
      </c>
      <c r="D30" s="76">
        <v>46508</v>
      </c>
      <c r="E30" s="77">
        <v>46538</v>
      </c>
      <c r="F30" s="69">
        <f t="shared" si="4"/>
        <v>31</v>
      </c>
      <c r="G30" s="12">
        <f t="shared" si="5"/>
        <v>21</v>
      </c>
      <c r="H30" s="70">
        <f t="shared" si="10"/>
        <v>10</v>
      </c>
    </row>
    <row r="31" spans="2:31" ht="15" thickBot="1" x14ac:dyDescent="0.4">
      <c r="B31" s="82">
        <v>2027</v>
      </c>
      <c r="C31" s="83" t="s">
        <v>71</v>
      </c>
      <c r="D31" s="84">
        <v>46539</v>
      </c>
      <c r="E31" s="85">
        <v>46568</v>
      </c>
      <c r="F31" s="82">
        <f t="shared" si="4"/>
        <v>30</v>
      </c>
      <c r="G31" s="81">
        <f t="shared" si="5"/>
        <v>21</v>
      </c>
      <c r="H31" s="86">
        <f t="shared" si="10"/>
        <v>9</v>
      </c>
    </row>
  </sheetData>
  <mergeCells count="7">
    <mergeCell ref="J22:K22"/>
    <mergeCell ref="B19:C19"/>
    <mergeCell ref="P6:R6"/>
    <mergeCell ref="B5:C5"/>
    <mergeCell ref="J5:K5"/>
    <mergeCell ref="J11:K11"/>
    <mergeCell ref="J17:K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Notes</vt:lpstr>
      <vt:lpstr>TOU windows and usage</vt:lpstr>
      <vt:lpstr>Profiles</vt:lpstr>
      <vt:lpstr>Periods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2025-03-11T23:34:48Z</dcterms:created>
  <dcterms:modified xsi:type="dcterms:W3CDTF">2026-05-15T03:55:36Z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2025-03-12T00:34:37Z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b1903fe4-9d28-4898-be51-1b1e958da711</vt:lpwstr>
  </property>
  <property fmtid="{D5CDD505-2E9C-101B-9397-08002B2CF9AE}" pid="8" name="MSIP_Label_d9d5a995-dfdf-4407-9a97-edbbc68c9f53_ContentBits">
    <vt:lpwstr>0</vt:lpwstr>
  </property>
</Properties>
</file>