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8_{D5D9CA10-07EE-4803-8C04-4AFF3CADB0EF}" xr6:coauthVersionLast="47" xr6:coauthVersionMax="47" xr10:uidLastSave="{00000000-0000-0000-0000-000000000000}"/>
  <bookViews>
    <workbookView xWindow="-108" yWindow="-108" windowWidth="23256" windowHeight="13896" tabRatio="759" xr2:uid="{DF0E8EB8-C6B3-457B-9BC0-5EA3EE6A8FB3}"/>
  </bookViews>
  <sheets>
    <sheet name="Introduction" sheetId="75" r:id="rId1"/>
    <sheet name="Inputs" sheetId="14" state="veryHidden" r:id="rId2"/>
    <sheet name="Summary" sheetId="74" r:id="rId3"/>
    <sheet name="Detailed" sheetId="12" r:id="rId4"/>
    <sheet name="Data" sheetId="66" r:id="rId5"/>
  </sheets>
  <definedNames>
    <definedName name="_xlnm._FilterDatabase" localSheetId="4" hidden="1">Data!$A$1:$D$2126</definedName>
    <definedName name="anscount" hidden="1">1</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4" i="12" l="1"/>
  <c r="D94" i="12"/>
  <c r="E94" i="12"/>
  <c r="F94" i="12"/>
  <c r="G94" i="12"/>
  <c r="H94" i="12"/>
  <c r="I94" i="12"/>
  <c r="J94" i="12"/>
  <c r="K94" i="12"/>
  <c r="L94" i="12"/>
  <c r="M94" i="12"/>
  <c r="N94" i="12"/>
  <c r="N99" i="12"/>
  <c r="N98" i="12"/>
  <c r="N87" i="12"/>
  <c r="N86" i="12"/>
  <c r="N79" i="12"/>
  <c r="N78" i="12"/>
  <c r="N77" i="12"/>
  <c r="N76" i="12"/>
  <c r="N66" i="12"/>
  <c r="N65" i="12"/>
  <c r="N56" i="12"/>
  <c r="N55" i="12"/>
  <c r="N45" i="12"/>
  <c r="N44" i="12"/>
  <c r="N37" i="12"/>
  <c r="N36" i="12"/>
  <c r="N24" i="12"/>
  <c r="N23" i="12"/>
  <c r="N16" i="12"/>
  <c r="N50" i="74"/>
  <c r="N49" i="74"/>
  <c r="N48" i="74"/>
  <c r="N47" i="74"/>
  <c r="N46" i="74"/>
  <c r="N45" i="74"/>
  <c r="N40" i="74"/>
  <c r="N39" i="74"/>
  <c r="N38" i="74"/>
  <c r="N37" i="74"/>
  <c r="N36" i="74"/>
  <c r="N35" i="74"/>
  <c r="N32" i="74"/>
  <c r="N31" i="74"/>
  <c r="N30" i="74"/>
  <c r="N29" i="74"/>
  <c r="N28" i="74"/>
  <c r="N27" i="74"/>
  <c r="N22" i="74"/>
  <c r="N21" i="74"/>
  <c r="N20" i="74"/>
  <c r="N19" i="74"/>
  <c r="N18" i="74"/>
  <c r="N17" i="74"/>
  <c r="N14" i="74"/>
  <c r="N13" i="74"/>
  <c r="N12" i="74"/>
  <c r="N11" i="74"/>
  <c r="N10" i="74"/>
  <c r="N9" i="74"/>
  <c r="N25" i="12" l="1"/>
  <c r="N57" i="12"/>
  <c r="N80" i="12"/>
  <c r="N38" i="12"/>
  <c r="N88" i="12"/>
  <c r="N46" i="12"/>
  <c r="N95" i="12"/>
  <c r="N52" i="12" l="1"/>
  <c r="N62" i="12" s="1"/>
  <c r="N71" i="12" s="1"/>
  <c r="N31" i="12" s="1"/>
  <c r="N15" i="12" l="1"/>
  <c r="N17" i="12" s="1"/>
  <c r="C23" i="12" l="1"/>
  <c r="D23" i="12"/>
  <c r="E23" i="12"/>
  <c r="F23" i="12"/>
  <c r="G23" i="12"/>
  <c r="H23" i="12"/>
  <c r="I23" i="12"/>
  <c r="J23" i="12"/>
  <c r="K23" i="12"/>
  <c r="L23" i="12"/>
  <c r="M23" i="12"/>
  <c r="C24" i="12"/>
  <c r="C98" i="12"/>
  <c r="D98" i="12"/>
  <c r="D66" i="12" s="1"/>
  <c r="E98" i="12"/>
  <c r="F98" i="12"/>
  <c r="G98" i="12"/>
  <c r="H98" i="12"/>
  <c r="H66" i="12" s="1"/>
  <c r="I98" i="12"/>
  <c r="J98" i="12"/>
  <c r="K98" i="12"/>
  <c r="L98" i="12"/>
  <c r="M98" i="12"/>
  <c r="C99" i="12"/>
  <c r="D99" i="12"/>
  <c r="E99" i="12"/>
  <c r="F99" i="12"/>
  <c r="G99" i="12"/>
  <c r="H99" i="12"/>
  <c r="I99" i="12"/>
  <c r="J99" i="12"/>
  <c r="K99" i="12"/>
  <c r="L99" i="12"/>
  <c r="M99" i="12"/>
  <c r="M65" i="12"/>
  <c r="M76" i="12"/>
  <c r="M79" i="12"/>
  <c r="M56" i="12"/>
  <c r="J66" i="12"/>
  <c r="I66" i="12"/>
  <c r="F66" i="12"/>
  <c r="E66" i="12"/>
  <c r="C66" i="12"/>
  <c r="C78" i="12"/>
  <c r="L78" i="12"/>
  <c r="D78" i="12"/>
  <c r="E78" i="12"/>
  <c r="F78" i="12"/>
  <c r="G78" i="12"/>
  <c r="H78" i="12"/>
  <c r="I78" i="12"/>
  <c r="J78" i="12"/>
  <c r="K78" i="12"/>
  <c r="I76" i="12"/>
  <c r="M44" i="12"/>
  <c r="M45" i="12"/>
  <c r="M86" i="12"/>
  <c r="M87" i="12"/>
  <c r="M24" i="12"/>
  <c r="M16" i="12"/>
  <c r="M78" i="12"/>
  <c r="M77" i="12"/>
  <c r="L77" i="12"/>
  <c r="L44" i="12"/>
  <c r="L55" i="12"/>
  <c r="L65" i="12"/>
  <c r="L45" i="12"/>
  <c r="L37" i="12"/>
  <c r="L56" i="12"/>
  <c r="D24" i="12"/>
  <c r="E24" i="12"/>
  <c r="F24" i="12"/>
  <c r="G24" i="12"/>
  <c r="H24" i="12"/>
  <c r="I24" i="12"/>
  <c r="J24" i="12"/>
  <c r="K24" i="12"/>
  <c r="L24" i="12"/>
  <c r="D16" i="12"/>
  <c r="E16" i="12"/>
  <c r="F16" i="12"/>
  <c r="G16" i="12"/>
  <c r="H16" i="12"/>
  <c r="I16" i="12"/>
  <c r="J16" i="12"/>
  <c r="K16" i="12"/>
  <c r="C16" i="12"/>
  <c r="B34" i="74"/>
  <c r="E40" i="74" s="1"/>
  <c r="B16" i="74"/>
  <c r="L22" i="74" s="1"/>
  <c r="B26" i="74"/>
  <c r="D31" i="74" s="1"/>
  <c r="B8" i="74"/>
  <c r="L14" i="74" s="1"/>
  <c r="B42" i="74"/>
  <c r="L50" i="74" s="1"/>
  <c r="G37" i="12"/>
  <c r="G44" i="12"/>
  <c r="G45" i="12"/>
  <c r="G55" i="12"/>
  <c r="G56" i="12"/>
  <c r="G65" i="12"/>
  <c r="L76" i="12"/>
  <c r="L79" i="12"/>
  <c r="L87" i="12"/>
  <c r="K87" i="12"/>
  <c r="J87" i="12"/>
  <c r="I87" i="12"/>
  <c r="H87" i="12"/>
  <c r="G87" i="12"/>
  <c r="F87" i="12"/>
  <c r="E87" i="12"/>
  <c r="D87" i="12"/>
  <c r="C87" i="12"/>
  <c r="K86" i="12"/>
  <c r="J86" i="12"/>
  <c r="I86" i="12"/>
  <c r="H86" i="12"/>
  <c r="G86" i="12"/>
  <c r="F86" i="12"/>
  <c r="E86" i="12"/>
  <c r="D86" i="12"/>
  <c r="C86" i="12"/>
  <c r="K79" i="12"/>
  <c r="J79" i="12"/>
  <c r="I79" i="12"/>
  <c r="H79" i="12"/>
  <c r="G79" i="12"/>
  <c r="F79" i="12"/>
  <c r="E79" i="12"/>
  <c r="D79" i="12"/>
  <c r="C79" i="12"/>
  <c r="K77" i="12"/>
  <c r="J77" i="12"/>
  <c r="I77" i="12"/>
  <c r="H77" i="12"/>
  <c r="G77" i="12"/>
  <c r="F77" i="12"/>
  <c r="E77" i="12"/>
  <c r="D77" i="12"/>
  <c r="C77" i="12"/>
  <c r="K76" i="12"/>
  <c r="J76" i="12"/>
  <c r="H76" i="12"/>
  <c r="G76" i="12"/>
  <c r="F76" i="12"/>
  <c r="E76" i="12"/>
  <c r="D76" i="12"/>
  <c r="C76" i="12"/>
  <c r="K65" i="12"/>
  <c r="J65" i="12"/>
  <c r="I65" i="12"/>
  <c r="H65" i="12"/>
  <c r="F65" i="12"/>
  <c r="E65" i="12"/>
  <c r="D65" i="12"/>
  <c r="C65" i="12"/>
  <c r="K56" i="12"/>
  <c r="J56" i="12"/>
  <c r="I56" i="12"/>
  <c r="H56" i="12"/>
  <c r="F56" i="12"/>
  <c r="E56" i="12"/>
  <c r="D56" i="12"/>
  <c r="C56" i="12"/>
  <c r="K55" i="12"/>
  <c r="J55" i="12"/>
  <c r="I55" i="12"/>
  <c r="H55" i="12"/>
  <c r="F55" i="12"/>
  <c r="E55" i="12"/>
  <c r="D55" i="12"/>
  <c r="C55" i="12"/>
  <c r="K45" i="12"/>
  <c r="J45" i="12"/>
  <c r="I45" i="12"/>
  <c r="H45" i="12"/>
  <c r="F45" i="12"/>
  <c r="E45" i="12"/>
  <c r="D45" i="12"/>
  <c r="C45" i="12"/>
  <c r="K44" i="12"/>
  <c r="J44" i="12"/>
  <c r="I44" i="12"/>
  <c r="H44" i="12"/>
  <c r="F44" i="12"/>
  <c r="E44" i="12"/>
  <c r="D44" i="12"/>
  <c r="C44" i="12"/>
  <c r="K37" i="12"/>
  <c r="J37" i="12"/>
  <c r="I37" i="12"/>
  <c r="H37" i="12"/>
  <c r="F37" i="12"/>
  <c r="E37" i="12"/>
  <c r="D37" i="12"/>
  <c r="C37" i="12"/>
  <c r="L86" i="12"/>
  <c r="L16" i="12"/>
  <c r="M55" i="12"/>
  <c r="M66" i="12"/>
  <c r="M37" i="12"/>
  <c r="M36" i="12"/>
  <c r="J36" i="12"/>
  <c r="C36" i="12"/>
  <c r="G36" i="12"/>
  <c r="H36" i="12"/>
  <c r="F36" i="12"/>
  <c r="K36" i="12"/>
  <c r="L36" i="12"/>
  <c r="D36" i="12"/>
  <c r="I36" i="12"/>
  <c r="E36" i="12"/>
  <c r="K66" i="12"/>
  <c r="G66" i="12"/>
  <c r="K38" i="12" l="1"/>
  <c r="G38" i="12"/>
  <c r="J88" i="12"/>
  <c r="I57" i="12"/>
  <c r="H38" i="12"/>
  <c r="G46" i="12"/>
  <c r="E25" i="12"/>
  <c r="M38" i="12"/>
  <c r="H95" i="12"/>
  <c r="C57" i="12"/>
  <c r="G95" i="12"/>
  <c r="D38" i="12"/>
  <c r="E88" i="12"/>
  <c r="G57" i="12"/>
  <c r="H25" i="12"/>
  <c r="I46" i="12"/>
  <c r="F88" i="12"/>
  <c r="E57" i="12"/>
  <c r="C88" i="12"/>
  <c r="J38" i="12"/>
  <c r="K46" i="12"/>
  <c r="J95" i="12"/>
  <c r="E95" i="12"/>
  <c r="I38" i="12"/>
  <c r="K95" i="12"/>
  <c r="I25" i="12"/>
  <c r="F25" i="12"/>
  <c r="L57" i="12"/>
  <c r="M25" i="12"/>
  <c r="M57" i="12"/>
  <c r="L46" i="12"/>
  <c r="G25" i="12"/>
  <c r="F95" i="12"/>
  <c r="I80" i="12"/>
  <c r="C95" i="12"/>
  <c r="C25" i="12"/>
  <c r="C48" i="74"/>
  <c r="L12" i="74"/>
  <c r="G9" i="74"/>
  <c r="E10" i="74"/>
  <c r="H29" i="74"/>
  <c r="I13" i="74"/>
  <c r="G11" i="74"/>
  <c r="H48" i="74"/>
  <c r="F29" i="74"/>
  <c r="L47" i="74"/>
  <c r="C46" i="74"/>
  <c r="K30" i="74"/>
  <c r="J14" i="74"/>
  <c r="F37" i="74"/>
  <c r="I31" i="74"/>
  <c r="H9" i="74"/>
  <c r="E49" i="74"/>
  <c r="E14" i="74"/>
  <c r="C28" i="74"/>
  <c r="H35" i="74"/>
  <c r="D12" i="74"/>
  <c r="E30" i="74"/>
  <c r="J32" i="74"/>
  <c r="I9" i="74"/>
  <c r="D13" i="74"/>
  <c r="M47" i="74"/>
  <c r="H10" i="74"/>
  <c r="E48" i="74"/>
  <c r="G13" i="74"/>
  <c r="G12" i="74"/>
  <c r="J9" i="74"/>
  <c r="H45" i="74"/>
  <c r="K47" i="74"/>
  <c r="F48" i="74"/>
  <c r="G29" i="74"/>
  <c r="L13" i="74"/>
  <c r="K9" i="74"/>
  <c r="H27" i="74"/>
  <c r="C27" i="74"/>
  <c r="L32" i="74"/>
  <c r="C14" i="74"/>
  <c r="F45" i="74"/>
  <c r="D14" i="74"/>
  <c r="J12" i="74"/>
  <c r="M30" i="74"/>
  <c r="C32" i="74"/>
  <c r="G10" i="74"/>
  <c r="D47" i="74"/>
  <c r="H30" i="74"/>
  <c r="M9" i="74"/>
  <c r="F13" i="74"/>
  <c r="J50" i="74"/>
  <c r="H12" i="74"/>
  <c r="C29" i="74"/>
  <c r="I11" i="74"/>
  <c r="I50" i="74"/>
  <c r="F46" i="74"/>
  <c r="M14" i="74"/>
  <c r="F11" i="74"/>
  <c r="I48" i="74"/>
  <c r="M10" i="74"/>
  <c r="I12" i="74"/>
  <c r="G30" i="74"/>
  <c r="E45" i="74"/>
  <c r="C50" i="74"/>
  <c r="G48" i="74"/>
  <c r="E27" i="74"/>
  <c r="K14" i="74"/>
  <c r="E50" i="74"/>
  <c r="C10" i="74"/>
  <c r="M45" i="74"/>
  <c r="J38" i="74"/>
  <c r="D10" i="74"/>
  <c r="M37" i="74"/>
  <c r="K50" i="74"/>
  <c r="L29" i="74"/>
  <c r="K13" i="74"/>
  <c r="D50" i="74"/>
  <c r="F32" i="74"/>
  <c r="L10" i="74"/>
  <c r="G46" i="74"/>
  <c r="K31" i="74"/>
  <c r="D35" i="74"/>
  <c r="M13" i="74"/>
  <c r="L45" i="74"/>
  <c r="I49" i="74"/>
  <c r="M48" i="74"/>
  <c r="I14" i="74"/>
  <c r="D28" i="74"/>
  <c r="G27" i="74"/>
  <c r="J31" i="74"/>
  <c r="M29" i="74"/>
  <c r="M28" i="74"/>
  <c r="H46" i="74"/>
  <c r="L46" i="74"/>
  <c r="I30" i="74"/>
  <c r="G31" i="74"/>
  <c r="M27" i="74"/>
  <c r="G47" i="74"/>
  <c r="E9" i="74"/>
  <c r="M46" i="74"/>
  <c r="M11" i="74"/>
  <c r="F14" i="74"/>
  <c r="H28" i="74"/>
  <c r="J28" i="74"/>
  <c r="D9" i="74"/>
  <c r="L48" i="74"/>
  <c r="D48" i="74"/>
  <c r="J27" i="74"/>
  <c r="J47" i="74"/>
  <c r="H50" i="74"/>
  <c r="M12" i="74"/>
  <c r="C13" i="74"/>
  <c r="L28" i="74"/>
  <c r="F28" i="74"/>
  <c r="G28" i="74"/>
  <c r="L49" i="74"/>
  <c r="J46" i="74"/>
  <c r="E32" i="74"/>
  <c r="M32" i="74"/>
  <c r="C39" i="74"/>
  <c r="J30" i="74"/>
  <c r="D11" i="74"/>
  <c r="G14" i="74"/>
  <c r="M39" i="74"/>
  <c r="M49" i="74"/>
  <c r="C9" i="74"/>
  <c r="F31" i="74"/>
  <c r="K12" i="74"/>
  <c r="I10" i="74"/>
  <c r="F50" i="74"/>
  <c r="G38" i="74"/>
  <c r="C30" i="74"/>
  <c r="J29" i="74"/>
  <c r="C12" i="74"/>
  <c r="I45" i="74"/>
  <c r="G50" i="74"/>
  <c r="D38" i="74"/>
  <c r="E31" i="74"/>
  <c r="E11" i="74"/>
  <c r="J45" i="74"/>
  <c r="E13" i="74"/>
  <c r="K49" i="74"/>
  <c r="H11" i="74"/>
  <c r="F12" i="74"/>
  <c r="D27" i="74"/>
  <c r="I46" i="74"/>
  <c r="D46" i="74"/>
  <c r="H14" i="74"/>
  <c r="D45" i="74"/>
  <c r="J10" i="74"/>
  <c r="L27" i="74"/>
  <c r="H47" i="74"/>
  <c r="M38" i="74"/>
  <c r="F30" i="74"/>
  <c r="J13" i="74"/>
  <c r="F49" i="74"/>
  <c r="K10" i="74"/>
  <c r="F47" i="74"/>
  <c r="K28" i="74"/>
  <c r="E47" i="74"/>
  <c r="E46" i="74"/>
  <c r="H36" i="74"/>
  <c r="D49" i="74"/>
  <c r="K36" i="74"/>
  <c r="M31" i="74"/>
  <c r="H31" i="74"/>
  <c r="L30" i="74"/>
  <c r="J48" i="74"/>
  <c r="G32" i="74"/>
  <c r="C36" i="74"/>
  <c r="G36" i="74"/>
  <c r="C45" i="74"/>
  <c r="I47" i="74"/>
  <c r="F9" i="74"/>
  <c r="K46" i="74"/>
  <c r="C31" i="74"/>
  <c r="H32" i="74"/>
  <c r="I28" i="74"/>
  <c r="H49" i="74"/>
  <c r="C49" i="74"/>
  <c r="J40" i="74"/>
  <c r="E12" i="74"/>
  <c r="K29" i="74"/>
  <c r="E29" i="74"/>
  <c r="L31" i="74"/>
  <c r="I39" i="74"/>
  <c r="G40" i="74"/>
  <c r="E35" i="74"/>
  <c r="F39" i="74"/>
  <c r="L39" i="74"/>
  <c r="C40" i="74"/>
  <c r="I40" i="74"/>
  <c r="L37" i="74"/>
  <c r="G45" i="74"/>
  <c r="D30" i="74"/>
  <c r="K35" i="74"/>
  <c r="I27" i="74"/>
  <c r="M40" i="74"/>
  <c r="L35" i="74"/>
  <c r="D39" i="74"/>
  <c r="J39" i="74"/>
  <c r="D37" i="74"/>
  <c r="H13" i="74"/>
  <c r="K27" i="74"/>
  <c r="I38" i="74"/>
  <c r="F38" i="74"/>
  <c r="F40" i="74"/>
  <c r="J36" i="74"/>
  <c r="C35" i="74"/>
  <c r="H37" i="74"/>
  <c r="F36" i="74"/>
  <c r="E38" i="74"/>
  <c r="K38" i="74"/>
  <c r="E36" i="74"/>
  <c r="L11" i="74"/>
  <c r="I29" i="74"/>
  <c r="D29" i="74"/>
  <c r="K37" i="74"/>
  <c r="H40" i="74"/>
  <c r="L36" i="74"/>
  <c r="L40" i="74"/>
  <c r="G37" i="74"/>
  <c r="C38" i="74"/>
  <c r="F35" i="74"/>
  <c r="L38" i="74"/>
  <c r="I32" i="74"/>
  <c r="K40" i="74"/>
  <c r="D36" i="74"/>
  <c r="I35" i="74"/>
  <c r="E37" i="74"/>
  <c r="G39" i="74"/>
  <c r="F10" i="74"/>
  <c r="E28" i="74"/>
  <c r="K11" i="74"/>
  <c r="I37" i="74"/>
  <c r="M35" i="74"/>
  <c r="K39" i="74"/>
  <c r="M36" i="74"/>
  <c r="G35" i="74"/>
  <c r="H38" i="74"/>
  <c r="C37" i="74"/>
  <c r="J37" i="74"/>
  <c r="I21" i="74"/>
  <c r="E21" i="74"/>
  <c r="G21" i="74"/>
  <c r="C47" i="74"/>
  <c r="K32" i="74"/>
  <c r="H20" i="74"/>
  <c r="H39" i="74"/>
  <c r="C11" i="74"/>
  <c r="M20" i="74"/>
  <c r="C18" i="74"/>
  <c r="J11" i="74"/>
  <c r="D40" i="74"/>
  <c r="J35" i="74"/>
  <c r="G49" i="74"/>
  <c r="I36" i="74"/>
  <c r="J18" i="74"/>
  <c r="E39" i="74"/>
  <c r="F27" i="74"/>
  <c r="L20" i="74"/>
  <c r="J17" i="74"/>
  <c r="K45" i="74"/>
  <c r="L19" i="74"/>
  <c r="M17" i="74"/>
  <c r="G19" i="74"/>
  <c r="I19" i="74"/>
  <c r="L17" i="74"/>
  <c r="D19" i="74"/>
  <c r="C21" i="74"/>
  <c r="H21" i="74"/>
  <c r="K19" i="74"/>
  <c r="K17" i="74"/>
  <c r="K18" i="74"/>
  <c r="J21" i="74"/>
  <c r="C17" i="74"/>
  <c r="J22" i="74"/>
  <c r="L21" i="74"/>
  <c r="K21" i="74"/>
  <c r="D22" i="74"/>
  <c r="M50" i="74"/>
  <c r="J49" i="74"/>
  <c r="H19" i="74"/>
  <c r="I18" i="74"/>
  <c r="J19" i="74"/>
  <c r="E18" i="74"/>
  <c r="C20" i="74"/>
  <c r="C22" i="74"/>
  <c r="F22" i="74"/>
  <c r="G22" i="74"/>
  <c r="E20" i="74"/>
  <c r="G18" i="74"/>
  <c r="D18" i="74"/>
  <c r="M18" i="74"/>
  <c r="E17" i="74"/>
  <c r="J20" i="74"/>
  <c r="H18" i="74"/>
  <c r="I17" i="74"/>
  <c r="L9" i="74"/>
  <c r="G20" i="74"/>
  <c r="D17" i="74"/>
  <c r="K22" i="74"/>
  <c r="F19" i="74"/>
  <c r="C19" i="74"/>
  <c r="H22" i="74"/>
  <c r="I20" i="74"/>
  <c r="G17" i="74"/>
  <c r="M22" i="74"/>
  <c r="M21" i="74"/>
  <c r="K48" i="74"/>
  <c r="H17" i="74"/>
  <c r="M19" i="74"/>
  <c r="L18" i="74"/>
  <c r="D32" i="74"/>
  <c r="F21" i="74"/>
  <c r="D21" i="74"/>
  <c r="D20" i="74"/>
  <c r="E19" i="74"/>
  <c r="F18" i="74"/>
  <c r="F20" i="74"/>
  <c r="I22" i="74"/>
  <c r="K20" i="74"/>
  <c r="E22" i="74"/>
  <c r="F17" i="74"/>
  <c r="C46" i="12"/>
  <c r="F38" i="12"/>
  <c r="E46" i="12"/>
  <c r="E38" i="12"/>
  <c r="K57" i="12"/>
  <c r="H88" i="12"/>
  <c r="L80" i="12"/>
  <c r="H46" i="12"/>
  <c r="H57" i="12"/>
  <c r="C80" i="12"/>
  <c r="G80" i="12"/>
  <c r="M46" i="12"/>
  <c r="L95" i="12"/>
  <c r="K25" i="12"/>
  <c r="H80" i="12"/>
  <c r="J25" i="12"/>
  <c r="J57" i="12"/>
  <c r="J80" i="12"/>
  <c r="G88" i="12"/>
  <c r="K80" i="12"/>
  <c r="I88" i="12"/>
  <c r="L88" i="12"/>
  <c r="D46" i="12"/>
  <c r="D52" i="12" s="1"/>
  <c r="D57" i="12"/>
  <c r="D80" i="12"/>
  <c r="J46" i="12"/>
  <c r="E80" i="12"/>
  <c r="K88" i="12"/>
  <c r="F46" i="12"/>
  <c r="F57" i="12"/>
  <c r="F80" i="12"/>
  <c r="L38" i="12"/>
  <c r="C38" i="12"/>
  <c r="D88" i="12"/>
  <c r="L25" i="12"/>
  <c r="D25" i="12"/>
  <c r="M88" i="12"/>
  <c r="M80" i="12"/>
  <c r="L66" i="12"/>
  <c r="M95" i="12"/>
  <c r="D95" i="12"/>
  <c r="I95" i="12"/>
  <c r="G52" i="12" l="1"/>
  <c r="G62" i="12" s="1"/>
  <c r="G71" i="12" s="1"/>
  <c r="G15" i="12" s="1"/>
  <c r="G17" i="12" s="1"/>
  <c r="K52" i="12"/>
  <c r="K62" i="12" s="1"/>
  <c r="K71" i="12" s="1"/>
  <c r="K15" i="12" s="1"/>
  <c r="K17" i="12" s="1"/>
  <c r="H52" i="12"/>
  <c r="H62" i="12" s="1"/>
  <c r="H71" i="12" s="1"/>
  <c r="H31" i="12" s="1"/>
  <c r="M52" i="12"/>
  <c r="M62" i="12" s="1"/>
  <c r="M71" i="12" s="1"/>
  <c r="M15" i="12" s="1"/>
  <c r="M17" i="12" s="1"/>
  <c r="J52" i="12"/>
  <c r="J62" i="12" s="1"/>
  <c r="J71" i="12" s="1"/>
  <c r="J31" i="12" s="1"/>
  <c r="E52" i="12"/>
  <c r="E62" i="12" s="1"/>
  <c r="E71" i="12" s="1"/>
  <c r="I52" i="12"/>
  <c r="I62" i="12" s="1"/>
  <c r="I71" i="12" s="1"/>
  <c r="I15" i="12" s="1"/>
  <c r="I17" i="12" s="1"/>
  <c r="L52" i="12"/>
  <c r="L62" i="12" s="1"/>
  <c r="L71" i="12" s="1"/>
  <c r="L15" i="12" s="1"/>
  <c r="L17" i="12" s="1"/>
  <c r="F52" i="12"/>
  <c r="F62" i="12" s="1"/>
  <c r="F71" i="12" s="1"/>
  <c r="F31" i="12" s="1"/>
  <c r="C52" i="12"/>
  <c r="C62" i="12" s="1"/>
  <c r="C71" i="12" s="1"/>
  <c r="C31" i="12" s="1"/>
  <c r="D62" i="12"/>
  <c r="D71" i="12" s="1"/>
  <c r="D31" i="12" s="1"/>
  <c r="G31" i="12" l="1"/>
  <c r="E31" i="12"/>
  <c r="E15" i="12"/>
  <c r="E17" i="12" s="1"/>
  <c r="J15" i="12"/>
  <c r="J17" i="12" s="1"/>
  <c r="C15" i="12"/>
  <c r="C17" i="12" s="1"/>
  <c r="I31" i="12"/>
  <c r="K31" i="12"/>
  <c r="M31" i="12"/>
  <c r="H15" i="12"/>
  <c r="H17" i="12" s="1"/>
  <c r="L31" i="12"/>
  <c r="F15" i="12"/>
  <c r="F17" i="12" s="1"/>
  <c r="D15" i="12"/>
  <c r="D17" i="12" s="1"/>
</calcChain>
</file>

<file path=xl/sharedStrings.xml><?xml version="1.0" encoding="utf-8"?>
<sst xmlns="http://schemas.openxmlformats.org/spreadsheetml/2006/main" count="4441" uniqueCount="136">
  <si>
    <t>Sources</t>
  </si>
  <si>
    <t>Version</t>
  </si>
  <si>
    <t>Publication date</t>
  </si>
  <si>
    <t>Returns from indexation of the RAB</t>
  </si>
  <si>
    <t>Returns from incentive scheme payments</t>
  </si>
  <si>
    <t>TNSP</t>
  </si>
  <si>
    <t>Inclusive</t>
  </si>
  <si>
    <t>Exclusive</t>
  </si>
  <si>
    <t>Amadeus Gas Pipeline</t>
  </si>
  <si>
    <t>Yes</t>
  </si>
  <si>
    <t>No</t>
  </si>
  <si>
    <t>Multinet Gas</t>
  </si>
  <si>
    <t>Network Service Provider</t>
  </si>
  <si>
    <t>Return on Assets</t>
  </si>
  <si>
    <t>Incentive Schemes</t>
  </si>
  <si>
    <t>Summary</t>
  </si>
  <si>
    <t>Summary headings</t>
  </si>
  <si>
    <t>Benchmark</t>
  </si>
  <si>
    <t>EBIT per customer</t>
  </si>
  <si>
    <t>Returns on assets</t>
  </si>
  <si>
    <t>Difference</t>
  </si>
  <si>
    <t>Return on regulated equity</t>
  </si>
  <si>
    <t>EBIT per Customer ($)</t>
  </si>
  <si>
    <t>Detailed calculations</t>
  </si>
  <si>
    <t>Revenue</t>
  </si>
  <si>
    <t>Other Revenue</t>
  </si>
  <si>
    <t>Total revenue</t>
  </si>
  <si>
    <t>Cost of Goods Sold expenditure</t>
  </si>
  <si>
    <t>Unaccounted for gas</t>
  </si>
  <si>
    <t>Jurisdictional charges</t>
  </si>
  <si>
    <t>Total costs of goods sold expenditure</t>
  </si>
  <si>
    <t>Total Gross Profit</t>
  </si>
  <si>
    <t>Expenditure</t>
  </si>
  <si>
    <t>Operating expenditure</t>
  </si>
  <si>
    <t>Other expenditure</t>
  </si>
  <si>
    <t>Total expenditure</t>
  </si>
  <si>
    <t>Total Earnings before Interest, Tax, Depreciation &amp; Amortisation (EBITDA)</t>
  </si>
  <si>
    <t>Depreciation</t>
  </si>
  <si>
    <t>Nominal Straight Line Depreciation</t>
  </si>
  <si>
    <t>Indexation of opening Regulatory Asset Base</t>
  </si>
  <si>
    <t>Total Earnings before Interest &amp; Tax (EBIT)</t>
  </si>
  <si>
    <t>Supplementary Information</t>
  </si>
  <si>
    <t>Incentive schemes</t>
  </si>
  <si>
    <t>EBSS</t>
  </si>
  <si>
    <t>Efficiency carryover</t>
  </si>
  <si>
    <t>other</t>
  </si>
  <si>
    <t>Total revenue (penalties) allowed (deducted) through incentive schemes</t>
  </si>
  <si>
    <t>Customer Numbers</t>
  </si>
  <si>
    <t>Customer numbers at the start of the period</t>
  </si>
  <si>
    <t>Customer numbers at the end of the period</t>
  </si>
  <si>
    <t>Average Customer Numbers for regulatory year</t>
  </si>
  <si>
    <t>Opening Regulatory Asset Base (Nominal)</t>
  </si>
  <si>
    <t>Opening RAB in common real dollar terms (for calculating real returns on assets)</t>
  </si>
  <si>
    <t>Inflation Rate</t>
  </si>
  <si>
    <t>Gas Dx</t>
  </si>
  <si>
    <t>Year</t>
  </si>
  <si>
    <t>Inflation rate</t>
  </si>
  <si>
    <t>Capex</t>
  </si>
  <si>
    <t>Coverage</t>
  </si>
  <si>
    <t>Trading Name</t>
  </si>
  <si>
    <t>AGN Victoria</t>
  </si>
  <si>
    <t>Indexation</t>
  </si>
  <si>
    <t>Value</t>
  </si>
  <si>
    <t>Nominal straight line depreciation</t>
  </si>
  <si>
    <t>Forecast inflation</t>
  </si>
  <si>
    <t>EBIT per customer ($)</t>
  </si>
  <si>
    <t>Inflation</t>
  </si>
  <si>
    <t>forecast inflation</t>
  </si>
  <si>
    <t>Allowed rate of return</t>
  </si>
  <si>
    <t>Notes</t>
  </si>
  <si>
    <t>Operating and maintenance adjustment (f)</t>
  </si>
  <si>
    <t>AGN South Australia</t>
  </si>
  <si>
    <t>Evoenergy</t>
  </si>
  <si>
    <t>Jemena Gas Networks</t>
  </si>
  <si>
    <t>AusNet Services</t>
  </si>
  <si>
    <t>Roma Brisbane Pipeline</t>
  </si>
  <si>
    <t>Victorian Transmission System</t>
  </si>
  <si>
    <t>Data</t>
  </si>
  <si>
    <t>Regulatory years 2014 to 2020</t>
  </si>
  <si>
    <t>Segment</t>
  </si>
  <si>
    <t>RoA and EBIT per customer</t>
  </si>
  <si>
    <t>Distribution only</t>
  </si>
  <si>
    <t>December 2021</t>
  </si>
  <si>
    <t>December 2022</t>
  </si>
  <si>
    <t>Regulatory years 2014 to 2021</t>
  </si>
  <si>
    <t>RoRE, RoA and EBIT per customer</t>
  </si>
  <si>
    <t>Distribution and Transmission</t>
  </si>
  <si>
    <t>Regulatory years 2014 to 2022</t>
  </si>
  <si>
    <t>December 2023</t>
  </si>
  <si>
    <t>June 2024</t>
  </si>
  <si>
    <t>Regulatory years 2014 to 2023</t>
  </si>
  <si>
    <t>Nominal return on regulated equity</t>
  </si>
  <si>
    <t>Real return on regulated equity</t>
  </si>
  <si>
    <t>Nominal return on assets</t>
  </si>
  <si>
    <t>Real return on assets</t>
  </si>
  <si>
    <t>EBIT per customer - Including returns from capital base indexation</t>
  </si>
  <si>
    <t>EBIT per customer - Excluding returns from capital base indexation</t>
  </si>
  <si>
    <t>Gas DNSP Profitability Reporting - Detailed calculations</t>
  </si>
  <si>
    <t>Gas DNSP Profitability Reporting</t>
  </si>
  <si>
    <t>Allowed nominal rate of return</t>
  </si>
  <si>
    <t>Allowed real rate of return</t>
  </si>
  <si>
    <t>Allowed nominal return on equity</t>
  </si>
  <si>
    <t>Allowed real return on equity</t>
  </si>
  <si>
    <t>Version record</t>
  </si>
  <si>
    <t>Impact of inflation on returns</t>
  </si>
  <si>
    <t>The AER operates incentive schemes to  encourage specific efficient behaviours from DNSPs. Under these schemes, DNSPs earn rewards and in some cases penalties which can contribute to differences between allowed and actual returns.</t>
  </si>
  <si>
    <t>Our regulatory framework targets a real rate of return, with expected inflation used to convert nominal allowed returns into real allowed returns. This involves DNSPs bearing the risk from actual inflation differing from expected inflation, creating overperformance for DNSPs when inflation is higher than forecast, and underperformance when inflation is lower than forecast. This models allow users to calculate the returns excluding the impact of actual inflation differing from expected inflation.</t>
  </si>
  <si>
    <t>Return on assets</t>
  </si>
  <si>
    <t>allowed nominal return on equity</t>
  </si>
  <si>
    <t>allowed real return on equity</t>
  </si>
  <si>
    <t>Allowed return on equity</t>
  </si>
  <si>
    <t xml:space="preserve">Our regulatory framework is designed to target a real rate of return. Under our framework, DNSPs are also compensated for actual inflation outcomes through indexation of the capital asset base (CAB). This is the process of inflating the CAB by CPI each year to preserve its value in real terms. Indexation of the CAB impacts a DNSPs future returns via the return on capital and return of capital building blocks. This model allows users to calculate the returns achieved by DNSPs both including and excluding indexation of the CAB.  </t>
  </si>
  <si>
    <t>CESS</t>
  </si>
  <si>
    <t>Regulatory years 2014 to 2024</t>
  </si>
  <si>
    <t>Nominal return on regulated equity - excluding incentive schemes</t>
  </si>
  <si>
    <t>Real return on regulated equity - excluding incentive schemes</t>
  </si>
  <si>
    <t>Nominal return on regulated equity - excluding impact of inflation</t>
  </si>
  <si>
    <t>Real return on regulated equity - excluding impact of inflation</t>
  </si>
  <si>
    <t>Nominal return on regulated equity - excluding incentive schemes and impact of inflation</t>
  </si>
  <si>
    <t>Real return on regulated equity - excluding incentive schemes and impact of inflation</t>
  </si>
  <si>
    <t xml:space="preserve"> Gas DNSP Profitability data</t>
  </si>
  <si>
    <t xml:space="preserve">This workbook contains profitability reporting for the gas distribution network service providers (DNSPs) under full regulation by the AER. A series of explanatory notes are published in the Electricity and gas network performance report on our website. We encourage stakeholders to read these notes, which detail how we calculate and interpret the profitability measures. </t>
  </si>
  <si>
    <t>The data covers the regulatory years from 2014 to 2025. Victorian Gas DNSPs reported on a calendar year basis for the years 2014 to 2023, and so for these DNSPs the label 2015 refers to the year ending 31 December 2015. All other Gas DNSPs report on a financial year basis, and for these businesses the label 2015 refers to data collected for the year ending 30 June 2015. 
Due to Victorian Gas DNSPs having a six month regulatory period for the 2023 regulatory year to transition from calendar to financial regulatory years, the outturn profitability measures have been annualised to represent a 12 month regulatory period.
All profitability metrics relate to reference services for Gas DNSPs.
Unless otherwise stated, all financial values are in nominal dollar terms.</t>
  </si>
  <si>
    <t>Data sources for the financial and non-financial information used to determine the profitability measures are listed in each of the worksheets.</t>
  </si>
  <si>
    <t>Profitability measures</t>
  </si>
  <si>
    <t>Regulatory years 2014 to 2025</t>
  </si>
  <si>
    <t>June 2025</t>
  </si>
  <si>
    <r>
      <t xml:space="preserve">Source:
</t>
    </r>
    <r>
      <rPr>
        <sz val="10"/>
        <color theme="1"/>
        <rFont val="Arial"/>
        <family val="2"/>
      </rPr>
      <t xml:space="preserve">Post Tax Revenue Model - </t>
    </r>
    <r>
      <rPr>
        <sz val="10"/>
        <rFont val="Arial"/>
        <family val="2"/>
      </rPr>
      <t>Pre-tax real WACC - 2014 to 2025</t>
    </r>
  </si>
  <si>
    <r>
      <t xml:space="preserve">Source:
</t>
    </r>
    <r>
      <rPr>
        <sz val="10"/>
        <color theme="1"/>
        <rFont val="Arial"/>
        <family val="2"/>
      </rPr>
      <t>Post Tax Revenue Model - Post tax real return on equity - 2014 to 2025</t>
    </r>
  </si>
  <si>
    <r>
      <t xml:space="preserve">Source:
</t>
    </r>
    <r>
      <rPr>
        <sz val="10"/>
        <color theme="1"/>
        <rFont val="Arial"/>
        <family val="2"/>
      </rPr>
      <t>Annual RIN Financial - Income Statement - 2014 to 2024, AIO 2025</t>
    </r>
  </si>
  <si>
    <r>
      <t xml:space="preserve">Source:
</t>
    </r>
    <r>
      <rPr>
        <sz val="10"/>
        <color theme="1"/>
        <rFont val="Arial"/>
        <family val="2"/>
      </rPr>
      <t>Roll Forward Model - Nominal straight line depreciation - 2014 to 2025
Where not available - Post Tax Revenue Model - Nominal straight line depreciation (updated for CPI) - 2021 to 2025</t>
    </r>
  </si>
  <si>
    <r>
      <rPr>
        <b/>
        <sz val="10"/>
        <rFont val="Arial"/>
        <family val="2"/>
      </rPr>
      <t>Source:</t>
    </r>
    <r>
      <rPr>
        <sz val="10"/>
        <rFont val="Arial"/>
        <family val="2"/>
      </rPr>
      <t xml:space="preserve">
</t>
    </r>
    <r>
      <rPr>
        <sz val="10"/>
        <color theme="1"/>
        <rFont val="Arial"/>
        <family val="2"/>
      </rPr>
      <t>Annual RIN - Revenue - 2014 to 2024</t>
    </r>
    <r>
      <rPr>
        <sz val="10"/>
        <rFont val="Arial"/>
        <family val="2"/>
      </rPr>
      <t>, AIO 2025</t>
    </r>
  </si>
  <si>
    <r>
      <rPr>
        <b/>
        <sz val="10"/>
        <rFont val="Arial"/>
        <family val="2"/>
      </rPr>
      <t>Source:</t>
    </r>
    <r>
      <rPr>
        <sz val="10"/>
        <rFont val="Arial"/>
        <family val="2"/>
      </rPr>
      <t xml:space="preserve">
</t>
    </r>
    <r>
      <rPr>
        <sz val="10"/>
        <color theme="1"/>
        <rFont val="Arial"/>
        <family val="2"/>
      </rPr>
      <t>Annual RIN - Customer numbers - 2014 to 2024</t>
    </r>
    <r>
      <rPr>
        <sz val="10"/>
        <rFont val="Arial"/>
        <family val="2"/>
      </rPr>
      <t>, AIO 2025</t>
    </r>
  </si>
  <si>
    <r>
      <rPr>
        <b/>
        <sz val="10"/>
        <rFont val="Arial"/>
        <family val="2"/>
      </rPr>
      <t>Source:</t>
    </r>
    <r>
      <rPr>
        <sz val="10"/>
        <rFont val="Arial"/>
        <family val="2"/>
      </rPr>
      <t xml:space="preserve">
</t>
    </r>
    <r>
      <rPr>
        <sz val="10"/>
        <color theme="1"/>
        <rFont val="Arial"/>
        <family val="2"/>
      </rPr>
      <t>Annual RIN Financial - Opex - 2014 to 2024</t>
    </r>
    <r>
      <rPr>
        <sz val="10"/>
        <rFont val="Arial"/>
        <family val="2"/>
      </rPr>
      <t>, AIO 2025</t>
    </r>
  </si>
  <si>
    <r>
      <t xml:space="preserve">Source:
</t>
    </r>
    <r>
      <rPr>
        <sz val="10"/>
        <color theme="1"/>
        <rFont val="Arial"/>
        <family val="2"/>
      </rPr>
      <t>Roll Forward Model - Inflation Rate - 2014 to 2025
Where not available  - Australian Bureau of Statistics - Inflation Rate 2025
Post Tax Revenue Model - Forecast inflation rate - 2014 to 2025</t>
    </r>
  </si>
  <si>
    <t>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</si>
</sst>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0;[Black]\(#,##0\)"/>
    <numFmt numFmtId="166" formatCode="_-* #,##0_-;\-* #,##0_-;_-* &quot;-&quot;??_-;_-@_-"/>
    <numFmt numFmtId="167" formatCode="_(* #,##0_);_(* \(#,##0\);_(* &quot;-&quot;??_);_(@_)"/>
    <numFmt numFmtId="168" formatCode="_-* #,##0_-;[Red]\(#,##0\)_-;_-* &quot;-&quot;??_-;_-@_-"/>
    <numFmt numFmtId="169" formatCode="_-* #,##0.000000000000000000_-;\-* #,##0.000000000000000000_-;_-* &quot;-&quot;??_-;_-@_-"/>
    <numFmt numFmtId="170" formatCode="0.0000%"/>
    <numFmt numFmtId="171" formatCode="0.0000"/>
    <numFmt numFmtId="172" formatCode="0.000"/>
    <numFmt numFmtId="173" formatCode="0.00000000%"/>
    <numFmt numFmtId="174" formatCode="0.000000%"/>
    <numFmt numFmtId="175" formatCode="0.0000000%"/>
    <numFmt numFmtId="176" formatCode="_(* #,##0.0000_);_(* \(#,##0.0000\);_(* &quot;-&quot;??_);_(@_)"/>
    <numFmt numFmtId="177" formatCode="_-* #,##0.0000_-;\-* #,##0.0000_-;_-* &quot;-&quot;??_-;_-@_-"/>
    <numFmt numFmtId="178" formatCode="0.000%"/>
  </numFmts>
  <fonts count="30"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scheme val="minor"/>
    </font>
    <font>
      <sz val="10"/>
      <name val="Arial"/>
      <family val="2"/>
    </font>
    <font>
      <sz val="36"/>
      <name val="Arial"/>
      <family val="2"/>
    </font>
    <font>
      <sz val="26"/>
      <name val="Arial"/>
      <family val="2"/>
    </font>
    <font>
      <b/>
      <sz val="24"/>
      <name val="Arial"/>
      <family val="2"/>
    </font>
    <font>
      <b/>
      <sz val="42"/>
      <name val="Arial"/>
      <family val="2"/>
    </font>
    <font>
      <b/>
      <sz val="12"/>
      <name val="Arial"/>
      <family val="2"/>
    </font>
    <font>
      <sz val="12"/>
      <name val="Arial"/>
      <family val="2"/>
    </font>
    <font>
      <b/>
      <sz val="10"/>
      <name val="Arial"/>
      <family val="2"/>
    </font>
    <font>
      <b/>
      <sz val="16"/>
      <color theme="0"/>
      <name val="Arial"/>
      <family val="2"/>
    </font>
    <font>
      <sz val="11"/>
      <color theme="1"/>
      <name val="Arial"/>
      <family val="2"/>
    </font>
    <font>
      <b/>
      <sz val="14"/>
      <color theme="1"/>
      <name val="Arial"/>
      <family val="2"/>
    </font>
    <font>
      <sz val="10"/>
      <color theme="1"/>
      <name val="Arial"/>
      <family val="2"/>
    </font>
    <font>
      <b/>
      <sz val="10"/>
      <color theme="1"/>
      <name val="Arial"/>
      <family val="2"/>
    </font>
    <font>
      <sz val="10"/>
      <color theme="1"/>
      <name val="Arial"/>
      <family val="2"/>
      <scheme val="minor"/>
    </font>
    <font>
      <b/>
      <sz val="10"/>
      <color theme="1"/>
      <name val="Arial"/>
      <family val="2"/>
      <scheme val="minor"/>
    </font>
    <font>
      <sz val="11"/>
      <name val="Arial"/>
      <family val="2"/>
      <scheme val="minor"/>
    </font>
    <font>
      <sz val="11"/>
      <name val="Arial"/>
      <family val="2"/>
    </font>
    <font>
      <sz val="11"/>
      <color rgb="FF9C6500"/>
      <name val="Arial"/>
      <family val="2"/>
      <scheme val="minor"/>
    </font>
    <font>
      <sz val="9"/>
      <name val="Arial"/>
      <family val="2"/>
      <scheme val="minor"/>
    </font>
    <font>
      <sz val="11"/>
      <color rgb="FF9C0006"/>
      <name val="Arial"/>
      <family val="2"/>
      <scheme val="minor"/>
    </font>
    <font>
      <b/>
      <sz val="11"/>
      <name val="Arial"/>
      <family val="2"/>
      <scheme val="minor"/>
    </font>
    <font>
      <b/>
      <sz val="11"/>
      <name val="Arial"/>
      <family val="2"/>
    </font>
    <font>
      <b/>
      <sz val="36"/>
      <color theme="0"/>
      <name val="Arial"/>
      <family val="2"/>
    </font>
    <font>
      <sz val="8"/>
      <name val="Arial"/>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rgb="FF000000"/>
      </patternFill>
    </fill>
    <fill>
      <patternFill patternType="solid">
        <fgColor rgb="FFFFEB9C"/>
      </patternFill>
    </fill>
    <fill>
      <patternFill patternType="solid">
        <fgColor theme="2"/>
        <bgColor indexed="64"/>
      </patternFill>
    </fill>
    <fill>
      <patternFill patternType="solid">
        <fgColor rgb="FFFFC7CE"/>
      </patternFill>
    </fill>
    <fill>
      <patternFill patternType="solid">
        <fgColor rgb="FF318468"/>
        <bgColor indexed="64"/>
      </patternFill>
    </fill>
    <fill>
      <patternFill patternType="solid">
        <fgColor rgb="FFD2E0D9"/>
        <bgColor indexed="64"/>
      </patternFill>
    </fill>
  </fills>
  <borders count="9">
    <border>
      <left/>
      <right/>
      <top/>
      <bottom/>
      <diagonal/>
    </border>
    <border>
      <left/>
      <right/>
      <top style="thin">
        <color indexed="64"/>
      </top>
      <bottom/>
      <diagonal/>
    </border>
    <border>
      <left/>
      <right/>
      <top/>
      <bottom style="thin">
        <color auto="1"/>
      </bottom>
      <diagonal/>
    </border>
    <border>
      <left/>
      <right/>
      <top style="thin">
        <color auto="1"/>
      </top>
      <bottom style="medium">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ashed">
        <color auto="1"/>
      </left>
      <right style="dashed">
        <color auto="1"/>
      </right>
      <top style="dashed">
        <color auto="1"/>
      </top>
      <bottom style="dashed">
        <color auto="1"/>
      </bottom>
      <diagonal/>
    </border>
    <border>
      <left/>
      <right/>
      <top/>
      <bottom style="medium">
        <color auto="1"/>
      </bottom>
      <diagonal/>
    </border>
    <border>
      <left/>
      <right/>
      <top style="medium">
        <color auto="1"/>
      </top>
      <bottom style="medium">
        <color auto="1"/>
      </bottom>
      <diagonal/>
    </border>
    <border>
      <left style="medium">
        <color indexed="64"/>
      </left>
      <right style="thin">
        <color indexed="64"/>
      </right>
      <top style="medium">
        <color indexed="64"/>
      </top>
      <bottom style="thin">
        <color rgb="FFA6A6A6"/>
      </bottom>
      <diagonal/>
    </border>
  </borders>
  <cellStyleXfs count="13">
    <xf numFmtId="0" fontId="0" fillId="0" borderId="0"/>
    <xf numFmtId="9" fontId="5" fillId="0" borderId="0" applyFont="0" applyFill="0" applyBorder="0" applyAlignment="0" applyProtection="0"/>
    <xf numFmtId="0" fontId="6" fillId="0" borderId="0"/>
    <xf numFmtId="0" fontId="6" fillId="0" borderId="0"/>
    <xf numFmtId="164" fontId="5" fillId="0" borderId="0" applyFont="0" applyFill="0" applyBorder="0" applyAlignment="0" applyProtection="0"/>
    <xf numFmtId="43" fontId="5" fillId="0" borderId="0" applyFont="0" applyFill="0" applyBorder="0" applyAlignment="0" applyProtection="0"/>
    <xf numFmtId="168" fontId="21" fillId="5" borderId="8" applyBorder="0">
      <alignment horizontal="right"/>
      <protection locked="0"/>
    </xf>
    <xf numFmtId="43" fontId="5" fillId="0" borderId="0" applyFont="0" applyFill="0" applyBorder="0" applyAlignment="0" applyProtection="0"/>
    <xf numFmtId="0" fontId="23" fillId="6" borderId="0" applyNumberFormat="0" applyBorder="0" applyAlignment="0" applyProtection="0"/>
    <xf numFmtId="164" fontId="5" fillId="0" borderId="0" applyFont="0" applyFill="0" applyBorder="0" applyAlignment="0" applyProtection="0"/>
    <xf numFmtId="0" fontId="25" fillId="8" borderId="0" applyNumberFormat="0" applyBorder="0" applyAlignment="0" applyProtection="0"/>
    <xf numFmtId="0" fontId="4" fillId="0" borderId="0"/>
    <xf numFmtId="43" fontId="4" fillId="0" borderId="0" applyFont="0" applyFill="0" applyBorder="0" applyAlignment="0" applyProtection="0"/>
  </cellStyleXfs>
  <cellXfs count="114">
    <xf numFmtId="0" fontId="0" fillId="0" borderId="0" xfId="0"/>
    <xf numFmtId="0" fontId="15" fillId="0" borderId="0" xfId="0" applyFont="1"/>
    <xf numFmtId="0" fontId="17" fillId="0" borderId="0" xfId="0" applyFont="1"/>
    <xf numFmtId="0" fontId="17" fillId="2" borderId="0" xfId="0" applyFont="1" applyFill="1" applyAlignment="1">
      <alignment horizontal="left" vertical="center" wrapText="1"/>
    </xf>
    <xf numFmtId="0" fontId="18" fillId="0" borderId="0" xfId="0" applyFont="1"/>
    <xf numFmtId="0" fontId="18" fillId="0" borderId="3" xfId="0" applyFont="1" applyBorder="1"/>
    <xf numFmtId="164" fontId="15" fillId="0" borderId="0" xfId="4" applyFont="1"/>
    <xf numFmtId="0" fontId="17" fillId="0" borderId="0" xfId="0" applyFont="1" applyAlignment="1">
      <alignment horizontal="center"/>
    </xf>
    <xf numFmtId="10" fontId="17" fillId="0" borderId="0" xfId="1" applyNumberFormat="1" applyFont="1"/>
    <xf numFmtId="0" fontId="17" fillId="0" borderId="3" xfId="0" applyFont="1" applyBorder="1"/>
    <xf numFmtId="10" fontId="17" fillId="0" borderId="3" xfId="1" applyNumberFormat="1" applyFont="1" applyBorder="1"/>
    <xf numFmtId="0" fontId="18" fillId="0" borderId="7" xfId="0" applyFont="1" applyBorder="1"/>
    <xf numFmtId="165" fontId="17" fillId="0" borderId="0" xfId="4" applyNumberFormat="1" applyFont="1"/>
    <xf numFmtId="165" fontId="17" fillId="0" borderId="3" xfId="4" applyNumberFormat="1" applyFont="1" applyBorder="1"/>
    <xf numFmtId="166" fontId="17" fillId="0" borderId="0" xfId="4" applyNumberFormat="1" applyFont="1"/>
    <xf numFmtId="167" fontId="17" fillId="0" borderId="3" xfId="4" applyNumberFormat="1" applyFont="1" applyBorder="1"/>
    <xf numFmtId="165" fontId="17" fillId="0" borderId="0" xfId="0" applyNumberFormat="1" applyFont="1"/>
    <xf numFmtId="0" fontId="17" fillId="0" borderId="2" xfId="0" applyFont="1" applyBorder="1"/>
    <xf numFmtId="165" fontId="17" fillId="0" borderId="2" xfId="4" applyNumberFormat="1" applyFont="1" applyFill="1" applyBorder="1" applyAlignment="1">
      <alignment horizontal="right"/>
    </xf>
    <xf numFmtId="165" fontId="17" fillId="0" borderId="3" xfId="4" applyNumberFormat="1" applyFont="1" applyFill="1" applyBorder="1"/>
    <xf numFmtId="0" fontId="17" fillId="0" borderId="1" xfId="0" applyFont="1" applyBorder="1"/>
    <xf numFmtId="166" fontId="17" fillId="0" borderId="3" xfId="4" applyNumberFormat="1" applyFont="1" applyBorder="1"/>
    <xf numFmtId="167" fontId="17" fillId="0" borderId="0" xfId="4" applyNumberFormat="1" applyFont="1" applyBorder="1"/>
    <xf numFmtId="0" fontId="17" fillId="0" borderId="6" xfId="0" applyFont="1" applyBorder="1"/>
    <xf numFmtId="167" fontId="17" fillId="0" borderId="6" xfId="4" applyNumberFormat="1" applyFont="1" applyBorder="1"/>
    <xf numFmtId="0" fontId="6" fillId="0" borderId="0" xfId="2"/>
    <xf numFmtId="17" fontId="6" fillId="0" borderId="0" xfId="2" quotePrefix="1" applyNumberFormat="1"/>
    <xf numFmtId="0" fontId="7" fillId="0" borderId="0" xfId="2" applyFont="1"/>
    <xf numFmtId="0" fontId="8" fillId="0" borderId="0" xfId="2" applyFont="1" applyAlignment="1">
      <alignment vertical="center"/>
    </xf>
    <xf numFmtId="0" fontId="9" fillId="0" borderId="0" xfId="2" applyFont="1"/>
    <xf numFmtId="0" fontId="10" fillId="0" borderId="0" xfId="2" applyFont="1" applyAlignment="1">
      <alignment vertical="center"/>
    </xf>
    <xf numFmtId="0" fontId="6" fillId="0" borderId="0" xfId="3"/>
    <xf numFmtId="0" fontId="13" fillId="0" borderId="0" xfId="2" applyFont="1"/>
    <xf numFmtId="0" fontId="12" fillId="0" borderId="0" xfId="2" applyFont="1"/>
    <xf numFmtId="0" fontId="6" fillId="0" borderId="0" xfId="3" applyAlignment="1">
      <alignment horizontal="left"/>
    </xf>
    <xf numFmtId="17" fontId="6" fillId="0" borderId="0" xfId="3" quotePrefix="1" applyNumberFormat="1"/>
    <xf numFmtId="49" fontId="6" fillId="0" borderId="0" xfId="3" quotePrefix="1" applyNumberFormat="1"/>
    <xf numFmtId="0" fontId="6" fillId="0" borderId="0" xfId="2" applyAlignment="1">
      <alignment horizontal="left"/>
    </xf>
    <xf numFmtId="0" fontId="6" fillId="0" borderId="0" xfId="2" applyAlignment="1">
      <alignment wrapText="1"/>
    </xf>
    <xf numFmtId="0" fontId="16" fillId="0" borderId="0" xfId="0" applyFont="1"/>
    <xf numFmtId="0" fontId="17" fillId="0" borderId="0" xfId="0" applyFont="1" applyAlignment="1">
      <alignment horizontal="left" vertical="center" wrapText="1"/>
    </xf>
    <xf numFmtId="0" fontId="20" fillId="4" borderId="5" xfId="0" applyFont="1" applyFill="1" applyBorder="1" applyAlignment="1">
      <alignment horizontal="center"/>
    </xf>
    <xf numFmtId="0" fontId="19" fillId="3" borderId="5" xfId="0" applyFont="1" applyFill="1" applyBorder="1" applyAlignment="1">
      <alignment horizontal="center"/>
    </xf>
    <xf numFmtId="9" fontId="19" fillId="3" borderId="5" xfId="0" applyNumberFormat="1" applyFont="1" applyFill="1" applyBorder="1" applyAlignment="1">
      <alignment horizontal="center"/>
    </xf>
    <xf numFmtId="0" fontId="19" fillId="3" borderId="5" xfId="0" applyFont="1" applyFill="1" applyBorder="1" applyAlignment="1">
      <alignment horizontal="left"/>
    </xf>
    <xf numFmtId="17" fontId="6" fillId="0" borderId="0" xfId="2" applyNumberFormat="1"/>
    <xf numFmtId="0" fontId="12" fillId="0" borderId="0" xfId="3" applyFont="1" applyAlignment="1">
      <alignment vertical="top"/>
    </xf>
    <xf numFmtId="169" fontId="15" fillId="0" borderId="0" xfId="0" applyNumberFormat="1" applyFont="1"/>
    <xf numFmtId="170" fontId="17" fillId="0" borderId="0" xfId="1" applyNumberFormat="1" applyFont="1"/>
    <xf numFmtId="0" fontId="17" fillId="0" borderId="7" xfId="0" applyFont="1" applyBorder="1"/>
    <xf numFmtId="10" fontId="17" fillId="0" borderId="0" xfId="1" applyNumberFormat="1" applyFont="1" applyBorder="1"/>
    <xf numFmtId="10" fontId="17" fillId="0" borderId="2" xfId="4" applyNumberFormat="1" applyFont="1" applyBorder="1"/>
    <xf numFmtId="0" fontId="18" fillId="7" borderId="6" xfId="0" applyFont="1" applyFill="1" applyBorder="1"/>
    <xf numFmtId="0" fontId="18" fillId="7" borderId="6" xfId="4" applyNumberFormat="1" applyFont="1" applyFill="1" applyBorder="1"/>
    <xf numFmtId="0" fontId="17" fillId="7" borderId="0" xfId="0" applyFont="1" applyFill="1"/>
    <xf numFmtId="0" fontId="18" fillId="7" borderId="3" xfId="0" applyFont="1" applyFill="1" applyBorder="1"/>
    <xf numFmtId="0" fontId="18" fillId="7" borderId="3" xfId="4" applyNumberFormat="1" applyFont="1" applyFill="1" applyBorder="1"/>
    <xf numFmtId="0" fontId="18" fillId="7" borderId="0" xfId="0" applyFont="1" applyFill="1"/>
    <xf numFmtId="166" fontId="17" fillId="0" borderId="0" xfId="4" applyNumberFormat="1" applyFont="1" applyFill="1"/>
    <xf numFmtId="43" fontId="17" fillId="0" borderId="0" xfId="0" applyNumberFormat="1" applyFont="1"/>
    <xf numFmtId="0" fontId="22" fillId="0" borderId="0" xfId="3" applyFont="1" applyAlignment="1">
      <alignment vertical="center" wrapText="1"/>
    </xf>
    <xf numFmtId="2" fontId="21" fillId="0" borderId="0" xfId="1" applyNumberFormat="1" applyFont="1" applyFill="1"/>
    <xf numFmtId="166" fontId="21" fillId="0" borderId="0" xfId="7" applyNumberFormat="1" applyFont="1" applyFill="1"/>
    <xf numFmtId="0" fontId="22" fillId="0" borderId="0" xfId="3" applyFont="1" applyAlignment="1">
      <alignment horizontal="left" vertical="top" wrapText="1"/>
    </xf>
    <xf numFmtId="0" fontId="3" fillId="0" borderId="0" xfId="0" applyFont="1"/>
    <xf numFmtId="10" fontId="3" fillId="0" borderId="0" xfId="1" applyNumberFormat="1" applyFont="1" applyFill="1" applyBorder="1" applyAlignment="1">
      <alignment horizontal="right"/>
    </xf>
    <xf numFmtId="0" fontId="3" fillId="0" borderId="0" xfId="0" applyFont="1" applyAlignment="1">
      <alignment horizontal="center"/>
    </xf>
    <xf numFmtId="10" fontId="3" fillId="0" borderId="0" xfId="1" applyNumberFormat="1" applyFont="1"/>
    <xf numFmtId="164" fontId="3" fillId="0" borderId="0" xfId="4" applyFont="1"/>
    <xf numFmtId="0" fontId="12" fillId="0" borderId="0" xfId="3" applyFont="1" applyAlignment="1">
      <alignment vertical="top" wrapText="1"/>
    </xf>
    <xf numFmtId="0" fontId="12" fillId="0" borderId="0" xfId="3" applyFont="1" applyAlignment="1">
      <alignment horizontal="left" vertical="center" wrapText="1"/>
    </xf>
    <xf numFmtId="0" fontId="0" fillId="0" borderId="0" xfId="0" applyAlignment="1">
      <alignment horizontal="left" vertical="center" wrapText="1"/>
    </xf>
    <xf numFmtId="0" fontId="22" fillId="0" borderId="0" xfId="3" applyFont="1" applyAlignment="1">
      <alignment vertical="top" wrapText="1"/>
    </xf>
    <xf numFmtId="0" fontId="12" fillId="2" borderId="0" xfId="3" applyFont="1" applyFill="1" applyAlignment="1">
      <alignment horizontal="left" vertical="center" wrapText="1"/>
    </xf>
    <xf numFmtId="0" fontId="27" fillId="0" borderId="1" xfId="2" applyFont="1" applyBorder="1" applyAlignment="1">
      <alignment horizontal="left"/>
    </xf>
    <xf numFmtId="0" fontId="22" fillId="0" borderId="0" xfId="2" applyFont="1"/>
    <xf numFmtId="0" fontId="22" fillId="0" borderId="0" xfId="2" applyFont="1" applyAlignment="1">
      <alignment horizontal="center"/>
    </xf>
    <xf numFmtId="17" fontId="22" fillId="0" borderId="0" xfId="2" quotePrefix="1" applyNumberFormat="1" applyFont="1"/>
    <xf numFmtId="0" fontId="22" fillId="0" borderId="0" xfId="3" applyFont="1"/>
    <xf numFmtId="0" fontId="2" fillId="0" borderId="0" xfId="0" applyFont="1"/>
    <xf numFmtId="43" fontId="21" fillId="0" borderId="0" xfId="7" applyFont="1" applyFill="1"/>
    <xf numFmtId="174" fontId="21" fillId="0" borderId="0" xfId="1" applyNumberFormat="1" applyFont="1" applyFill="1"/>
    <xf numFmtId="173" fontId="21" fillId="0" borderId="0" xfId="1" applyNumberFormat="1" applyFont="1" applyFill="1"/>
    <xf numFmtId="175" fontId="21" fillId="0" borderId="0" xfId="1" applyNumberFormat="1" applyFont="1" applyFill="1"/>
    <xf numFmtId="166" fontId="26" fillId="0" borderId="2" xfId="7" applyNumberFormat="1" applyFont="1" applyFill="1" applyBorder="1"/>
    <xf numFmtId="166" fontId="21" fillId="0" borderId="0" xfId="7" applyNumberFormat="1" applyFont="1" applyFill="1" applyBorder="1"/>
    <xf numFmtId="170" fontId="21" fillId="0" borderId="0" xfId="1" applyNumberFormat="1" applyFont="1" applyFill="1"/>
    <xf numFmtId="170" fontId="17" fillId="0" borderId="0" xfId="1" applyNumberFormat="1" applyFont="1" applyFill="1"/>
    <xf numFmtId="165" fontId="17" fillId="0" borderId="0" xfId="4" applyNumberFormat="1" applyFont="1" applyFill="1"/>
    <xf numFmtId="176" fontId="17" fillId="0" borderId="3" xfId="4" applyNumberFormat="1" applyFont="1" applyBorder="1"/>
    <xf numFmtId="177" fontId="21" fillId="0" borderId="0" xfId="7" applyNumberFormat="1" applyFont="1" applyFill="1"/>
    <xf numFmtId="170" fontId="0" fillId="0" borderId="0" xfId="1" applyNumberFormat="1" applyFont="1" applyFill="1"/>
    <xf numFmtId="10" fontId="3" fillId="0" borderId="0" xfId="0" applyNumberFormat="1" applyFont="1"/>
    <xf numFmtId="10" fontId="0" fillId="0" borderId="0" xfId="0" applyNumberFormat="1"/>
    <xf numFmtId="0" fontId="14" fillId="9" borderId="0" xfId="0" applyFont="1" applyFill="1" applyAlignment="1">
      <alignment vertical="center"/>
    </xf>
    <xf numFmtId="0" fontId="1" fillId="10" borderId="4" xfId="0" applyFont="1" applyFill="1" applyBorder="1" applyAlignment="1">
      <alignment horizontal="center"/>
    </xf>
    <xf numFmtId="0" fontId="18" fillId="10" borderId="6" xfId="0" applyFont="1" applyFill="1" applyBorder="1"/>
    <xf numFmtId="178" fontId="21" fillId="0" borderId="0" xfId="1" applyNumberFormat="1" applyFont="1" applyFill="1"/>
    <xf numFmtId="0" fontId="26" fillId="0" borderId="2" xfId="0" applyFont="1" applyBorder="1"/>
    <xf numFmtId="0" fontId="21" fillId="0" borderId="0" xfId="0" applyFont="1"/>
    <xf numFmtId="172" fontId="21" fillId="0" borderId="0" xfId="0" applyNumberFormat="1" applyFont="1"/>
    <xf numFmtId="171" fontId="21" fillId="0" borderId="0" xfId="0" applyNumberFormat="1" applyFont="1"/>
    <xf numFmtId="2" fontId="21" fillId="0" borderId="0" xfId="0" applyNumberFormat="1" applyFont="1"/>
    <xf numFmtId="0" fontId="24" fillId="0" borderId="0" xfId="0" applyFont="1"/>
    <xf numFmtId="0" fontId="22" fillId="2" borderId="0" xfId="3" applyFont="1" applyFill="1" applyAlignment="1">
      <alignment horizontal="left" vertical="top" wrapText="1"/>
    </xf>
    <xf numFmtId="0" fontId="14" fillId="9" borderId="0" xfId="3" applyFont="1" applyFill="1" applyAlignment="1">
      <alignment horizontal="left" vertical="center" wrapText="1"/>
    </xf>
    <xf numFmtId="0" fontId="11" fillId="0" borderId="0" xfId="3" applyFont="1" applyAlignment="1">
      <alignment horizontal="left" vertical="center" wrapText="1"/>
    </xf>
    <xf numFmtId="0" fontId="22" fillId="0" borderId="0" xfId="3" applyFont="1" applyAlignment="1">
      <alignment horizontal="left" vertical="top" wrapText="1"/>
    </xf>
    <xf numFmtId="0" fontId="28" fillId="9" borderId="0" xfId="2" applyFont="1" applyFill="1" applyAlignment="1">
      <alignment horizontal="center" vertical="center"/>
    </xf>
    <xf numFmtId="0" fontId="22" fillId="0" borderId="0" xfId="3" applyFont="1" applyAlignment="1">
      <alignment horizontal="left" vertical="center" wrapText="1"/>
    </xf>
    <xf numFmtId="0" fontId="13" fillId="10" borderId="0" xfId="0" applyFont="1" applyFill="1" applyAlignment="1">
      <alignment vertical="top" wrapText="1"/>
    </xf>
    <xf numFmtId="0" fontId="0" fillId="0" borderId="0" xfId="0" applyAlignment="1">
      <alignment vertical="top" wrapText="1"/>
    </xf>
    <xf numFmtId="0" fontId="6" fillId="10" borderId="0" xfId="0" applyFont="1" applyFill="1" applyAlignment="1">
      <alignment vertical="top" wrapText="1"/>
    </xf>
    <xf numFmtId="0" fontId="13" fillId="10" borderId="0" xfId="0" applyFont="1" applyFill="1" applyAlignment="1">
      <alignment horizontal="left" vertical="top" wrapText="1"/>
    </xf>
  </cellXfs>
  <cellStyles count="13">
    <cellStyle name="Bad 2" xfId="10" xr:uid="{7FF3F4C8-21A4-49CE-9B34-73C2F8C995AD}"/>
    <cellStyle name="Comma" xfId="7" builtinId="3"/>
    <cellStyle name="Comma 13" xfId="12" xr:uid="{5857AF5D-A3FE-474C-9E9C-53C0943F266A}"/>
    <cellStyle name="Comma 2" xfId="4" xr:uid="{FD48BE49-845B-4EE4-ADE9-A731DBB8F037}"/>
    <cellStyle name="Comma 2 2 2" xfId="5" xr:uid="{F02BF821-7C98-446D-BC11-354DBDBF8658}"/>
    <cellStyle name="Comma 86" xfId="9" xr:uid="{FCD0B2EB-BA12-4D27-BC15-92D9B9209AD5}"/>
    <cellStyle name="dms_NUM" xfId="6" xr:uid="{C484D3E3-7004-4F55-8218-6721C33F6ECD}"/>
    <cellStyle name="Neutral 2" xfId="8" xr:uid="{4C11B918-852A-4AEB-A60B-81FF4133C7AF}"/>
    <cellStyle name="Normal" xfId="0" builtinId="0"/>
    <cellStyle name="Normal 36" xfId="2" xr:uid="{9106DEB7-9210-401D-B178-C5FAC36E2B4F}"/>
    <cellStyle name="Normal 36 2" xfId="3" xr:uid="{52AAF0D7-44C3-462E-9794-6EC1EC7DE1C8}"/>
    <cellStyle name="Normal 44" xfId="11" xr:uid="{EE676BC3-B517-4202-A9C8-626D8CE61B88}"/>
    <cellStyle name="Percent" xfId="1" builtinId="5"/>
  </cellStyles>
  <dxfs count="0"/>
  <tableStyles count="0" defaultTableStyle="TableStyleMedium2" defaultPivotStyle="PivotStyleLight16"/>
  <colors>
    <mruColors>
      <color rgb="FF318468"/>
      <color rgb="FFE0601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1288273</xdr:colOff>
      <xdr:row>0</xdr:row>
      <xdr:rowOff>693517</xdr:rowOff>
    </xdr:to>
    <xdr:pic>
      <xdr:nvPicPr>
        <xdr:cNvPr id="2" name="Picture 1">
          <a:extLst>
            <a:ext uri="{FF2B5EF4-FFF2-40B4-BE49-F238E27FC236}">
              <a16:creationId xmlns:a16="http://schemas.microsoft.com/office/drawing/2014/main" id="{5C98E2E1-005A-486E-90C4-27D9E3B34B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7300" y="0"/>
          <a:ext cx="3534268" cy="695422"/>
        </a:xfrm>
        <a:prstGeom prst="rect">
          <a:avLst/>
        </a:prstGeom>
      </xdr:spPr>
    </xdr:pic>
    <xdr:clientData/>
  </xdr:twoCellAnchor>
</xdr:wsDr>
</file>

<file path=xl/theme/theme1.xml><?xml version="1.0" encoding="utf-8"?>
<a:theme xmlns:a="http://schemas.openxmlformats.org/drawingml/2006/main" name="AER Pres 4-3">
  <a:themeElements>
    <a:clrScheme name="AER primary colour palette">
      <a:dk1>
        <a:srgbClr val="000000"/>
      </a:dk1>
      <a:lt1>
        <a:srgbClr val="FFFFFF"/>
      </a:lt1>
      <a:dk2>
        <a:srgbClr val="44546A"/>
      </a:dk2>
      <a:lt2>
        <a:srgbClr val="E7E6E6"/>
      </a:lt2>
      <a:accent1>
        <a:srgbClr val="303F51"/>
      </a:accent1>
      <a:accent2>
        <a:srgbClr val="E0601F"/>
      </a:accent2>
      <a:accent3>
        <a:srgbClr val="554741"/>
      </a:accent3>
      <a:accent4>
        <a:srgbClr val="89B3CE"/>
      </a:accent4>
      <a:accent5>
        <a:srgbClr val="5F9E88"/>
      </a:accent5>
      <a:accent6>
        <a:srgbClr val="919191"/>
      </a:accent6>
      <a:hlink>
        <a:srgbClr val="5D95CA"/>
      </a:hlink>
      <a:folHlink>
        <a:srgbClr val="38639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ER Pres 4-3" id="{E63D6827-262C-474E-A5AB-514BDD608356}" vid="{3D95D727-9844-4CF5-B3E3-7743B3D8F8B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1E4E6-43FA-4347-80E6-9D34A4B8BBAB}">
  <sheetPr codeName="Sheet11">
    <pageSetUpPr fitToPage="1"/>
  </sheetPr>
  <dimension ref="C1:AA57"/>
  <sheetViews>
    <sheetView showGridLines="0" tabSelected="1" zoomScale="80" zoomScaleNormal="80" workbookViewId="0">
      <selection activeCell="C13" sqref="C13:J13"/>
    </sheetView>
  </sheetViews>
  <sheetFormatPr defaultColWidth="9.25" defaultRowHeight="12.75" x14ac:dyDescent="0.2"/>
  <cols>
    <col min="1" max="1" width="2.25" style="25" customWidth="1"/>
    <col min="2" max="2" width="5.875" style="25" customWidth="1"/>
    <col min="3" max="3" width="12.75" style="25" customWidth="1"/>
    <col min="4" max="4" width="16.75" style="25" customWidth="1"/>
    <col min="5" max="5" width="29" style="25" customWidth="1"/>
    <col min="6" max="6" width="30.75" style="25" customWidth="1"/>
    <col min="7" max="7" width="26.5" style="25" customWidth="1"/>
    <col min="8" max="9" width="9.25" style="25"/>
    <col min="10" max="10" width="10.875" style="25" customWidth="1"/>
    <col min="11" max="11" width="11.25" style="25" customWidth="1"/>
    <col min="12" max="17" width="9.25" style="25"/>
    <col min="18" max="18" width="11.625" style="25" customWidth="1"/>
    <col min="19" max="16384" width="9.25" style="25"/>
  </cols>
  <sheetData>
    <row r="1" spans="3:27" ht="56.25" customHeight="1" x14ac:dyDescent="0.55000000000000004">
      <c r="F1" s="27"/>
      <c r="G1" s="28"/>
      <c r="L1" s="29"/>
      <c r="V1"/>
      <c r="W1"/>
      <c r="X1"/>
      <c r="Y1"/>
    </row>
    <row r="2" spans="3:27" ht="55.15" customHeight="1" x14ac:dyDescent="0.2">
      <c r="C2" s="108" t="s">
        <v>120</v>
      </c>
      <c r="D2" s="108"/>
      <c r="E2" s="108"/>
      <c r="F2" s="108"/>
      <c r="G2" s="108"/>
      <c r="H2" s="108"/>
      <c r="I2" s="108"/>
      <c r="J2" s="108"/>
      <c r="K2" s="30"/>
      <c r="L2" s="30"/>
      <c r="M2" s="30"/>
      <c r="N2" s="30"/>
      <c r="O2" s="30"/>
      <c r="P2" s="30"/>
      <c r="Q2" s="30"/>
      <c r="R2" s="30"/>
      <c r="T2"/>
      <c r="U2"/>
      <c r="V2"/>
      <c r="W2"/>
      <c r="X2"/>
      <c r="Y2"/>
      <c r="Z2"/>
      <c r="AA2"/>
    </row>
    <row r="3" spans="3:27" ht="42.75" customHeight="1" x14ac:dyDescent="0.2">
      <c r="C3" s="107" t="s">
        <v>121</v>
      </c>
      <c r="D3" s="107"/>
      <c r="E3" s="107"/>
      <c r="F3" s="107"/>
      <c r="G3" s="107"/>
      <c r="H3" s="107"/>
      <c r="I3" s="107"/>
      <c r="J3" s="107"/>
      <c r="K3" s="60"/>
      <c r="L3" s="60"/>
      <c r="M3" s="60"/>
      <c r="N3" s="60"/>
      <c r="O3" s="60"/>
      <c r="P3" s="60"/>
      <c r="Q3" s="60"/>
    </row>
    <row r="4" spans="3:27" ht="14.25" x14ac:dyDescent="0.2">
      <c r="C4" s="63"/>
      <c r="D4" s="63"/>
      <c r="E4" s="63"/>
      <c r="F4" s="63"/>
      <c r="G4" s="63"/>
      <c r="H4" s="63"/>
      <c r="I4" s="63"/>
      <c r="J4" s="63"/>
      <c r="K4" s="60"/>
      <c r="L4" s="60"/>
      <c r="M4" s="60"/>
      <c r="N4" s="60"/>
      <c r="O4" s="60"/>
      <c r="P4" s="60"/>
      <c r="Q4" s="60"/>
    </row>
    <row r="5" spans="3:27" ht="30" customHeight="1" x14ac:dyDescent="0.2">
      <c r="C5" s="105" t="s">
        <v>58</v>
      </c>
      <c r="D5" s="105"/>
      <c r="E5" s="105"/>
      <c r="F5" s="105"/>
      <c r="G5" s="105"/>
      <c r="H5" s="105"/>
      <c r="I5" s="105"/>
      <c r="J5" s="105"/>
      <c r="K5" s="71"/>
      <c r="L5" s="71"/>
      <c r="M5" s="71"/>
      <c r="N5" s="71"/>
      <c r="O5" s="71"/>
      <c r="P5" s="70"/>
      <c r="Q5" s="70"/>
    </row>
    <row r="6" spans="3:27" ht="151.5" customHeight="1" x14ac:dyDescent="0.2">
      <c r="C6" s="109" t="s">
        <v>122</v>
      </c>
      <c r="D6" s="109"/>
      <c r="E6" s="109"/>
      <c r="F6" s="109"/>
      <c r="G6" s="109"/>
      <c r="H6" s="109"/>
      <c r="I6" s="109"/>
      <c r="J6" s="109"/>
      <c r="K6" s="69"/>
      <c r="L6" s="69"/>
      <c r="M6" s="69"/>
      <c r="N6" s="69"/>
      <c r="O6" s="69"/>
      <c r="P6" s="69"/>
      <c r="Q6" s="69"/>
    </row>
    <row r="7" spans="3:27" ht="15" x14ac:dyDescent="0.2">
      <c r="D7" s="46"/>
      <c r="E7" s="46"/>
      <c r="F7" s="46"/>
      <c r="G7" s="46"/>
      <c r="H7" s="46"/>
      <c r="I7" s="46"/>
      <c r="J7" s="46"/>
      <c r="K7" s="46"/>
      <c r="L7" s="46"/>
      <c r="M7" s="46"/>
      <c r="N7" s="46"/>
      <c r="O7" s="46"/>
      <c r="P7" s="46"/>
      <c r="Q7" s="46"/>
    </row>
    <row r="8" spans="3:27" ht="30" customHeight="1" x14ac:dyDescent="0.2">
      <c r="C8" s="105" t="s">
        <v>0</v>
      </c>
      <c r="D8" s="105"/>
      <c r="E8" s="105"/>
      <c r="F8" s="105"/>
      <c r="G8" s="105"/>
      <c r="H8" s="105"/>
      <c r="I8" s="105"/>
      <c r="J8" s="105"/>
      <c r="K8" s="71"/>
      <c r="L8" s="71"/>
      <c r="M8" s="71"/>
      <c r="N8" s="71"/>
      <c r="O8" s="71"/>
      <c r="P8" s="70"/>
      <c r="Q8" s="70"/>
    </row>
    <row r="9" spans="3:27" ht="14.25" x14ac:dyDescent="0.2">
      <c r="C9" s="107" t="s">
        <v>123</v>
      </c>
      <c r="D9" s="107"/>
      <c r="E9" s="107"/>
      <c r="F9" s="107"/>
      <c r="G9" s="107"/>
      <c r="H9" s="107"/>
      <c r="I9" s="107"/>
      <c r="J9" s="107"/>
      <c r="K9" s="72"/>
      <c r="L9" s="72"/>
      <c r="M9" s="72"/>
      <c r="N9" s="72"/>
      <c r="O9" s="72"/>
      <c r="P9" s="72"/>
      <c r="Q9" s="72"/>
    </row>
    <row r="10" spans="3:27" ht="15" x14ac:dyDescent="0.2">
      <c r="C10" s="32"/>
      <c r="J10" s="33"/>
      <c r="K10" s="33"/>
      <c r="Q10" s="31"/>
    </row>
    <row r="11" spans="3:27" ht="30" customHeight="1" x14ac:dyDescent="0.2">
      <c r="C11" s="105" t="s">
        <v>69</v>
      </c>
      <c r="D11" s="105"/>
      <c r="E11" s="105"/>
      <c r="F11" s="105"/>
      <c r="G11" s="105"/>
      <c r="H11" s="105"/>
      <c r="I11" s="105"/>
      <c r="J11" s="105"/>
      <c r="K11" s="33"/>
      <c r="Q11" s="31"/>
    </row>
    <row r="12" spans="3:27" ht="15.75" x14ac:dyDescent="0.2">
      <c r="C12" s="106" t="s">
        <v>3</v>
      </c>
      <c r="D12" s="106"/>
      <c r="E12" s="106"/>
      <c r="F12" s="106"/>
      <c r="G12" s="106"/>
      <c r="H12" s="106"/>
      <c r="I12" s="106"/>
      <c r="J12" s="106"/>
      <c r="K12" s="33"/>
      <c r="Q12" s="31"/>
    </row>
    <row r="13" spans="3:27" ht="50.25" customHeight="1" x14ac:dyDescent="0.2">
      <c r="C13" s="104" t="s">
        <v>111</v>
      </c>
      <c r="D13" s="104"/>
      <c r="E13" s="104"/>
      <c r="F13" s="104"/>
      <c r="G13" s="104"/>
      <c r="H13" s="104"/>
      <c r="I13" s="104"/>
      <c r="J13" s="104"/>
      <c r="K13" s="33"/>
      <c r="Q13" s="31"/>
    </row>
    <row r="14" spans="3:27" ht="15" x14ac:dyDescent="0.2">
      <c r="C14" s="73"/>
      <c r="D14" s="73"/>
      <c r="E14" s="73"/>
      <c r="F14" s="73"/>
      <c r="G14" s="73"/>
      <c r="H14" s="73"/>
      <c r="I14" s="73"/>
      <c r="J14" s="73"/>
      <c r="K14" s="33"/>
      <c r="Q14" s="31"/>
    </row>
    <row r="15" spans="3:27" ht="15.75" x14ac:dyDescent="0.2">
      <c r="C15" s="106" t="s">
        <v>4</v>
      </c>
      <c r="D15" s="106"/>
      <c r="E15" s="106"/>
      <c r="F15" s="106"/>
      <c r="G15" s="106"/>
      <c r="H15" s="106"/>
      <c r="I15" s="106"/>
      <c r="J15" s="106"/>
      <c r="K15" s="33"/>
      <c r="Q15" s="31"/>
    </row>
    <row r="16" spans="3:27" ht="31.5" customHeight="1" x14ac:dyDescent="0.2">
      <c r="C16" s="104" t="s">
        <v>105</v>
      </c>
      <c r="D16" s="104"/>
      <c r="E16" s="104"/>
      <c r="F16" s="104"/>
      <c r="G16" s="104"/>
      <c r="H16" s="104"/>
      <c r="I16" s="104"/>
      <c r="J16" s="104"/>
      <c r="K16" s="33"/>
      <c r="Q16" s="31"/>
    </row>
    <row r="17" spans="3:17" ht="15" x14ac:dyDescent="0.2">
      <c r="C17" s="73"/>
      <c r="D17" s="73"/>
      <c r="E17" s="73"/>
      <c r="F17" s="73"/>
      <c r="G17" s="73"/>
      <c r="H17" s="73"/>
      <c r="I17" s="73"/>
      <c r="J17" s="73"/>
      <c r="K17" s="33"/>
      <c r="Q17" s="31"/>
    </row>
    <row r="18" spans="3:17" ht="15.75" x14ac:dyDescent="0.2">
      <c r="C18" s="106" t="s">
        <v>104</v>
      </c>
      <c r="D18" s="106"/>
      <c r="E18" s="106"/>
      <c r="F18" s="106"/>
      <c r="G18" s="106"/>
      <c r="H18" s="106"/>
      <c r="I18" s="106"/>
      <c r="J18" s="106"/>
      <c r="K18" s="33"/>
      <c r="Q18" s="31"/>
    </row>
    <row r="19" spans="3:17" ht="46.5" customHeight="1" x14ac:dyDescent="0.2">
      <c r="C19" s="104" t="s">
        <v>106</v>
      </c>
      <c r="D19" s="104"/>
      <c r="E19" s="104"/>
      <c r="F19" s="104"/>
      <c r="G19" s="104"/>
      <c r="H19" s="104"/>
      <c r="I19" s="104"/>
      <c r="J19" s="104"/>
      <c r="K19" s="33"/>
      <c r="Q19" s="31"/>
    </row>
    <row r="20" spans="3:17" ht="15" x14ac:dyDescent="0.2">
      <c r="C20" s="32"/>
      <c r="J20" s="33"/>
      <c r="K20" s="33"/>
      <c r="Q20" s="31"/>
    </row>
    <row r="21" spans="3:17" ht="30" customHeight="1" x14ac:dyDescent="0.2">
      <c r="C21" s="105" t="s">
        <v>103</v>
      </c>
      <c r="D21" s="105"/>
      <c r="E21" s="105"/>
      <c r="F21" s="105"/>
      <c r="G21" s="105"/>
      <c r="H21" s="105"/>
      <c r="I21" s="105"/>
      <c r="J21" s="105"/>
      <c r="K21" s="33"/>
    </row>
    <row r="22" spans="3:17" ht="15" x14ac:dyDescent="0.25">
      <c r="C22" s="74" t="s">
        <v>1</v>
      </c>
      <c r="D22" s="74" t="s">
        <v>2</v>
      </c>
      <c r="E22" s="74" t="s">
        <v>77</v>
      </c>
      <c r="F22" s="74" t="s">
        <v>124</v>
      </c>
      <c r="G22" s="74" t="s">
        <v>79</v>
      </c>
      <c r="H22" s="75"/>
      <c r="I22" s="75"/>
      <c r="J22" s="75"/>
    </row>
    <row r="23" spans="3:17" ht="14.25" x14ac:dyDescent="0.2">
      <c r="C23" s="76">
        <v>4.3</v>
      </c>
      <c r="D23" s="77" t="s">
        <v>135</v>
      </c>
      <c r="E23" s="75" t="s">
        <v>125</v>
      </c>
      <c r="F23" s="78" t="s">
        <v>85</v>
      </c>
      <c r="G23" s="75" t="s">
        <v>81</v>
      </c>
      <c r="H23" s="75"/>
      <c r="I23" s="75"/>
      <c r="J23" s="75"/>
    </row>
    <row r="24" spans="3:17" ht="14.25" x14ac:dyDescent="0.2">
      <c r="C24" s="76">
        <v>4.2</v>
      </c>
      <c r="D24" s="77" t="s">
        <v>126</v>
      </c>
      <c r="E24" s="75" t="s">
        <v>113</v>
      </c>
      <c r="F24" s="78" t="s">
        <v>85</v>
      </c>
      <c r="G24" s="75" t="s">
        <v>81</v>
      </c>
      <c r="H24" s="75"/>
      <c r="I24" s="75"/>
      <c r="J24" s="75"/>
    </row>
    <row r="25" spans="3:17" ht="14.25" x14ac:dyDescent="0.2">
      <c r="C25" s="76">
        <v>4.0999999999999996</v>
      </c>
      <c r="D25" s="77" t="s">
        <v>89</v>
      </c>
      <c r="E25" s="75" t="s">
        <v>90</v>
      </c>
      <c r="F25" s="78" t="s">
        <v>85</v>
      </c>
      <c r="G25" s="75" t="s">
        <v>81</v>
      </c>
      <c r="H25" s="78"/>
      <c r="I25" s="75"/>
      <c r="J25" s="75"/>
    </row>
    <row r="26" spans="3:17" ht="14.25" x14ac:dyDescent="0.2">
      <c r="C26" s="76">
        <v>3</v>
      </c>
      <c r="D26" s="77" t="s">
        <v>88</v>
      </c>
      <c r="E26" s="75" t="s">
        <v>87</v>
      </c>
      <c r="F26" s="78" t="s">
        <v>85</v>
      </c>
      <c r="G26" s="75" t="s">
        <v>86</v>
      </c>
      <c r="H26" s="78"/>
      <c r="I26" s="75"/>
      <c r="J26" s="75"/>
    </row>
    <row r="27" spans="3:17" ht="14.25" x14ac:dyDescent="0.2">
      <c r="C27" s="76">
        <v>2</v>
      </c>
      <c r="D27" s="77" t="s">
        <v>83</v>
      </c>
      <c r="E27" s="75" t="s">
        <v>84</v>
      </c>
      <c r="F27" s="78" t="s">
        <v>85</v>
      </c>
      <c r="G27" s="75" t="s">
        <v>86</v>
      </c>
      <c r="H27" s="78"/>
      <c r="I27" s="75"/>
      <c r="J27" s="75"/>
    </row>
    <row r="28" spans="3:17" ht="14.25" x14ac:dyDescent="0.2">
      <c r="C28" s="76">
        <v>1</v>
      </c>
      <c r="D28" s="77" t="s">
        <v>82</v>
      </c>
      <c r="E28" s="75" t="s">
        <v>78</v>
      </c>
      <c r="F28" s="78" t="s">
        <v>80</v>
      </c>
      <c r="G28" s="75" t="s">
        <v>81</v>
      </c>
      <c r="H28" s="78"/>
      <c r="I28" s="75"/>
      <c r="J28" s="75"/>
    </row>
    <row r="29" spans="3:17" x14ac:dyDescent="0.2">
      <c r="C29" s="37"/>
      <c r="D29" s="45"/>
      <c r="F29" s="31"/>
      <c r="H29" s="31"/>
    </row>
    <row r="30" spans="3:17" x14ac:dyDescent="0.2">
      <c r="C30" s="34"/>
      <c r="D30" s="35"/>
      <c r="E30" s="31"/>
      <c r="F30" s="31"/>
      <c r="G30" s="31"/>
      <c r="H30" s="31"/>
      <c r="I30" s="31"/>
      <c r="J30" s="31"/>
      <c r="K30" s="31"/>
      <c r="L30" s="31"/>
      <c r="M30" s="31"/>
      <c r="N30" s="31"/>
      <c r="O30" s="31"/>
      <c r="P30" s="31"/>
    </row>
    <row r="31" spans="3:17" x14ac:dyDescent="0.2">
      <c r="C31" s="34"/>
      <c r="D31" s="35"/>
      <c r="E31" s="31"/>
      <c r="F31" s="31"/>
      <c r="G31" s="31"/>
      <c r="H31" s="31"/>
      <c r="I31" s="31"/>
      <c r="J31" s="31"/>
      <c r="K31" s="31"/>
      <c r="L31" s="31"/>
      <c r="M31" s="31"/>
      <c r="N31" s="31"/>
      <c r="O31" s="31"/>
      <c r="P31" s="31"/>
    </row>
    <row r="35" spans="4:17" x14ac:dyDescent="0.2">
      <c r="D35" s="34"/>
      <c r="E35" s="36"/>
      <c r="F35" s="35"/>
      <c r="K35" s="31"/>
      <c r="L35" s="31"/>
      <c r="M35" s="31"/>
      <c r="N35" s="31"/>
      <c r="O35" s="31"/>
      <c r="P35" s="31"/>
      <c r="Q35" s="31"/>
    </row>
    <row r="40" spans="4:17" x14ac:dyDescent="0.2">
      <c r="D40" s="37"/>
      <c r="F40" s="26"/>
    </row>
    <row r="41" spans="4:17" x14ac:dyDescent="0.2">
      <c r="D41" s="37"/>
      <c r="F41" s="26"/>
    </row>
    <row r="42" spans="4:17" x14ac:dyDescent="0.2">
      <c r="D42" s="37"/>
      <c r="F42" s="26"/>
    </row>
    <row r="43" spans="4:17" x14ac:dyDescent="0.2">
      <c r="D43" s="37"/>
      <c r="F43" s="26"/>
    </row>
    <row r="44" spans="4:17" ht="12.6" customHeight="1" x14ac:dyDescent="0.2">
      <c r="D44" s="37"/>
      <c r="F44" s="26"/>
    </row>
    <row r="45" spans="4:17" x14ac:dyDescent="0.2">
      <c r="D45" s="37"/>
      <c r="F45" s="26"/>
    </row>
    <row r="56" spans="3:3" x14ac:dyDescent="0.2">
      <c r="C56" s="38"/>
    </row>
    <row r="57" spans="3:3" ht="17.100000000000001" customHeight="1" x14ac:dyDescent="0.2"/>
  </sheetData>
  <mergeCells count="14">
    <mergeCell ref="C9:J9"/>
    <mergeCell ref="C2:J2"/>
    <mergeCell ref="C3:J3"/>
    <mergeCell ref="C5:J5"/>
    <mergeCell ref="C6:J6"/>
    <mergeCell ref="C8:J8"/>
    <mergeCell ref="C19:J19"/>
    <mergeCell ref="C21:J21"/>
    <mergeCell ref="C11:J11"/>
    <mergeCell ref="C12:J12"/>
    <mergeCell ref="C13:J13"/>
    <mergeCell ref="C15:J15"/>
    <mergeCell ref="C16:J16"/>
    <mergeCell ref="C18:J18"/>
  </mergeCells>
  <pageMargins left="0.74803149606299213" right="0.74803149606299213" top="0.98425196850393704" bottom="0.98425196850393704" header="0.51181102362204722" footer="0.51181102362204722"/>
  <pageSetup paperSize="9" scale="5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20AFB-8ABC-4CF3-9D67-23C3A6F8FB55}">
  <sheetPr codeName="Sheet6"/>
  <dimension ref="A2:H18"/>
  <sheetViews>
    <sheetView zoomScale="70" zoomScaleNormal="70" workbookViewId="0">
      <selection activeCell="A13" sqref="A13"/>
    </sheetView>
  </sheetViews>
  <sheetFormatPr defaultColWidth="8.625" defaultRowHeight="14.25" x14ac:dyDescent="0.2"/>
  <cols>
    <col min="1" max="1" width="21.625" customWidth="1"/>
    <col min="2" max="2" width="29.25" customWidth="1"/>
    <col min="3" max="3" width="34.25" customWidth="1"/>
    <col min="4" max="4" width="17.625" customWidth="1"/>
    <col min="5" max="5" width="68.375" bestFit="1" customWidth="1"/>
    <col min="6" max="6" width="98.875" customWidth="1"/>
    <col min="7" max="7" width="11" customWidth="1"/>
  </cols>
  <sheetData>
    <row r="2" spans="1:8" x14ac:dyDescent="0.2">
      <c r="A2" s="41" t="s">
        <v>54</v>
      </c>
      <c r="B2" s="41" t="s">
        <v>5</v>
      </c>
      <c r="C2" s="41" t="s">
        <v>3</v>
      </c>
      <c r="D2" s="41" t="s">
        <v>14</v>
      </c>
      <c r="E2" s="41" t="s">
        <v>104</v>
      </c>
      <c r="F2" s="41" t="s">
        <v>16</v>
      </c>
      <c r="G2" s="41" t="s">
        <v>17</v>
      </c>
      <c r="H2" s="41" t="s">
        <v>57</v>
      </c>
    </row>
    <row r="3" spans="1:8" x14ac:dyDescent="0.2">
      <c r="A3" s="42" t="s">
        <v>60</v>
      </c>
      <c r="B3" s="42" t="s">
        <v>8</v>
      </c>
      <c r="C3" s="42" t="s">
        <v>6</v>
      </c>
      <c r="D3" s="42" t="s">
        <v>6</v>
      </c>
      <c r="E3" s="42" t="s">
        <v>6</v>
      </c>
      <c r="F3" s="42" t="s">
        <v>99</v>
      </c>
      <c r="G3" s="43" t="s">
        <v>9</v>
      </c>
      <c r="H3" s="43" t="s">
        <v>9</v>
      </c>
    </row>
    <row r="4" spans="1:8" x14ac:dyDescent="0.2">
      <c r="A4" s="42" t="s">
        <v>71</v>
      </c>
      <c r="B4" s="42" t="s">
        <v>75</v>
      </c>
      <c r="C4" s="42" t="s">
        <v>7</v>
      </c>
      <c r="D4" s="42" t="s">
        <v>7</v>
      </c>
      <c r="E4" s="42" t="s">
        <v>7</v>
      </c>
      <c r="F4" s="42" t="s">
        <v>100</v>
      </c>
      <c r="G4" s="42" t="s">
        <v>10</v>
      </c>
      <c r="H4" s="42" t="s">
        <v>10</v>
      </c>
    </row>
    <row r="5" spans="1:8" x14ac:dyDescent="0.2">
      <c r="A5" s="42" t="s">
        <v>74</v>
      </c>
      <c r="B5" s="42" t="s">
        <v>76</v>
      </c>
      <c r="C5" s="42"/>
      <c r="D5" s="42"/>
      <c r="E5" s="42"/>
      <c r="F5" s="42" t="s">
        <v>101</v>
      </c>
      <c r="G5" s="42"/>
    </row>
    <row r="6" spans="1:8" x14ac:dyDescent="0.2">
      <c r="A6" s="42" t="s">
        <v>72</v>
      </c>
      <c r="B6" s="42"/>
      <c r="C6" s="42"/>
      <c r="D6" s="42"/>
      <c r="E6" s="42"/>
      <c r="F6" s="42" t="s">
        <v>102</v>
      </c>
      <c r="G6" s="42"/>
    </row>
    <row r="7" spans="1:8" x14ac:dyDescent="0.2">
      <c r="A7" s="42" t="s">
        <v>73</v>
      </c>
      <c r="B7" s="42"/>
      <c r="C7" s="42"/>
      <c r="D7" s="42"/>
      <c r="E7" s="42"/>
      <c r="F7" s="44" t="s">
        <v>93</v>
      </c>
      <c r="G7" s="43"/>
    </row>
    <row r="8" spans="1:8" x14ac:dyDescent="0.2">
      <c r="A8" s="42" t="s">
        <v>11</v>
      </c>
      <c r="B8" s="42"/>
      <c r="C8" s="42"/>
      <c r="D8" s="42"/>
      <c r="E8" s="42"/>
      <c r="F8" s="44" t="s">
        <v>94</v>
      </c>
      <c r="G8" s="42"/>
    </row>
    <row r="9" spans="1:8" x14ac:dyDescent="0.2">
      <c r="A9" s="42"/>
      <c r="B9" s="42"/>
      <c r="C9" s="42"/>
      <c r="D9" s="42"/>
      <c r="E9" s="42"/>
      <c r="F9" s="44" t="s">
        <v>95</v>
      </c>
      <c r="G9" s="42"/>
    </row>
    <row r="10" spans="1:8" ht="15" customHeight="1" x14ac:dyDescent="0.2">
      <c r="A10" s="42"/>
      <c r="B10" s="42"/>
      <c r="C10" s="42"/>
      <c r="D10" s="42"/>
      <c r="E10" s="42"/>
      <c r="F10" s="44" t="s">
        <v>96</v>
      </c>
      <c r="G10" s="42"/>
    </row>
    <row r="11" spans="1:8" x14ac:dyDescent="0.2">
      <c r="A11" s="42"/>
      <c r="B11" s="42"/>
      <c r="C11" s="42"/>
      <c r="D11" s="42"/>
      <c r="E11" s="42" t="s">
        <v>91</v>
      </c>
      <c r="F11" s="44" t="s">
        <v>91</v>
      </c>
      <c r="G11" s="42"/>
    </row>
    <row r="12" spans="1:8" x14ac:dyDescent="0.2">
      <c r="A12" s="42"/>
      <c r="B12" s="42"/>
      <c r="C12" s="42"/>
      <c r="D12" s="42"/>
      <c r="E12" s="42" t="s">
        <v>92</v>
      </c>
      <c r="F12" s="44" t="s">
        <v>92</v>
      </c>
      <c r="G12" s="42"/>
    </row>
    <row r="13" spans="1:8" x14ac:dyDescent="0.2">
      <c r="E13" s="42" t="s">
        <v>114</v>
      </c>
    </row>
    <row r="14" spans="1:8" x14ac:dyDescent="0.2">
      <c r="E14" s="42" t="s">
        <v>115</v>
      </c>
    </row>
    <row r="15" spans="1:8" x14ac:dyDescent="0.2">
      <c r="E15" s="42" t="s">
        <v>116</v>
      </c>
    </row>
    <row r="16" spans="1:8" x14ac:dyDescent="0.2">
      <c r="E16" s="42" t="s">
        <v>117</v>
      </c>
    </row>
    <row r="17" spans="5:5" x14ac:dyDescent="0.2">
      <c r="E17" s="42" t="s">
        <v>118</v>
      </c>
    </row>
    <row r="18" spans="5:5" x14ac:dyDescent="0.2">
      <c r="E18" s="42" t="s">
        <v>119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9491-76E4-44D3-94F7-61D411796703}">
  <sheetPr codeName="Sheet15"/>
  <dimension ref="B2:N65"/>
  <sheetViews>
    <sheetView showGridLines="0" zoomScale="80" zoomScaleNormal="80" workbookViewId="0">
      <selection activeCell="U33" sqref="U33"/>
    </sheetView>
  </sheetViews>
  <sheetFormatPr defaultColWidth="9" defaultRowHeight="14.25" x14ac:dyDescent="0.2"/>
  <cols>
    <col min="1" max="1" width="9" style="1"/>
    <col min="2" max="2" width="32.375" style="1" customWidth="1"/>
    <col min="3" max="3" width="7.75" style="1" bestFit="1" customWidth="1"/>
    <col min="4" max="13" width="7.125" style="1" bestFit="1" customWidth="1"/>
    <col min="14" max="16384" width="9" style="1"/>
  </cols>
  <sheetData>
    <row r="2" spans="2:14" ht="30" customHeight="1" x14ac:dyDescent="0.2">
      <c r="B2" s="94" t="s">
        <v>98</v>
      </c>
      <c r="C2" s="94"/>
      <c r="D2" s="94"/>
      <c r="E2" s="94"/>
      <c r="F2" s="94"/>
      <c r="G2" s="94"/>
      <c r="H2" s="94"/>
      <c r="I2" s="94"/>
      <c r="J2" s="94"/>
      <c r="K2" s="94"/>
      <c r="L2" s="94"/>
      <c r="M2" s="94"/>
      <c r="N2" s="94"/>
    </row>
    <row r="3" spans="2:14" ht="18" x14ac:dyDescent="0.25">
      <c r="B3" s="39"/>
      <c r="C3" s="39"/>
      <c r="D3" s="39"/>
      <c r="E3" s="39"/>
      <c r="F3" s="39"/>
      <c r="G3" s="39"/>
      <c r="H3" s="39"/>
      <c r="I3" s="39"/>
      <c r="J3" s="39"/>
      <c r="K3" s="39"/>
    </row>
    <row r="4" spans="2:14" s="2" customFormat="1" x14ac:dyDescent="0.2">
      <c r="B4" s="4" t="s">
        <v>3</v>
      </c>
      <c r="C4" s="95" t="s">
        <v>7</v>
      </c>
      <c r="D4" s="1"/>
      <c r="E4" s="1"/>
      <c r="F4" s="1"/>
      <c r="G4" s="1"/>
      <c r="H4" s="1"/>
      <c r="I4" s="1"/>
      <c r="J4" s="1"/>
      <c r="K4" s="1"/>
    </row>
    <row r="5" spans="2:14" x14ac:dyDescent="0.2">
      <c r="B5" s="40"/>
      <c r="C5" s="40"/>
      <c r="D5" s="40"/>
      <c r="E5" s="40"/>
      <c r="F5" s="40"/>
      <c r="G5" s="40"/>
      <c r="H5" s="40"/>
      <c r="I5" s="40"/>
      <c r="J5" s="40"/>
      <c r="K5" s="40"/>
      <c r="M5"/>
    </row>
    <row r="6" spans="2:14" ht="30" customHeight="1" x14ac:dyDescent="0.2">
      <c r="B6" s="94" t="s">
        <v>107</v>
      </c>
      <c r="C6" s="94"/>
      <c r="D6" s="94"/>
      <c r="E6" s="94"/>
      <c r="F6" s="94"/>
      <c r="G6" s="94"/>
      <c r="H6" s="94"/>
      <c r="I6" s="94"/>
      <c r="J6" s="94"/>
      <c r="K6" s="94"/>
      <c r="L6" s="94"/>
      <c r="M6" s="94"/>
      <c r="N6" s="94"/>
    </row>
    <row r="7" spans="2:14" x14ac:dyDescent="0.2">
      <c r="B7" s="3"/>
      <c r="C7" s="3"/>
      <c r="D7" s="3"/>
      <c r="E7" s="3"/>
      <c r="F7" s="3"/>
      <c r="G7" s="3"/>
      <c r="H7" s="3"/>
      <c r="I7" s="3"/>
      <c r="J7" s="3"/>
      <c r="K7" s="3"/>
      <c r="M7"/>
    </row>
    <row r="8" spans="2:14" ht="15" thickBot="1" x14ac:dyDescent="0.25">
      <c r="B8" s="96" t="str">
        <f>IF(C4="Inclusive",Inputs!F7,Inputs!F8)</f>
        <v>Real return on assets</v>
      </c>
      <c r="C8" s="96">
        <v>2014</v>
      </c>
      <c r="D8" s="96">
        <v>2015</v>
      </c>
      <c r="E8" s="96">
        <v>2016</v>
      </c>
      <c r="F8" s="96">
        <v>2017</v>
      </c>
      <c r="G8" s="96">
        <v>2018</v>
      </c>
      <c r="H8" s="96">
        <v>2019</v>
      </c>
      <c r="I8" s="96">
        <v>2020</v>
      </c>
      <c r="J8" s="96">
        <v>2021</v>
      </c>
      <c r="K8" s="96">
        <v>2022</v>
      </c>
      <c r="L8" s="96">
        <v>2023</v>
      </c>
      <c r="M8" s="96">
        <v>2024</v>
      </c>
      <c r="N8" s="96">
        <v>2025</v>
      </c>
    </row>
    <row r="9" spans="2:14" x14ac:dyDescent="0.2">
      <c r="B9" s="64" t="s">
        <v>60</v>
      </c>
      <c r="C9" s="67">
        <f>SUMIFS(Data!$D:$D,Data!$A:$A,$B9,Data!$C:$C,C$8,Data!$B:$B,$B$8)</f>
        <v>6.5538094215458184E-2</v>
      </c>
      <c r="D9" s="67">
        <f>SUMIFS(Data!$D:$D,Data!$A:$A,$B9,Data!$C:$C,D$8,Data!$B:$B,$B$8)</f>
        <v>7.7361363081163301E-2</v>
      </c>
      <c r="E9" s="67">
        <f>SUMIFS(Data!$D:$D,Data!$A:$A,$B9,Data!$C:$C,E$8,Data!$B:$B,$B$8)</f>
        <v>7.2579218944899299E-2</v>
      </c>
      <c r="F9" s="67">
        <f>SUMIFS(Data!$D:$D,Data!$A:$A,$B9,Data!$C:$C,F$8,Data!$B:$B,$B$8)</f>
        <v>7.8313636770724532E-2</v>
      </c>
      <c r="G9" s="67">
        <f>SUMIFS(Data!$D:$D,Data!$A:$A,$B9,Data!$C:$C,G$8,Data!$B:$B,$B$8)</f>
        <v>5.5506148320038286E-2</v>
      </c>
      <c r="H9" s="67">
        <f>SUMIFS(Data!$D:$D,Data!$A:$A,$B9,Data!$C:$C,H$8,Data!$B:$B,$B$8)</f>
        <v>5.4163767234608313E-2</v>
      </c>
      <c r="I9" s="67">
        <f>SUMIFS(Data!$D:$D,Data!$A:$A,$B9,Data!$C:$C,I$8,Data!$B:$B,$B$8)</f>
        <v>5.5666405504046931E-2</v>
      </c>
      <c r="J9" s="67">
        <f>SUMIFS(Data!$D:$D,Data!$A:$A,$B9,Data!$C:$C,J$8,Data!$B:$B,$B$8)</f>
        <v>5.677770561939828E-2</v>
      </c>
      <c r="K9" s="67">
        <f>SUMIFS(Data!$D:$D,Data!$A:$A,$B9,Data!$C:$C,K$8,Data!$B:$B,$B$8)</f>
        <v>5.3677024480117644E-2</v>
      </c>
      <c r="L9" s="67">
        <f>SUMIFS(Data!$D:$D,Data!$A:$A,$B9,Data!$C:$C,L$8,Data!$B:$B,$B$8)</f>
        <v>5.3813148008700559E-2</v>
      </c>
      <c r="M9" s="67">
        <f>SUMIFS(Data!$D:$D,Data!$A:$A,$B9,Data!$C:$C,M$8,Data!$B:$B,$B$8)</f>
        <v>3.216210491390771E-2</v>
      </c>
      <c r="N9" s="67">
        <f>SUMIFS(Data!$D:$D,Data!$A:$A,$B9,Data!$C:$C,N$8,Data!$B:$B,$B$8)</f>
        <v>2.9431124215575259E-2</v>
      </c>
    </row>
    <row r="10" spans="2:14" x14ac:dyDescent="0.2">
      <c r="B10" s="64" t="s">
        <v>71</v>
      </c>
      <c r="C10" s="67">
        <f>SUMIFS(Data!$D:$D,Data!$A:$A,$B10,Data!$C:$C,C$8,Data!$B:$B,$B$8)</f>
        <v>0.10635756083855757</v>
      </c>
      <c r="D10" s="67">
        <f>SUMIFS(Data!$D:$D,Data!$A:$A,$B10,Data!$C:$C,D$8,Data!$B:$B,$B$8)</f>
        <v>0.1033518650976851</v>
      </c>
      <c r="E10" s="67">
        <f>SUMIFS(Data!$D:$D,Data!$A:$A,$B10,Data!$C:$C,E$8,Data!$B:$B,$B$8)</f>
        <v>0.10089560688089234</v>
      </c>
      <c r="F10" s="67">
        <f>SUMIFS(Data!$D:$D,Data!$A:$A,$B10,Data!$C:$C,F$8,Data!$B:$B,$B$8)</f>
        <v>6.7001311161169558E-2</v>
      </c>
      <c r="G10" s="67">
        <f>SUMIFS(Data!$D:$D,Data!$A:$A,$B10,Data!$C:$C,G$8,Data!$B:$B,$B$8)</f>
        <v>6.1068774303274238E-2</v>
      </c>
      <c r="H10" s="67">
        <f>SUMIFS(Data!$D:$D,Data!$A:$A,$B10,Data!$C:$C,H$8,Data!$B:$B,$B$8)</f>
        <v>6.2841060385467953E-2</v>
      </c>
      <c r="I10" s="67">
        <f>SUMIFS(Data!$D:$D,Data!$A:$A,$B10,Data!$C:$C,I$8,Data!$B:$B,$B$8)</f>
        <v>6.6117542175999827E-2</v>
      </c>
      <c r="J10" s="67">
        <f>SUMIFS(Data!$D:$D,Data!$A:$A,$B10,Data!$C:$C,J$8,Data!$B:$B,$B$8)</f>
        <v>6.8821861041633028E-2</v>
      </c>
      <c r="K10" s="67">
        <f>SUMIFS(Data!$D:$D,Data!$A:$A,$B10,Data!$C:$C,K$8,Data!$B:$B,$B$8)</f>
        <v>4.5070740041396017E-2</v>
      </c>
      <c r="L10" s="67">
        <f>SUMIFS(Data!$D:$D,Data!$A:$A,$B10,Data!$C:$C,L$8,Data!$B:$B,$B$8)</f>
        <v>4.4577840291070155E-2</v>
      </c>
      <c r="M10" s="67">
        <f>SUMIFS(Data!$D:$D,Data!$A:$A,$B10,Data!$C:$C,M$8,Data!$B:$B,$B$8)</f>
        <v>4.2976244415349162E-2</v>
      </c>
      <c r="N10" s="67">
        <f>SUMIFS(Data!$D:$D,Data!$A:$A,$B10,Data!$C:$C,N$8,Data!$B:$B,$B$8)</f>
        <v>4.7324701563874944E-2</v>
      </c>
    </row>
    <row r="11" spans="2:14" x14ac:dyDescent="0.2">
      <c r="B11" s="64" t="s">
        <v>74</v>
      </c>
      <c r="C11" s="67">
        <f>SUMIFS(Data!$D:$D,Data!$A:$A,$B11,Data!$C:$C,C$8,Data!$B:$B,$B$8)</f>
        <v>4.6228926818237447E-2</v>
      </c>
      <c r="D11" s="67">
        <f>SUMIFS(Data!$D:$D,Data!$A:$A,$B11,Data!$C:$C,D$8,Data!$B:$B,$B$8)</f>
        <v>4.946315567148038E-2</v>
      </c>
      <c r="E11" s="67">
        <f>SUMIFS(Data!$D:$D,Data!$A:$A,$B11,Data!$C:$C,E$8,Data!$B:$B,$B$8)</f>
        <v>5.6634526136099317E-2</v>
      </c>
      <c r="F11" s="67">
        <f>SUMIFS(Data!$D:$D,Data!$A:$A,$B11,Data!$C:$C,F$8,Data!$B:$B,$B$8)</f>
        <v>5.6346682630948712E-2</v>
      </c>
      <c r="G11" s="67">
        <f>SUMIFS(Data!$D:$D,Data!$A:$A,$B11,Data!$C:$C,G$8,Data!$B:$B,$B$8)</f>
        <v>3.643912972937581E-2</v>
      </c>
      <c r="H11" s="67">
        <f>SUMIFS(Data!$D:$D,Data!$A:$A,$B11,Data!$C:$C,H$8,Data!$B:$B,$B$8)</f>
        <v>4.5474133661181325E-2</v>
      </c>
      <c r="I11" s="67">
        <f>SUMIFS(Data!$D:$D,Data!$A:$A,$B11,Data!$C:$C,I$8,Data!$B:$B,$B$8)</f>
        <v>4.6645375328609795E-2</v>
      </c>
      <c r="J11" s="67">
        <f>SUMIFS(Data!$D:$D,Data!$A:$A,$B11,Data!$C:$C,J$8,Data!$B:$B,$B$8)</f>
        <v>4.5599985190742306E-2</v>
      </c>
      <c r="K11" s="67">
        <f>SUMIFS(Data!$D:$D,Data!$A:$A,$B11,Data!$C:$C,K$8,Data!$B:$B,$B$8)</f>
        <v>3.5855582847613164E-2</v>
      </c>
      <c r="L11" s="67">
        <f>SUMIFS(Data!$D:$D,Data!$A:$A,$B11,Data!$C:$C,L$8,Data!$B:$B,$B$8)</f>
        <v>3.7106856261386684E-2</v>
      </c>
      <c r="M11" s="67">
        <f>SUMIFS(Data!$D:$D,Data!$A:$A,$B11,Data!$C:$C,M$8,Data!$B:$B,$B$8)</f>
        <v>3.4805589803490654E-2</v>
      </c>
      <c r="N11" s="67">
        <f>SUMIFS(Data!$D:$D,Data!$A:$A,$B11,Data!$C:$C,N$8,Data!$B:$B,$B$8)</f>
        <v>3.5576051260537693E-2</v>
      </c>
    </row>
    <row r="12" spans="2:14" x14ac:dyDescent="0.2">
      <c r="B12" s="64" t="s">
        <v>72</v>
      </c>
      <c r="C12" s="67">
        <f>SUMIFS(Data!$D:$D,Data!$A:$A,$B12,Data!$C:$C,C$8,Data!$B:$B,$B$8)</f>
        <v>9.3861922003500506E-2</v>
      </c>
      <c r="D12" s="67">
        <f>SUMIFS(Data!$D:$D,Data!$A:$A,$B12,Data!$C:$C,D$8,Data!$B:$B,$B$8)</f>
        <v>9.9146542316932817E-2</v>
      </c>
      <c r="E12" s="67">
        <f>SUMIFS(Data!$D:$D,Data!$A:$A,$B12,Data!$C:$C,E$8,Data!$B:$B,$B$8)</f>
        <v>0.10302734922959941</v>
      </c>
      <c r="F12" s="67">
        <f>SUMIFS(Data!$D:$D,Data!$A:$A,$B12,Data!$C:$C,F$8,Data!$B:$B,$B$8)</f>
        <v>5.8173527130209353E-2</v>
      </c>
      <c r="G12" s="67">
        <f>SUMIFS(Data!$D:$D,Data!$A:$A,$B12,Data!$C:$C,G$8,Data!$B:$B,$B$8)</f>
        <v>4.879179922985237E-2</v>
      </c>
      <c r="H12" s="67">
        <f>SUMIFS(Data!$D:$D,Data!$A:$A,$B12,Data!$C:$C,H$8,Data!$B:$B,$B$8)</f>
        <v>4.6363570648839302E-2</v>
      </c>
      <c r="I12" s="67">
        <f>SUMIFS(Data!$D:$D,Data!$A:$A,$B12,Data!$C:$C,I$8,Data!$B:$B,$B$8)</f>
        <v>4.4290862603836308E-2</v>
      </c>
      <c r="J12" s="67">
        <f>SUMIFS(Data!$D:$D,Data!$A:$A,$B12,Data!$C:$C,J$8,Data!$B:$B,$B$8)</f>
        <v>5.3667874724175293E-2</v>
      </c>
      <c r="K12" s="67">
        <f>SUMIFS(Data!$D:$D,Data!$A:$A,$B12,Data!$C:$C,K$8,Data!$B:$B,$B$8)</f>
        <v>5.4689861905266549E-2</v>
      </c>
      <c r="L12" s="67">
        <f>SUMIFS(Data!$D:$D,Data!$A:$A,$B12,Data!$C:$C,L$8,Data!$B:$B,$B$8)</f>
        <v>4.9894223655947131E-2</v>
      </c>
      <c r="M12" s="67">
        <f>SUMIFS(Data!$D:$D,Data!$A:$A,$B12,Data!$C:$C,M$8,Data!$B:$B,$B$8)</f>
        <v>3.4664520643965274E-2</v>
      </c>
      <c r="N12" s="67">
        <f>SUMIFS(Data!$D:$D,Data!$A:$A,$B12,Data!$C:$C,N$8,Data!$B:$B,$B$8)</f>
        <v>3.1010392065625954E-2</v>
      </c>
    </row>
    <row r="13" spans="2:14" x14ac:dyDescent="0.2">
      <c r="B13" s="64" t="s">
        <v>73</v>
      </c>
      <c r="C13" s="67">
        <f>SUMIFS(Data!$D:$D,Data!$A:$A,$B13,Data!$C:$C,C$8,Data!$B:$B,$B$8)</f>
        <v>0.10545632585294043</v>
      </c>
      <c r="D13" s="67">
        <f>SUMIFS(Data!$D:$D,Data!$A:$A,$B13,Data!$C:$C,D$8,Data!$B:$B,$B$8)</f>
        <v>0.12835517538448524</v>
      </c>
      <c r="E13" s="67">
        <f>SUMIFS(Data!$D:$D,Data!$A:$A,$B13,Data!$C:$C,E$8,Data!$B:$B,$B$8)</f>
        <v>7.4352883715150503E-2</v>
      </c>
      <c r="F13" s="67">
        <f>SUMIFS(Data!$D:$D,Data!$A:$A,$B13,Data!$C:$C,F$8,Data!$B:$B,$B$8)</f>
        <v>7.3450596673620985E-2</v>
      </c>
      <c r="G13" s="67">
        <f>SUMIFS(Data!$D:$D,Data!$A:$A,$B13,Data!$C:$C,G$8,Data!$B:$B,$B$8)</f>
        <v>5.6831480419245198E-2</v>
      </c>
      <c r="H13" s="67">
        <f>SUMIFS(Data!$D:$D,Data!$A:$A,$B13,Data!$C:$C,H$8,Data!$B:$B,$B$8)</f>
        <v>4.8382062718624046E-2</v>
      </c>
      <c r="I13" s="67">
        <f>SUMIFS(Data!$D:$D,Data!$A:$A,$B13,Data!$C:$C,I$8,Data!$B:$B,$B$8)</f>
        <v>3.3907130863296997E-2</v>
      </c>
      <c r="J13" s="67">
        <f>SUMIFS(Data!$D:$D,Data!$A:$A,$B13,Data!$C:$C,J$8,Data!$B:$B,$B$8)</f>
        <v>4.1673936777132346E-2</v>
      </c>
      <c r="K13" s="67">
        <f>SUMIFS(Data!$D:$D,Data!$A:$A,$B13,Data!$C:$C,K$8,Data!$B:$B,$B$8)</f>
        <v>3.1032086533860484E-2</v>
      </c>
      <c r="L13" s="67">
        <f>SUMIFS(Data!$D:$D,Data!$A:$A,$B13,Data!$C:$C,L$8,Data!$B:$B,$B$8)</f>
        <v>7.6299500853959992E-3</v>
      </c>
      <c r="M13" s="67">
        <f>SUMIFS(Data!$D:$D,Data!$A:$A,$B13,Data!$C:$C,M$8,Data!$B:$B,$B$8)</f>
        <v>9.9965057454888401E-3</v>
      </c>
      <c r="N13" s="67">
        <f>SUMIFS(Data!$D:$D,Data!$A:$A,$B13,Data!$C:$C,N$8,Data!$B:$B,$B$8)</f>
        <v>3.1187901125787378E-2</v>
      </c>
    </row>
    <row r="14" spans="2:14" x14ac:dyDescent="0.2">
      <c r="B14" s="64" t="s">
        <v>11</v>
      </c>
      <c r="C14" s="67">
        <f>SUMIFS(Data!$D:$D,Data!$A:$A,$B14,Data!$C:$C,C$8,Data!$B:$B,$B$8)</f>
        <v>4.5141575867578131E-2</v>
      </c>
      <c r="D14" s="67">
        <f>SUMIFS(Data!$D:$D,Data!$A:$A,$B14,Data!$C:$C,D$8,Data!$B:$B,$B$8)</f>
        <v>4.6088215308715305E-2</v>
      </c>
      <c r="E14" s="67">
        <f>SUMIFS(Data!$D:$D,Data!$A:$A,$B14,Data!$C:$C,E$8,Data!$B:$B,$B$8)</f>
        <v>4.6588849887395381E-2</v>
      </c>
      <c r="F14" s="67">
        <f>SUMIFS(Data!$D:$D,Data!$A:$A,$B14,Data!$C:$C,F$8,Data!$B:$B,$B$8)</f>
        <v>4.9660354040075703E-2</v>
      </c>
      <c r="G14" s="67">
        <f>SUMIFS(Data!$D:$D,Data!$A:$A,$B14,Data!$C:$C,G$8,Data!$B:$B,$B$8)</f>
        <v>6.2343580147814867E-2</v>
      </c>
      <c r="H14" s="67">
        <f>SUMIFS(Data!$D:$D,Data!$A:$A,$B14,Data!$C:$C,H$8,Data!$B:$B,$B$8)</f>
        <v>6.4035619924002612E-2</v>
      </c>
      <c r="I14" s="67">
        <f>SUMIFS(Data!$D:$D,Data!$A:$A,$B14,Data!$C:$C,I$8,Data!$B:$B,$B$8)</f>
        <v>6.2970169744864746E-2</v>
      </c>
      <c r="J14" s="67">
        <f>SUMIFS(Data!$D:$D,Data!$A:$A,$B14,Data!$C:$C,J$8,Data!$B:$B,$B$8)</f>
        <v>6.2576289817109457E-2</v>
      </c>
      <c r="K14" s="67">
        <f>SUMIFS(Data!$D:$D,Data!$A:$A,$B14,Data!$C:$C,K$8,Data!$B:$B,$B$8)</f>
        <v>5.5160167374575082E-2</v>
      </c>
      <c r="L14" s="67">
        <f>SUMIFS(Data!$D:$D,Data!$A:$A,$B14,Data!$C:$C,L$8,Data!$B:$B,$B$8)</f>
        <v>5.6161952653495148E-2</v>
      </c>
      <c r="M14" s="67">
        <f>SUMIFS(Data!$D:$D,Data!$A:$A,$B14,Data!$C:$C,M$8,Data!$B:$B,$B$8)</f>
        <v>4.6239908370215181E-2</v>
      </c>
      <c r="N14" s="67">
        <f>SUMIFS(Data!$D:$D,Data!$A:$A,$B14,Data!$C:$C,N$8,Data!$B:$B,$B$8)</f>
        <v>3.7277734436143066E-2</v>
      </c>
    </row>
    <row r="15" spans="2:14" x14ac:dyDescent="0.2">
      <c r="B15" s="64"/>
      <c r="C15" s="92"/>
      <c r="D15" s="92"/>
      <c r="E15" s="92"/>
      <c r="F15" s="92"/>
      <c r="G15" s="92"/>
      <c r="H15" s="92"/>
      <c r="I15" s="92"/>
      <c r="J15" s="92"/>
      <c r="K15" s="92"/>
      <c r="L15" s="92"/>
      <c r="M15" s="93"/>
    </row>
    <row r="16" spans="2:14" ht="15" thickBot="1" x14ac:dyDescent="0.25">
      <c r="B16" s="96" t="str">
        <f>IF(C4 = "Inclusive", Inputs!F3,Inputs!F4)</f>
        <v>Allowed real rate of return</v>
      </c>
      <c r="C16" s="96">
        <v>2014</v>
      </c>
      <c r="D16" s="96">
        <v>2015</v>
      </c>
      <c r="E16" s="96">
        <v>2016</v>
      </c>
      <c r="F16" s="96">
        <v>2017</v>
      </c>
      <c r="G16" s="96">
        <v>2018</v>
      </c>
      <c r="H16" s="96">
        <v>2019</v>
      </c>
      <c r="I16" s="96">
        <v>2020</v>
      </c>
      <c r="J16" s="96">
        <v>2021</v>
      </c>
      <c r="K16" s="96">
        <v>2022</v>
      </c>
      <c r="L16" s="96">
        <v>2023</v>
      </c>
      <c r="M16" s="96">
        <v>2024</v>
      </c>
      <c r="N16" s="96">
        <v>2025</v>
      </c>
    </row>
    <row r="17" spans="2:14" x14ac:dyDescent="0.2">
      <c r="B17" s="64" t="s">
        <v>60</v>
      </c>
      <c r="C17" s="67">
        <f>SUMIFS(Data!$D:$D,Data!$A:$A,$B17,Data!$C:$C,C$16,Data!$B:$B,$B$16)</f>
        <v>5.4407582317976474E-2</v>
      </c>
      <c r="D17" s="67">
        <f>SUMIFS(Data!$D:$D,Data!$A:$A,$B17,Data!$C:$C,D$16,Data!$B:$B,$B$16)</f>
        <v>5.4402709173770346E-2</v>
      </c>
      <c r="E17" s="67">
        <f>SUMIFS(Data!$D:$D,Data!$A:$A,$B17,Data!$C:$C,E$16,Data!$B:$B,$B$16)</f>
        <v>5.4398787103320176E-2</v>
      </c>
      <c r="F17" s="67">
        <f>SUMIFS(Data!$D:$D,Data!$A:$A,$B17,Data!$C:$C,F$16,Data!$B:$B,$B$16)</f>
        <v>5.4394100741606818E-2</v>
      </c>
      <c r="G17" s="67">
        <f>SUMIFS(Data!$D:$D,Data!$A:$A,$B17,Data!$C:$C,G$16,Data!$B:$B,$B$16)</f>
        <v>3.8426924098434997E-2</v>
      </c>
      <c r="H17" s="67">
        <f>SUMIFS(Data!$D:$D,Data!$A:$A,$B17,Data!$C:$C,H$16,Data!$B:$B,$B$16)</f>
        <v>3.835432325016E-2</v>
      </c>
      <c r="I17" s="67">
        <f>SUMIFS(Data!$D:$D,Data!$A:$A,$B17,Data!$C:$C,I$16,Data!$B:$B,$B$16)</f>
        <v>3.7394341876867E-2</v>
      </c>
      <c r="J17" s="67">
        <f>SUMIFS(Data!$D:$D,Data!$A:$A,$B17,Data!$C:$C,J$16,Data!$B:$B,$B$16)</f>
        <v>3.6055426316151003E-2</v>
      </c>
      <c r="K17" s="67">
        <f>SUMIFS(Data!$D:$D,Data!$A:$A,$B17,Data!$C:$C,K$16,Data!$B:$B,$B$16)</f>
        <v>3.5065338058347002E-2</v>
      </c>
      <c r="L17" s="67">
        <f>SUMIFS(Data!$D:$D,Data!$A:$A,$B17,Data!$C:$C,L$16,Data!$B:$B,$B$16)</f>
        <v>-5.1121661652136462E-3</v>
      </c>
      <c r="M17" s="67">
        <f>SUMIFS(Data!$D:$D,Data!$A:$A,$B17,Data!$C:$C,M$16,Data!$B:$B,$B$16)</f>
        <v>2.8282344487652999E-2</v>
      </c>
      <c r="N17" s="67">
        <f>SUMIFS(Data!$D:$D,Data!$A:$A,$B17,Data!$C:$C,N$16,Data!$B:$B,$B$16)</f>
        <v>2.8924003932044196E-2</v>
      </c>
    </row>
    <row r="18" spans="2:14" x14ac:dyDescent="0.2">
      <c r="B18" s="64" t="s">
        <v>71</v>
      </c>
      <c r="C18" s="67">
        <f>SUMIFS(Data!$D:$D,Data!$A:$A,$B18,Data!$C:$C,C$16,Data!$B:$B,$B$16)</f>
        <v>8.3666825250556007E-2</v>
      </c>
      <c r="D18" s="67">
        <f>SUMIFS(Data!$D:$D,Data!$A:$A,$B18,Data!$C:$C,D$16,Data!$B:$B,$B$16)</f>
        <v>8.3666825250556007E-2</v>
      </c>
      <c r="E18" s="67">
        <f>SUMIFS(Data!$D:$D,Data!$A:$A,$B18,Data!$C:$C,E$16,Data!$B:$B,$B$16)</f>
        <v>8.3666825250556007E-2</v>
      </c>
      <c r="F18" s="67">
        <f>SUMIFS(Data!$D:$D,Data!$A:$A,$B18,Data!$C:$C,F$16,Data!$B:$B,$B$16)</f>
        <v>3.9611151596891998E-2</v>
      </c>
      <c r="G18" s="67">
        <f>SUMIFS(Data!$D:$D,Data!$A:$A,$B18,Data!$C:$C,G$16,Data!$B:$B,$B$16)</f>
        <v>3.9375223898174001E-2</v>
      </c>
      <c r="H18" s="67">
        <f>SUMIFS(Data!$D:$D,Data!$A:$A,$B18,Data!$C:$C,H$16,Data!$B:$B,$B$16)</f>
        <v>3.8816161120686997E-2</v>
      </c>
      <c r="I18" s="67">
        <f>SUMIFS(Data!$D:$D,Data!$A:$A,$B18,Data!$C:$C,I$16,Data!$B:$B,$B$16)</f>
        <v>3.8127857405432002E-2</v>
      </c>
      <c r="J18" s="67">
        <f>SUMIFS(Data!$D:$D,Data!$A:$A,$B18,Data!$C:$C,J$16,Data!$B:$B,$B$16)</f>
        <v>3.6499856794590002E-2</v>
      </c>
      <c r="K18" s="67">
        <f>SUMIFS(Data!$D:$D,Data!$A:$A,$B18,Data!$C:$C,K$16,Data!$B:$B,$B$16)</f>
        <v>3.0816315253395999E-2</v>
      </c>
      <c r="L18" s="67">
        <f>SUMIFS(Data!$D:$D,Data!$A:$A,$B18,Data!$C:$C,L$16,Data!$B:$B,$B$16)</f>
        <v>3.0010928998136E-2</v>
      </c>
      <c r="M18" s="67">
        <f>SUMIFS(Data!$D:$D,Data!$A:$A,$B18,Data!$C:$C,M$16,Data!$B:$B,$B$16)</f>
        <v>3.0561693022373999E-2</v>
      </c>
      <c r="N18" s="67">
        <f>SUMIFS(Data!$D:$D,Data!$A:$A,$B18,Data!$C:$C,N$16,Data!$B:$B,$B$16)</f>
        <v>3.0743580807865101E-2</v>
      </c>
    </row>
    <row r="19" spans="2:14" x14ac:dyDescent="0.2">
      <c r="B19" s="64" t="s">
        <v>74</v>
      </c>
      <c r="C19" s="67">
        <f>SUMIFS(Data!$D:$D,Data!$A:$A,$B19,Data!$C:$C,C$16,Data!$B:$B,$B$16)</f>
        <v>5.1484943562168997E-2</v>
      </c>
      <c r="D19" s="67">
        <f>SUMIFS(Data!$D:$D,Data!$A:$A,$B19,Data!$C:$C,D$16,Data!$B:$B,$B$16)</f>
        <v>5.1484943562168997E-2</v>
      </c>
      <c r="E19" s="67">
        <f>SUMIFS(Data!$D:$D,Data!$A:$A,$B19,Data!$C:$C,E$16,Data!$B:$B,$B$16)</f>
        <v>5.1484943562168997E-2</v>
      </c>
      <c r="F19" s="67">
        <f>SUMIFS(Data!$D:$D,Data!$A:$A,$B19,Data!$C:$C,F$16,Data!$B:$B,$B$16)</f>
        <v>5.1484943562168997E-2</v>
      </c>
      <c r="G19" s="67">
        <f>SUMIFS(Data!$D:$D,Data!$A:$A,$B19,Data!$C:$C,G$16,Data!$B:$B,$B$16)</f>
        <v>4.0825450939981002E-2</v>
      </c>
      <c r="H19" s="67">
        <f>SUMIFS(Data!$D:$D,Data!$A:$A,$B19,Data!$C:$C,H$16,Data!$B:$B,$B$16)</f>
        <v>4.0545029076382001E-2</v>
      </c>
      <c r="I19" s="67">
        <f>SUMIFS(Data!$D:$D,Data!$A:$A,$B19,Data!$C:$C,I$16,Data!$B:$B,$B$16)</f>
        <v>3.9638505261750001E-2</v>
      </c>
      <c r="J19" s="67">
        <f>SUMIFS(Data!$D:$D,Data!$A:$A,$B19,Data!$C:$C,J$16,Data!$B:$B,$B$16)</f>
        <v>3.8300756031182E-2</v>
      </c>
      <c r="K19" s="67">
        <f>SUMIFS(Data!$D:$D,Data!$A:$A,$B19,Data!$C:$C,K$16,Data!$B:$B,$B$16)</f>
        <v>3.6716995735707997E-2</v>
      </c>
      <c r="L19" s="67">
        <f>SUMIFS(Data!$D:$D,Data!$A:$A,$B19,Data!$C:$C,L$16,Data!$B:$B,$B$16)</f>
        <v>-2.4535579207717955E-3</v>
      </c>
      <c r="M19" s="67">
        <f>SUMIFS(Data!$D:$D,Data!$A:$A,$B19,Data!$C:$C,M$16,Data!$B:$B,$B$16)</f>
        <v>2.9840010673424001E-2</v>
      </c>
      <c r="N19" s="67">
        <f>SUMIFS(Data!$D:$D,Data!$A:$A,$B19,Data!$C:$C,N$16,Data!$B:$B,$B$16)</f>
        <v>3.0666169487703288E-2</v>
      </c>
    </row>
    <row r="20" spans="2:14" x14ac:dyDescent="0.2">
      <c r="B20" s="64" t="s">
        <v>72</v>
      </c>
      <c r="C20" s="67">
        <f>SUMIFS(Data!$D:$D,Data!$A:$A,$B20,Data!$C:$C,C$16,Data!$B:$B,$B$16)</f>
        <v>7.7304343375319995E-2</v>
      </c>
      <c r="D20" s="67">
        <f>SUMIFS(Data!$D:$D,Data!$A:$A,$B20,Data!$C:$C,D$16,Data!$B:$B,$B$16)</f>
        <v>7.7304343375319995E-2</v>
      </c>
      <c r="E20" s="67">
        <f>SUMIFS(Data!$D:$D,Data!$A:$A,$B20,Data!$C:$C,E$16,Data!$B:$B,$B$16)</f>
        <v>4.1879518403582998E-2</v>
      </c>
      <c r="F20" s="67">
        <f>SUMIFS(Data!$D:$D,Data!$A:$A,$B20,Data!$C:$C,F$16,Data!$B:$B,$B$16)</f>
        <v>4.2024747693135002E-2</v>
      </c>
      <c r="G20" s="67">
        <f>SUMIFS(Data!$D:$D,Data!$A:$A,$B20,Data!$C:$C,G$16,Data!$B:$B,$B$16)</f>
        <v>4.1819439818227999E-2</v>
      </c>
      <c r="H20" s="67">
        <f>SUMIFS(Data!$D:$D,Data!$A:$A,$B20,Data!$C:$C,H$16,Data!$B:$B,$B$16)</f>
        <v>4.1292237382148003E-2</v>
      </c>
      <c r="I20" s="67">
        <f>SUMIFS(Data!$D:$D,Data!$A:$A,$B20,Data!$C:$C,I$16,Data!$B:$B,$B$16)</f>
        <v>4.0982789704168E-2</v>
      </c>
      <c r="J20" s="67">
        <f>SUMIFS(Data!$D:$D,Data!$A:$A,$B20,Data!$C:$C,J$16,Data!$B:$B,$B$16)</f>
        <v>3.9679371902789001E-2</v>
      </c>
      <c r="K20" s="67">
        <f>SUMIFS(Data!$D:$D,Data!$A:$A,$B20,Data!$C:$C,K$16,Data!$B:$B,$B$16)</f>
        <v>3.0281621533504E-2</v>
      </c>
      <c r="L20" s="67">
        <f>SUMIFS(Data!$D:$D,Data!$A:$A,$B20,Data!$C:$C,L$16,Data!$B:$B,$B$16)</f>
        <v>2.9222374444918001E-2</v>
      </c>
      <c r="M20" s="67">
        <f>SUMIFS(Data!$D:$D,Data!$A:$A,$B20,Data!$C:$C,M$16,Data!$B:$B,$B$16)</f>
        <v>3.0047911170302002E-2</v>
      </c>
      <c r="N20" s="67">
        <f>SUMIFS(Data!$D:$D,Data!$A:$A,$B20,Data!$C:$C,N$16,Data!$B:$B,$B$16)</f>
        <v>3.0796749540281665E-2</v>
      </c>
    </row>
    <row r="21" spans="2:14" x14ac:dyDescent="0.2">
      <c r="B21" s="64" t="s">
        <v>73</v>
      </c>
      <c r="C21" s="67">
        <f>SUMIFS(Data!$D:$D,Data!$A:$A,$B21,Data!$C:$C,C$16,Data!$B:$B,$B$16)</f>
        <v>8.3925756148141906E-2</v>
      </c>
      <c r="D21" s="67">
        <f>SUMIFS(Data!$D:$D,Data!$A:$A,$B21,Data!$C:$C,D$16,Data!$B:$B,$B$16)</f>
        <v>8.3925756148141906E-2</v>
      </c>
      <c r="E21" s="67">
        <f>SUMIFS(Data!$D:$D,Data!$A:$A,$B21,Data!$C:$C,E$16,Data!$B:$B,$B$16)</f>
        <v>3.0221284661509001E-2</v>
      </c>
      <c r="F21" s="67">
        <f>SUMIFS(Data!$D:$D,Data!$A:$A,$B21,Data!$C:$C,F$16,Data!$B:$B,$B$16)</f>
        <v>3.0893588811963E-2</v>
      </c>
      <c r="G21" s="67">
        <f>SUMIFS(Data!$D:$D,Data!$A:$A,$B21,Data!$C:$C,G$16,Data!$B:$B,$B$16)</f>
        <v>3.1358811849060003E-2</v>
      </c>
      <c r="H21" s="67">
        <f>SUMIFS(Data!$D:$D,Data!$A:$A,$B21,Data!$C:$C,H$16,Data!$B:$B,$B$16)</f>
        <v>3.1534238715139003E-2</v>
      </c>
      <c r="I21" s="67">
        <f>SUMIFS(Data!$D:$D,Data!$A:$A,$B21,Data!$C:$C,I$16,Data!$B:$B,$B$16)</f>
        <v>3.1534238715139003E-2</v>
      </c>
      <c r="J21" s="67">
        <f>SUMIFS(Data!$D:$D,Data!$A:$A,$B21,Data!$C:$C,J$16,Data!$B:$B,$B$16)</f>
        <v>2.5141435445497001E-2</v>
      </c>
      <c r="K21" s="67">
        <f>SUMIFS(Data!$D:$D,Data!$A:$A,$B21,Data!$C:$C,K$16,Data!$B:$B,$B$16)</f>
        <v>2.3941637427963E-2</v>
      </c>
      <c r="L21" s="67">
        <f>SUMIFS(Data!$D:$D,Data!$A:$A,$B21,Data!$C:$C,L$16,Data!$B:$B,$B$16)</f>
        <v>2.3699499020551001E-2</v>
      </c>
      <c r="M21" s="67">
        <f>SUMIFS(Data!$D:$D,Data!$A:$A,$B21,Data!$C:$C,M$16,Data!$B:$B,$B$16)</f>
        <v>2.4855379584388999E-2</v>
      </c>
      <c r="N21" s="67">
        <f>SUMIFS(Data!$D:$D,Data!$A:$A,$B21,Data!$C:$C,N$16,Data!$B:$B,$B$16)</f>
        <v>2.5770753963228366E-2</v>
      </c>
    </row>
    <row r="22" spans="2:14" x14ac:dyDescent="0.2">
      <c r="B22" s="64" t="s">
        <v>11</v>
      </c>
      <c r="C22" s="67">
        <f>SUMIFS(Data!$D:$D,Data!$A:$A,$B22,Data!$C:$C,C$16,Data!$B:$B,$B$16)</f>
        <v>5.3299249744452E-2</v>
      </c>
      <c r="D22" s="67">
        <f>SUMIFS(Data!$D:$D,Data!$A:$A,$B22,Data!$C:$C,D$16,Data!$B:$B,$B$16)</f>
        <v>5.3299249744452E-2</v>
      </c>
      <c r="E22" s="67">
        <f>SUMIFS(Data!$D:$D,Data!$A:$A,$B22,Data!$C:$C,E$16,Data!$B:$B,$B$16)</f>
        <v>5.3299249744452E-2</v>
      </c>
      <c r="F22" s="67">
        <f>SUMIFS(Data!$D:$D,Data!$A:$A,$B22,Data!$C:$C,F$16,Data!$B:$B,$B$16)</f>
        <v>5.3299249744452E-2</v>
      </c>
      <c r="G22" s="67">
        <f>SUMIFS(Data!$D:$D,Data!$A:$A,$B22,Data!$C:$C,G$16,Data!$B:$B,$B$16)</f>
        <v>4.0010777417119003E-2</v>
      </c>
      <c r="H22" s="67">
        <f>SUMIFS(Data!$D:$D,Data!$A:$A,$B22,Data!$C:$C,H$16,Data!$B:$B,$B$16)</f>
        <v>3.9974350460437E-2</v>
      </c>
      <c r="I22" s="67">
        <f>SUMIFS(Data!$D:$D,Data!$A:$A,$B22,Data!$C:$C,I$16,Data!$B:$B,$B$16)</f>
        <v>3.9032388807741E-2</v>
      </c>
      <c r="J22" s="67">
        <f>SUMIFS(Data!$D:$D,Data!$A:$A,$B22,Data!$C:$C,J$16,Data!$B:$B,$B$16)</f>
        <v>3.7768857840393001E-2</v>
      </c>
      <c r="K22" s="67">
        <f>SUMIFS(Data!$D:$D,Data!$A:$A,$B22,Data!$C:$C,K$16,Data!$B:$B,$B$16)</f>
        <v>3.6576957363435997E-2</v>
      </c>
      <c r="L22" s="67">
        <f>SUMIFS(Data!$D:$D,Data!$A:$A,$B22,Data!$C:$C,L$16,Data!$B:$B,$B$16)</f>
        <v>-1.4397957770112431E-3</v>
      </c>
      <c r="M22" s="67">
        <f>SUMIFS(Data!$D:$D,Data!$A:$A,$B22,Data!$C:$C,M$16,Data!$B:$B,$B$16)</f>
        <v>2.8296956631911001E-2</v>
      </c>
      <c r="N22" s="67">
        <f>SUMIFS(Data!$D:$D,Data!$A:$A,$B22,Data!$C:$C,N$16,Data!$B:$B,$B$16)</f>
        <v>2.8977192628213855E-2</v>
      </c>
    </row>
    <row r="23" spans="2:14" x14ac:dyDescent="0.2">
      <c r="M23"/>
    </row>
    <row r="24" spans="2:14" ht="30" customHeight="1" x14ac:dyDescent="0.2">
      <c r="B24" s="94" t="s">
        <v>21</v>
      </c>
      <c r="C24" s="94"/>
      <c r="D24" s="94"/>
      <c r="E24" s="94"/>
      <c r="F24" s="94"/>
      <c r="G24" s="94"/>
      <c r="H24" s="94"/>
      <c r="I24" s="94"/>
      <c r="J24" s="94"/>
      <c r="K24" s="94"/>
      <c r="L24" s="94"/>
      <c r="M24" s="94"/>
      <c r="N24" s="94"/>
    </row>
    <row r="25" spans="2:14" x14ac:dyDescent="0.2">
      <c r="B25" s="4"/>
      <c r="C25" s="7"/>
      <c r="L25" s="2"/>
      <c r="M25"/>
    </row>
    <row r="26" spans="2:14" ht="15" thickBot="1" x14ac:dyDescent="0.25">
      <c r="B26" s="96" t="str">
        <f>IF(C4="Inclusive",Inputs!F11,Inputs!F12)</f>
        <v>Real return on regulated equity</v>
      </c>
      <c r="C26" s="96">
        <v>2014</v>
      </c>
      <c r="D26" s="96">
        <v>2015</v>
      </c>
      <c r="E26" s="96">
        <v>2016</v>
      </c>
      <c r="F26" s="96">
        <v>2017</v>
      </c>
      <c r="G26" s="96">
        <v>2018</v>
      </c>
      <c r="H26" s="96">
        <v>2019</v>
      </c>
      <c r="I26" s="96">
        <v>2020</v>
      </c>
      <c r="J26" s="96">
        <v>2021</v>
      </c>
      <c r="K26" s="96">
        <v>2022</v>
      </c>
      <c r="L26" s="96">
        <v>2023</v>
      </c>
      <c r="M26" s="96">
        <v>2024</v>
      </c>
      <c r="N26" s="96">
        <v>2025</v>
      </c>
    </row>
    <row r="27" spans="2:14" x14ac:dyDescent="0.2">
      <c r="B27" s="64" t="s">
        <v>60</v>
      </c>
      <c r="C27" s="65">
        <f>SUMIFS(Data!$D:$D,Data!$A:$A,$B27,Data!$C:$C,C$26,Data!$B:$B,$B$26)</f>
        <v>0.13136382183518291</v>
      </c>
      <c r="D27" s="65">
        <f>SUMIFS(Data!$D:$D,Data!$A:$A,$B27,Data!$C:$C,D$26,Data!$B:$B,$B$26)</f>
        <v>8.9824516217096292E-2</v>
      </c>
      <c r="E27" s="65">
        <f>SUMIFS(Data!$D:$D,Data!$A:$A,$B27,Data!$C:$C,E$26,Data!$B:$B,$B$26)</f>
        <v>8.2719714330708793E-2</v>
      </c>
      <c r="F27" s="65">
        <f>SUMIFS(Data!$D:$D,Data!$A:$A,$B27,Data!$C:$C,F$26,Data!$B:$B,$B$26)</f>
        <v>8.5553721101814126E-2</v>
      </c>
      <c r="G27" s="65">
        <f>SUMIFS(Data!$D:$D,Data!$A:$A,$B27,Data!$C:$C,G$26,Data!$B:$B,$B$26)</f>
        <v>6.082325458317836E-2</v>
      </c>
      <c r="H27" s="65">
        <f>SUMIFS(Data!$D:$D,Data!$A:$A,$B27,Data!$C:$C,H$26,Data!$B:$B,$B$26)</f>
        <v>6.0766344763845473E-2</v>
      </c>
      <c r="I27" s="65">
        <f>SUMIFS(Data!$D:$D,Data!$A:$A,$B27,Data!$C:$C,I$26,Data!$B:$B,$B$26)</f>
        <v>5.2370488673755475E-2</v>
      </c>
      <c r="J27" s="65">
        <f>SUMIFS(Data!$D:$D,Data!$A:$A,$B27,Data!$C:$C,J$26,Data!$B:$B,$B$26)</f>
        <v>3.8691569644607342E-2</v>
      </c>
      <c r="K27" s="65">
        <f>SUMIFS(Data!$D:$D,Data!$A:$A,$B27,Data!$C:$C,K$26,Data!$B:$B,$B$26)</f>
        <v>8.372117784278478E-2</v>
      </c>
      <c r="L27" s="65">
        <f>SUMIFS(Data!$D:$D,Data!$A:$A,$B27,Data!$C:$C,L$26,Data!$B:$B,$B$26)</f>
        <v>8.8688864400129117E-2</v>
      </c>
      <c r="M27" s="65">
        <f>SUMIFS(Data!$D:$D,Data!$A:$A,$B27,Data!$C:$C,M$26,Data!$B:$B,$B$26)</f>
        <v>8.1181310735360362E-2</v>
      </c>
      <c r="N27" s="65">
        <f>SUMIFS(Data!$D:$D,Data!$A:$A,$B27,Data!$C:$C,N$26,Data!$B:$B,$B$26)</f>
        <v>4.4673665911117953E-2</v>
      </c>
    </row>
    <row r="28" spans="2:14" x14ac:dyDescent="0.2">
      <c r="B28" s="64" t="s">
        <v>71</v>
      </c>
      <c r="C28" s="65">
        <f>SUMIFS(Data!$D:$D,Data!$A:$A,$B28,Data!$C:$C,C$26,Data!$B:$B,$B$26)</f>
        <v>0.29730021559813774</v>
      </c>
      <c r="D28" s="65">
        <f>SUMIFS(Data!$D:$D,Data!$A:$A,$B28,Data!$C:$C,D$26,Data!$B:$B,$B$26)</f>
        <v>0.2236684851921647</v>
      </c>
      <c r="E28" s="65">
        <f>SUMIFS(Data!$D:$D,Data!$A:$A,$B28,Data!$C:$C,E$26,Data!$B:$B,$B$26)</f>
        <v>0.11931528440988369</v>
      </c>
      <c r="F28" s="65">
        <f>SUMIFS(Data!$D:$D,Data!$A:$A,$B28,Data!$C:$C,F$26,Data!$B:$B,$B$26)</f>
        <v>8.2666167461793102E-2</v>
      </c>
      <c r="G28" s="65">
        <f>SUMIFS(Data!$D:$D,Data!$A:$A,$B28,Data!$C:$C,G$26,Data!$B:$B,$B$26)</f>
        <v>7.9286887657289556E-2</v>
      </c>
      <c r="H28" s="65">
        <f>SUMIFS(Data!$D:$D,Data!$A:$A,$B28,Data!$C:$C,H$26,Data!$B:$B,$B$26)</f>
        <v>8.6397618675053023E-2</v>
      </c>
      <c r="I28" s="65">
        <f>SUMIFS(Data!$D:$D,Data!$A:$A,$B28,Data!$C:$C,I$26,Data!$B:$B,$B$26)</f>
        <v>9.2108958223436802E-2</v>
      </c>
      <c r="J28" s="65">
        <f>SUMIFS(Data!$D:$D,Data!$A:$A,$B28,Data!$C:$C,J$26,Data!$B:$B,$B$26)</f>
        <v>8.4200230667165685E-2</v>
      </c>
      <c r="K28" s="65">
        <f>SUMIFS(Data!$D:$D,Data!$A:$A,$B28,Data!$C:$C,K$26,Data!$B:$B,$B$26)</f>
        <v>8.6710757120627119E-2</v>
      </c>
      <c r="L28" s="65">
        <f>SUMIFS(Data!$D:$D,Data!$A:$A,$B28,Data!$C:$C,L$26,Data!$B:$B,$B$26)</f>
        <v>0.12825724521811996</v>
      </c>
      <c r="M28" s="65">
        <f>SUMIFS(Data!$D:$D,Data!$A:$A,$B28,Data!$C:$C,M$26,Data!$B:$B,$B$26)</f>
        <v>8.0267939149214262E-2</v>
      </c>
      <c r="N28" s="65">
        <f>SUMIFS(Data!$D:$D,Data!$A:$A,$B28,Data!$C:$C,N$26,Data!$B:$B,$B$26)</f>
        <v>6.7256020041291692E-2</v>
      </c>
    </row>
    <row r="29" spans="2:14" x14ac:dyDescent="0.2">
      <c r="B29" s="64" t="s">
        <v>74</v>
      </c>
      <c r="C29" s="65">
        <f>SUMIFS(Data!$D:$D,Data!$A:$A,$B29,Data!$C:$C,C$26,Data!$B:$B,$B$26)</f>
        <v>5.4812139500342527E-2</v>
      </c>
      <c r="D29" s="65">
        <f>SUMIFS(Data!$D:$D,Data!$A:$A,$B29,Data!$C:$C,D$26,Data!$B:$B,$B$26)</f>
        <v>6.5861031350384958E-2</v>
      </c>
      <c r="E29" s="65">
        <f>SUMIFS(Data!$D:$D,Data!$A:$A,$B29,Data!$C:$C,E$26,Data!$B:$B,$B$26)</f>
        <v>7.5919435044580999E-2</v>
      </c>
      <c r="F29" s="65">
        <f>SUMIFS(Data!$D:$D,Data!$A:$A,$B29,Data!$C:$C,F$26,Data!$B:$B,$B$26)</f>
        <v>6.2270566285019528E-2</v>
      </c>
      <c r="G29" s="65">
        <f>SUMIFS(Data!$D:$D,Data!$A:$A,$B29,Data!$C:$C,G$26,Data!$B:$B,$B$26)</f>
        <v>3.5658971974946684E-2</v>
      </c>
      <c r="H29" s="65">
        <f>SUMIFS(Data!$D:$D,Data!$A:$A,$B29,Data!$C:$C,H$26,Data!$B:$B,$B$26)</f>
        <v>6.5600884472204274E-2</v>
      </c>
      <c r="I29" s="65">
        <f>SUMIFS(Data!$D:$D,Data!$A:$A,$B29,Data!$C:$C,I$26,Data!$B:$B,$B$26)</f>
        <v>6.025114517780162E-2</v>
      </c>
      <c r="J29" s="65">
        <f>SUMIFS(Data!$D:$D,Data!$A:$A,$B29,Data!$C:$C,J$26,Data!$B:$B,$B$26)</f>
        <v>1.5325808162318256E-2</v>
      </c>
      <c r="K29" s="65">
        <f>SUMIFS(Data!$D:$D,Data!$A:$A,$B29,Data!$C:$C,K$26,Data!$B:$B,$B$26)</f>
        <v>7.9487328966467999E-2</v>
      </c>
      <c r="L29" s="65">
        <f>SUMIFS(Data!$D:$D,Data!$A:$A,$B29,Data!$C:$C,L$26,Data!$B:$B,$B$26)</f>
        <v>0.13259356313198345</v>
      </c>
      <c r="M29" s="65">
        <f>SUMIFS(Data!$D:$D,Data!$A:$A,$B29,Data!$C:$C,M$26,Data!$B:$B,$B$26)</f>
        <v>0.14141513594538349</v>
      </c>
      <c r="N29" s="65">
        <f>SUMIFS(Data!$D:$D,Data!$A:$A,$B29,Data!$C:$C,N$26,Data!$B:$B,$B$26)</f>
        <v>0.12354650740752272</v>
      </c>
    </row>
    <row r="30" spans="2:14" x14ac:dyDescent="0.2">
      <c r="B30" s="64" t="s">
        <v>72</v>
      </c>
      <c r="C30" s="65">
        <f>SUMIFS(Data!$D:$D,Data!$A:$A,$B30,Data!$C:$C,C$26,Data!$B:$B,$B$26)</f>
        <v>8.2954358635740175E-2</v>
      </c>
      <c r="D30" s="65">
        <f>SUMIFS(Data!$D:$D,Data!$A:$A,$B30,Data!$C:$C,D$26,Data!$B:$B,$B$26)</f>
        <v>8.7737968470643204E-2</v>
      </c>
      <c r="E30" s="65">
        <f>SUMIFS(Data!$D:$D,Data!$A:$A,$B30,Data!$C:$C,E$26,Data!$B:$B,$B$26)</f>
        <v>8.3920654575412396E-2</v>
      </c>
      <c r="F30" s="65">
        <f>SUMIFS(Data!$D:$D,Data!$A:$A,$B30,Data!$C:$C,F$26,Data!$B:$B,$B$26)</f>
        <v>4.6684469149219344E-2</v>
      </c>
      <c r="G30" s="65">
        <f>SUMIFS(Data!$D:$D,Data!$A:$A,$B30,Data!$C:$C,G$26,Data!$B:$B,$B$26)</f>
        <v>3.8098627023143365E-2</v>
      </c>
      <c r="H30" s="65">
        <f>SUMIFS(Data!$D:$D,Data!$A:$A,$B30,Data!$C:$C,H$26,Data!$B:$B,$B$26)</f>
        <v>3.5448849887087935E-2</v>
      </c>
      <c r="I30" s="65">
        <f>SUMIFS(Data!$D:$D,Data!$A:$A,$B30,Data!$C:$C,I$26,Data!$B:$B,$B$26)</f>
        <v>3.3557246039043122E-2</v>
      </c>
      <c r="J30" s="65">
        <f>SUMIFS(Data!$D:$D,Data!$A:$A,$B30,Data!$C:$C,J$26,Data!$B:$B,$B$26)</f>
        <v>3.5705958786364234E-2</v>
      </c>
      <c r="K30" s="65">
        <f>SUMIFS(Data!$D:$D,Data!$A:$A,$B30,Data!$C:$C,K$26,Data!$B:$B,$B$26)</f>
        <v>4.5856046083386705E-2</v>
      </c>
      <c r="L30" s="65">
        <f>SUMIFS(Data!$D:$D,Data!$A:$A,$B30,Data!$C:$C,L$26,Data!$B:$B,$B$26)</f>
        <v>4.2452687562329235E-2</v>
      </c>
      <c r="M30" s="65">
        <f>SUMIFS(Data!$D:$D,Data!$A:$A,$B30,Data!$C:$C,M$26,Data!$B:$B,$B$26)</f>
        <v>2.6550750809169806E-2</v>
      </c>
      <c r="N30" s="65">
        <f>SUMIFS(Data!$D:$D,Data!$A:$A,$B30,Data!$C:$C,N$26,Data!$B:$B,$B$26)</f>
        <v>2.510005456470921E-2</v>
      </c>
    </row>
    <row r="31" spans="2:14" x14ac:dyDescent="0.2">
      <c r="B31" s="64" t="s">
        <v>73</v>
      </c>
      <c r="C31" s="65">
        <f>SUMIFS(Data!$D:$D,Data!$A:$A,$B31,Data!$C:$C,C$26,Data!$B:$B,$B$26)</f>
        <v>0.16829621789644131</v>
      </c>
      <c r="D31" s="65">
        <f>SUMIFS(Data!$D:$D,Data!$A:$A,$B31,Data!$C:$C,D$26,Data!$B:$B,$B$26)</f>
        <v>0.20917540144615673</v>
      </c>
      <c r="E31" s="65">
        <f>SUMIFS(Data!$D:$D,Data!$A:$A,$B31,Data!$C:$C,E$26,Data!$B:$B,$B$26)</f>
        <v>0.11231221427508799</v>
      </c>
      <c r="F31" s="65">
        <f>SUMIFS(Data!$D:$D,Data!$A:$A,$B31,Data!$C:$C,F$26,Data!$B:$B,$B$26)</f>
        <v>0.11358810668034341</v>
      </c>
      <c r="G31" s="65">
        <f>SUMIFS(Data!$D:$D,Data!$A:$A,$B31,Data!$C:$C,G$26,Data!$B:$B,$B$26)</f>
        <v>8.529032564510057E-2</v>
      </c>
      <c r="H31" s="65">
        <f>SUMIFS(Data!$D:$D,Data!$A:$A,$B31,Data!$C:$C,H$26,Data!$B:$B,$B$26)</f>
        <v>6.7199160295602925E-2</v>
      </c>
      <c r="I31" s="65">
        <f>SUMIFS(Data!$D:$D,Data!$A:$A,$B31,Data!$C:$C,I$26,Data!$B:$B,$B$26)</f>
        <v>3.3969445110715764E-2</v>
      </c>
      <c r="J31" s="65">
        <f>SUMIFS(Data!$D:$D,Data!$A:$A,$B31,Data!$C:$C,J$26,Data!$B:$B,$B$26)</f>
        <v>5.769805597771524E-2</v>
      </c>
      <c r="K31" s="65">
        <f>SUMIFS(Data!$D:$D,Data!$A:$A,$B31,Data!$C:$C,K$26,Data!$B:$B,$B$26)</f>
        <v>9.1237112228196665E-2</v>
      </c>
      <c r="L31" s="65">
        <f>SUMIFS(Data!$D:$D,Data!$A:$A,$B31,Data!$C:$C,L$26,Data!$B:$B,$B$26)</f>
        <v>9.1111300722041752E-2</v>
      </c>
      <c r="M31" s="65">
        <f>SUMIFS(Data!$D:$D,Data!$A:$A,$B31,Data!$C:$C,M$26,Data!$B:$B,$B$26)</f>
        <v>2.2909269354821116E-2</v>
      </c>
      <c r="N31" s="65">
        <f>SUMIFS(Data!$D:$D,Data!$A:$A,$B31,Data!$C:$C,N$26,Data!$B:$B,$B$26)</f>
        <v>3.6993870953329629E-2</v>
      </c>
    </row>
    <row r="32" spans="2:14" x14ac:dyDescent="0.2">
      <c r="B32" s="64" t="s">
        <v>11</v>
      </c>
      <c r="C32" s="65">
        <f>SUMIFS(Data!$D:$D,Data!$A:$A,$B32,Data!$C:$C,C$26,Data!$B:$B,$B$26)</f>
        <v>0.2322136971484009</v>
      </c>
      <c r="D32" s="65">
        <f>SUMIFS(Data!$D:$D,Data!$A:$A,$B32,Data!$C:$C,D$26,Data!$B:$B,$B$26)</f>
        <v>0.12049584702555581</v>
      </c>
      <c r="E32" s="65">
        <f>SUMIFS(Data!$D:$D,Data!$A:$A,$B32,Data!$C:$C,E$26,Data!$B:$B,$B$26)</f>
        <v>8.8603269289232317E-2</v>
      </c>
      <c r="F32" s="65">
        <f>SUMIFS(Data!$D:$D,Data!$A:$A,$B32,Data!$C:$C,F$26,Data!$B:$B,$B$26)</f>
        <v>0.1413961068540931</v>
      </c>
      <c r="G32" s="65">
        <f>SUMIFS(Data!$D:$D,Data!$A:$A,$B32,Data!$C:$C,G$26,Data!$B:$B,$B$26)</f>
        <v>9.1384586467891188E-2</v>
      </c>
      <c r="H32" s="65">
        <f>SUMIFS(Data!$D:$D,Data!$A:$A,$B32,Data!$C:$C,H$26,Data!$B:$B,$B$26)</f>
        <v>9.7839867541097289E-2</v>
      </c>
      <c r="I32" s="65">
        <f>SUMIFS(Data!$D:$D,Data!$A:$A,$B32,Data!$C:$C,I$26,Data!$B:$B,$B$26)</f>
        <v>8.9083162339864658E-2</v>
      </c>
      <c r="J32" s="65">
        <f>SUMIFS(Data!$D:$D,Data!$A:$A,$B32,Data!$C:$C,J$26,Data!$B:$B,$B$26)</f>
        <v>5.8331997299572586E-2</v>
      </c>
      <c r="K32" s="65">
        <f>SUMIFS(Data!$D:$D,Data!$A:$A,$B32,Data!$C:$C,K$26,Data!$B:$B,$B$26)</f>
        <v>9.4365562816222576E-2</v>
      </c>
      <c r="L32" s="65">
        <f>SUMIFS(Data!$D:$D,Data!$A:$A,$B32,Data!$C:$C,L$26,Data!$B:$B,$B$26)</f>
        <v>0.10630832420852879</v>
      </c>
      <c r="M32" s="65">
        <f>SUMIFS(Data!$D:$D,Data!$A:$A,$B32,Data!$C:$C,M$26,Data!$B:$B,$B$26)</f>
        <v>0.12602823928574955</v>
      </c>
      <c r="N32" s="65">
        <f>SUMIFS(Data!$D:$D,Data!$A:$A,$B32,Data!$C:$C,N$26,Data!$B:$B,$B$26)</f>
        <v>6.0526306423982594E-2</v>
      </c>
    </row>
    <row r="33" spans="2:14" x14ac:dyDescent="0.2">
      <c r="B33" s="4"/>
      <c r="C33" s="66"/>
      <c r="D33" s="64"/>
      <c r="E33" s="64"/>
      <c r="F33" s="64"/>
      <c r="G33" s="64"/>
      <c r="H33" s="64"/>
      <c r="I33" s="64"/>
      <c r="J33" s="64"/>
      <c r="K33" s="64"/>
      <c r="L33" s="64"/>
      <c r="M33"/>
    </row>
    <row r="34" spans="2:14" ht="15" thickBot="1" x14ac:dyDescent="0.25">
      <c r="B34" s="96" t="str">
        <f>IF(C4 = "Inclusive", Inputs!F5,Inputs!F6)</f>
        <v>Allowed real return on equity</v>
      </c>
      <c r="C34" s="96">
        <v>2014</v>
      </c>
      <c r="D34" s="96">
        <v>2015</v>
      </c>
      <c r="E34" s="96">
        <v>2016</v>
      </c>
      <c r="F34" s="96">
        <v>2017</v>
      </c>
      <c r="G34" s="96">
        <v>2018</v>
      </c>
      <c r="H34" s="96">
        <v>2019</v>
      </c>
      <c r="I34" s="96">
        <v>2020</v>
      </c>
      <c r="J34" s="96">
        <v>2021</v>
      </c>
      <c r="K34" s="96">
        <v>2022</v>
      </c>
      <c r="L34" s="96">
        <v>2023</v>
      </c>
      <c r="M34" s="96">
        <v>2024</v>
      </c>
      <c r="N34" s="96">
        <v>2025</v>
      </c>
    </row>
    <row r="35" spans="2:14" x14ac:dyDescent="0.2">
      <c r="B35" s="64" t="s">
        <v>60</v>
      </c>
      <c r="C35" s="65">
        <f>SUMIFS(Data!$D:$D,Data!$A:$A,$B35,Data!$C:$C,C$34,Data!$B:$B,$B$34)</f>
        <v>5.6917073170730997E-2</v>
      </c>
      <c r="D35" s="65">
        <f>SUMIFS(Data!$D:$D,Data!$A:$A,$B35,Data!$C:$C,D$34,Data!$B:$B,$B$34)</f>
        <v>5.6917073170730997E-2</v>
      </c>
      <c r="E35" s="65">
        <f>SUMIFS(Data!$D:$D,Data!$A:$A,$B35,Data!$C:$C,E$34,Data!$B:$B,$B$34)</f>
        <v>5.6917073170730997E-2</v>
      </c>
      <c r="F35" s="65">
        <f>SUMIFS(Data!$D:$D,Data!$A:$A,$B35,Data!$C:$C,F$34,Data!$B:$B,$B$34)</f>
        <v>5.6917073170730997E-2</v>
      </c>
      <c r="G35" s="65">
        <f>SUMIFS(Data!$D:$D,Data!$A:$A,$B35,Data!$C:$C,G$34,Data!$B:$B,$B$34)</f>
        <v>4.7340665345846002E-2</v>
      </c>
      <c r="H35" s="65">
        <f>SUMIFS(Data!$D:$D,Data!$A:$A,$B35,Data!$C:$C,H$34,Data!$B:$B,$B$34)</f>
        <v>4.7340665345846002E-2</v>
      </c>
      <c r="I35" s="65">
        <f>SUMIFS(Data!$D:$D,Data!$A:$A,$B35,Data!$C:$C,I$34,Data!$B:$B,$B$34)</f>
        <v>4.7340665345846002E-2</v>
      </c>
      <c r="J35" s="65">
        <f>SUMIFS(Data!$D:$D,Data!$A:$A,$B35,Data!$C:$C,J$34,Data!$B:$B,$B$34)</f>
        <v>4.7340665345846002E-2</v>
      </c>
      <c r="K35" s="65">
        <f>SUMIFS(Data!$D:$D,Data!$A:$A,$B35,Data!$C:$C,K$34,Data!$B:$B,$B$34)</f>
        <v>4.7340665345846002E-2</v>
      </c>
      <c r="L35" s="65">
        <f>SUMIFS(Data!$D:$D,Data!$A:$A,$B35,Data!$C:$C,L$34,Data!$B:$B,$B$34)</f>
        <v>7.4727775613372379E-3</v>
      </c>
      <c r="M35" s="65">
        <f>SUMIFS(Data!$D:$D,Data!$A:$A,$B35,Data!$C:$C,M$34,Data!$B:$B,$B$34)</f>
        <v>4.2055962549156001E-2</v>
      </c>
      <c r="N35" s="65">
        <f>SUMIFS(Data!$D:$D,Data!$A:$A,$B35,Data!$C:$C,N$34,Data!$B:$B,$B$34)</f>
        <v>4.2055962549156778E-2</v>
      </c>
    </row>
    <row r="36" spans="2:14" x14ac:dyDescent="0.2">
      <c r="B36" s="64" t="s">
        <v>71</v>
      </c>
      <c r="C36" s="65">
        <f>SUMIFS(Data!$D:$D,Data!$A:$A,$B36,Data!$C:$C,C$34,Data!$B:$B,$B$34)</f>
        <v>7.6157971721111384E-2</v>
      </c>
      <c r="D36" s="65">
        <f>SUMIFS(Data!$D:$D,Data!$A:$A,$B36,Data!$C:$C,D$34,Data!$B:$B,$B$34)</f>
        <v>7.6157971721111384E-2</v>
      </c>
      <c r="E36" s="65">
        <f>SUMIFS(Data!$D:$D,Data!$A:$A,$B36,Data!$C:$C,E$34,Data!$B:$B,$B$34)</f>
        <v>7.6157971721111384E-2</v>
      </c>
      <c r="F36" s="65">
        <f>SUMIFS(Data!$D:$D,Data!$A:$A,$B36,Data!$C:$C,F$34,Data!$B:$B,$B$34)</f>
        <v>4.5991583362303003E-2</v>
      </c>
      <c r="G36" s="65">
        <f>SUMIFS(Data!$D:$D,Data!$A:$A,$B36,Data!$C:$C,G$34,Data!$B:$B,$B$34)</f>
        <v>4.5991583362303003E-2</v>
      </c>
      <c r="H36" s="65">
        <f>SUMIFS(Data!$D:$D,Data!$A:$A,$B36,Data!$C:$C,H$34,Data!$B:$B,$B$34)</f>
        <v>4.5991583362303003E-2</v>
      </c>
      <c r="I36" s="65">
        <f>SUMIFS(Data!$D:$D,Data!$A:$A,$B36,Data!$C:$C,I$34,Data!$B:$B,$B$34)</f>
        <v>4.5991583362303003E-2</v>
      </c>
      <c r="J36" s="65">
        <f>SUMIFS(Data!$D:$D,Data!$A:$A,$B36,Data!$C:$C,J$34,Data!$B:$B,$B$34)</f>
        <v>4.5991583362303003E-2</v>
      </c>
      <c r="K36" s="65">
        <f>SUMIFS(Data!$D:$D,Data!$A:$A,$B36,Data!$C:$C,K$34,Data!$B:$B,$B$34)</f>
        <v>3.3043585385689002E-2</v>
      </c>
      <c r="L36" s="65">
        <f>SUMIFS(Data!$D:$D,Data!$A:$A,$B36,Data!$C:$C,L$34,Data!$B:$B,$B$34)</f>
        <v>3.3043585385689002E-2</v>
      </c>
      <c r="M36" s="65">
        <f>SUMIFS(Data!$D:$D,Data!$A:$A,$B36,Data!$C:$C,M$34,Data!$B:$B,$B$34)</f>
        <v>3.3043585385689002E-2</v>
      </c>
      <c r="N36" s="65">
        <f>SUMIFS(Data!$D:$D,Data!$A:$A,$B36,Data!$C:$C,N$34,Data!$B:$B,$B$34)</f>
        <v>3.3043585385689189E-2</v>
      </c>
    </row>
    <row r="37" spans="2:14" x14ac:dyDescent="0.2">
      <c r="B37" s="64" t="s">
        <v>74</v>
      </c>
      <c r="C37" s="65">
        <f>SUMIFS(Data!$D:$D,Data!$A:$A,$B37,Data!$C:$C,C$34,Data!$B:$B,$B$34)</f>
        <v>5.3100487804878194E-2</v>
      </c>
      <c r="D37" s="65">
        <f>SUMIFS(Data!$D:$D,Data!$A:$A,$B37,Data!$C:$C,D$34,Data!$B:$B,$B$34)</f>
        <v>5.3100487804878194E-2</v>
      </c>
      <c r="E37" s="65">
        <f>SUMIFS(Data!$D:$D,Data!$A:$A,$B37,Data!$C:$C,E$34,Data!$B:$B,$B$34)</f>
        <v>5.3100487804878194E-2</v>
      </c>
      <c r="F37" s="65">
        <f>SUMIFS(Data!$D:$D,Data!$A:$A,$B37,Data!$C:$C,F$34,Data!$B:$B,$B$34)</f>
        <v>5.3100487804878194E-2</v>
      </c>
      <c r="G37" s="65">
        <f>SUMIFS(Data!$D:$D,Data!$A:$A,$B37,Data!$C:$C,G$34,Data!$B:$B,$B$34)</f>
        <v>4.7340665345846578E-2</v>
      </c>
      <c r="H37" s="65">
        <f>SUMIFS(Data!$D:$D,Data!$A:$A,$B37,Data!$C:$C,H$34,Data!$B:$B,$B$34)</f>
        <v>4.7340665345846578E-2</v>
      </c>
      <c r="I37" s="65">
        <f>SUMIFS(Data!$D:$D,Data!$A:$A,$B37,Data!$C:$C,I$34,Data!$B:$B,$B$34)</f>
        <v>4.7340665345846578E-2</v>
      </c>
      <c r="J37" s="65">
        <f>SUMIFS(Data!$D:$D,Data!$A:$A,$B37,Data!$C:$C,J$34,Data!$B:$B,$B$34)</f>
        <v>4.7340665345846578E-2</v>
      </c>
      <c r="K37" s="65">
        <f>SUMIFS(Data!$D:$D,Data!$A:$A,$B37,Data!$C:$C,K$34,Data!$B:$B,$B$34)</f>
        <v>4.7340665345846578E-2</v>
      </c>
      <c r="L37" s="65">
        <f>SUMIFS(Data!$D:$D,Data!$A:$A,$B37,Data!$C:$C,L$34,Data!$B:$B,$B$34)</f>
        <v>8.813864932123508E-3</v>
      </c>
      <c r="M37" s="65">
        <f>SUMIFS(Data!$D:$D,Data!$A:$A,$B37,Data!$C:$C,M$34,Data!$B:$B,$B$34)</f>
        <v>4.2495408759764999E-2</v>
      </c>
      <c r="N37" s="65">
        <f>SUMIFS(Data!$D:$D,Data!$A:$A,$B37,Data!$C:$C,N$34,Data!$B:$B,$B$34)</f>
        <v>4.2495408759765541E-2</v>
      </c>
    </row>
    <row r="38" spans="2:14" x14ac:dyDescent="0.2">
      <c r="B38" s="64" t="s">
        <v>72</v>
      </c>
      <c r="C38" s="65">
        <f>SUMIFS(Data!$D:$D,Data!$A:$A,$B38,Data!$C:$C,C$34,Data!$B:$B,$B$34)</f>
        <v>8.1057354662504993E-2</v>
      </c>
      <c r="D38" s="65">
        <f>SUMIFS(Data!$D:$D,Data!$A:$A,$B38,Data!$C:$C,D$34,Data!$B:$B,$B$34)</f>
        <v>8.1057354662504993E-2</v>
      </c>
      <c r="E38" s="65">
        <f>SUMIFS(Data!$D:$D,Data!$A:$A,$B38,Data!$C:$C,E$34,Data!$B:$B,$B$34)</f>
        <v>4.7443469305549213E-2</v>
      </c>
      <c r="F38" s="65">
        <f>SUMIFS(Data!$D:$D,Data!$A:$A,$B38,Data!$C:$C,F$34,Data!$B:$B,$B$34)</f>
        <v>4.7443469305549213E-2</v>
      </c>
      <c r="G38" s="65">
        <f>SUMIFS(Data!$D:$D,Data!$A:$A,$B38,Data!$C:$C,G$34,Data!$B:$B,$B$34)</f>
        <v>4.7443469305549213E-2</v>
      </c>
      <c r="H38" s="65">
        <f>SUMIFS(Data!$D:$D,Data!$A:$A,$B38,Data!$C:$C,H$34,Data!$B:$B,$B$34)</f>
        <v>4.7443469305549213E-2</v>
      </c>
      <c r="I38" s="65">
        <f>SUMIFS(Data!$D:$D,Data!$A:$A,$B38,Data!$C:$C,I$34,Data!$B:$B,$B$34)</f>
        <v>4.7443469305549213E-2</v>
      </c>
      <c r="J38" s="65">
        <f>SUMIFS(Data!$D:$D,Data!$A:$A,$B38,Data!$C:$C,J$34,Data!$B:$B,$B$34)</f>
        <v>4.7443469305549213E-2</v>
      </c>
      <c r="K38" s="65">
        <f>SUMIFS(Data!$D:$D,Data!$A:$A,$B38,Data!$C:$C,K$34,Data!$B:$B,$B$34)</f>
        <v>3.0066825640714001E-2</v>
      </c>
      <c r="L38" s="65">
        <f>SUMIFS(Data!$D:$D,Data!$A:$A,$B38,Data!$C:$C,L$34,Data!$B:$B,$B$34)</f>
        <v>3.0066825640714001E-2</v>
      </c>
      <c r="M38" s="65">
        <f>SUMIFS(Data!$D:$D,Data!$A:$A,$B38,Data!$C:$C,M$34,Data!$B:$B,$B$34)</f>
        <v>3.0066825640714001E-2</v>
      </c>
      <c r="N38" s="65">
        <f>SUMIFS(Data!$D:$D,Data!$A:$A,$B38,Data!$C:$C,N$34,Data!$B:$B,$B$34)</f>
        <v>3.0066825640714834E-2</v>
      </c>
    </row>
    <row r="39" spans="2:14" x14ac:dyDescent="0.2">
      <c r="B39" s="64" t="s">
        <v>73</v>
      </c>
      <c r="C39" s="65">
        <f>SUMIFS(Data!$D:$D,Data!$A:$A,$B39,Data!$C:$C,C$34,Data!$B:$B,$B$34)</f>
        <v>8.2358674463937742E-2</v>
      </c>
      <c r="D39" s="65">
        <f>SUMIFS(Data!$D:$D,Data!$A:$A,$B39,Data!$C:$C,D$34,Data!$B:$B,$B$34)</f>
        <v>8.2358674463937742E-2</v>
      </c>
      <c r="E39" s="65">
        <f>SUMIFS(Data!$D:$D,Data!$A:$A,$B39,Data!$C:$C,E$34,Data!$B:$B,$B$34)</f>
        <v>4.4368600682592997E-2</v>
      </c>
      <c r="F39" s="65">
        <f>SUMIFS(Data!$D:$D,Data!$A:$A,$B39,Data!$C:$C,F$34,Data!$B:$B,$B$34)</f>
        <v>4.4368600682592997E-2</v>
      </c>
      <c r="G39" s="65">
        <f>SUMIFS(Data!$D:$D,Data!$A:$A,$B39,Data!$C:$C,G$34,Data!$B:$B,$B$34)</f>
        <v>4.4368600682592997E-2</v>
      </c>
      <c r="H39" s="65">
        <f>SUMIFS(Data!$D:$D,Data!$A:$A,$B39,Data!$C:$C,H$34,Data!$B:$B,$B$34)</f>
        <v>4.4368600682592997E-2</v>
      </c>
      <c r="I39" s="65">
        <f>SUMIFS(Data!$D:$D,Data!$A:$A,$B39,Data!$C:$C,I$34,Data!$B:$B,$B$34)</f>
        <v>4.4368600682592997E-2</v>
      </c>
      <c r="J39" s="65">
        <f>SUMIFS(Data!$D:$D,Data!$A:$A,$B39,Data!$C:$C,J$34,Data!$B:$B,$B$34)</f>
        <v>2.3590427225610999E-2</v>
      </c>
      <c r="K39" s="65">
        <f>SUMIFS(Data!$D:$D,Data!$A:$A,$B39,Data!$C:$C,K$34,Data!$B:$B,$B$34)</f>
        <v>2.3590427225610999E-2</v>
      </c>
      <c r="L39" s="65">
        <f>SUMIFS(Data!$D:$D,Data!$A:$A,$B39,Data!$C:$C,L$34,Data!$B:$B,$B$34)</f>
        <v>2.3590427225610999E-2</v>
      </c>
      <c r="M39" s="65">
        <f>SUMIFS(Data!$D:$D,Data!$A:$A,$B39,Data!$C:$C,M$34,Data!$B:$B,$B$34)</f>
        <v>2.3590427225610999E-2</v>
      </c>
      <c r="N39" s="65">
        <f>SUMIFS(Data!$D:$D,Data!$A:$A,$B39,Data!$C:$C,N$34,Data!$B:$B,$B$34)</f>
        <v>2.3590427225611554E-2</v>
      </c>
    </row>
    <row r="40" spans="2:14" x14ac:dyDescent="0.2">
      <c r="B40" s="64" t="s">
        <v>11</v>
      </c>
      <c r="C40" s="65">
        <f>SUMIFS(Data!$D:$D,Data!$A:$A,$B40,Data!$C:$C,C$34,Data!$B:$B,$B$34)</f>
        <v>5.2861463414634269E-2</v>
      </c>
      <c r="D40" s="65">
        <f>SUMIFS(Data!$D:$D,Data!$A:$A,$B40,Data!$C:$C,D$34,Data!$B:$B,$B$34)</f>
        <v>5.2861463414634269E-2</v>
      </c>
      <c r="E40" s="65">
        <f>SUMIFS(Data!$D:$D,Data!$A:$A,$B40,Data!$C:$C,E$34,Data!$B:$B,$B$34)</f>
        <v>5.2861463414634269E-2</v>
      </c>
      <c r="F40" s="65">
        <f>SUMIFS(Data!$D:$D,Data!$A:$A,$B40,Data!$C:$C,F$34,Data!$B:$B,$B$34)</f>
        <v>5.2861463414634269E-2</v>
      </c>
      <c r="G40" s="65">
        <f>SUMIFS(Data!$D:$D,Data!$A:$A,$B40,Data!$C:$C,G$34,Data!$B:$B,$B$34)</f>
        <v>4.6364578984853244E-2</v>
      </c>
      <c r="H40" s="65">
        <f>SUMIFS(Data!$D:$D,Data!$A:$A,$B40,Data!$C:$C,H$34,Data!$B:$B,$B$34)</f>
        <v>4.6364578984853244E-2</v>
      </c>
      <c r="I40" s="65">
        <f>SUMIFS(Data!$D:$D,Data!$A:$A,$B40,Data!$C:$C,I$34,Data!$B:$B,$B$34)</f>
        <v>4.6364578984853244E-2</v>
      </c>
      <c r="J40" s="65">
        <f>SUMIFS(Data!$D:$D,Data!$A:$A,$B40,Data!$C:$C,J$34,Data!$B:$B,$B$34)</f>
        <v>4.6364578984853244E-2</v>
      </c>
      <c r="K40" s="65">
        <f>SUMIFS(Data!$D:$D,Data!$A:$A,$B40,Data!$C:$C,K$34,Data!$B:$B,$B$34)</f>
        <v>4.6364578984853244E-2</v>
      </c>
      <c r="L40" s="65">
        <f>SUMIFS(Data!$D:$D,Data!$A:$A,$B40,Data!$C:$C,L$34,Data!$B:$B,$B$34)</f>
        <v>7.4727775613372379E-3</v>
      </c>
      <c r="M40" s="65">
        <f>SUMIFS(Data!$D:$D,Data!$A:$A,$B40,Data!$C:$C,M$34,Data!$B:$B,$B$34)</f>
        <v>4.2055962549156001E-2</v>
      </c>
      <c r="N40" s="65">
        <f>SUMIFS(Data!$D:$D,Data!$A:$A,$B40,Data!$C:$C,N$34,Data!$B:$B,$B$34)</f>
        <v>4.2055962549156778E-2</v>
      </c>
    </row>
    <row r="41" spans="2:14" x14ac:dyDescent="0.2">
      <c r="M41"/>
    </row>
    <row r="42" spans="2:14" ht="30" customHeight="1" x14ac:dyDescent="0.2">
      <c r="B42" s="94" t="str">
        <f>IF(C4="Inclusive",Inputs!F9,Inputs!F10)</f>
        <v>EBIT per customer - Excluding returns from capital base indexation</v>
      </c>
      <c r="C42" s="94"/>
      <c r="D42" s="94"/>
      <c r="E42" s="94"/>
      <c r="F42" s="94"/>
      <c r="G42" s="94"/>
      <c r="H42" s="94"/>
      <c r="I42" s="94"/>
      <c r="J42" s="94"/>
      <c r="K42" s="94"/>
      <c r="L42" s="94"/>
      <c r="M42" s="94"/>
      <c r="N42" s="94"/>
    </row>
    <row r="43" spans="2:14" x14ac:dyDescent="0.2">
      <c r="M43"/>
    </row>
    <row r="44" spans="2:14" ht="15" thickBot="1" x14ac:dyDescent="0.25">
      <c r="B44" s="96" t="s">
        <v>18</v>
      </c>
      <c r="C44" s="96">
        <v>2014</v>
      </c>
      <c r="D44" s="96">
        <v>2015</v>
      </c>
      <c r="E44" s="96">
        <v>2016</v>
      </c>
      <c r="F44" s="96">
        <v>2017</v>
      </c>
      <c r="G44" s="96">
        <v>2018</v>
      </c>
      <c r="H44" s="96">
        <v>2019</v>
      </c>
      <c r="I44" s="96">
        <v>2020</v>
      </c>
      <c r="J44" s="96">
        <v>2021</v>
      </c>
      <c r="K44" s="96">
        <v>2022</v>
      </c>
      <c r="L44" s="96">
        <v>2023</v>
      </c>
      <c r="M44" s="96">
        <v>2024</v>
      </c>
      <c r="N44" s="96">
        <v>2025</v>
      </c>
    </row>
    <row r="45" spans="2:14" x14ac:dyDescent="0.2">
      <c r="B45" s="64" t="s">
        <v>60</v>
      </c>
      <c r="C45" s="68">
        <f>SUMIFS(Data!$D:$D,Data!$A:$A,$B45,Data!$C:$C,C$44,Data!$B:$B,$B$42)</f>
        <v>132.21725649643398</v>
      </c>
      <c r="D45" s="68">
        <f>SUMIFS(Data!$D:$D,Data!$A:$A,$B45,Data!$C:$C,D$44,Data!$B:$B,$B$42)</f>
        <v>164.68942406063752</v>
      </c>
      <c r="E45" s="68">
        <f>SUMIFS(Data!$D:$D,Data!$A:$A,$B45,Data!$C:$C,E$44,Data!$B:$B,$B$42)</f>
        <v>161.76148977560936</v>
      </c>
      <c r="F45" s="68">
        <f>SUMIFS(Data!$D:$D,Data!$A:$A,$B45,Data!$C:$C,F$44,Data!$B:$B,$B$42)</f>
        <v>177.08965700421547</v>
      </c>
      <c r="G45" s="68">
        <f>SUMIFS(Data!$D:$D,Data!$A:$A,$B45,Data!$C:$C,G$44,Data!$B:$B,$B$42)</f>
        <v>129.55694299284457</v>
      </c>
      <c r="H45" s="68">
        <f>SUMIFS(Data!$D:$D,Data!$A:$A,$B45,Data!$C:$C,H$44,Data!$B:$B,$B$42)</f>
        <v>126.87569741671702</v>
      </c>
      <c r="I45" s="68">
        <f>SUMIFS(Data!$D:$D,Data!$A:$A,$B45,Data!$C:$C,I$44,Data!$B:$B,$B$42)</f>
        <v>131.50847960592694</v>
      </c>
      <c r="J45" s="68">
        <f>SUMIFS(Data!$D:$D,Data!$A:$A,$B45,Data!$C:$C,J$44,Data!$B:$B,$B$42)</f>
        <v>133.62864655316025</v>
      </c>
      <c r="K45" s="68">
        <f>SUMIFS(Data!$D:$D,Data!$A:$A,$B45,Data!$C:$C,K$44,Data!$B:$B,$B$42)</f>
        <v>132.98292664750693</v>
      </c>
      <c r="L45" s="68">
        <f>SUMIFS(Data!$D:$D,Data!$A:$A,$B45,Data!$C:$C,L$44,Data!$B:$B,$B$42)</f>
        <v>141.16831149521693</v>
      </c>
      <c r="M45" s="68">
        <f>SUMIFS(Data!$D:$D,Data!$A:$A,$B45,Data!$C:$C,M$44,Data!$B:$B,$B$42)</f>
        <v>89.527348395836412</v>
      </c>
      <c r="N45" s="68">
        <f>SUMIFS(Data!$D:$D,Data!$A:$A,$B45,Data!$C:$C,N$44,Data!$B:$B,$B$42)</f>
        <v>83.311634362810324</v>
      </c>
    </row>
    <row r="46" spans="2:14" x14ac:dyDescent="0.2">
      <c r="B46" s="64" t="s">
        <v>71</v>
      </c>
      <c r="C46" s="68">
        <f>SUMIFS(Data!$D:$D,Data!$A:$A,$B46,Data!$C:$C,C$44,Data!$B:$B,$B$42)</f>
        <v>296.91796229474397</v>
      </c>
      <c r="D46" s="68">
        <f>SUMIFS(Data!$D:$D,Data!$A:$A,$B46,Data!$C:$C,D$44,Data!$B:$B,$B$42)</f>
        <v>301.99056537995369</v>
      </c>
      <c r="E46" s="68">
        <f>SUMIFS(Data!$D:$D,Data!$A:$A,$B46,Data!$C:$C,E$44,Data!$B:$B,$B$42)</f>
        <v>307.70858995365347</v>
      </c>
      <c r="F46" s="68">
        <f>SUMIFS(Data!$D:$D,Data!$A:$A,$B46,Data!$C:$C,F$44,Data!$B:$B,$B$42)</f>
        <v>214.64775679578918</v>
      </c>
      <c r="G46" s="68">
        <f>SUMIFS(Data!$D:$D,Data!$A:$A,$B46,Data!$C:$C,G$44,Data!$B:$B,$B$42)</f>
        <v>203.34037065814979</v>
      </c>
      <c r="H46" s="68">
        <f>SUMIFS(Data!$D:$D,Data!$A:$A,$B46,Data!$C:$C,H$44,Data!$B:$B,$B$42)</f>
        <v>217.51668992991691</v>
      </c>
      <c r="I46" s="68">
        <f>SUMIFS(Data!$D:$D,Data!$A:$A,$B46,Data!$C:$C,I$44,Data!$B:$B,$B$42)</f>
        <v>237.4349003839568</v>
      </c>
      <c r="J46" s="68">
        <f>SUMIFS(Data!$D:$D,Data!$A:$A,$B46,Data!$C:$C,J$44,Data!$B:$B,$B$42)</f>
        <v>251.78225715604836</v>
      </c>
      <c r="K46" s="68">
        <f>SUMIFS(Data!$D:$D,Data!$A:$A,$B46,Data!$C:$C,K$44,Data!$B:$B,$B$42)</f>
        <v>169.27247539486291</v>
      </c>
      <c r="L46" s="68">
        <f>SUMIFS(Data!$D:$D,Data!$A:$A,$B46,Data!$C:$C,L$44,Data!$B:$B,$B$42)</f>
        <v>178.6800155036384</v>
      </c>
      <c r="M46" s="68">
        <f>SUMIFS(Data!$D:$D,Data!$A:$A,$B46,Data!$C:$C,M$44,Data!$B:$B,$B$42)</f>
        <v>184.39080008556422</v>
      </c>
      <c r="N46" s="68">
        <f>SUMIFS(Data!$D:$D,Data!$A:$A,$B46,Data!$C:$C,N$44,Data!$B:$B,$B$42)</f>
        <v>195.80630354801539</v>
      </c>
    </row>
    <row r="47" spans="2:14" x14ac:dyDescent="0.2">
      <c r="B47" s="64" t="s">
        <v>74</v>
      </c>
      <c r="C47" s="68">
        <f>SUMIFS(Data!$D:$D,Data!$A:$A,$B47,Data!$C:$C,C$44,Data!$B:$B,$B$42)</f>
        <v>98.229359570007645</v>
      </c>
      <c r="D47" s="68">
        <f>SUMIFS(Data!$D:$D,Data!$A:$A,$B47,Data!$C:$C,D$44,Data!$B:$B,$B$42)</f>
        <v>108.10429160632096</v>
      </c>
      <c r="E47" s="68">
        <f>SUMIFS(Data!$D:$D,Data!$A:$A,$B47,Data!$C:$C,E$44,Data!$B:$B,$B$42)</f>
        <v>125.42653666040884</v>
      </c>
      <c r="F47" s="68">
        <f>SUMIFS(Data!$D:$D,Data!$A:$A,$B47,Data!$C:$C,F$44,Data!$B:$B,$B$42)</f>
        <v>124.77044504269909</v>
      </c>
      <c r="G47" s="68">
        <f>SUMIFS(Data!$D:$D,Data!$A:$A,$B47,Data!$C:$C,G$44,Data!$B:$B,$B$42)</f>
        <v>81.854862068653404</v>
      </c>
      <c r="H47" s="68">
        <f>SUMIFS(Data!$D:$D,Data!$A:$A,$B47,Data!$C:$C,H$44,Data!$B:$B,$B$42)</f>
        <v>102.69217754294075</v>
      </c>
      <c r="I47" s="68">
        <f>SUMIFS(Data!$D:$D,Data!$A:$A,$B47,Data!$C:$C,I$44,Data!$B:$B,$B$42)</f>
        <v>105.77029703920402</v>
      </c>
      <c r="J47" s="68">
        <f>SUMIFS(Data!$D:$D,Data!$A:$A,$B47,Data!$C:$C,J$44,Data!$B:$B,$B$42)</f>
        <v>101.48332562836298</v>
      </c>
      <c r="K47" s="68">
        <f>SUMIFS(Data!$D:$D,Data!$A:$A,$B47,Data!$C:$C,K$44,Data!$B:$B,$B$42)</f>
        <v>82.018810997176033</v>
      </c>
      <c r="L47" s="68">
        <f>SUMIFS(Data!$D:$D,Data!$A:$A,$B47,Data!$C:$C,L$44,Data!$B:$B,$B$42)</f>
        <v>87.464054285429626</v>
      </c>
      <c r="M47" s="68">
        <f>SUMIFS(Data!$D:$D,Data!$A:$A,$B47,Data!$C:$C,M$44,Data!$B:$B,$B$42)</f>
        <v>85.301417515787918</v>
      </c>
      <c r="N47" s="68">
        <f>SUMIFS(Data!$D:$D,Data!$A:$A,$B47,Data!$C:$C,N$44,Data!$B:$B,$B$42)</f>
        <v>88.846970053629349</v>
      </c>
    </row>
    <row r="48" spans="2:14" x14ac:dyDescent="0.2">
      <c r="B48" s="64" t="s">
        <v>72</v>
      </c>
      <c r="C48" s="68">
        <f>SUMIFS(Data!$D:$D,Data!$A:$A,$B48,Data!$C:$C,C$44,Data!$B:$B,$B$42)</f>
        <v>232.5063785083251</v>
      </c>
      <c r="D48" s="68">
        <f>SUMIFS(Data!$D:$D,Data!$A:$A,$B48,Data!$C:$C,D$44,Data!$B:$B,$B$42)</f>
        <v>247.56419353911252</v>
      </c>
      <c r="E48" s="68">
        <f>SUMIFS(Data!$D:$D,Data!$A:$A,$B48,Data!$C:$C,E$44,Data!$B:$B,$B$42)</f>
        <v>257.19425650095582</v>
      </c>
      <c r="F48" s="68">
        <f>SUMIFS(Data!$D:$D,Data!$A:$A,$B48,Data!$C:$C,F$44,Data!$B:$B,$B$42)</f>
        <v>145.52069431424897</v>
      </c>
      <c r="G48" s="68">
        <f>SUMIFS(Data!$D:$D,Data!$A:$A,$B48,Data!$C:$C,G$44,Data!$B:$B,$B$42)</f>
        <v>122.13167609956201</v>
      </c>
      <c r="H48" s="68">
        <f>SUMIFS(Data!$D:$D,Data!$A:$A,$B48,Data!$C:$C,H$44,Data!$B:$B,$B$42)</f>
        <v>114.54754498918271</v>
      </c>
      <c r="I48" s="68">
        <f>SUMIFS(Data!$D:$D,Data!$A:$A,$B48,Data!$C:$C,I$44,Data!$B:$B,$B$42)</f>
        <v>108.6265595604853</v>
      </c>
      <c r="J48" s="68">
        <f>SUMIFS(Data!$D:$D,Data!$A:$A,$B48,Data!$C:$C,J$44,Data!$B:$B,$B$42)</f>
        <v>130.20137391941464</v>
      </c>
      <c r="K48" s="68">
        <f>SUMIFS(Data!$D:$D,Data!$A:$A,$B48,Data!$C:$C,K$44,Data!$B:$B,$B$42)</f>
        <v>134.49984526856502</v>
      </c>
      <c r="L48" s="68">
        <f>SUMIFS(Data!$D:$D,Data!$A:$A,$B48,Data!$C:$C,L$44,Data!$B:$B,$B$42)</f>
        <v>131.45237674909234</v>
      </c>
      <c r="M48" s="68">
        <f>SUMIFS(Data!$D:$D,Data!$A:$A,$B48,Data!$C:$C,M$44,Data!$B:$B,$B$42)</f>
        <v>94.650665885920191</v>
      </c>
      <c r="N48" s="68">
        <f>SUMIFS(Data!$D:$D,Data!$A:$A,$B48,Data!$C:$C,N$44,Data!$B:$B,$B$42)</f>
        <v>86.364945840584909</v>
      </c>
    </row>
    <row r="49" spans="2:14" x14ac:dyDescent="0.2">
      <c r="B49" s="64" t="s">
        <v>73</v>
      </c>
      <c r="C49" s="68">
        <f>SUMIFS(Data!$D:$D,Data!$A:$A,$B49,Data!$C:$C,C$44,Data!$B:$B,$B$42)</f>
        <v>251.83486403996775</v>
      </c>
      <c r="D49" s="68">
        <f>SUMIFS(Data!$D:$D,Data!$A:$A,$B49,Data!$C:$C,D$44,Data!$B:$B,$B$42)</f>
        <v>310.83210570076301</v>
      </c>
      <c r="E49" s="68">
        <f>SUMIFS(Data!$D:$D,Data!$A:$A,$B49,Data!$C:$C,E$44,Data!$B:$B,$B$42)</f>
        <v>183.21492731977099</v>
      </c>
      <c r="F49" s="68">
        <f>SUMIFS(Data!$D:$D,Data!$A:$A,$B49,Data!$C:$C,F$44,Data!$B:$B,$B$42)</f>
        <v>179.87689446090266</v>
      </c>
      <c r="G49" s="68">
        <f>SUMIFS(Data!$D:$D,Data!$A:$A,$B49,Data!$C:$C,G$44,Data!$B:$B,$B$42)</f>
        <v>138.00302266915068</v>
      </c>
      <c r="H49" s="68">
        <f>SUMIFS(Data!$D:$D,Data!$A:$A,$B49,Data!$C:$C,H$44,Data!$B:$B,$B$42)</f>
        <v>115.78534246110938</v>
      </c>
      <c r="I49" s="68">
        <f>SUMIFS(Data!$D:$D,Data!$A:$A,$B49,Data!$C:$C,I$44,Data!$B:$B,$B$42)</f>
        <v>80.785674688198014</v>
      </c>
      <c r="J49" s="68">
        <f>SUMIFS(Data!$D:$D,Data!$A:$A,$B49,Data!$C:$C,J$44,Data!$B:$B,$B$42)</f>
        <v>95.252243879212557</v>
      </c>
      <c r="K49" s="68">
        <f>SUMIFS(Data!$D:$D,Data!$A:$A,$B49,Data!$C:$C,K$44,Data!$B:$B,$B$42)</f>
        <v>72.531196307489367</v>
      </c>
      <c r="L49" s="68">
        <f>SUMIFS(Data!$D:$D,Data!$A:$A,$B49,Data!$C:$C,L$44,Data!$B:$B,$B$42)</f>
        <v>18.887334993049425</v>
      </c>
      <c r="M49" s="68">
        <f>SUMIFS(Data!$D:$D,Data!$A:$A,$B49,Data!$C:$C,M$44,Data!$B:$B,$B$42)</f>
        <v>25.224979476489882</v>
      </c>
      <c r="N49" s="68">
        <f>SUMIFS(Data!$D:$D,Data!$A:$A,$B49,Data!$C:$C,N$44,Data!$B:$B,$B$42)</f>
        <v>78.647397500709573</v>
      </c>
    </row>
    <row r="50" spans="2:14" x14ac:dyDescent="0.2">
      <c r="B50" s="64" t="s">
        <v>11</v>
      </c>
      <c r="C50" s="68">
        <f>SUMIFS(Data!$D:$D,Data!$A:$A,$B50,Data!$C:$C,C$44,Data!$B:$B,$B$42)</f>
        <v>73.201790690434592</v>
      </c>
      <c r="D50" s="68">
        <f>SUMIFS(Data!$D:$D,Data!$A:$A,$B50,Data!$C:$C,D$44,Data!$B:$B,$B$42)</f>
        <v>75.841354410291842</v>
      </c>
      <c r="E50" s="68">
        <f>SUMIFS(Data!$D:$D,Data!$A:$A,$B50,Data!$C:$C,E$44,Data!$B:$B,$B$42)</f>
        <v>77.518892377396625</v>
      </c>
      <c r="F50" s="68">
        <f>SUMIFS(Data!$D:$D,Data!$A:$A,$B50,Data!$C:$C,F$44,Data!$B:$B,$B$42)</f>
        <v>83.815691404373254</v>
      </c>
      <c r="G50" s="68">
        <f>SUMIFS(Data!$D:$D,Data!$A:$A,$B50,Data!$C:$C,G$44,Data!$B:$B,$B$42)</f>
        <v>107.94679897900369</v>
      </c>
      <c r="H50" s="68">
        <f>SUMIFS(Data!$D:$D,Data!$A:$A,$B50,Data!$C:$C,H$44,Data!$B:$B,$B$42)</f>
        <v>115.56212602856264</v>
      </c>
      <c r="I50" s="68">
        <f>SUMIFS(Data!$D:$D,Data!$A:$A,$B50,Data!$C:$C,I$44,Data!$B:$B,$B$42)</f>
        <v>116.3518804348229</v>
      </c>
      <c r="J50" s="68">
        <f>SUMIFS(Data!$D:$D,Data!$A:$A,$B50,Data!$C:$C,J$44,Data!$B:$B,$B$42)</f>
        <v>115.61129588264849</v>
      </c>
      <c r="K50" s="68">
        <f>SUMIFS(Data!$D:$D,Data!$A:$A,$B50,Data!$C:$C,K$44,Data!$B:$B,$B$42)</f>
        <v>106.65759918585104</v>
      </c>
      <c r="L50" s="68">
        <f>SUMIFS(Data!$D:$D,Data!$A:$A,$B50,Data!$C:$C,L$44,Data!$B:$B,$B$42)</f>
        <v>112.57246287398561</v>
      </c>
      <c r="M50" s="68">
        <f>SUMIFS(Data!$D:$D,Data!$A:$A,$B50,Data!$C:$C,M$44,Data!$B:$B,$B$42)</f>
        <v>97.772666829085992</v>
      </c>
      <c r="N50" s="68">
        <f>SUMIFS(Data!$D:$D,Data!$A:$A,$B50,Data!$C:$C,N$44,Data!$B:$B,$B$42)</f>
        <v>83.402096180590121</v>
      </c>
    </row>
    <row r="51" spans="2:14" x14ac:dyDescent="0.2">
      <c r="C51" s="6"/>
      <c r="D51" s="6"/>
      <c r="E51" s="6"/>
      <c r="F51" s="6"/>
      <c r="G51" s="6"/>
      <c r="H51" s="6"/>
      <c r="I51" s="6"/>
      <c r="M51"/>
    </row>
    <row r="52" spans="2:14" x14ac:dyDescent="0.2">
      <c r="C52" s="6"/>
      <c r="D52" s="6"/>
      <c r="E52" s="6"/>
      <c r="F52" s="6"/>
      <c r="G52" s="6"/>
      <c r="H52" s="6"/>
      <c r="I52" s="6"/>
      <c r="M52"/>
    </row>
    <row r="53" spans="2:14" x14ac:dyDescent="0.2">
      <c r="C53" s="6"/>
      <c r="D53" s="6"/>
      <c r="E53" s="6"/>
      <c r="F53" s="6"/>
      <c r="G53" s="6"/>
      <c r="H53" s="6"/>
      <c r="I53" s="6"/>
      <c r="M53"/>
    </row>
    <row r="54" spans="2:14" x14ac:dyDescent="0.2">
      <c r="C54" s="6"/>
      <c r="D54" s="6"/>
      <c r="E54" s="6"/>
      <c r="F54" s="6"/>
      <c r="G54" s="6"/>
      <c r="H54" s="6"/>
      <c r="I54" s="6"/>
      <c r="M54"/>
    </row>
    <row r="55" spans="2:14" x14ac:dyDescent="0.2">
      <c r="C55" s="6"/>
      <c r="D55" s="6"/>
      <c r="E55" s="6"/>
      <c r="F55" s="6"/>
      <c r="G55" s="6"/>
      <c r="H55" s="6"/>
      <c r="I55" s="6"/>
      <c r="M55"/>
    </row>
    <row r="56" spans="2:14" x14ac:dyDescent="0.2">
      <c r="C56" s="6"/>
      <c r="D56" s="6"/>
      <c r="E56" s="6"/>
      <c r="F56" s="6"/>
      <c r="G56" s="6"/>
      <c r="H56" s="6"/>
      <c r="I56" s="6"/>
      <c r="M56"/>
    </row>
    <row r="57" spans="2:14" x14ac:dyDescent="0.2">
      <c r="C57" s="6"/>
      <c r="D57" s="6"/>
      <c r="E57" s="6"/>
      <c r="F57" s="6"/>
      <c r="G57" s="6"/>
      <c r="H57" s="6"/>
      <c r="I57" s="6"/>
      <c r="M57"/>
    </row>
    <row r="58" spans="2:14" x14ac:dyDescent="0.2">
      <c r="M58"/>
    </row>
    <row r="60" spans="2:14" x14ac:dyDescent="0.2">
      <c r="C60" s="47"/>
      <c r="D60" s="47"/>
      <c r="E60" s="47"/>
      <c r="F60" s="47"/>
      <c r="G60" s="47"/>
      <c r="H60" s="47"/>
      <c r="I60" s="47"/>
    </row>
    <row r="61" spans="2:14" x14ac:dyDescent="0.2">
      <c r="C61" s="47"/>
      <c r="D61" s="47"/>
      <c r="E61" s="47"/>
      <c r="F61" s="47"/>
      <c r="G61" s="47"/>
      <c r="H61" s="47"/>
      <c r="I61" s="47"/>
    </row>
    <row r="62" spans="2:14" x14ac:dyDescent="0.2">
      <c r="C62" s="47"/>
      <c r="D62" s="47"/>
      <c r="E62" s="47"/>
      <c r="F62" s="47"/>
      <c r="G62" s="47"/>
      <c r="H62" s="47"/>
      <c r="I62" s="47"/>
    </row>
    <row r="63" spans="2:14" x14ac:dyDescent="0.2">
      <c r="C63" s="47"/>
      <c r="D63" s="47"/>
      <c r="E63" s="47"/>
      <c r="F63" s="47"/>
      <c r="G63" s="47"/>
      <c r="H63" s="47"/>
      <c r="I63" s="47"/>
    </row>
    <row r="64" spans="2:14" x14ac:dyDescent="0.2">
      <c r="C64" s="47"/>
      <c r="D64" s="47"/>
      <c r="E64" s="47"/>
      <c r="F64" s="47"/>
      <c r="G64" s="47"/>
      <c r="H64" s="47"/>
      <c r="I64" s="47"/>
    </row>
    <row r="65" spans="3:9" x14ac:dyDescent="0.2">
      <c r="C65" s="47"/>
      <c r="D65" s="47"/>
      <c r="E65" s="47"/>
      <c r="F65" s="47"/>
      <c r="G65" s="47"/>
      <c r="H65" s="47"/>
      <c r="I65" s="47"/>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3E646B2-F4D2-43C8-BA9A-D83ADF90127B}">
          <x14:formula1>
            <xm:f>Inputs!$D$3:$D$4</xm:f>
          </x14:formula1>
          <xm:sqref>C25 C33</xm:sqref>
        </x14:dataValidation>
        <x14:dataValidation type="list" allowBlank="1" showInputMessage="1" showErrorMessage="1" xr:uid="{44CBE0DD-02FC-4FE3-B970-EF534E29880D}">
          <x14:formula1>
            <xm:f>Inputs!$C$3:$C$4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81D6-7E4A-46C8-B621-4ABCDCD2EB8B}">
  <sheetPr codeName="Sheet4"/>
  <dimension ref="B2:S105"/>
  <sheetViews>
    <sheetView showGridLines="0" zoomScale="85" zoomScaleNormal="85" workbookViewId="0">
      <selection activeCell="P35" sqref="P35"/>
    </sheetView>
  </sheetViews>
  <sheetFormatPr defaultColWidth="9.25" defaultRowHeight="12.75" x14ac:dyDescent="0.2"/>
  <cols>
    <col min="1" max="1" width="9.25" style="2"/>
    <col min="2" max="2" width="32.625" style="2" customWidth="1"/>
    <col min="3" max="3" width="18.75" style="2" bestFit="1" customWidth="1"/>
    <col min="4" max="4" width="13.125" style="2" bestFit="1" customWidth="1"/>
    <col min="5" max="5" width="14.75" style="2" bestFit="1" customWidth="1"/>
    <col min="6" max="12" width="13.125" style="2" bestFit="1" customWidth="1"/>
    <col min="13" max="14" width="13.125" style="2" customWidth="1"/>
    <col min="15" max="19" width="18.875" style="2" customWidth="1"/>
    <col min="20" max="16384" width="9.25" style="2"/>
  </cols>
  <sheetData>
    <row r="2" spans="2:14" ht="30" customHeight="1" x14ac:dyDescent="0.2">
      <c r="B2" s="94" t="s">
        <v>97</v>
      </c>
      <c r="C2" s="94"/>
      <c r="D2" s="94"/>
      <c r="E2" s="94"/>
      <c r="F2" s="94"/>
      <c r="G2" s="94"/>
      <c r="H2" s="94"/>
      <c r="I2" s="94"/>
      <c r="J2" s="94"/>
      <c r="K2" s="94"/>
      <c r="L2" s="94"/>
      <c r="M2" s="94"/>
      <c r="N2" s="94"/>
    </row>
    <row r="4" spans="2:14" ht="14.25" x14ac:dyDescent="0.2">
      <c r="B4" s="4" t="s">
        <v>12</v>
      </c>
      <c r="C4" s="95" t="s">
        <v>74</v>
      </c>
      <c r="E4" s="1"/>
      <c r="F4" s="1"/>
      <c r="G4" s="1"/>
      <c r="H4" s="1"/>
      <c r="I4" s="1"/>
    </row>
    <row r="5" spans="2:14" ht="14.25" x14ac:dyDescent="0.2">
      <c r="C5" s="7"/>
      <c r="E5" s="1"/>
      <c r="F5" s="1"/>
      <c r="G5" s="1"/>
      <c r="H5" s="1"/>
      <c r="I5" s="1"/>
    </row>
    <row r="6" spans="2:14" ht="14.25" x14ac:dyDescent="0.2">
      <c r="B6" s="4" t="s">
        <v>3</v>
      </c>
      <c r="C6" s="95" t="s">
        <v>7</v>
      </c>
      <c r="D6" s="1"/>
      <c r="E6" s="1"/>
      <c r="F6" s="1"/>
      <c r="G6" s="1"/>
      <c r="H6" s="1"/>
      <c r="I6" s="1"/>
    </row>
    <row r="7" spans="2:14" ht="14.25" x14ac:dyDescent="0.2">
      <c r="B7" s="4"/>
      <c r="C7" s="1"/>
      <c r="D7" s="1"/>
      <c r="E7" s="1"/>
      <c r="F7" s="1"/>
      <c r="G7" s="1"/>
      <c r="H7" s="1"/>
      <c r="I7" s="1"/>
    </row>
    <row r="8" spans="2:14" ht="15" customHeight="1" x14ac:dyDescent="0.2">
      <c r="B8" s="4" t="s">
        <v>4</v>
      </c>
      <c r="C8" s="95" t="s">
        <v>6</v>
      </c>
      <c r="D8" s="1"/>
      <c r="E8" s="1"/>
      <c r="F8" s="1"/>
      <c r="G8" s="1"/>
      <c r="H8" s="1"/>
      <c r="I8" s="1"/>
    </row>
    <row r="9" spans="2:14" ht="14.25" x14ac:dyDescent="0.2">
      <c r="B9" s="4"/>
      <c r="C9" s="1"/>
      <c r="D9" s="1"/>
      <c r="E9" s="1"/>
      <c r="F9" s="1"/>
      <c r="G9" s="1"/>
      <c r="H9" s="1"/>
      <c r="I9" s="1"/>
    </row>
    <row r="10" spans="2:14" ht="14.25" x14ac:dyDescent="0.2">
      <c r="B10" s="4" t="s">
        <v>104</v>
      </c>
      <c r="C10" s="95" t="s">
        <v>6</v>
      </c>
      <c r="D10" s="1"/>
      <c r="E10" s="1"/>
      <c r="F10" s="1"/>
      <c r="G10" s="1"/>
      <c r="H10" s="1"/>
      <c r="I10" s="1"/>
    </row>
    <row r="12" spans="2:14" ht="30" customHeight="1" x14ac:dyDescent="0.2">
      <c r="B12" s="94" t="s">
        <v>15</v>
      </c>
      <c r="C12" s="94"/>
      <c r="D12" s="94"/>
      <c r="E12" s="94"/>
      <c r="F12" s="94"/>
      <c r="G12" s="94"/>
      <c r="H12" s="94"/>
      <c r="I12" s="94"/>
      <c r="J12" s="94"/>
      <c r="K12" s="94"/>
      <c r="L12" s="94"/>
      <c r="M12" s="94"/>
      <c r="N12" s="94"/>
    </row>
    <row r="14" spans="2:14" ht="13.5" thickBot="1" x14ac:dyDescent="0.25">
      <c r="B14" s="52" t="s">
        <v>19</v>
      </c>
      <c r="C14" s="53">
        <v>2014</v>
      </c>
      <c r="D14" s="53">
        <v>2015</v>
      </c>
      <c r="E14" s="53">
        <v>2016</v>
      </c>
      <c r="F14" s="53">
        <v>2017</v>
      </c>
      <c r="G14" s="53">
        <v>2018</v>
      </c>
      <c r="H14" s="53">
        <v>2019</v>
      </c>
      <c r="I14" s="53">
        <v>2020</v>
      </c>
      <c r="J14" s="53">
        <v>2021</v>
      </c>
      <c r="K14" s="53">
        <v>2022</v>
      </c>
      <c r="L14" s="53">
        <v>2023</v>
      </c>
      <c r="M14" s="53">
        <v>2024</v>
      </c>
      <c r="N14" s="53">
        <v>2025</v>
      </c>
    </row>
    <row r="15" spans="2:14" x14ac:dyDescent="0.2">
      <c r="B15" s="2" t="s">
        <v>13</v>
      </c>
      <c r="C15" s="87">
        <f>IF($C$6="Inclusive",C71/C94,C71/C95)</f>
        <v>4.6228926818237447E-2</v>
      </c>
      <c r="D15" s="87">
        <f t="shared" ref="D15:N15" si="0">IF($C$6="Inclusive", D71/D94, D71/D95)</f>
        <v>4.946315567148038E-2</v>
      </c>
      <c r="E15" s="87">
        <f t="shared" si="0"/>
        <v>5.6634526136099317E-2</v>
      </c>
      <c r="F15" s="87">
        <f t="shared" si="0"/>
        <v>5.6346682630948712E-2</v>
      </c>
      <c r="G15" s="87">
        <f t="shared" si="0"/>
        <v>3.643912972937581E-2</v>
      </c>
      <c r="H15" s="87">
        <f t="shared" si="0"/>
        <v>4.5474133661181325E-2</v>
      </c>
      <c r="I15" s="87">
        <f t="shared" si="0"/>
        <v>4.6645375328609795E-2</v>
      </c>
      <c r="J15" s="87">
        <f t="shared" si="0"/>
        <v>4.5599985190742306E-2</v>
      </c>
      <c r="K15" s="87">
        <f>IF($C$6="Inclusive", K71/K94, K71/K95)</f>
        <v>3.5855582847613164E-2</v>
      </c>
      <c r="L15" s="87">
        <f>IF($C$6="Inclusive", L71/L94, L71/L95)</f>
        <v>3.7106856261386684E-2</v>
      </c>
      <c r="M15" s="87">
        <f t="shared" si="0"/>
        <v>3.4805589803490654E-2</v>
      </c>
      <c r="N15" s="87">
        <f t="shared" si="0"/>
        <v>3.5576051260537693E-2</v>
      </c>
    </row>
    <row r="16" spans="2:14" x14ac:dyDescent="0.2">
      <c r="B16" s="2" t="s">
        <v>68</v>
      </c>
      <c r="C16" s="87">
        <f>IF($C$6="Exclusive",SUMIFS(Data!$D:$D,Data!$A:$A,Detailed!$C$4,Data!$B:$B,"Allowed real rate of return",Data!$C:$C,Detailed!C$14),SUMIFS(Data!$D:$D,Data!$A:$A,Detailed!$C$4,Data!$B:$B,"Allowed nominal rate of return",Data!$C:$C,Detailed!C$14))</f>
        <v>5.1484943562168997E-2</v>
      </c>
      <c r="D16" s="87">
        <f>IF($C$6="Exclusive",SUMIFS(Data!$D:$D,Data!$A:$A,Detailed!$C$4,Data!$B:$B,"Allowed real rate of return",Data!$C:$C,Detailed!D$14),SUMIFS(Data!$D:$D,Data!$A:$A,Detailed!$C$4,Data!$B:$B,"Allowed nominal rate of return",Data!$C:$C,Detailed!D$14))</f>
        <v>5.1484943562168997E-2</v>
      </c>
      <c r="E16" s="87">
        <f>IF($C$6="Exclusive",SUMIFS(Data!$D:$D,Data!$A:$A,Detailed!$C$4,Data!$B:$B,"Allowed real rate of return",Data!$C:$C,Detailed!E$14),SUMIFS(Data!$D:$D,Data!$A:$A,Detailed!$C$4,Data!$B:$B,"Allowed nominal rate of return",Data!$C:$C,Detailed!E$14))</f>
        <v>5.1484943562168997E-2</v>
      </c>
      <c r="F16" s="87">
        <f>IF($C$6="Exclusive",SUMIFS(Data!$D:$D,Data!$A:$A,Detailed!$C$4,Data!$B:$B,"Allowed real rate of return",Data!$C:$C,Detailed!F$14),SUMIFS(Data!$D:$D,Data!$A:$A,Detailed!$C$4,Data!$B:$B,"Allowed nominal rate of return",Data!$C:$C,Detailed!F$14))</f>
        <v>5.1484943562168997E-2</v>
      </c>
      <c r="G16" s="87">
        <f>IF($C$6="Exclusive",SUMIFS(Data!$D:$D,Data!$A:$A,Detailed!$C$4,Data!$B:$B,"Allowed real rate of return",Data!$C:$C,Detailed!G$14),SUMIFS(Data!$D:$D,Data!$A:$A,Detailed!$C$4,Data!$B:$B,"Allowed nominal rate of return",Data!$C:$C,Detailed!G$14))</f>
        <v>4.0825450939981002E-2</v>
      </c>
      <c r="H16" s="87">
        <f>IF($C$6="Exclusive",SUMIFS(Data!$D:$D,Data!$A:$A,Detailed!$C$4,Data!$B:$B,"Allowed real rate of return",Data!$C:$C,Detailed!H$14),SUMIFS(Data!$D:$D,Data!$A:$A,Detailed!$C$4,Data!$B:$B,"Allowed nominal rate of return",Data!$C:$C,Detailed!H$14))</f>
        <v>4.0545029076382001E-2</v>
      </c>
      <c r="I16" s="87">
        <f>IF($C$6="Exclusive",SUMIFS(Data!$D:$D,Data!$A:$A,Detailed!$C$4,Data!$B:$B,"Allowed real rate of return",Data!$C:$C,Detailed!I$14),SUMIFS(Data!$D:$D,Data!$A:$A,Detailed!$C$4,Data!$B:$B,"Allowed nominal rate of return",Data!$C:$C,Detailed!I$14))</f>
        <v>3.9638505261750001E-2</v>
      </c>
      <c r="J16" s="87">
        <f>IF($C$6="Exclusive",SUMIFS(Data!$D:$D,Data!$A:$A,Detailed!$C$4,Data!$B:$B,"Allowed real rate of return",Data!$C:$C,Detailed!J$14),SUMIFS(Data!$D:$D,Data!$A:$A,Detailed!$C$4,Data!$B:$B,"Allowed nominal rate of return",Data!$C:$C,Detailed!J$14))</f>
        <v>3.8300756031182E-2</v>
      </c>
      <c r="K16" s="87">
        <f>IF($C$6="Exclusive",SUMIFS(Data!$D:$D,Data!$A:$A,Detailed!$C$4,Data!$B:$B,"Allowed real rate of return",Data!$C:$C,Detailed!K$14),SUMIFS(Data!$D:$D,Data!$A:$A,Detailed!$C$4,Data!$B:$B,"Allowed nominal rate of return",Data!$C:$C,Detailed!K$14))</f>
        <v>3.6716995735707997E-2</v>
      </c>
      <c r="L16" s="87">
        <f>IF($C$6="Exclusive",SUMIFS(Data!$D:$D,Data!$A:$A,Detailed!$C$4,Data!$B:$B,"Allowed real rate of return",Data!$C:$C,Detailed!L$14),SUMIFS(Data!$D:$D,Data!$A:$A,Detailed!$C$4,Data!$B:$B,"Allowed nominal rate of return",Data!$C:$C,Detailed!L$14))</f>
        <v>-2.4535579207717955E-3</v>
      </c>
      <c r="M16" s="87">
        <f>IF($C$6="Exclusive",SUMIFS(Data!$D:$D,Data!$A:$A,Detailed!$C$4,Data!$B:$B,"Allowed real rate of return",Data!$C:$C,Detailed!M$14),SUMIFS(Data!$D:$D,Data!$A:$A,Detailed!$C$4,Data!$B:$B,"Allowed nominal rate of return",Data!$C:$C,Detailed!M$14))</f>
        <v>2.9840010673424001E-2</v>
      </c>
      <c r="N16" s="87">
        <f>IF($C$6="Exclusive",SUMIFS(Data!$D:$D,Data!$A:$A,Detailed!$C$4,Data!$B:$B,"Allowed real rate of return",Data!$C:$C,Detailed!N$14),SUMIFS(Data!$D:$D,Data!$A:$A,Detailed!$C$4,Data!$B:$B,"Allowed nominal rate of return",Data!$C:$C,Detailed!N$14))</f>
        <v>3.0666169487703288E-2</v>
      </c>
    </row>
    <row r="17" spans="2:14" ht="13.5" thickBot="1" x14ac:dyDescent="0.25">
      <c r="B17" s="9" t="s">
        <v>20</v>
      </c>
      <c r="C17" s="10">
        <f>C15-C16</f>
        <v>-5.2560167439315505E-3</v>
      </c>
      <c r="D17" s="10">
        <f t="shared" ref="D17:J17" si="1">D15-D16</f>
        <v>-2.0217878906886172E-3</v>
      </c>
      <c r="E17" s="10">
        <f t="shared" si="1"/>
        <v>5.1495825739303197E-3</v>
      </c>
      <c r="F17" s="10">
        <f t="shared" si="1"/>
        <v>4.8617390687797149E-3</v>
      </c>
      <c r="G17" s="10">
        <f t="shared" si="1"/>
        <v>-4.3863212106051916E-3</v>
      </c>
      <c r="H17" s="10">
        <f>H15-H16</f>
        <v>4.9291045847993237E-3</v>
      </c>
      <c r="I17" s="10">
        <f t="shared" si="1"/>
        <v>7.0068700668597939E-3</v>
      </c>
      <c r="J17" s="10">
        <f t="shared" si="1"/>
        <v>7.2992291595603068E-3</v>
      </c>
      <c r="K17" s="10">
        <f t="shared" ref="K17:N17" si="2">K15-K16</f>
        <v>-8.6141288809483268E-4</v>
      </c>
      <c r="L17" s="10">
        <f t="shared" si="2"/>
        <v>3.9560414182158478E-2</v>
      </c>
      <c r="M17" s="10">
        <f t="shared" si="2"/>
        <v>4.9655791300666531E-3</v>
      </c>
      <c r="N17" s="10">
        <f t="shared" si="2"/>
        <v>4.9098817728344055E-3</v>
      </c>
    </row>
    <row r="19" spans="2:14" ht="12.75" customHeight="1" x14ac:dyDescent="0.2">
      <c r="B19" s="113" t="s">
        <v>127</v>
      </c>
      <c r="C19" s="113"/>
      <c r="D19" s="113"/>
      <c r="E19" s="113"/>
      <c r="F19" s="113"/>
      <c r="G19" s="113"/>
      <c r="H19" s="113"/>
      <c r="I19" s="113"/>
      <c r="J19" s="113"/>
      <c r="K19" s="113"/>
      <c r="L19" s="113"/>
      <c r="M19" s="113"/>
      <c r="N19" s="113"/>
    </row>
    <row r="20" spans="2:14" ht="12.75" customHeight="1" x14ac:dyDescent="0.2">
      <c r="B20" s="113"/>
      <c r="C20" s="113"/>
      <c r="D20" s="113"/>
      <c r="E20" s="113"/>
      <c r="F20" s="113"/>
      <c r="G20" s="113"/>
      <c r="H20" s="113"/>
      <c r="I20" s="113"/>
      <c r="J20" s="113"/>
      <c r="K20" s="113"/>
      <c r="L20" s="113"/>
      <c r="M20" s="113"/>
      <c r="N20" s="113"/>
    </row>
    <row r="22" spans="2:14" ht="13.5" thickBot="1" x14ac:dyDescent="0.25">
      <c r="B22" s="52" t="s">
        <v>21</v>
      </c>
      <c r="C22" s="53">
        <v>2014</v>
      </c>
      <c r="D22" s="53">
        <v>2015</v>
      </c>
      <c r="E22" s="53">
        <v>2016</v>
      </c>
      <c r="F22" s="53">
        <v>2017</v>
      </c>
      <c r="G22" s="53">
        <v>2018</v>
      </c>
      <c r="H22" s="53">
        <v>2019</v>
      </c>
      <c r="I22" s="53">
        <v>2020</v>
      </c>
      <c r="J22" s="53">
        <v>2021</v>
      </c>
      <c r="K22" s="53">
        <v>2022</v>
      </c>
      <c r="L22" s="53">
        <v>2023</v>
      </c>
      <c r="M22" s="53">
        <v>2024</v>
      </c>
      <c r="N22" s="53">
        <v>2025</v>
      </c>
    </row>
    <row r="23" spans="2:14" x14ac:dyDescent="0.2">
      <c r="B23" s="2" t="s">
        <v>21</v>
      </c>
      <c r="C23" s="87">
        <f>IF(AND($C$6="Inclusive",$C$8="Inclusive",$C$10="Inclusive"),SUMIFS(Data!$D:$D,Data!$A:$A,$C$4,Data!$B:$B,Inputs!$E$11,Data!$C:$C,C$22),IF(AND($C$6="Exclusive",$C$8="Inclusive",$C$10="Inclusive"),SUMIFS(Data!$D:$D,Data!$A:$A,$C$4,Data!$B:$B,Inputs!$E$12,Data!$C:$C,C$22),IF(AND($C$6="Inclusive",$C$8="Exclusive",$C$10="Inclusive"),SUMIFS(Data!$D:$D,Data!$A:$A,$C$4,Data!$B:$B,Inputs!$E$13,Data!$C:$C,C$22),IF(AND($C$6="Exclusive",$C$8="Exclusive",$C$10="Inclusive"),SUMIFS(Data!$D:$D,Data!$A:$A,$C$4,Data!$B:$B,Inputs!$E$14,Data!$C:$C,C$22),IF(AND($C$6="Inclusive",$C$8="Inclusive",$C$10="Exclusive"),SUMIFS(Data!$D:$D,Data!$A:$A,$C$4,Data!$B:$B,Inputs!$E$15,Data!$C:$C,C$22),IF(AND($C$6="Exclusive",$C$8="Inclusive",$C$10="Exclusive"),SUMIFS(Data!$D:$D,Data!$A:$A,$C$4,Data!$B:$B,Inputs!$E$16,Data!$C:$C,C$22),IF(AND($C$6="Inclusive",$C$8="Exclusive",$C$10="Exclusive"),SUMIFS(Data!$D:$D,Data!$A:$A,$C$4,Data!$B:$B,Inputs!$E$17,Data!$C:$C,C$22),IF(AND($C$6="Exclusive",$C$8="Exclusive",$C$10="Exclusive"),SUMIFS(Data!$D:$D,Data!$A:$A,$C$4,Data!$B:$B,Inputs!$E$18,Data!$C:$C,C$22)))))))))</f>
        <v>5.4812139500342527E-2</v>
      </c>
      <c r="D23" s="87">
        <f>IF(AND($C$6="Inclusive",$C$8="Inclusive",$C$10="Inclusive"),SUMIFS(Data!$D:$D,Data!$A:$A,$C$4,Data!$B:$B,Inputs!$E$11,Data!$C:$C,D$22),IF(AND($C$6="Exclusive",$C$8="Inclusive",$C$10="Inclusive"),SUMIFS(Data!$D:$D,Data!$A:$A,$C$4,Data!$B:$B,Inputs!$E$12,Data!$C:$C,D$22),IF(AND($C$6="Inclusive",$C$8="Exclusive",$C$10="Inclusive"),SUMIFS(Data!$D:$D,Data!$A:$A,$C$4,Data!$B:$B,Inputs!$E$13,Data!$C:$C,D$22),IF(AND($C$6="Exclusive",$C$8="Exclusive",$C$10="Inclusive"),SUMIFS(Data!$D:$D,Data!$A:$A,$C$4,Data!$B:$B,Inputs!$E$14,Data!$C:$C,D$22),IF(AND($C$6="Inclusive",$C$8="Inclusive",$C$10="Exclusive"),SUMIFS(Data!$D:$D,Data!$A:$A,$C$4,Data!$B:$B,Inputs!$E$15,Data!$C:$C,D$22),IF(AND($C$6="Exclusive",$C$8="Inclusive",$C$10="Exclusive"),SUMIFS(Data!$D:$D,Data!$A:$A,$C$4,Data!$B:$B,Inputs!$E$16,Data!$C:$C,D$22),IF(AND($C$6="Inclusive",$C$8="Exclusive",$C$10="Exclusive"),SUMIFS(Data!$D:$D,Data!$A:$A,$C$4,Data!$B:$B,Inputs!$E$17,Data!$C:$C,D$22),IF(AND($C$6="Exclusive",$C$8="Exclusive",$C$10="Exclusive"),SUMIFS(Data!$D:$D,Data!$A:$A,$C$4,Data!$B:$B,Inputs!$E$18,Data!$C:$C,D$22)))))))))</f>
        <v>6.5861031350384958E-2</v>
      </c>
      <c r="E23" s="87">
        <f>IF(AND($C$6="Inclusive",$C$8="Inclusive",$C$10="Inclusive"),SUMIFS(Data!$D:$D,Data!$A:$A,$C$4,Data!$B:$B,Inputs!$E$11,Data!$C:$C,E$22),IF(AND($C$6="Exclusive",$C$8="Inclusive",$C$10="Inclusive"),SUMIFS(Data!$D:$D,Data!$A:$A,$C$4,Data!$B:$B,Inputs!$E$12,Data!$C:$C,E$22),IF(AND($C$6="Inclusive",$C$8="Exclusive",$C$10="Inclusive"),SUMIFS(Data!$D:$D,Data!$A:$A,$C$4,Data!$B:$B,Inputs!$E$13,Data!$C:$C,E$22),IF(AND($C$6="Exclusive",$C$8="Exclusive",$C$10="Inclusive"),SUMIFS(Data!$D:$D,Data!$A:$A,$C$4,Data!$B:$B,Inputs!$E$14,Data!$C:$C,E$22),IF(AND($C$6="Inclusive",$C$8="Inclusive",$C$10="Exclusive"),SUMIFS(Data!$D:$D,Data!$A:$A,$C$4,Data!$B:$B,Inputs!$E$15,Data!$C:$C,E$22),IF(AND($C$6="Exclusive",$C$8="Inclusive",$C$10="Exclusive"),SUMIFS(Data!$D:$D,Data!$A:$A,$C$4,Data!$B:$B,Inputs!$E$16,Data!$C:$C,E$22),IF(AND($C$6="Inclusive",$C$8="Exclusive",$C$10="Exclusive"),SUMIFS(Data!$D:$D,Data!$A:$A,$C$4,Data!$B:$B,Inputs!$E$17,Data!$C:$C,E$22),IF(AND($C$6="Exclusive",$C$8="Exclusive",$C$10="Exclusive"),SUMIFS(Data!$D:$D,Data!$A:$A,$C$4,Data!$B:$B,Inputs!$E$18,Data!$C:$C,E$22)))))))))</f>
        <v>7.5919435044580999E-2</v>
      </c>
      <c r="F23" s="87">
        <f>IF(AND($C$6="Inclusive",$C$8="Inclusive",$C$10="Inclusive"),SUMIFS(Data!$D:$D,Data!$A:$A,$C$4,Data!$B:$B,Inputs!$E$11,Data!$C:$C,F$22),IF(AND($C$6="Exclusive",$C$8="Inclusive",$C$10="Inclusive"),SUMIFS(Data!$D:$D,Data!$A:$A,$C$4,Data!$B:$B,Inputs!$E$12,Data!$C:$C,F$22),IF(AND($C$6="Inclusive",$C$8="Exclusive",$C$10="Inclusive"),SUMIFS(Data!$D:$D,Data!$A:$A,$C$4,Data!$B:$B,Inputs!$E$13,Data!$C:$C,F$22),IF(AND($C$6="Exclusive",$C$8="Exclusive",$C$10="Inclusive"),SUMIFS(Data!$D:$D,Data!$A:$A,$C$4,Data!$B:$B,Inputs!$E$14,Data!$C:$C,F$22),IF(AND($C$6="Inclusive",$C$8="Inclusive",$C$10="Exclusive"),SUMIFS(Data!$D:$D,Data!$A:$A,$C$4,Data!$B:$B,Inputs!$E$15,Data!$C:$C,F$22),IF(AND($C$6="Exclusive",$C$8="Inclusive",$C$10="Exclusive"),SUMIFS(Data!$D:$D,Data!$A:$A,$C$4,Data!$B:$B,Inputs!$E$16,Data!$C:$C,F$22),IF(AND($C$6="Inclusive",$C$8="Exclusive",$C$10="Exclusive"),SUMIFS(Data!$D:$D,Data!$A:$A,$C$4,Data!$B:$B,Inputs!$E$17,Data!$C:$C,F$22),IF(AND($C$6="Exclusive",$C$8="Exclusive",$C$10="Exclusive"),SUMIFS(Data!$D:$D,Data!$A:$A,$C$4,Data!$B:$B,Inputs!$E$18,Data!$C:$C,F$22)))))))))</f>
        <v>6.2270566285019528E-2</v>
      </c>
      <c r="G23" s="87">
        <f>IF(AND($C$6="Inclusive",$C$8="Inclusive",$C$10="Inclusive"),SUMIFS(Data!$D:$D,Data!$A:$A,$C$4,Data!$B:$B,Inputs!$E$11,Data!$C:$C,G$22),IF(AND($C$6="Exclusive",$C$8="Inclusive",$C$10="Inclusive"),SUMIFS(Data!$D:$D,Data!$A:$A,$C$4,Data!$B:$B,Inputs!$E$12,Data!$C:$C,G$22),IF(AND($C$6="Inclusive",$C$8="Exclusive",$C$10="Inclusive"),SUMIFS(Data!$D:$D,Data!$A:$A,$C$4,Data!$B:$B,Inputs!$E$13,Data!$C:$C,G$22),IF(AND($C$6="Exclusive",$C$8="Exclusive",$C$10="Inclusive"),SUMIFS(Data!$D:$D,Data!$A:$A,$C$4,Data!$B:$B,Inputs!$E$14,Data!$C:$C,G$22),IF(AND($C$6="Inclusive",$C$8="Inclusive",$C$10="Exclusive"),SUMIFS(Data!$D:$D,Data!$A:$A,$C$4,Data!$B:$B,Inputs!$E$15,Data!$C:$C,G$22),IF(AND($C$6="Exclusive",$C$8="Inclusive",$C$10="Exclusive"),SUMIFS(Data!$D:$D,Data!$A:$A,$C$4,Data!$B:$B,Inputs!$E$16,Data!$C:$C,G$22),IF(AND($C$6="Inclusive",$C$8="Exclusive",$C$10="Exclusive"),SUMIFS(Data!$D:$D,Data!$A:$A,$C$4,Data!$B:$B,Inputs!$E$17,Data!$C:$C,G$22),IF(AND($C$6="Exclusive",$C$8="Exclusive",$C$10="Exclusive"),SUMIFS(Data!$D:$D,Data!$A:$A,$C$4,Data!$B:$B,Inputs!$E$18,Data!$C:$C,G$22)))))))))</f>
        <v>3.5658971974946684E-2</v>
      </c>
      <c r="H23" s="87">
        <f>IF(AND($C$6="Inclusive",$C$8="Inclusive",$C$10="Inclusive"),SUMIFS(Data!$D:$D,Data!$A:$A,$C$4,Data!$B:$B,Inputs!$E$11,Data!$C:$C,H$22),IF(AND($C$6="Exclusive",$C$8="Inclusive",$C$10="Inclusive"),SUMIFS(Data!$D:$D,Data!$A:$A,$C$4,Data!$B:$B,Inputs!$E$12,Data!$C:$C,H$22),IF(AND($C$6="Inclusive",$C$8="Exclusive",$C$10="Inclusive"),SUMIFS(Data!$D:$D,Data!$A:$A,$C$4,Data!$B:$B,Inputs!$E$13,Data!$C:$C,H$22),IF(AND($C$6="Exclusive",$C$8="Exclusive",$C$10="Inclusive"),SUMIFS(Data!$D:$D,Data!$A:$A,$C$4,Data!$B:$B,Inputs!$E$14,Data!$C:$C,H$22),IF(AND($C$6="Inclusive",$C$8="Inclusive",$C$10="Exclusive"),SUMIFS(Data!$D:$D,Data!$A:$A,$C$4,Data!$B:$B,Inputs!$E$15,Data!$C:$C,H$22),IF(AND($C$6="Exclusive",$C$8="Inclusive",$C$10="Exclusive"),SUMIFS(Data!$D:$D,Data!$A:$A,$C$4,Data!$B:$B,Inputs!$E$16,Data!$C:$C,H$22),IF(AND($C$6="Inclusive",$C$8="Exclusive",$C$10="Exclusive"),SUMIFS(Data!$D:$D,Data!$A:$A,$C$4,Data!$B:$B,Inputs!$E$17,Data!$C:$C,H$22),IF(AND($C$6="Exclusive",$C$8="Exclusive",$C$10="Exclusive"),SUMIFS(Data!$D:$D,Data!$A:$A,$C$4,Data!$B:$B,Inputs!$E$18,Data!$C:$C,H$22)))))))))</f>
        <v>6.5600884472204274E-2</v>
      </c>
      <c r="I23" s="87">
        <f>IF(AND($C$6="Inclusive",$C$8="Inclusive",$C$10="Inclusive"),SUMIFS(Data!$D:$D,Data!$A:$A,$C$4,Data!$B:$B,Inputs!$E$11,Data!$C:$C,I$22),IF(AND($C$6="Exclusive",$C$8="Inclusive",$C$10="Inclusive"),SUMIFS(Data!$D:$D,Data!$A:$A,$C$4,Data!$B:$B,Inputs!$E$12,Data!$C:$C,I$22),IF(AND($C$6="Inclusive",$C$8="Exclusive",$C$10="Inclusive"),SUMIFS(Data!$D:$D,Data!$A:$A,$C$4,Data!$B:$B,Inputs!$E$13,Data!$C:$C,I$22),IF(AND($C$6="Exclusive",$C$8="Exclusive",$C$10="Inclusive"),SUMIFS(Data!$D:$D,Data!$A:$A,$C$4,Data!$B:$B,Inputs!$E$14,Data!$C:$C,I$22),IF(AND($C$6="Inclusive",$C$8="Inclusive",$C$10="Exclusive"),SUMIFS(Data!$D:$D,Data!$A:$A,$C$4,Data!$B:$B,Inputs!$E$15,Data!$C:$C,I$22),IF(AND($C$6="Exclusive",$C$8="Inclusive",$C$10="Exclusive"),SUMIFS(Data!$D:$D,Data!$A:$A,$C$4,Data!$B:$B,Inputs!$E$16,Data!$C:$C,I$22),IF(AND($C$6="Inclusive",$C$8="Exclusive",$C$10="Exclusive"),SUMIFS(Data!$D:$D,Data!$A:$A,$C$4,Data!$B:$B,Inputs!$E$17,Data!$C:$C,I$22),IF(AND($C$6="Exclusive",$C$8="Exclusive",$C$10="Exclusive"),SUMIFS(Data!$D:$D,Data!$A:$A,$C$4,Data!$B:$B,Inputs!$E$18,Data!$C:$C,I$22)))))))))</f>
        <v>6.025114517780162E-2</v>
      </c>
      <c r="J23" s="87">
        <f>IF(AND($C$6="Inclusive",$C$8="Inclusive",$C$10="Inclusive"),SUMIFS(Data!$D:$D,Data!$A:$A,$C$4,Data!$B:$B,Inputs!$E$11,Data!$C:$C,J$22),IF(AND($C$6="Exclusive",$C$8="Inclusive",$C$10="Inclusive"),SUMIFS(Data!$D:$D,Data!$A:$A,$C$4,Data!$B:$B,Inputs!$E$12,Data!$C:$C,J$22),IF(AND($C$6="Inclusive",$C$8="Exclusive",$C$10="Inclusive"),SUMIFS(Data!$D:$D,Data!$A:$A,$C$4,Data!$B:$B,Inputs!$E$13,Data!$C:$C,J$22),IF(AND($C$6="Exclusive",$C$8="Exclusive",$C$10="Inclusive"),SUMIFS(Data!$D:$D,Data!$A:$A,$C$4,Data!$B:$B,Inputs!$E$14,Data!$C:$C,J$22),IF(AND($C$6="Inclusive",$C$8="Inclusive",$C$10="Exclusive"),SUMIFS(Data!$D:$D,Data!$A:$A,$C$4,Data!$B:$B,Inputs!$E$15,Data!$C:$C,J$22),IF(AND($C$6="Exclusive",$C$8="Inclusive",$C$10="Exclusive"),SUMIFS(Data!$D:$D,Data!$A:$A,$C$4,Data!$B:$B,Inputs!$E$16,Data!$C:$C,J$22),IF(AND($C$6="Inclusive",$C$8="Exclusive",$C$10="Exclusive"),SUMIFS(Data!$D:$D,Data!$A:$A,$C$4,Data!$B:$B,Inputs!$E$17,Data!$C:$C,J$22),IF(AND($C$6="Exclusive",$C$8="Exclusive",$C$10="Exclusive"),SUMIFS(Data!$D:$D,Data!$A:$A,$C$4,Data!$B:$B,Inputs!$E$18,Data!$C:$C,J$22)))))))))</f>
        <v>1.5325808162318256E-2</v>
      </c>
      <c r="K23" s="87">
        <f>IF(AND($C$6="Inclusive",$C$8="Inclusive",$C$10="Inclusive"),SUMIFS(Data!$D:$D,Data!$A:$A,$C$4,Data!$B:$B,Inputs!$E$11,Data!$C:$C,K$22),IF(AND($C$6="Exclusive",$C$8="Inclusive",$C$10="Inclusive"),SUMIFS(Data!$D:$D,Data!$A:$A,$C$4,Data!$B:$B,Inputs!$E$12,Data!$C:$C,K$22),IF(AND($C$6="Inclusive",$C$8="Exclusive",$C$10="Inclusive"),SUMIFS(Data!$D:$D,Data!$A:$A,$C$4,Data!$B:$B,Inputs!$E$13,Data!$C:$C,K$22),IF(AND($C$6="Exclusive",$C$8="Exclusive",$C$10="Inclusive"),SUMIFS(Data!$D:$D,Data!$A:$A,$C$4,Data!$B:$B,Inputs!$E$14,Data!$C:$C,K$22),IF(AND($C$6="Inclusive",$C$8="Inclusive",$C$10="Exclusive"),SUMIFS(Data!$D:$D,Data!$A:$A,$C$4,Data!$B:$B,Inputs!$E$15,Data!$C:$C,K$22),IF(AND($C$6="Exclusive",$C$8="Inclusive",$C$10="Exclusive"),SUMIFS(Data!$D:$D,Data!$A:$A,$C$4,Data!$B:$B,Inputs!$E$16,Data!$C:$C,K$22),IF(AND($C$6="Inclusive",$C$8="Exclusive",$C$10="Exclusive"),SUMIFS(Data!$D:$D,Data!$A:$A,$C$4,Data!$B:$B,Inputs!$E$17,Data!$C:$C,K$22),IF(AND($C$6="Exclusive",$C$8="Exclusive",$C$10="Exclusive"),SUMIFS(Data!$D:$D,Data!$A:$A,$C$4,Data!$B:$B,Inputs!$E$18,Data!$C:$C,K$22)))))))))</f>
        <v>7.9487328966467999E-2</v>
      </c>
      <c r="L23" s="87">
        <f>IF(AND($C$6="Inclusive",$C$8="Inclusive",$C$10="Inclusive"),SUMIFS(Data!$D:$D,Data!$A:$A,$C$4,Data!$B:$B,Inputs!$E$11,Data!$C:$C,L$22),IF(AND($C$6="Exclusive",$C$8="Inclusive",$C$10="Inclusive"),SUMIFS(Data!$D:$D,Data!$A:$A,$C$4,Data!$B:$B,Inputs!$E$12,Data!$C:$C,L$22),IF(AND($C$6="Inclusive",$C$8="Exclusive",$C$10="Inclusive"),SUMIFS(Data!$D:$D,Data!$A:$A,$C$4,Data!$B:$B,Inputs!$E$13,Data!$C:$C,L$22),IF(AND($C$6="Exclusive",$C$8="Exclusive",$C$10="Inclusive"),SUMIFS(Data!$D:$D,Data!$A:$A,$C$4,Data!$B:$B,Inputs!$E$14,Data!$C:$C,L$22),IF(AND($C$6="Inclusive",$C$8="Inclusive",$C$10="Exclusive"),SUMIFS(Data!$D:$D,Data!$A:$A,$C$4,Data!$B:$B,Inputs!$E$15,Data!$C:$C,L$22),IF(AND($C$6="Exclusive",$C$8="Inclusive",$C$10="Exclusive"),SUMIFS(Data!$D:$D,Data!$A:$A,$C$4,Data!$B:$B,Inputs!$E$16,Data!$C:$C,L$22),IF(AND($C$6="Inclusive",$C$8="Exclusive",$C$10="Exclusive"),SUMIFS(Data!$D:$D,Data!$A:$A,$C$4,Data!$B:$B,Inputs!$E$17,Data!$C:$C,L$22),IF(AND($C$6="Exclusive",$C$8="Exclusive",$C$10="Exclusive"),SUMIFS(Data!$D:$D,Data!$A:$A,$C$4,Data!$B:$B,Inputs!$E$18,Data!$C:$C,L$22)))))))))</f>
        <v>0.13259356313198345</v>
      </c>
      <c r="M23" s="87">
        <f>IF(AND($C$6="Inclusive",$C$8="Inclusive",$C$10="Inclusive"),SUMIFS(Data!$D:$D,Data!$A:$A,$C$4,Data!$B:$B,Inputs!$E$11,Data!$C:$C,M$22),IF(AND($C$6="Exclusive",$C$8="Inclusive",$C$10="Inclusive"),SUMIFS(Data!$D:$D,Data!$A:$A,$C$4,Data!$B:$B,Inputs!$E$12,Data!$C:$C,M$22),IF(AND($C$6="Inclusive",$C$8="Exclusive",$C$10="Inclusive"),SUMIFS(Data!$D:$D,Data!$A:$A,$C$4,Data!$B:$B,Inputs!$E$13,Data!$C:$C,M$22),IF(AND($C$6="Exclusive",$C$8="Exclusive",$C$10="Inclusive"),SUMIFS(Data!$D:$D,Data!$A:$A,$C$4,Data!$B:$B,Inputs!$E$14,Data!$C:$C,M$22),IF(AND($C$6="Inclusive",$C$8="Inclusive",$C$10="Exclusive"),SUMIFS(Data!$D:$D,Data!$A:$A,$C$4,Data!$B:$B,Inputs!$E$15,Data!$C:$C,M$22),IF(AND($C$6="Exclusive",$C$8="Inclusive",$C$10="Exclusive"),SUMIFS(Data!$D:$D,Data!$A:$A,$C$4,Data!$B:$B,Inputs!$E$16,Data!$C:$C,M$22),IF(AND($C$6="Inclusive",$C$8="Exclusive",$C$10="Exclusive"),SUMIFS(Data!$D:$D,Data!$A:$A,$C$4,Data!$B:$B,Inputs!$E$17,Data!$C:$C,M$22),IF(AND($C$6="Exclusive",$C$8="Exclusive",$C$10="Exclusive"),SUMIFS(Data!$D:$D,Data!$A:$A,$C$4,Data!$B:$B,Inputs!$E$18,Data!$C:$C,M$22)))))))))</f>
        <v>0.14141513594538349</v>
      </c>
      <c r="N23" s="87">
        <f>IF(AND($C$6="Inclusive",$C$8="Inclusive",$C$10="Inclusive"),SUMIFS(Data!$D:$D,Data!$A:$A,$C$4,Data!$B:$B,Inputs!$E$11,Data!$C:$C,N$22),IF(AND($C$6="Exclusive",$C$8="Inclusive",$C$10="Inclusive"),SUMIFS(Data!$D:$D,Data!$A:$A,$C$4,Data!$B:$B,Inputs!$E$12,Data!$C:$C,N$22),IF(AND($C$6="Inclusive",$C$8="Exclusive",$C$10="Inclusive"),SUMIFS(Data!$D:$D,Data!$A:$A,$C$4,Data!$B:$B,Inputs!$E$13,Data!$C:$C,N$22),IF(AND($C$6="Exclusive",$C$8="Exclusive",$C$10="Inclusive"),SUMIFS(Data!$D:$D,Data!$A:$A,$C$4,Data!$B:$B,Inputs!$E$14,Data!$C:$C,N$22),IF(AND($C$6="Inclusive",$C$8="Inclusive",$C$10="Exclusive"),SUMIFS(Data!$D:$D,Data!$A:$A,$C$4,Data!$B:$B,Inputs!$E$15,Data!$C:$C,N$22),IF(AND($C$6="Exclusive",$C$8="Inclusive",$C$10="Exclusive"),SUMIFS(Data!$D:$D,Data!$A:$A,$C$4,Data!$B:$B,Inputs!$E$16,Data!$C:$C,N$22),IF(AND($C$6="Inclusive",$C$8="Exclusive",$C$10="Exclusive"),SUMIFS(Data!$D:$D,Data!$A:$A,$C$4,Data!$B:$B,Inputs!$E$17,Data!$C:$C,N$22),IF(AND($C$6="Exclusive",$C$8="Exclusive",$C$10="Exclusive"),SUMIFS(Data!$D:$D,Data!$A:$A,$C$4,Data!$B:$B,Inputs!$E$18,Data!$C:$C,N$22)))))))))</f>
        <v>0.12354650740752272</v>
      </c>
    </row>
    <row r="24" spans="2:14" x14ac:dyDescent="0.2">
      <c r="B24" s="79" t="s">
        <v>110</v>
      </c>
      <c r="C24" s="48">
        <f>IF($C$6="Exclusive",
SUMIFS(Data!$D:$D,Data!$A:$A,Detailed!$C$4,Data!$B:$B,"allowed real return on equity",Data!$C:$C,C$22),
SUMIFS(Data!$D:$D,Data!$A:$A,$C$4,Data!$B:$B,"allowed nominal return on equity",Data!$C:$C,C$22))</f>
        <v>5.3100487804878194E-2</v>
      </c>
      <c r="D24" s="48">
        <f>IF($C$6="Exclusive",
SUMIFS(Data!$D:$D,Data!$A:$A,Detailed!$C$4,Data!$B:$B,"allowed real return on equity",Data!$C:$C,D$22),
SUMIFS(Data!$D:$D,Data!$A:$A,$C$4,Data!$B:$B,"allowed nominal return on equity",Data!$C:$C,D$22))</f>
        <v>5.3100487804878194E-2</v>
      </c>
      <c r="E24" s="48">
        <f>IF($C$6="Exclusive",
SUMIFS(Data!$D:$D,Data!$A:$A,Detailed!$C$4,Data!$B:$B,"allowed real return on equity",Data!$C:$C,E$22),
SUMIFS(Data!$D:$D,Data!$A:$A,$C$4,Data!$B:$B,"allowed nominal return on equity",Data!$C:$C,E$22))</f>
        <v>5.3100487804878194E-2</v>
      </c>
      <c r="F24" s="48">
        <f>IF($C$6="Exclusive",
SUMIFS(Data!$D:$D,Data!$A:$A,Detailed!$C$4,Data!$B:$B,"allowed real return on equity",Data!$C:$C,F$22),
SUMIFS(Data!$D:$D,Data!$A:$A,$C$4,Data!$B:$B,"allowed nominal return on equity",Data!$C:$C,F$22))</f>
        <v>5.3100487804878194E-2</v>
      </c>
      <c r="G24" s="48">
        <f>IF($C$6="Exclusive",
SUMIFS(Data!$D:$D,Data!$A:$A,Detailed!$C$4,Data!$B:$B,"allowed real return on equity",Data!$C:$C,G$22),
SUMIFS(Data!$D:$D,Data!$A:$A,$C$4,Data!$B:$B,"allowed nominal return on equity",Data!$C:$C,G$22))</f>
        <v>4.7340665345846578E-2</v>
      </c>
      <c r="H24" s="48">
        <f>IF($C$6="Exclusive",
SUMIFS(Data!$D:$D,Data!$A:$A,Detailed!$C$4,Data!$B:$B,"allowed real return on equity",Data!$C:$C,H$22),
SUMIFS(Data!$D:$D,Data!$A:$A,$C$4,Data!$B:$B,"allowed nominal return on equity",Data!$C:$C,H$22))</f>
        <v>4.7340665345846578E-2</v>
      </c>
      <c r="I24" s="48">
        <f>IF($C$6="Exclusive",
SUMIFS(Data!$D:$D,Data!$A:$A,Detailed!$C$4,Data!$B:$B,"allowed real return on equity",Data!$C:$C,I$22),
SUMIFS(Data!$D:$D,Data!$A:$A,$C$4,Data!$B:$B,"allowed nominal return on equity",Data!$C:$C,I$22))</f>
        <v>4.7340665345846578E-2</v>
      </c>
      <c r="J24" s="48">
        <f>IF($C$6="Exclusive",
SUMIFS(Data!$D:$D,Data!$A:$A,Detailed!$C$4,Data!$B:$B,"allowed real return on equity",Data!$C:$C,J$22),
SUMIFS(Data!$D:$D,Data!$A:$A,$C$4,Data!$B:$B,"allowed nominal return on equity",Data!$C:$C,J$22))</f>
        <v>4.7340665345846578E-2</v>
      </c>
      <c r="K24" s="48">
        <f>IF($C$6="Exclusive",
SUMIFS(Data!$D:$D,Data!$A:$A,Detailed!$C$4,Data!$B:$B,"allowed real return on equity",Data!$C:$C,K$22),
SUMIFS(Data!$D:$D,Data!$A:$A,$C$4,Data!$B:$B,"allowed nominal return on equity",Data!$C:$C,K$22))</f>
        <v>4.7340665345846578E-2</v>
      </c>
      <c r="L24" s="48">
        <f>IF($C$6="Exclusive",
SUMIFS(Data!$D:$D,Data!$A:$A,Detailed!$C$4,Data!$B:$B,"allowed real return on equity",Data!$C:$C,L$22),
SUMIFS(Data!$D:$D,Data!$A:$A,$C$4,Data!$B:$B,"allowed nominal return on equity",Data!$C:$C,L$22))</f>
        <v>8.813864932123508E-3</v>
      </c>
      <c r="M24" s="48">
        <f>IF($C$6="Exclusive",
SUMIFS(Data!$D:$D,Data!$A:$A,Detailed!$C$4,Data!$B:$B,"allowed real return on equity",Data!$C:$C,M$22),
SUMIFS(Data!$D:$D,Data!$A:$A,$C$4,Data!$B:$B,"allowed nominal return on equity",Data!$C:$C,M$22))</f>
        <v>4.2495408759764999E-2</v>
      </c>
      <c r="N24" s="48">
        <f>IF($C$6="Exclusive",
SUMIFS(Data!$D:$D,Data!$A:$A,Detailed!$C$4,Data!$B:$B,"allowed real return on equity",Data!$C:$C,N$22),
SUMIFS(Data!$D:$D,Data!$A:$A,$C$4,Data!$B:$B,"allowed nominal return on equity",Data!$C:$C,N$22))</f>
        <v>4.2495408759765541E-2</v>
      </c>
    </row>
    <row r="25" spans="2:14" ht="13.5" thickBot="1" x14ac:dyDescent="0.25">
      <c r="B25" s="9" t="s">
        <v>20</v>
      </c>
      <c r="C25" s="10">
        <f>C23-C24</f>
        <v>1.7116516954643335E-3</v>
      </c>
      <c r="D25" s="10">
        <f t="shared" ref="D25:J25" si="3">D23-D24</f>
        <v>1.2760543545506764E-2</v>
      </c>
      <c r="E25" s="10">
        <f t="shared" si="3"/>
        <v>2.2818947239702805E-2</v>
      </c>
      <c r="F25" s="10">
        <f t="shared" si="3"/>
        <v>9.1700784801413346E-3</v>
      </c>
      <c r="G25" s="10">
        <f t="shared" si="3"/>
        <v>-1.1681693370899894E-2</v>
      </c>
      <c r="H25" s="10">
        <f>H23-H24</f>
        <v>1.8260219126357696E-2</v>
      </c>
      <c r="I25" s="10">
        <f t="shared" si="3"/>
        <v>1.2910479831955042E-2</v>
      </c>
      <c r="J25" s="10">
        <f t="shared" si="3"/>
        <v>-3.2014857183528325E-2</v>
      </c>
      <c r="K25" s="10">
        <f t="shared" ref="K25:N25" si="4">K23-K24</f>
        <v>3.2146663620621421E-2</v>
      </c>
      <c r="L25" s="10">
        <f t="shared" si="4"/>
        <v>0.12377969819985994</v>
      </c>
      <c r="M25" s="10">
        <f t="shared" si="4"/>
        <v>9.8919727185618492E-2</v>
      </c>
      <c r="N25" s="10">
        <f t="shared" si="4"/>
        <v>8.1051098647757183E-2</v>
      </c>
    </row>
    <row r="27" spans="2:14" ht="12.75" customHeight="1" x14ac:dyDescent="0.2">
      <c r="B27" s="110" t="s">
        <v>128</v>
      </c>
      <c r="C27" s="111"/>
      <c r="D27" s="111"/>
      <c r="E27" s="111"/>
      <c r="F27" s="111"/>
      <c r="G27" s="111"/>
      <c r="H27" s="111"/>
      <c r="I27" s="111"/>
      <c r="J27" s="111"/>
      <c r="K27" s="111"/>
      <c r="L27" s="111"/>
      <c r="M27" s="111"/>
      <c r="N27" s="111"/>
    </row>
    <row r="28" spans="2:14" ht="12.75" customHeight="1" x14ac:dyDescent="0.2">
      <c r="B28" s="111"/>
      <c r="C28" s="111"/>
      <c r="D28" s="111"/>
      <c r="E28" s="111"/>
      <c r="F28" s="111"/>
      <c r="G28" s="111"/>
      <c r="H28" s="111"/>
      <c r="I28" s="111"/>
      <c r="J28" s="111"/>
      <c r="K28" s="111"/>
      <c r="L28" s="111"/>
      <c r="M28" s="111"/>
      <c r="N28" s="111"/>
    </row>
    <row r="30" spans="2:14" ht="13.5" thickBot="1" x14ac:dyDescent="0.25">
      <c r="B30" s="57" t="s">
        <v>65</v>
      </c>
      <c r="C30" s="53">
        <v>2014</v>
      </c>
      <c r="D30" s="53">
        <v>2015</v>
      </c>
      <c r="E30" s="53">
        <v>2016</v>
      </c>
      <c r="F30" s="53">
        <v>2017</v>
      </c>
      <c r="G30" s="53">
        <v>2018</v>
      </c>
      <c r="H30" s="53">
        <v>2019</v>
      </c>
      <c r="I30" s="53">
        <v>2020</v>
      </c>
      <c r="J30" s="53">
        <v>2021</v>
      </c>
      <c r="K30" s="53">
        <v>2022</v>
      </c>
      <c r="L30" s="53">
        <v>2023</v>
      </c>
      <c r="M30" s="53">
        <v>2024</v>
      </c>
      <c r="N30" s="53">
        <v>2025</v>
      </c>
    </row>
    <row r="31" spans="2:14" ht="13.5" thickBot="1" x14ac:dyDescent="0.25">
      <c r="B31" s="49" t="s">
        <v>22</v>
      </c>
      <c r="C31" s="89">
        <f t="shared" ref="C31:N31" si="5">C71/C88</f>
        <v>98.229359570007645</v>
      </c>
      <c r="D31" s="89">
        <f t="shared" si="5"/>
        <v>108.10429160632096</v>
      </c>
      <c r="E31" s="89">
        <f t="shared" si="5"/>
        <v>125.42653666040884</v>
      </c>
      <c r="F31" s="89">
        <f t="shared" si="5"/>
        <v>124.77044504269909</v>
      </c>
      <c r="G31" s="89">
        <f t="shared" si="5"/>
        <v>81.854862068653404</v>
      </c>
      <c r="H31" s="89">
        <f t="shared" si="5"/>
        <v>102.69217754294075</v>
      </c>
      <c r="I31" s="89">
        <f t="shared" si="5"/>
        <v>105.77029703920402</v>
      </c>
      <c r="J31" s="89">
        <f t="shared" si="5"/>
        <v>101.48332562836298</v>
      </c>
      <c r="K31" s="89">
        <f t="shared" si="5"/>
        <v>82.018810997176033</v>
      </c>
      <c r="L31" s="89">
        <f>L71/L88</f>
        <v>87.464054285429626</v>
      </c>
      <c r="M31" s="89">
        <f t="shared" si="5"/>
        <v>85.301417515787918</v>
      </c>
      <c r="N31" s="89">
        <f t="shared" si="5"/>
        <v>88.846970053629349</v>
      </c>
    </row>
    <row r="32" spans="2:14" ht="14.25" x14ac:dyDescent="0.2">
      <c r="J32" s="1"/>
      <c r="K32" s="1"/>
    </row>
    <row r="33" spans="2:14" ht="30" customHeight="1" x14ac:dyDescent="0.2">
      <c r="B33" s="94" t="s">
        <v>23</v>
      </c>
      <c r="C33" s="94"/>
      <c r="D33" s="94"/>
      <c r="E33" s="94"/>
      <c r="F33" s="94"/>
      <c r="G33" s="94"/>
      <c r="H33" s="94"/>
      <c r="I33" s="94"/>
      <c r="J33" s="94"/>
      <c r="K33" s="94"/>
      <c r="L33" s="94"/>
      <c r="M33" s="94"/>
      <c r="N33" s="94"/>
    </row>
    <row r="35" spans="2:14" ht="13.5" thickBot="1" x14ac:dyDescent="0.25">
      <c r="B35" s="52" t="s">
        <v>24</v>
      </c>
      <c r="C35" s="53">
        <v>2014</v>
      </c>
      <c r="D35" s="53">
        <v>2015</v>
      </c>
      <c r="E35" s="53">
        <v>2016</v>
      </c>
      <c r="F35" s="53">
        <v>2017</v>
      </c>
      <c r="G35" s="53">
        <v>2018</v>
      </c>
      <c r="H35" s="53">
        <v>2019</v>
      </c>
      <c r="I35" s="53">
        <v>2020</v>
      </c>
      <c r="J35" s="53">
        <v>2021</v>
      </c>
      <c r="K35" s="53">
        <v>2022</v>
      </c>
      <c r="L35" s="53">
        <v>2023</v>
      </c>
      <c r="M35" s="53">
        <v>2024</v>
      </c>
      <c r="N35" s="53">
        <v>2025</v>
      </c>
    </row>
    <row r="36" spans="2:14" x14ac:dyDescent="0.2">
      <c r="B36" s="2" t="s">
        <v>24</v>
      </c>
      <c r="C36" s="12">
        <f>SUMIFS(Data!$D:$D,Data!$A:$A,Detailed!$C$4,Data!$B:$B,Detailed!$B36,Data!$C:$C,Detailed!C$35)-IF($C$8="Exclusive",C$80,0)</f>
        <v>168126416.31936592</v>
      </c>
      <c r="D36" s="12">
        <f>SUMIFS(Data!$D:$D,Data!$A:$A,Detailed!$C$4,Data!$B:$B,Detailed!$B36,Data!$C:$C,Detailed!D$35)-IF($C$8="Exclusive",D$80,0)</f>
        <v>183596998.6113579</v>
      </c>
      <c r="E36" s="12">
        <f>SUMIFS(Data!$D:$D,Data!$A:$A,Detailed!$C$4,Data!$B:$B,Detailed!$B36,Data!$C:$C,Detailed!E$35)-IF($C$8="Exclusive",E$80,0)</f>
        <v>201844092.7517001</v>
      </c>
      <c r="F36" s="12">
        <f>SUMIFS(Data!$D:$D,Data!$A:$A,Detailed!$C$4,Data!$B:$B,Detailed!$B36,Data!$C:$C,Detailed!F$35)-IF($C$8="Exclusive",F$80,0)</f>
        <v>213246517.51770031</v>
      </c>
      <c r="G36" s="12">
        <f>SUMIFS(Data!$D:$D,Data!$A:$A,Detailed!$C$4,Data!$B:$B,Detailed!$B36,Data!$C:$C,Detailed!G$35)-IF($C$8="Exclusive",G$80,0)</f>
        <v>193950336.35070032</v>
      </c>
      <c r="H36" s="12">
        <f>SUMIFS(Data!$D:$D,Data!$A:$A,Detailed!$C$4,Data!$B:$B,Detailed!$B36,Data!$C:$C,Detailed!H$35)-IF($C$8="Exclusive",H$80,0)</f>
        <v>202140810.94</v>
      </c>
      <c r="I36" s="12">
        <f>SUMIFS(Data!$D:$D,Data!$A:$A,Detailed!$C$4,Data!$B:$B,Detailed!$B36,Data!$C:$C,Detailed!I$35)-IF($C$8="Exclusive",I$80,0)</f>
        <v>211081248.92949992</v>
      </c>
      <c r="J36" s="12">
        <f>SUMIFS(Data!$D:$D,Data!$A:$A,Detailed!$C$4,Data!$B:$B,Detailed!$B36,Data!$C:$C,Detailed!J$35)-IF($C$8="Exclusive",J$80,0)</f>
        <v>211743542.95000002</v>
      </c>
      <c r="K36" s="12">
        <f>SUMIFS(Data!$D:$D,Data!$A:$A,Detailed!$C$4,Data!$B:$B,Detailed!$B36,Data!$C:$C,Detailed!K$35)-IF($C$8="Exclusive",K$80,0)</f>
        <v>216492118.14999998</v>
      </c>
      <c r="L36" s="12">
        <f>SUMIFS(Data!$D:$D,Data!$A:$A,Detailed!$C$4,Data!$B:$B,Detailed!$B36,Data!$C:$C,Detailed!L$35)-IF($C$8="Exclusive",L$80,0)</f>
        <v>201885771.52845302</v>
      </c>
      <c r="M36" s="88">
        <f>SUMIFS(Data!$D:$D,Data!$A:$A,Detailed!$C$4,Data!$B:$B,Detailed!$B36,Data!$C:$C,Detailed!M$35)-IF($C$8="Exclusive",M$80,0)</f>
        <v>241495641.69999999</v>
      </c>
      <c r="N36" s="88">
        <f>SUMIFS(Data!$D:$D,Data!$A:$A,Detailed!$C$4,Data!$B:$B,Detailed!$B36,Data!$C:$C,Detailed!N$35)-IF($C$8="Exclusive",N$80,0)</f>
        <v>258070250.19999996</v>
      </c>
    </row>
    <row r="37" spans="2:14" x14ac:dyDescent="0.2">
      <c r="B37" s="2" t="s">
        <v>25</v>
      </c>
      <c r="C37" s="12">
        <f>SUMIFS(Data!$D:$D,Data!$A:$A,Detailed!$C$4,Data!$B:$B,Detailed!$B37,Data!$C:$C,Detailed!C$35)</f>
        <v>0</v>
      </c>
      <c r="D37" s="12">
        <f>SUMIFS(Data!$D:$D,Data!$A:$A,Detailed!$C$4,Data!$B:$B,Detailed!$B37,Data!$C:$C,Detailed!D$35)</f>
        <v>0</v>
      </c>
      <c r="E37" s="12">
        <f>SUMIFS(Data!$D:$D,Data!$A:$A,Detailed!$C$4,Data!$B:$B,Detailed!$B37,Data!$C:$C,Detailed!E$35)</f>
        <v>0</v>
      </c>
      <c r="F37" s="12">
        <f>SUMIFS(Data!$D:$D,Data!$A:$A,Detailed!$C$4,Data!$B:$B,Detailed!$B37,Data!$C:$C,Detailed!F$35)</f>
        <v>0</v>
      </c>
      <c r="G37" s="12">
        <f>SUMIFS(Data!$D:$D,Data!$A:$A,Detailed!$C$4,Data!$B:$B,Detailed!$B37,Data!$C:$C,Detailed!G$35)</f>
        <v>0</v>
      </c>
      <c r="H37" s="12">
        <f>SUMIFS(Data!$D:$D,Data!$A:$A,Detailed!$C$4,Data!$B:$B,Detailed!$B37,Data!$C:$C,Detailed!H$35)</f>
        <v>0</v>
      </c>
      <c r="I37" s="12">
        <f>SUMIFS(Data!$D:$D,Data!$A:$A,Detailed!$C$4,Data!$B:$B,Detailed!$B37,Data!$C:$C,Detailed!I$35)</f>
        <v>0</v>
      </c>
      <c r="J37" s="12">
        <f>SUMIFS(Data!$D:$D,Data!$A:$A,Detailed!$C$4,Data!$B:$B,Detailed!$B37,Data!$C:$C,Detailed!J$35)</f>
        <v>0</v>
      </c>
      <c r="K37" s="12">
        <f>SUMIFS(Data!$D:$D,Data!$A:$A,Detailed!$C$4,Data!$B:$B,Detailed!$B37,Data!$C:$C,Detailed!K$35)</f>
        <v>0</v>
      </c>
      <c r="L37" s="12">
        <f>SUMIFS(Data!$D:$D,Data!$A:$A,Detailed!$C$4,Data!$B:$B,Detailed!$B37,Data!$C:$C,Detailed!L$35)</f>
        <v>0</v>
      </c>
      <c r="M37" s="12">
        <f>SUMIFS(Data!$D:$D,Data!$A:$A,Detailed!$C$4,Data!$B:$B,Detailed!$B37,Data!$C:$C,Detailed!M$35)</f>
        <v>0</v>
      </c>
      <c r="N37" s="12">
        <f>SUMIFS(Data!$D:$D,Data!$A:$A,Detailed!$C$4,Data!$B:$B,Detailed!$B37,Data!$C:$C,Detailed!N$35)</f>
        <v>0</v>
      </c>
    </row>
    <row r="38" spans="2:14" ht="13.5" thickBot="1" x14ac:dyDescent="0.25">
      <c r="B38" s="9" t="s">
        <v>26</v>
      </c>
      <c r="C38" s="13">
        <f>SUM(C36:C37)</f>
        <v>168126416.31936592</v>
      </c>
      <c r="D38" s="13">
        <f t="shared" ref="D38:J38" si="6">SUM(D36:D37)</f>
        <v>183596998.6113579</v>
      </c>
      <c r="E38" s="13">
        <f t="shared" si="6"/>
        <v>201844092.7517001</v>
      </c>
      <c r="F38" s="13">
        <f t="shared" si="6"/>
        <v>213246517.51770031</v>
      </c>
      <c r="G38" s="13">
        <f t="shared" si="6"/>
        <v>193950336.35070032</v>
      </c>
      <c r="H38" s="13">
        <f t="shared" si="6"/>
        <v>202140810.94</v>
      </c>
      <c r="I38" s="13">
        <f t="shared" si="6"/>
        <v>211081248.92949992</v>
      </c>
      <c r="J38" s="13">
        <f t="shared" si="6"/>
        <v>211743542.95000002</v>
      </c>
      <c r="K38" s="13">
        <f t="shared" ref="K38:N38" si="7">SUM(K36:K37)</f>
        <v>216492118.14999998</v>
      </c>
      <c r="L38" s="13">
        <f t="shared" si="7"/>
        <v>201885771.52845302</v>
      </c>
      <c r="M38" s="13">
        <f t="shared" si="7"/>
        <v>241495641.69999999</v>
      </c>
      <c r="N38" s="13">
        <f t="shared" si="7"/>
        <v>258070250.19999996</v>
      </c>
    </row>
    <row r="39" spans="2:14" x14ac:dyDescent="0.2">
      <c r="C39" s="14"/>
      <c r="D39" s="14"/>
      <c r="E39" s="14"/>
      <c r="F39" s="14"/>
      <c r="G39" s="14"/>
      <c r="H39" s="14"/>
      <c r="I39" s="14"/>
    </row>
    <row r="40" spans="2:14" ht="12.75" customHeight="1" x14ac:dyDescent="0.2">
      <c r="B40" s="110" t="s">
        <v>129</v>
      </c>
      <c r="C40" s="111"/>
      <c r="D40" s="111"/>
      <c r="E40" s="111"/>
      <c r="F40" s="111"/>
      <c r="G40" s="111"/>
      <c r="H40" s="111"/>
      <c r="I40" s="111"/>
      <c r="J40" s="111"/>
      <c r="K40" s="111"/>
      <c r="L40" s="111"/>
      <c r="M40" s="111"/>
      <c r="N40" s="111"/>
    </row>
    <row r="41" spans="2:14" ht="12.75" customHeight="1" x14ac:dyDescent="0.2">
      <c r="B41" s="111"/>
      <c r="C41" s="111"/>
      <c r="D41" s="111"/>
      <c r="E41" s="111"/>
      <c r="F41" s="111"/>
      <c r="G41" s="111"/>
      <c r="H41" s="111"/>
      <c r="I41" s="111"/>
      <c r="J41" s="111"/>
      <c r="K41" s="111"/>
      <c r="L41" s="111"/>
      <c r="M41" s="111"/>
      <c r="N41" s="111"/>
    </row>
    <row r="42" spans="2:14" x14ac:dyDescent="0.2">
      <c r="C42" s="14"/>
      <c r="D42" s="14"/>
      <c r="E42" s="14"/>
      <c r="F42" s="14"/>
      <c r="G42" s="14"/>
      <c r="H42" s="14"/>
      <c r="I42" s="14"/>
    </row>
    <row r="43" spans="2:14" ht="13.5" thickBot="1" x14ac:dyDescent="0.25">
      <c r="B43" s="52" t="s">
        <v>27</v>
      </c>
      <c r="C43" s="53">
        <v>2014</v>
      </c>
      <c r="D43" s="53">
        <v>2015</v>
      </c>
      <c r="E43" s="53">
        <v>2016</v>
      </c>
      <c r="F43" s="53">
        <v>2017</v>
      </c>
      <c r="G43" s="53">
        <v>2018</v>
      </c>
      <c r="H43" s="53">
        <v>2019</v>
      </c>
      <c r="I43" s="53">
        <v>2020</v>
      </c>
      <c r="J43" s="53">
        <v>2021</v>
      </c>
      <c r="K43" s="53">
        <v>2022</v>
      </c>
      <c r="L43" s="53">
        <v>2023</v>
      </c>
      <c r="M43" s="53">
        <v>2024</v>
      </c>
      <c r="N43" s="53">
        <v>2025</v>
      </c>
    </row>
    <row r="44" spans="2:14" x14ac:dyDescent="0.2">
      <c r="B44" s="2" t="s">
        <v>28</v>
      </c>
      <c r="C44" s="12">
        <f>SUMIFS(Data!$D:$D,Data!$A:$A,Detailed!$C$4,Data!$B:$B,Detailed!$B44,Data!$C:$C,Detailed!C$43)</f>
        <v>-814376</v>
      </c>
      <c r="D44" s="12">
        <f>SUMIFS(Data!$D:$D,Data!$A:$A,Detailed!$C$4,Data!$B:$B,Detailed!$B44,Data!$C:$C,Detailed!D$43)</f>
        <v>-1650836.99</v>
      </c>
      <c r="E44" s="12">
        <f>SUMIFS(Data!$D:$D,Data!$A:$A,Detailed!$C$4,Data!$B:$B,Detailed!$B44,Data!$C:$C,Detailed!E$43)</f>
        <v>-1799147</v>
      </c>
      <c r="F44" s="12">
        <f>SUMIFS(Data!$D:$D,Data!$A:$A,Detailed!$C$4,Data!$B:$B,Detailed!$B44,Data!$C:$C,Detailed!F$43)</f>
        <v>113898</v>
      </c>
      <c r="G44" s="12">
        <f>SUMIFS(Data!$D:$D,Data!$A:$A,Detailed!$C$4,Data!$B:$B,Detailed!$B44,Data!$C:$C,Detailed!G$43)</f>
        <v>0.79999999998835802</v>
      </c>
      <c r="H44" s="12">
        <f>SUMIFS(Data!$D:$D,Data!$A:$A,Detailed!$C$4,Data!$B:$B,Detailed!$B44,Data!$C:$C,Detailed!H$43)</f>
        <v>2206947</v>
      </c>
      <c r="I44" s="12">
        <f>SUMIFS(Data!$D:$D,Data!$A:$A,Detailed!$C$4,Data!$B:$B,Detailed!$B44,Data!$C:$C,Detailed!I$43)</f>
        <v>2252157.0299999998</v>
      </c>
      <c r="J44" s="12">
        <f>SUMIFS(Data!$D:$D,Data!$A:$A,Detailed!$C$4,Data!$B:$B,Detailed!$B44,Data!$C:$C,Detailed!J$43)</f>
        <v>12410.59</v>
      </c>
      <c r="K44" s="12">
        <f>SUMIFS(Data!$D:$D,Data!$A:$A,Detailed!$C$4,Data!$B:$B,Detailed!$B44,Data!$C:$C,Detailed!K$43)</f>
        <v>93917.39</v>
      </c>
      <c r="L44" s="12">
        <f>SUMIFS(Data!$D:$D,Data!$A:$A,Detailed!$C$4,Data!$B:$B,Detailed!$B44,Data!$C:$C,Detailed!L$43)</f>
        <v>78963.091712707188</v>
      </c>
      <c r="M44" s="12">
        <f>SUMIFS(Data!$D:$D,Data!$A:$A,Detailed!$C$4,Data!$B:$B,Detailed!$B44,Data!$C:$C,Detailed!M$43)</f>
        <v>93151.34</v>
      </c>
      <c r="N44" s="12">
        <f>SUMIFS(Data!$D:$D,Data!$A:$A,Detailed!$C$4,Data!$B:$B,Detailed!$B44,Data!$C:$C,Detailed!N$43)</f>
        <v>1585116.6700000016</v>
      </c>
    </row>
    <row r="45" spans="2:14" x14ac:dyDescent="0.2">
      <c r="B45" s="2" t="s">
        <v>29</v>
      </c>
      <c r="C45" s="12">
        <f>SUMIFS(Data!$D:$D,Data!$A:$A,Detailed!$C$4,Data!$B:$B,Detailed!$B45,Data!$C:$C,Detailed!C$43)</f>
        <v>0</v>
      </c>
      <c r="D45" s="12">
        <f>SUMIFS(Data!$D:$D,Data!$A:$A,Detailed!$C$4,Data!$B:$B,Detailed!$B45,Data!$C:$C,Detailed!D$43)</f>
        <v>0</v>
      </c>
      <c r="E45" s="12">
        <f>SUMIFS(Data!$D:$D,Data!$A:$A,Detailed!$C$4,Data!$B:$B,Detailed!$B45,Data!$C:$C,Detailed!E$43)</f>
        <v>0</v>
      </c>
      <c r="F45" s="12">
        <f>SUMIFS(Data!$D:$D,Data!$A:$A,Detailed!$C$4,Data!$B:$B,Detailed!$B45,Data!$C:$C,Detailed!F$43)</f>
        <v>0</v>
      </c>
      <c r="G45" s="12">
        <f>SUMIFS(Data!$D:$D,Data!$A:$A,Detailed!$C$4,Data!$B:$B,Detailed!$B45,Data!$C:$C,Detailed!G$43)</f>
        <v>0</v>
      </c>
      <c r="H45" s="12">
        <f>SUMIFS(Data!$D:$D,Data!$A:$A,Detailed!$C$4,Data!$B:$B,Detailed!$B45,Data!$C:$C,Detailed!H$43)</f>
        <v>0</v>
      </c>
      <c r="I45" s="12">
        <f>SUMIFS(Data!$D:$D,Data!$A:$A,Detailed!$C$4,Data!$B:$B,Detailed!$B45,Data!$C:$C,Detailed!I$43)</f>
        <v>0</v>
      </c>
      <c r="J45" s="12">
        <f>SUMIFS(Data!$D:$D,Data!$A:$A,Detailed!$C$4,Data!$B:$B,Detailed!$B45,Data!$C:$C,Detailed!J$43)</f>
        <v>0</v>
      </c>
      <c r="K45" s="12">
        <f>SUMIFS(Data!$D:$D,Data!$A:$A,Detailed!$C$4,Data!$B:$B,Detailed!$B45,Data!$C:$C,Detailed!K$43)</f>
        <v>5566249.1699999999</v>
      </c>
      <c r="L45" s="12">
        <f>SUMIFS(Data!$D:$D,Data!$A:$A,Detailed!$C$4,Data!$B:$B,Detailed!$B45,Data!$C:$C,Detailed!L$43)</f>
        <v>5686364.3209944759</v>
      </c>
      <c r="M45" s="12">
        <f>SUMIFS(Data!$D:$D,Data!$A:$A,Detailed!$C$4,Data!$B:$B,Detailed!$B45,Data!$C:$C,Detailed!M$43)</f>
        <v>8039170.8799999999</v>
      </c>
      <c r="N45" s="12">
        <f>SUMIFS(Data!$D:$D,Data!$A:$A,Detailed!$C$4,Data!$B:$B,Detailed!$B45,Data!$C:$C,Detailed!N$43)</f>
        <v>8377986.75</v>
      </c>
    </row>
    <row r="46" spans="2:14" ht="13.5" thickBot="1" x14ac:dyDescent="0.25">
      <c r="B46" s="9" t="s">
        <v>30</v>
      </c>
      <c r="C46" s="13">
        <f t="shared" ref="C46:J46" si="8">SUM(C44:C45)</f>
        <v>-814376</v>
      </c>
      <c r="D46" s="13">
        <f t="shared" si="8"/>
        <v>-1650836.99</v>
      </c>
      <c r="E46" s="13">
        <f t="shared" si="8"/>
        <v>-1799147</v>
      </c>
      <c r="F46" s="13">
        <f t="shared" si="8"/>
        <v>113898</v>
      </c>
      <c r="G46" s="13">
        <f t="shared" si="8"/>
        <v>0.79999999998835802</v>
      </c>
      <c r="H46" s="13">
        <f t="shared" si="8"/>
        <v>2206947</v>
      </c>
      <c r="I46" s="13">
        <f t="shared" si="8"/>
        <v>2252157.0299999998</v>
      </c>
      <c r="J46" s="13">
        <f t="shared" si="8"/>
        <v>12410.59</v>
      </c>
      <c r="K46" s="13">
        <f t="shared" ref="K46:N46" si="9">SUM(K44:K45)</f>
        <v>5660166.5599999996</v>
      </c>
      <c r="L46" s="13">
        <f t="shared" si="9"/>
        <v>5765327.4127071835</v>
      </c>
      <c r="M46" s="13">
        <f t="shared" si="9"/>
        <v>8132322.2199999997</v>
      </c>
      <c r="N46" s="13">
        <f t="shared" si="9"/>
        <v>9963103.4200000018</v>
      </c>
    </row>
    <row r="47" spans="2:14" x14ac:dyDescent="0.2">
      <c r="C47" s="14"/>
      <c r="D47" s="14"/>
      <c r="E47" s="14"/>
      <c r="F47" s="14"/>
      <c r="G47" s="14"/>
      <c r="H47" s="14"/>
      <c r="I47" s="14"/>
    </row>
    <row r="48" spans="2:14" ht="12.75" customHeight="1" x14ac:dyDescent="0.2">
      <c r="B48" s="112" t="s">
        <v>133</v>
      </c>
      <c r="C48" s="111"/>
      <c r="D48" s="111"/>
      <c r="E48" s="111"/>
      <c r="F48" s="111"/>
      <c r="G48" s="111"/>
      <c r="H48" s="111"/>
      <c r="I48" s="111"/>
      <c r="J48" s="111"/>
      <c r="K48" s="111"/>
      <c r="L48" s="111"/>
      <c r="M48" s="111"/>
      <c r="N48" s="111"/>
    </row>
    <row r="49" spans="2:19" x14ac:dyDescent="0.2">
      <c r="B49" s="111"/>
      <c r="C49" s="111"/>
      <c r="D49" s="111"/>
      <c r="E49" s="111"/>
      <c r="F49" s="111"/>
      <c r="G49" s="111"/>
      <c r="H49" s="111"/>
      <c r="I49" s="111"/>
      <c r="J49" s="111"/>
      <c r="K49" s="111"/>
      <c r="L49" s="111"/>
      <c r="M49" s="111"/>
      <c r="N49" s="111"/>
    </row>
    <row r="50" spans="2:19" x14ac:dyDescent="0.2">
      <c r="C50" s="14"/>
      <c r="D50" s="14"/>
      <c r="E50" s="14"/>
      <c r="F50" s="14"/>
      <c r="G50" s="14"/>
      <c r="H50" s="14"/>
      <c r="I50" s="14"/>
    </row>
    <row r="51" spans="2:19" ht="13.5" thickBot="1" x14ac:dyDescent="0.25">
      <c r="B51" s="54"/>
      <c r="C51" s="53">
        <v>2014</v>
      </c>
      <c r="D51" s="53">
        <v>2015</v>
      </c>
      <c r="E51" s="53">
        <v>2016</v>
      </c>
      <c r="F51" s="53">
        <v>2017</v>
      </c>
      <c r="G51" s="53">
        <v>2018</v>
      </c>
      <c r="H51" s="53">
        <v>2019</v>
      </c>
      <c r="I51" s="53">
        <v>2020</v>
      </c>
      <c r="J51" s="53">
        <v>2021</v>
      </c>
      <c r="K51" s="53">
        <v>2022</v>
      </c>
      <c r="L51" s="53">
        <v>2023</v>
      </c>
      <c r="M51" s="53">
        <v>2024</v>
      </c>
      <c r="N51" s="53">
        <v>2025</v>
      </c>
    </row>
    <row r="52" spans="2:19" ht="13.5" thickBot="1" x14ac:dyDescent="0.25">
      <c r="B52" s="11" t="s">
        <v>31</v>
      </c>
      <c r="C52" s="15">
        <f>C38-C46</f>
        <v>168940792.31936592</v>
      </c>
      <c r="D52" s="15">
        <f t="shared" ref="D52:I52" si="10">D38-D46</f>
        <v>185247835.60135791</v>
      </c>
      <c r="E52" s="15">
        <f t="shared" si="10"/>
        <v>203643239.7517001</v>
      </c>
      <c r="F52" s="15">
        <f t="shared" si="10"/>
        <v>213132619.51770031</v>
      </c>
      <c r="G52" s="15">
        <f>G38-G46</f>
        <v>193950335.55070031</v>
      </c>
      <c r="H52" s="15">
        <f t="shared" si="10"/>
        <v>199933863.94</v>
      </c>
      <c r="I52" s="15">
        <f t="shared" si="10"/>
        <v>208829091.89949992</v>
      </c>
      <c r="J52" s="15">
        <f>J38-J46</f>
        <v>211731132.36000001</v>
      </c>
      <c r="K52" s="15">
        <f>K38-K46</f>
        <v>210831951.58999997</v>
      </c>
      <c r="L52" s="15">
        <f>L38-L46</f>
        <v>196120444.11574584</v>
      </c>
      <c r="M52" s="15">
        <f>M38-M46</f>
        <v>233363319.47999999</v>
      </c>
      <c r="N52" s="15">
        <f>N38-N46</f>
        <v>248107146.77999997</v>
      </c>
    </row>
    <row r="53" spans="2:19" x14ac:dyDescent="0.2">
      <c r="C53" s="14"/>
      <c r="D53" s="14"/>
      <c r="E53" s="14"/>
      <c r="F53" s="14"/>
      <c r="G53" s="14"/>
      <c r="H53" s="14"/>
      <c r="I53" s="14"/>
    </row>
    <row r="54" spans="2:19" ht="13.5" thickBot="1" x14ac:dyDescent="0.25">
      <c r="B54" s="52" t="s">
        <v>32</v>
      </c>
      <c r="C54" s="53">
        <v>2014</v>
      </c>
      <c r="D54" s="53">
        <v>2015</v>
      </c>
      <c r="E54" s="53">
        <v>2016</v>
      </c>
      <c r="F54" s="53">
        <v>2017</v>
      </c>
      <c r="G54" s="53">
        <v>2018</v>
      </c>
      <c r="H54" s="53">
        <v>2019</v>
      </c>
      <c r="I54" s="53">
        <v>2020</v>
      </c>
      <c r="J54" s="53">
        <v>2021</v>
      </c>
      <c r="K54" s="53">
        <v>2022</v>
      </c>
      <c r="L54" s="53">
        <v>2023</v>
      </c>
      <c r="M54" s="53">
        <v>2024</v>
      </c>
      <c r="N54" s="53">
        <v>2025</v>
      </c>
    </row>
    <row r="55" spans="2:19" x14ac:dyDescent="0.2">
      <c r="B55" s="2" t="s">
        <v>33</v>
      </c>
      <c r="C55" s="12">
        <f>SUMIFS(Data!$D:$D,Data!$A:$A,Detailed!$C$4,Data!$B:$B,Detailed!$B55,Data!$C:$C,Detailed!C$54)</f>
        <v>50880036.712258801</v>
      </c>
      <c r="D55" s="12">
        <f>SUMIFS(Data!$D:$D,Data!$A:$A,Detailed!$C$4,Data!$B:$B,Detailed!$B55,Data!$C:$C,Detailed!D$54)</f>
        <v>52650548.153324299</v>
      </c>
      <c r="E55" s="12">
        <f>SUMIFS(Data!$D:$D,Data!$A:$A,Detailed!$C$4,Data!$B:$B,Detailed!$B55,Data!$C:$C,Detailed!E$54)</f>
        <v>52842114.953422703</v>
      </c>
      <c r="F55" s="12">
        <f>SUMIFS(Data!$D:$D,Data!$A:$A,Detailed!$C$4,Data!$B:$B,Detailed!$B55,Data!$C:$C,Detailed!F$54)</f>
        <v>56450875.947055899</v>
      </c>
      <c r="G55" s="12">
        <f>SUMIFS(Data!$D:$D,Data!$A:$A,Detailed!$C$4,Data!$B:$B,Detailed!$B55,Data!$C:$C,Detailed!G$54)</f>
        <v>56461201.050584003</v>
      </c>
      <c r="H55" s="12">
        <f>SUMIFS(Data!$D:$D,Data!$A:$A,Detailed!$C$4,Data!$B:$B,Detailed!$B55,Data!$C:$C,Detailed!H$54)</f>
        <v>54836228.539999999</v>
      </c>
      <c r="I55" s="12">
        <f>SUMIFS(Data!$D:$D,Data!$A:$A,Detailed!$C$4,Data!$B:$B,Detailed!$B55,Data!$C:$C,Detailed!I$54)</f>
        <v>55339524.376182698</v>
      </c>
      <c r="J55" s="12">
        <f>SUMIFS(Data!$D:$D,Data!$A:$A,Detailed!$C$4,Data!$B:$B,Detailed!$B55,Data!$C:$C,Detailed!J$54)</f>
        <v>56492855.549817294</v>
      </c>
      <c r="K55" s="12">
        <f>SUMIFS(Data!$D:$D,Data!$A:$A,Detailed!$C$4,Data!$B:$B,Detailed!$B55,Data!$C:$C,Detailed!K$54)</f>
        <v>62169412.9766047</v>
      </c>
      <c r="L55" s="12">
        <f>SUMIFS(Data!$D:$D,Data!$A:$A,Detailed!$C$4,Data!$B:$B,Detailed!$B55,Data!$C:$C,Detailed!L$54)</f>
        <v>48752511.574585639</v>
      </c>
      <c r="M55" s="12">
        <f>SUMIFS(Data!$D:$D,Data!$A:$A,Detailed!$C$4,Data!$B:$B,Detailed!$B55,Data!$C:$C,Detailed!M$54)</f>
        <v>56918261.040022798</v>
      </c>
      <c r="N55" s="12">
        <f>SUMIFS(Data!$D:$D,Data!$A:$A,Detailed!$C$4,Data!$B:$B,Detailed!$B55,Data!$C:$C,Detailed!N$54)</f>
        <v>64186743.188791811</v>
      </c>
    </row>
    <row r="56" spans="2:19" x14ac:dyDescent="0.2">
      <c r="B56" s="2" t="s">
        <v>34</v>
      </c>
      <c r="C56" s="12">
        <f>SUMIFS(Data!$D:$D,Data!$A:$A,Detailed!$C$4,Data!$B:$B,Detailed!$B56,Data!$C:$C,Detailed!C$54)</f>
        <v>0</v>
      </c>
      <c r="D56" s="12">
        <f>SUMIFS(Data!$D:$D,Data!$A:$A,Detailed!$C$4,Data!$B:$B,Detailed!$B56,Data!$C:$C,Detailed!D$54)</f>
        <v>0</v>
      </c>
      <c r="E56" s="12">
        <f>SUMIFS(Data!$D:$D,Data!$A:$A,Detailed!$C$4,Data!$B:$B,Detailed!$B56,Data!$C:$C,Detailed!E$54)</f>
        <v>0</v>
      </c>
      <c r="F56" s="12">
        <f>SUMIFS(Data!$D:$D,Data!$A:$A,Detailed!$C$4,Data!$B:$B,Detailed!$B56,Data!$C:$C,Detailed!F$54)</f>
        <v>0</v>
      </c>
      <c r="G56" s="12">
        <f>SUMIFS(Data!$D:$D,Data!$A:$A,Detailed!$C$4,Data!$B:$B,Detailed!$B56,Data!$C:$C,Detailed!G$54)</f>
        <v>0</v>
      </c>
      <c r="H56" s="12">
        <f>SUMIFS(Data!$D:$D,Data!$A:$A,Detailed!$C$4,Data!$B:$B,Detailed!$B56,Data!$C:$C,Detailed!H$54)</f>
        <v>0</v>
      </c>
      <c r="I56" s="12">
        <f>SUMIFS(Data!$D:$D,Data!$A:$A,Detailed!$C$4,Data!$B:$B,Detailed!$B56,Data!$C:$C,Detailed!I$54)</f>
        <v>0</v>
      </c>
      <c r="J56" s="12">
        <f>SUMIFS(Data!$D:$D,Data!$A:$A,Detailed!$C$4,Data!$B:$B,Detailed!$B56,Data!$C:$C,Detailed!J$54)</f>
        <v>0</v>
      </c>
      <c r="K56" s="12">
        <f>SUMIFS(Data!$D:$D,Data!$A:$A,Detailed!$C$4,Data!$B:$B,Detailed!$B56,Data!$C:$C,Detailed!K$54)</f>
        <v>0</v>
      </c>
      <c r="L56" s="12">
        <f>SUMIFS(Data!$D:$D,Data!$A:$A,Detailed!$C$4,Data!$B:$B,Detailed!$B56,Data!$C:$C,Detailed!L$54)</f>
        <v>0</v>
      </c>
      <c r="M56" s="12">
        <f>SUMIFS(Data!$D:$D,Data!$A:$A,Detailed!$C$4,Data!$B:$B,Detailed!$B56,Data!$C:$C,Detailed!M$54)</f>
        <v>0</v>
      </c>
      <c r="N56" s="12">
        <f>SUMIFS(Data!$D:$D,Data!$A:$A,Detailed!$C$4,Data!$B:$B,Detailed!$B56,Data!$C:$C,Detailed!N$54)</f>
        <v>0</v>
      </c>
    </row>
    <row r="57" spans="2:19" ht="13.5" customHeight="1" thickBot="1" x14ac:dyDescent="0.25">
      <c r="B57" s="9" t="s">
        <v>35</v>
      </c>
      <c r="C57" s="13">
        <f t="shared" ref="C57:N57" si="11">SUM(C55:C56)</f>
        <v>50880036.712258801</v>
      </c>
      <c r="D57" s="13">
        <f t="shared" si="11"/>
        <v>52650548.153324299</v>
      </c>
      <c r="E57" s="13">
        <f t="shared" si="11"/>
        <v>52842114.953422703</v>
      </c>
      <c r="F57" s="13">
        <f t="shared" si="11"/>
        <v>56450875.947055899</v>
      </c>
      <c r="G57" s="13">
        <f t="shared" si="11"/>
        <v>56461201.050584003</v>
      </c>
      <c r="H57" s="13">
        <f t="shared" si="11"/>
        <v>54836228.539999999</v>
      </c>
      <c r="I57" s="13">
        <f t="shared" si="11"/>
        <v>55339524.376182698</v>
      </c>
      <c r="J57" s="13">
        <f t="shared" si="11"/>
        <v>56492855.549817294</v>
      </c>
      <c r="K57" s="13">
        <f t="shared" si="11"/>
        <v>62169412.9766047</v>
      </c>
      <c r="L57" s="13">
        <f t="shared" si="11"/>
        <v>48752511.574585639</v>
      </c>
      <c r="M57" s="13">
        <f t="shared" si="11"/>
        <v>56918261.040022798</v>
      </c>
      <c r="N57" s="13">
        <f t="shared" si="11"/>
        <v>64186743.188791811</v>
      </c>
      <c r="O57" s="16"/>
      <c r="P57" s="16"/>
      <c r="Q57" s="16"/>
      <c r="R57" s="16"/>
      <c r="S57" s="16"/>
    </row>
    <row r="58" spans="2:19" x14ac:dyDescent="0.2">
      <c r="C58" s="14"/>
      <c r="D58" s="14"/>
      <c r="E58" s="14"/>
      <c r="F58" s="14"/>
      <c r="G58" s="14"/>
      <c r="H58" s="14"/>
      <c r="I58" s="14"/>
    </row>
    <row r="59" spans="2:19" ht="12.75" customHeight="1" x14ac:dyDescent="0.2">
      <c r="B59" s="112" t="s">
        <v>133</v>
      </c>
      <c r="C59" s="111"/>
      <c r="D59" s="111"/>
      <c r="E59" s="111"/>
      <c r="F59" s="111"/>
      <c r="G59" s="111"/>
      <c r="H59" s="111"/>
      <c r="I59" s="111"/>
      <c r="J59" s="111"/>
      <c r="K59" s="111"/>
      <c r="L59" s="111"/>
      <c r="M59" s="111"/>
      <c r="N59" s="111"/>
    </row>
    <row r="60" spans="2:19" x14ac:dyDescent="0.2">
      <c r="B60" s="111"/>
      <c r="C60" s="111"/>
      <c r="D60" s="111"/>
      <c r="E60" s="111"/>
      <c r="F60" s="111"/>
      <c r="G60" s="111"/>
      <c r="H60" s="111"/>
      <c r="I60" s="111"/>
      <c r="J60" s="111"/>
      <c r="K60" s="111"/>
      <c r="L60" s="111"/>
      <c r="M60" s="111"/>
      <c r="N60" s="111"/>
    </row>
    <row r="61" spans="2:19" x14ac:dyDescent="0.2">
      <c r="C61" s="14"/>
      <c r="D61" s="14"/>
      <c r="E61" s="14"/>
      <c r="F61" s="14"/>
      <c r="G61" s="14"/>
      <c r="H61" s="14"/>
      <c r="I61" s="14"/>
    </row>
    <row r="62" spans="2:19" ht="13.5" thickBot="1" x14ac:dyDescent="0.25">
      <c r="B62" s="5" t="s">
        <v>36</v>
      </c>
      <c r="C62" s="13">
        <f t="shared" ref="C62:N62" si="12">C52-C57</f>
        <v>118060755.60710712</v>
      </c>
      <c r="D62" s="13">
        <f t="shared" si="12"/>
        <v>132597287.4480336</v>
      </c>
      <c r="E62" s="13">
        <f t="shared" si="12"/>
        <v>150801124.79827741</v>
      </c>
      <c r="F62" s="13">
        <f t="shared" si="12"/>
        <v>156681743.57064441</v>
      </c>
      <c r="G62" s="13">
        <f t="shared" si="12"/>
        <v>137489134.50011629</v>
      </c>
      <c r="H62" s="13">
        <f t="shared" si="12"/>
        <v>145097635.40000001</v>
      </c>
      <c r="I62" s="13">
        <f t="shared" si="12"/>
        <v>153489567.52331722</v>
      </c>
      <c r="J62" s="13">
        <f t="shared" si="12"/>
        <v>155238276.81018272</v>
      </c>
      <c r="K62" s="13">
        <f t="shared" si="12"/>
        <v>148662538.61339527</v>
      </c>
      <c r="L62" s="13">
        <f t="shared" si="12"/>
        <v>147367932.5411602</v>
      </c>
      <c r="M62" s="13">
        <f t="shared" si="12"/>
        <v>176445058.4399772</v>
      </c>
      <c r="N62" s="13">
        <f t="shared" si="12"/>
        <v>183920403.59120816</v>
      </c>
    </row>
    <row r="63" spans="2:19" x14ac:dyDescent="0.2">
      <c r="C63" s="14"/>
      <c r="D63" s="14"/>
      <c r="E63" s="14"/>
      <c r="F63" s="14"/>
      <c r="G63" s="14"/>
      <c r="H63" s="14"/>
      <c r="I63" s="14"/>
    </row>
    <row r="64" spans="2:19" ht="13.5" thickBot="1" x14ac:dyDescent="0.25">
      <c r="B64" s="55" t="s">
        <v>37</v>
      </c>
      <c r="C64" s="56">
        <v>2014</v>
      </c>
      <c r="D64" s="56">
        <v>2015</v>
      </c>
      <c r="E64" s="56">
        <v>2016</v>
      </c>
      <c r="F64" s="56">
        <v>2017</v>
      </c>
      <c r="G64" s="56">
        <v>2018</v>
      </c>
      <c r="H64" s="56">
        <v>2019</v>
      </c>
      <c r="I64" s="56">
        <v>2020</v>
      </c>
      <c r="J64" s="56">
        <v>2021</v>
      </c>
      <c r="K64" s="56">
        <v>2022</v>
      </c>
      <c r="L64" s="56">
        <v>2023</v>
      </c>
      <c r="M64" s="56">
        <v>2024</v>
      </c>
      <c r="N64" s="56">
        <v>2025</v>
      </c>
    </row>
    <row r="65" spans="2:14" x14ac:dyDescent="0.2">
      <c r="B65" s="2" t="s">
        <v>38</v>
      </c>
      <c r="C65" s="12">
        <f>SUMIFS(Data!$D:$D,Data!$A:$A,Detailed!$C$4,Data!$B:$B,Detailed!$B65,Data!$C:$C,Detailed!C$64)</f>
        <v>54815094.842440702</v>
      </c>
      <c r="D65" s="12">
        <f>SUMIFS(Data!$D:$D,Data!$A:$A,Detailed!$C$4,Data!$B:$B,Detailed!$B65,Data!$C:$C,Detailed!D$64)</f>
        <v>61378882.815684803</v>
      </c>
      <c r="E65" s="12">
        <f>SUMIFS(Data!$D:$D,Data!$A:$A,Detailed!$C$4,Data!$B:$B,Detailed!$B65,Data!$C:$C,Detailed!E$64)</f>
        <v>66238616.495098099</v>
      </c>
      <c r="F65" s="12">
        <f>SUMIFS(Data!$D:$D,Data!$A:$A,Detailed!$C$4,Data!$B:$B,Detailed!$B65,Data!$C:$C,Detailed!F$64)</f>
        <v>70461747.703233093</v>
      </c>
      <c r="G65" s="12">
        <f>SUMIFS(Data!$D:$D,Data!$A:$A,Detailed!$C$4,Data!$B:$B,Detailed!$B65,Data!$C:$C,Detailed!G$64)</f>
        <v>79444828.621458307</v>
      </c>
      <c r="H65" s="12">
        <f>SUMIFS(Data!$D:$D,Data!$A:$A,Detailed!$C$4,Data!$B:$B,Detailed!$B65,Data!$C:$C,Detailed!H$64)</f>
        <v>70288129.826985896</v>
      </c>
      <c r="I65" s="12">
        <f>SUMIFS(Data!$D:$D,Data!$A:$A,Detailed!$C$4,Data!$B:$B,Detailed!$B65,Data!$C:$C,Detailed!I$64)</f>
        <v>74267086.189468205</v>
      </c>
      <c r="J65" s="12">
        <f>SUMIFS(Data!$D:$D,Data!$A:$A,Detailed!$C$4,Data!$B:$B,Detailed!$B65,Data!$C:$C,Detailed!J$64)</f>
        <v>77199070.910193205</v>
      </c>
      <c r="K65" s="12">
        <f>SUMIFS(Data!$D:$D,Data!$A:$A,Detailed!$C$4,Data!$B:$B,Detailed!$B65,Data!$C:$C,Detailed!K$64)</f>
        <v>84053778.607778803</v>
      </c>
      <c r="L65" s="12">
        <f>SUMIFS(Data!$D:$D,Data!$A:$A,Detailed!$C$4,Data!$B:$B,Detailed!$B65,Data!$C:$C,Detailed!L$64)</f>
        <v>77335464.274816692</v>
      </c>
      <c r="M65" s="12">
        <f>SUMIFS(Data!$D:$D,Data!$A:$A,Detailed!$C$4,Data!$B:$B,Detailed!$B65,Data!$C:$C,Detailed!M$64)</f>
        <v>106986331.99372651</v>
      </c>
      <c r="N65" s="12">
        <f>SUMIFS(Data!$D:$D,Data!$A:$A,Detailed!$C$4,Data!$B:$B,Detailed!$B65,Data!$C:$C,Detailed!N$64)</f>
        <v>110053965.58180629</v>
      </c>
    </row>
    <row r="66" spans="2:14" x14ac:dyDescent="0.2">
      <c r="B66" s="17" t="s">
        <v>39</v>
      </c>
      <c r="C66" s="18" t="str">
        <f>IF(AND($C$10="exclusive",$C$6="Inclusive"),C94*C99,IF($C$6="Inclusive",C94*C98,"n/a"))</f>
        <v>n/a</v>
      </c>
      <c r="D66" s="18" t="str">
        <f t="shared" ref="D66:N66" si="13">IF(AND($C$10="exclusive",$C$6="Inclusive"),D94*D99,IF($C$6="Inclusive",D94*D98,"n/a"))</f>
        <v>n/a</v>
      </c>
      <c r="E66" s="18" t="str">
        <f t="shared" si="13"/>
        <v>n/a</v>
      </c>
      <c r="F66" s="18" t="str">
        <f t="shared" si="13"/>
        <v>n/a</v>
      </c>
      <c r="G66" s="18" t="str">
        <f t="shared" si="13"/>
        <v>n/a</v>
      </c>
      <c r="H66" s="18" t="str">
        <f t="shared" si="13"/>
        <v>n/a</v>
      </c>
      <c r="I66" s="18" t="str">
        <f t="shared" si="13"/>
        <v>n/a</v>
      </c>
      <c r="J66" s="18" t="str">
        <f t="shared" si="13"/>
        <v>n/a</v>
      </c>
      <c r="K66" s="18" t="str">
        <f t="shared" si="13"/>
        <v>n/a</v>
      </c>
      <c r="L66" s="18" t="str">
        <f t="shared" si="13"/>
        <v>n/a</v>
      </c>
      <c r="M66" s="18" t="str">
        <f t="shared" si="13"/>
        <v>n/a</v>
      </c>
      <c r="N66" s="18" t="str">
        <f t="shared" si="13"/>
        <v>n/a</v>
      </c>
    </row>
    <row r="67" spans="2:14" x14ac:dyDescent="0.2">
      <c r="C67" s="14"/>
      <c r="D67" s="14"/>
      <c r="E67" s="14"/>
      <c r="F67" s="14"/>
      <c r="G67" s="14"/>
      <c r="H67" s="14"/>
      <c r="I67" s="14"/>
    </row>
    <row r="68" spans="2:14" ht="12.75" customHeight="1" x14ac:dyDescent="0.2">
      <c r="B68" s="110" t="s">
        <v>130</v>
      </c>
      <c r="C68" s="111"/>
      <c r="D68" s="111"/>
      <c r="E68" s="111"/>
      <c r="F68" s="111"/>
      <c r="G68" s="111"/>
      <c r="H68" s="111"/>
      <c r="I68" s="111"/>
      <c r="J68" s="111"/>
      <c r="K68" s="111"/>
      <c r="L68" s="111"/>
      <c r="M68" s="111"/>
      <c r="N68" s="111"/>
    </row>
    <row r="69" spans="2:14" ht="30" customHeight="1" x14ac:dyDescent="0.2">
      <c r="B69" s="111"/>
      <c r="C69" s="111"/>
      <c r="D69" s="111"/>
      <c r="E69" s="111"/>
      <c r="F69" s="111"/>
      <c r="G69" s="111"/>
      <c r="H69" s="111"/>
      <c r="I69" s="111"/>
      <c r="J69" s="111"/>
      <c r="K69" s="111"/>
      <c r="L69" s="111"/>
      <c r="M69" s="111"/>
      <c r="N69" s="111"/>
    </row>
    <row r="70" spans="2:14" x14ac:dyDescent="0.2">
      <c r="C70" s="14"/>
      <c r="D70" s="14"/>
      <c r="E70" s="14"/>
      <c r="F70" s="14"/>
      <c r="G70" s="14"/>
      <c r="H70" s="14"/>
      <c r="I70" s="14"/>
    </row>
    <row r="71" spans="2:14" ht="13.5" thickBot="1" x14ac:dyDescent="0.25">
      <c r="B71" s="5" t="s">
        <v>40</v>
      </c>
      <c r="C71" s="19">
        <f>IF($C$6="Inclusive",C62-C65+C66,C62-C65)</f>
        <v>63245660.764666416</v>
      </c>
      <c r="D71" s="19">
        <f t="shared" ref="D71:J71" si="14">IF($C$6="Inclusive",D62-D65+D66,D62-D65)</f>
        <v>71218404.632348806</v>
      </c>
      <c r="E71" s="19">
        <f>IF($C$6="Inclusive",E62-E65+E66,E62-E65)</f>
        <v>84562508.303179309</v>
      </c>
      <c r="F71" s="19">
        <f>IF($C$6="Inclusive",F62-F65+F66,F62-F65)</f>
        <v>86219995.867411315</v>
      </c>
      <c r="G71" s="19">
        <f>IF($C$6="Inclusive",G62-G65+G66,G62-G65)</f>
        <v>58044305.878657982</v>
      </c>
      <c r="H71" s="19">
        <f t="shared" si="14"/>
        <v>74809505.57301411</v>
      </c>
      <c r="I71" s="19">
        <f t="shared" si="14"/>
        <v>79222481.333849013</v>
      </c>
      <c r="J71" s="19">
        <f t="shared" si="14"/>
        <v>78039205.899989516</v>
      </c>
      <c r="K71" s="19">
        <f t="shared" ref="K71:L71" si="15">IF($C$6="Inclusive",K62-K65+K66,K62-K65)</f>
        <v>64608760.005616471</v>
      </c>
      <c r="L71" s="19">
        <f t="shared" si="15"/>
        <v>70032468.266343504</v>
      </c>
      <c r="M71" s="19">
        <f>IF($C$6="Inclusive",M62-M65+M66,M62-M65)</f>
        <v>69458726.446250692</v>
      </c>
      <c r="N71" s="19">
        <f>IF($C$6="Inclusive",N62-N65+N66,N62-N65)</f>
        <v>73866438.009401873</v>
      </c>
    </row>
    <row r="73" spans="2:14" ht="30" customHeight="1" x14ac:dyDescent="0.2">
      <c r="B73" s="94" t="s">
        <v>41</v>
      </c>
      <c r="C73" s="94"/>
      <c r="D73" s="94"/>
      <c r="E73" s="94"/>
      <c r="F73" s="94"/>
      <c r="G73" s="94"/>
      <c r="H73" s="94"/>
      <c r="I73" s="94"/>
      <c r="J73" s="94"/>
      <c r="K73" s="94"/>
      <c r="L73" s="94"/>
      <c r="M73" s="94"/>
      <c r="N73" s="94"/>
    </row>
    <row r="75" spans="2:14" ht="13.5" thickBot="1" x14ac:dyDescent="0.25">
      <c r="B75" s="52" t="s">
        <v>42</v>
      </c>
      <c r="C75" s="53">
        <v>2014</v>
      </c>
      <c r="D75" s="53">
        <v>2015</v>
      </c>
      <c r="E75" s="53">
        <v>2016</v>
      </c>
      <c r="F75" s="53">
        <v>2017</v>
      </c>
      <c r="G75" s="53">
        <v>2018</v>
      </c>
      <c r="H75" s="53">
        <v>2019</v>
      </c>
      <c r="I75" s="53">
        <v>2020</v>
      </c>
      <c r="J75" s="53">
        <v>2021</v>
      </c>
      <c r="K75" s="53">
        <v>2022</v>
      </c>
      <c r="L75" s="53">
        <v>2023</v>
      </c>
      <c r="M75" s="53">
        <v>2024</v>
      </c>
      <c r="N75" s="53">
        <v>2025</v>
      </c>
    </row>
    <row r="76" spans="2:14" x14ac:dyDescent="0.2">
      <c r="B76" s="2" t="s">
        <v>43</v>
      </c>
      <c r="C76" s="12">
        <f>SUMIFS(Data!$D:$D,Data!$A:$A,Detailed!$C$4,Data!$B:$B,Detailed!$B76,Data!$C:$C,Detailed!C$75)</f>
        <v>0</v>
      </c>
      <c r="D76" s="12">
        <f>SUMIFS(Data!$D:$D,Data!$A:$A,Detailed!$C$4,Data!$B:$B,Detailed!$B76,Data!$C:$C,Detailed!D$75)</f>
        <v>0</v>
      </c>
      <c r="E76" s="12">
        <f>SUMIFS(Data!$D:$D,Data!$A:$A,Detailed!$C$4,Data!$B:$B,Detailed!$B76,Data!$C:$C,Detailed!E$75)</f>
        <v>0</v>
      </c>
      <c r="F76" s="12">
        <f>SUMIFS(Data!$D:$D,Data!$A:$A,Detailed!$C$4,Data!$B:$B,Detailed!$B76,Data!$C:$C,Detailed!F$75)</f>
        <v>0</v>
      </c>
      <c r="G76" s="12">
        <f>SUMIFS(Data!$D:$D,Data!$A:$A,Detailed!$C$4,Data!$B:$B,Detailed!$B76,Data!$C:$C,Detailed!G$75)</f>
        <v>0</v>
      </c>
      <c r="H76" s="12">
        <f>SUMIFS(Data!$D:$D,Data!$A:$A,Detailed!$C$4,Data!$B:$B,Detailed!$B76,Data!$C:$C,Detailed!H$75)</f>
        <v>0</v>
      </c>
      <c r="I76" s="12">
        <f>SUMIFS(Data!$D:$D,Data!$A:$A,Detailed!$C$4,Data!$B:$B,Detailed!$B76,Data!$C:$C,Detailed!I$75)</f>
        <v>0</v>
      </c>
      <c r="J76" s="12">
        <f>SUMIFS(Data!$D:$D,Data!$A:$A,Detailed!$C$4,Data!$B:$B,Detailed!$B76,Data!$C:$C,Detailed!J$75)</f>
        <v>0</v>
      </c>
      <c r="K76" s="12">
        <f>SUMIFS(Data!$D:$D,Data!$A:$A,Detailed!$C$4,Data!$B:$B,Detailed!$B76,Data!$C:$C,Detailed!K$75)</f>
        <v>0</v>
      </c>
      <c r="L76" s="12">
        <f>SUMIFS(Data!$D:$D,Data!$A:$A,Detailed!$C$4,Data!$B:$B,Detailed!$B76,Data!$C:$C,Detailed!L$75)</f>
        <v>0</v>
      </c>
      <c r="M76" s="12">
        <f>SUMIFS(Data!$D:$D,Data!$A:$A,Detailed!$C$4,Data!$B:$B,Detailed!$B76,Data!$C:$C,Detailed!M$75)</f>
        <v>0</v>
      </c>
      <c r="N76" s="12">
        <f>SUMIFS(Data!$D:$D,Data!$A:$A,Detailed!$C$4,Data!$B:$B,Detailed!$B76,Data!$C:$C,Detailed!N$75)</f>
        <v>0</v>
      </c>
    </row>
    <row r="77" spans="2:14" x14ac:dyDescent="0.2">
      <c r="B77" s="2" t="s">
        <v>44</v>
      </c>
      <c r="C77" s="88">
        <f>SUMIFS(Data!$D:$D,Data!$A:$A,Detailed!$C$4,Data!$B:$B,Detailed!$B77,Data!$C:$C,Detailed!C$75)</f>
        <v>3848455.7054530401</v>
      </c>
      <c r="D77" s="88">
        <f>SUMIFS(Data!$D:$D,Data!$A:$A,Detailed!$C$4,Data!$B:$B,Detailed!$B77,Data!$C:$C,Detailed!D$75)</f>
        <v>3980832.3335568202</v>
      </c>
      <c r="E77" s="88">
        <f>SUMIFS(Data!$D:$D,Data!$A:$A,Detailed!$C$4,Data!$B:$B,Detailed!$B77,Data!$C:$C,Detailed!E$75)</f>
        <v>4138321.85368856</v>
      </c>
      <c r="F77" s="88">
        <f>SUMIFS(Data!$D:$D,Data!$A:$A,Detailed!$C$4,Data!$B:$B,Detailed!$B77,Data!$C:$C,Detailed!F$75)</f>
        <v>4371517.3123936197</v>
      </c>
      <c r="G77" s="88">
        <f>SUMIFS(Data!$D:$D,Data!$A:$A,Detailed!$C$4,Data!$B:$B,Detailed!$B77,Data!$C:$C,Detailed!G$75)</f>
        <v>1866623.63475656</v>
      </c>
      <c r="H77" s="88">
        <f>SUMIFS(Data!$D:$D,Data!$A:$A,Detailed!$C$4,Data!$B:$B,Detailed!$B77,Data!$C:$C,Detailed!H$75)</f>
        <v>1913249.44003185</v>
      </c>
      <c r="I77" s="88">
        <f>SUMIFS(Data!$D:$D,Data!$A:$A,Detailed!$C$4,Data!$B:$B,Detailed!$B77,Data!$C:$C,Detailed!I$75)</f>
        <v>1916685.6019796401</v>
      </c>
      <c r="J77" s="88">
        <f>SUMIFS(Data!$D:$D,Data!$A:$A,Detailed!$C$4,Data!$B:$B,Detailed!$B77,Data!$C:$C,Detailed!J$75)</f>
        <v>2003146.7789467401</v>
      </c>
      <c r="K77" s="88">
        <f>SUMIFS(Data!$D:$D,Data!$A:$A,Detailed!$C$4,Data!$B:$B,Detailed!$B77,Data!$C:$C,Detailed!K$75)</f>
        <v>1974878.0708684099</v>
      </c>
      <c r="L77" s="88">
        <f>SUMIFS(Data!$D:$D,Data!$A:$A,Detailed!$C$4,Data!$B:$B,Detailed!$B77,Data!$C:$C,Detailed!L$75)</f>
        <v>10456269.749643315</v>
      </c>
      <c r="M77" s="88">
        <f>SUMIFS(Data!$D:$D,Data!$A:$A,Detailed!$C$4,Data!$B:$B,Detailed!$B77,Data!$C:$C,Detailed!M$75)</f>
        <v>5429965.7454081802</v>
      </c>
      <c r="N77" s="88">
        <f>SUMIFS(Data!$D:$D,Data!$A:$A,Detailed!$C$4,Data!$B:$B,Detailed!$B77,Data!$C:$C,Detailed!N$75)</f>
        <v>5572099.4941886673</v>
      </c>
    </row>
    <row r="78" spans="2:14" x14ac:dyDescent="0.2">
      <c r="B78" s="2" t="s">
        <v>112</v>
      </c>
      <c r="C78" s="88">
        <f>SUMIFS(Data!$D:$D,Data!$A:$A,Detailed!$C$4,Data!$B:$B,Detailed!$B78,Data!$C:$C,Detailed!C$75)</f>
        <v>0</v>
      </c>
      <c r="D78" s="88">
        <f>SUMIFS(Data!$D:$D,Data!$A:$A,Detailed!$C$4,Data!$B:$B,Detailed!$B78,Data!$C:$C,Detailed!D$75)</f>
        <v>0</v>
      </c>
      <c r="E78" s="88">
        <f>SUMIFS(Data!$D:$D,Data!$A:$A,Detailed!$C$4,Data!$B:$B,Detailed!$B78,Data!$C:$C,Detailed!E$75)</f>
        <v>0</v>
      </c>
      <c r="F78" s="88">
        <f>SUMIFS(Data!$D:$D,Data!$A:$A,Detailed!$C$4,Data!$B:$B,Detailed!$B78,Data!$C:$C,Detailed!F$75)</f>
        <v>0</v>
      </c>
      <c r="G78" s="88">
        <f>SUMIFS(Data!$D:$D,Data!$A:$A,Detailed!$C$4,Data!$B:$B,Detailed!$B78,Data!$C:$C,Detailed!G$75)</f>
        <v>0</v>
      </c>
      <c r="H78" s="88">
        <f>SUMIFS(Data!$D:$D,Data!$A:$A,Detailed!$C$4,Data!$B:$B,Detailed!$B78,Data!$C:$C,Detailed!H$75)</f>
        <v>0</v>
      </c>
      <c r="I78" s="88">
        <f>SUMIFS(Data!$D:$D,Data!$A:$A,Detailed!$C$4,Data!$B:$B,Detailed!$B78,Data!$C:$C,Detailed!I$75)</f>
        <v>0</v>
      </c>
      <c r="J78" s="88">
        <f>SUMIFS(Data!$D:$D,Data!$A:$A,Detailed!$C$4,Data!$B:$B,Detailed!$B78,Data!$C:$C,Detailed!J$75)</f>
        <v>0</v>
      </c>
      <c r="K78" s="88">
        <f>SUMIFS(Data!$D:$D,Data!$A:$A,Detailed!$C$4,Data!$B:$B,Detailed!$B78,Data!$C:$C,Detailed!K$75)</f>
        <v>0</v>
      </c>
      <c r="L78" s="88">
        <f>SUMIFS(Data!$D:$D,Data!$A:$A,Detailed!$C$4,Data!$B:$B,Detailed!$B78,Data!$C:$C,Detailed!L$75)</f>
        <v>0</v>
      </c>
      <c r="M78" s="88">
        <f>SUMIFS(Data!$D:$D,Data!$A:$A,Detailed!$C$4,Data!$B:$B,Detailed!$B78,Data!$C:$C,Detailed!M$75)</f>
        <v>1545580.0860343401</v>
      </c>
      <c r="N78" s="88">
        <f>SUMIFS(Data!$D:$D,Data!$A:$A,Detailed!$C$4,Data!$B:$B,Detailed!$B78,Data!$C:$C,Detailed!N$75)</f>
        <v>0</v>
      </c>
    </row>
    <row r="79" spans="2:14" x14ac:dyDescent="0.2">
      <c r="B79" s="2" t="s">
        <v>45</v>
      </c>
      <c r="C79" s="12">
        <f>SUMIFS(Data!$D:$D,Data!$A:$A,Detailed!$C$4,Data!$B:$B,Detailed!$B79,Data!$C:$C,Detailed!C$75)</f>
        <v>0</v>
      </c>
      <c r="D79" s="12">
        <f>SUMIFS(Data!$D:$D,Data!$A:$A,Detailed!$C$4,Data!$B:$B,Detailed!$B79,Data!$C:$C,Detailed!D$75)</f>
        <v>0</v>
      </c>
      <c r="E79" s="12">
        <f>SUMIFS(Data!$D:$D,Data!$A:$A,Detailed!$C$4,Data!$B:$B,Detailed!$B79,Data!$C:$C,Detailed!E$75)</f>
        <v>0</v>
      </c>
      <c r="F79" s="12">
        <f>SUMIFS(Data!$D:$D,Data!$A:$A,Detailed!$C$4,Data!$B:$B,Detailed!$B79,Data!$C:$C,Detailed!F$75)</f>
        <v>0</v>
      </c>
      <c r="G79" s="12">
        <f>SUMIFS(Data!$D:$D,Data!$A:$A,Detailed!$C$4,Data!$B:$B,Detailed!$B79,Data!$C:$C,Detailed!G$75)</f>
        <v>0</v>
      </c>
      <c r="H79" s="12">
        <f>SUMIFS(Data!$D:$D,Data!$A:$A,Detailed!$C$4,Data!$B:$B,Detailed!$B79,Data!$C:$C,Detailed!H$75)</f>
        <v>0</v>
      </c>
      <c r="I79" s="12">
        <f>SUMIFS(Data!$D:$D,Data!$A:$A,Detailed!$C$4,Data!$B:$B,Detailed!$B79,Data!$C:$C,Detailed!I$75)</f>
        <v>0</v>
      </c>
      <c r="J79" s="12">
        <f>SUMIFS(Data!$D:$D,Data!$A:$A,Detailed!$C$4,Data!$B:$B,Detailed!$B79,Data!$C:$C,Detailed!J$75)</f>
        <v>0</v>
      </c>
      <c r="K79" s="12">
        <f>SUMIFS(Data!$D:$D,Data!$A:$A,Detailed!$C$4,Data!$B:$B,Detailed!$B79,Data!$C:$C,Detailed!K$75)</f>
        <v>0</v>
      </c>
      <c r="L79" s="12">
        <f>SUMIFS(Data!$D:$D,Data!$A:$A,Detailed!$C$4,Data!$B:$B,Detailed!$B79,Data!$C:$C,Detailed!L$75)</f>
        <v>0</v>
      </c>
      <c r="M79" s="12">
        <f>SUMIFS(Data!$D:$D,Data!$A:$A,Detailed!$C$4,Data!$B:$B,Detailed!$B79,Data!$C:$C,Detailed!M$75)</f>
        <v>0</v>
      </c>
      <c r="N79" s="12">
        <f>SUMIFS(Data!$D:$D,Data!$A:$A,Detailed!$C$4,Data!$B:$B,Detailed!$B79,Data!$C:$C,Detailed!N$75)</f>
        <v>0</v>
      </c>
    </row>
    <row r="80" spans="2:14" ht="13.5" thickBot="1" x14ac:dyDescent="0.25">
      <c r="B80" s="9" t="s">
        <v>46</v>
      </c>
      <c r="C80" s="13">
        <f>SUM(C76:C79)</f>
        <v>3848455.7054530401</v>
      </c>
      <c r="D80" s="13">
        <f t="shared" ref="D80:J80" si="16">SUM(D76:D79)</f>
        <v>3980832.3335568202</v>
      </c>
      <c r="E80" s="13">
        <f t="shared" si="16"/>
        <v>4138321.85368856</v>
      </c>
      <c r="F80" s="13">
        <f t="shared" si="16"/>
        <v>4371517.3123936197</v>
      </c>
      <c r="G80" s="13">
        <f t="shared" si="16"/>
        <v>1866623.63475656</v>
      </c>
      <c r="H80" s="13">
        <f t="shared" si="16"/>
        <v>1913249.44003185</v>
      </c>
      <c r="I80" s="13">
        <f t="shared" si="16"/>
        <v>1916685.6019796401</v>
      </c>
      <c r="J80" s="13">
        <f t="shared" si="16"/>
        <v>2003146.7789467401</v>
      </c>
      <c r="K80" s="13">
        <f t="shared" ref="K80:L80" si="17">SUM(K76:K79)</f>
        <v>1974878.0708684099</v>
      </c>
      <c r="L80" s="13">
        <f t="shared" si="17"/>
        <v>10456269.749643315</v>
      </c>
      <c r="M80" s="13">
        <f>SUM(M76:M79)</f>
        <v>6975545.83144252</v>
      </c>
      <c r="N80" s="13">
        <f>SUM(N76:N79)</f>
        <v>5572099.4941886673</v>
      </c>
    </row>
    <row r="82" spans="2:14" ht="15" customHeight="1" x14ac:dyDescent="0.2">
      <c r="B82" s="112" t="s">
        <v>131</v>
      </c>
      <c r="C82" s="111"/>
      <c r="D82" s="111"/>
      <c r="E82" s="111"/>
      <c r="F82" s="111"/>
      <c r="G82" s="111"/>
      <c r="H82" s="111"/>
      <c r="I82" s="111"/>
      <c r="J82" s="111"/>
      <c r="K82" s="111"/>
      <c r="L82" s="111"/>
      <c r="M82" s="111"/>
      <c r="N82" s="111"/>
    </row>
    <row r="83" spans="2:14" x14ac:dyDescent="0.2">
      <c r="B83" s="111"/>
      <c r="C83" s="111"/>
      <c r="D83" s="111"/>
      <c r="E83" s="111"/>
      <c r="F83" s="111"/>
      <c r="G83" s="111"/>
      <c r="H83" s="111"/>
      <c r="I83" s="111"/>
      <c r="J83" s="111"/>
      <c r="K83" s="111"/>
      <c r="L83" s="111"/>
      <c r="M83" s="111"/>
      <c r="N83" s="111"/>
    </row>
    <row r="85" spans="2:14" ht="13.5" thickBot="1" x14ac:dyDescent="0.25">
      <c r="B85" s="52" t="s">
        <v>47</v>
      </c>
      <c r="C85" s="53">
        <v>2014</v>
      </c>
      <c r="D85" s="53">
        <v>2015</v>
      </c>
      <c r="E85" s="53">
        <v>2016</v>
      </c>
      <c r="F85" s="53">
        <v>2017</v>
      </c>
      <c r="G85" s="53">
        <v>2018</v>
      </c>
      <c r="H85" s="53">
        <v>2019</v>
      </c>
      <c r="I85" s="53">
        <v>2020</v>
      </c>
      <c r="J85" s="53">
        <v>2021</v>
      </c>
      <c r="K85" s="53">
        <v>2022</v>
      </c>
      <c r="L85" s="53">
        <v>2023</v>
      </c>
      <c r="M85" s="53">
        <v>2024</v>
      </c>
      <c r="N85" s="53">
        <v>2025</v>
      </c>
    </row>
    <row r="86" spans="2:14" x14ac:dyDescent="0.2">
      <c r="B86" s="2" t="s">
        <v>48</v>
      </c>
      <c r="C86" s="58">
        <f>SUMIFS(Data!$D:$D,Data!$A:$A,Detailed!$C$4,Data!$B:$B,Detailed!$B86,Data!$C:$C,Detailed!C$85)</f>
        <v>636518</v>
      </c>
      <c r="D86" s="14">
        <f>SUMIFS(Data!$D:$D,Data!$A:$A,Detailed!$C$4,Data!$B:$B,Detailed!$B86,Data!$C:$C,Detailed!D$85)</f>
        <v>651196</v>
      </c>
      <c r="E86" s="14">
        <f>SUMIFS(Data!$D:$D,Data!$A:$A,Detailed!$C$4,Data!$B:$B,Detailed!$B86,Data!$C:$C,Detailed!E$85)</f>
        <v>666391</v>
      </c>
      <c r="F86" s="14">
        <f>SUMIFS(Data!$D:$D,Data!$A:$A,Detailed!$C$4,Data!$B:$B,Detailed!$B86,Data!$C:$C,Detailed!F$85)</f>
        <v>682008</v>
      </c>
      <c r="G86" s="14">
        <f>SUMIFS(Data!$D:$D,Data!$A:$A,Detailed!$C$4,Data!$B:$B,Detailed!$B86,Data!$C:$C,Detailed!G$85)</f>
        <v>700050</v>
      </c>
      <c r="H86" s="14">
        <f>SUMIFS(Data!$D:$D,Data!$A:$A,Detailed!$C$4,Data!$B:$B,Detailed!$B86,Data!$C:$C,Detailed!H$85)</f>
        <v>718175</v>
      </c>
      <c r="I86" s="14">
        <f>SUMIFS(Data!$D:$D,Data!$A:$A,Detailed!$C$4,Data!$B:$B,Detailed!$B86,Data!$C:$C,Detailed!I$85)</f>
        <v>738791</v>
      </c>
      <c r="J86" s="14">
        <f>SUMIFS(Data!$D:$D,Data!$A:$A,Detailed!$C$4,Data!$B:$B,Detailed!$B86,Data!$C:$C,Detailed!J$85)</f>
        <v>759219</v>
      </c>
      <c r="K86" s="14">
        <f>SUMIFS(Data!$D:$D,Data!$A:$A,Detailed!$C$4,Data!$B:$B,Detailed!$B86,Data!$C:$C,Detailed!K$85)</f>
        <v>778752</v>
      </c>
      <c r="L86" s="14">
        <f>SUMIFS(Data!$D:$D,Data!$A:$A,Detailed!$C$4,Data!$B:$B,Detailed!$B86,Data!$C:$C,Detailed!L$85)</f>
        <v>796710</v>
      </c>
      <c r="M86" s="14">
        <f>SUMIFS(Data!$D:$D,Data!$A:$A,Detailed!$C$4,Data!$B:$B,Detailed!$B86,Data!$C:$C,Detailed!M$85)</f>
        <v>804690</v>
      </c>
      <c r="N86" s="14">
        <f>SUMIFS(Data!$D:$D,Data!$A:$A,Detailed!$C$4,Data!$B:$B,Detailed!$B86,Data!$C:$C,Detailed!N$85)</f>
        <v>823858</v>
      </c>
    </row>
    <row r="87" spans="2:14" x14ac:dyDescent="0.2">
      <c r="B87" s="2" t="s">
        <v>49</v>
      </c>
      <c r="C87" s="58">
        <f>SUMIFS(Data!$D:$D,Data!$A:$A,Detailed!$C$4,Data!$B:$B,Detailed!$B87,Data!$C:$C,Detailed!C$85)</f>
        <v>651196</v>
      </c>
      <c r="D87" s="14">
        <f>SUMIFS(Data!$D:$D,Data!$A:$A,Detailed!$C$4,Data!$B:$B,Detailed!$B87,Data!$C:$C,Detailed!D$85)</f>
        <v>666391</v>
      </c>
      <c r="E87" s="14">
        <f>SUMIFS(Data!$D:$D,Data!$A:$A,Detailed!$C$4,Data!$B:$B,Detailed!$B87,Data!$C:$C,Detailed!E$85)</f>
        <v>682008</v>
      </c>
      <c r="F87" s="14">
        <f>SUMIFS(Data!$D:$D,Data!$A:$A,Detailed!$C$4,Data!$B:$B,Detailed!$B87,Data!$C:$C,Detailed!F$85)</f>
        <v>700050</v>
      </c>
      <c r="G87" s="14">
        <f>SUMIFS(Data!$D:$D,Data!$A:$A,Detailed!$C$4,Data!$B:$B,Detailed!$B87,Data!$C:$C,Detailed!G$85)</f>
        <v>718175</v>
      </c>
      <c r="H87" s="14">
        <f>SUMIFS(Data!$D:$D,Data!$A:$A,Detailed!$C$4,Data!$B:$B,Detailed!$B87,Data!$C:$C,Detailed!H$85)</f>
        <v>738791</v>
      </c>
      <c r="I87" s="14">
        <f>SUMIFS(Data!$D:$D,Data!$A:$A,Detailed!$C$4,Data!$B:$B,Detailed!$B87,Data!$C:$C,Detailed!I$85)</f>
        <v>759219</v>
      </c>
      <c r="J87" s="14">
        <f>SUMIFS(Data!$D:$D,Data!$A:$A,Detailed!$C$4,Data!$B:$B,Detailed!$B87,Data!$C:$C,Detailed!J$85)</f>
        <v>778752</v>
      </c>
      <c r="K87" s="14">
        <f>SUMIFS(Data!$D:$D,Data!$A:$A,Detailed!$C$4,Data!$B:$B,Detailed!$B87,Data!$C:$C,Detailed!K$85)</f>
        <v>796710</v>
      </c>
      <c r="L87" s="14">
        <f>SUMIFS(Data!$D:$D,Data!$A:$A,Detailed!$C$4,Data!$B:$B,Detailed!$B87,Data!$C:$C,Detailed!L$85)</f>
        <v>804690</v>
      </c>
      <c r="M87" s="14">
        <f>SUMIFS(Data!$D:$D,Data!$A:$A,Detailed!$C$4,Data!$B:$B,Detailed!$B87,Data!$C:$C,Detailed!M$85)</f>
        <v>823858</v>
      </c>
      <c r="N87" s="14">
        <f>SUMIFS(Data!$D:$D,Data!$A:$A,Detailed!$C$4,Data!$B:$B,Detailed!$B87,Data!$C:$C,Detailed!N$85)</f>
        <v>838921</v>
      </c>
    </row>
    <row r="88" spans="2:14" ht="13.5" thickBot="1" x14ac:dyDescent="0.25">
      <c r="B88" s="9" t="s">
        <v>50</v>
      </c>
      <c r="C88" s="21">
        <f t="shared" ref="C88:J88" si="18">AVERAGE(C86:C87)</f>
        <v>643857</v>
      </c>
      <c r="D88" s="21">
        <f t="shared" si="18"/>
        <v>658793.5</v>
      </c>
      <c r="E88" s="21">
        <f t="shared" si="18"/>
        <v>674199.5</v>
      </c>
      <c r="F88" s="21">
        <f t="shared" si="18"/>
        <v>691029</v>
      </c>
      <c r="G88" s="21">
        <f t="shared" si="18"/>
        <v>709112.5</v>
      </c>
      <c r="H88" s="21">
        <f>AVERAGE(H86:H87)</f>
        <v>728483</v>
      </c>
      <c r="I88" s="21">
        <f t="shared" si="18"/>
        <v>749005</v>
      </c>
      <c r="J88" s="21">
        <f t="shared" si="18"/>
        <v>768985.5</v>
      </c>
      <c r="K88" s="21">
        <f t="shared" ref="K88:N88" si="19">AVERAGE(K86:K87)</f>
        <v>787731</v>
      </c>
      <c r="L88" s="21">
        <f t="shared" si="19"/>
        <v>800700</v>
      </c>
      <c r="M88" s="21">
        <f t="shared" si="19"/>
        <v>814274</v>
      </c>
      <c r="N88" s="21">
        <f t="shared" si="19"/>
        <v>831389.5</v>
      </c>
    </row>
    <row r="90" spans="2:14" ht="12.75" customHeight="1" x14ac:dyDescent="0.2">
      <c r="B90" s="112" t="s">
        <v>132</v>
      </c>
      <c r="C90" s="111"/>
      <c r="D90" s="111"/>
      <c r="E90" s="111"/>
      <c r="F90" s="111"/>
      <c r="G90" s="111"/>
      <c r="H90" s="111"/>
      <c r="I90" s="111"/>
      <c r="J90" s="111"/>
      <c r="K90" s="111"/>
      <c r="L90" s="111"/>
      <c r="M90" s="111"/>
      <c r="N90" s="111"/>
    </row>
    <row r="91" spans="2:14" x14ac:dyDescent="0.2">
      <c r="B91" s="111"/>
      <c r="C91" s="111"/>
      <c r="D91" s="111"/>
      <c r="E91" s="111"/>
      <c r="F91" s="111"/>
      <c r="G91" s="111"/>
      <c r="H91" s="111"/>
      <c r="I91" s="111"/>
      <c r="J91" s="111"/>
      <c r="K91" s="111"/>
      <c r="L91" s="111"/>
      <c r="M91" s="111"/>
      <c r="N91" s="111"/>
    </row>
    <row r="93" spans="2:14" ht="13.5" thickBot="1" x14ac:dyDescent="0.25">
      <c r="B93" s="52"/>
      <c r="C93" s="53">
        <v>2014</v>
      </c>
      <c r="D93" s="53">
        <v>2015</v>
      </c>
      <c r="E93" s="53">
        <v>2016</v>
      </c>
      <c r="F93" s="53">
        <v>2017</v>
      </c>
      <c r="G93" s="53">
        <v>2018</v>
      </c>
      <c r="H93" s="53">
        <v>2019</v>
      </c>
      <c r="I93" s="53">
        <v>2020</v>
      </c>
      <c r="J93" s="53">
        <v>2021</v>
      </c>
      <c r="K93" s="53">
        <v>2022</v>
      </c>
      <c r="L93" s="53">
        <v>2023</v>
      </c>
      <c r="M93" s="53">
        <v>2024</v>
      </c>
      <c r="N93" s="53">
        <v>2025</v>
      </c>
    </row>
    <row r="94" spans="2:14" x14ac:dyDescent="0.2">
      <c r="B94" s="20" t="s">
        <v>51</v>
      </c>
      <c r="C94" s="22">
        <f>SUMIFS(Data!$D:$D,Data!$A:$A,Detailed!$C$4,Data!$B:$B,Detailed!$B94,Data!$C:$C,Detailed!C$93)</f>
        <v>1339156588.02581</v>
      </c>
      <c r="D94" s="22">
        <f>SUMIFS(Data!$D:$D,Data!$A:$A,Detailed!$C$4,Data!$B:$B,Detailed!$B94,Data!$C:$C,Detailed!D$93)</f>
        <v>1407350078.6162701</v>
      </c>
      <c r="E94" s="22">
        <f>SUMIFS(Data!$D:$D,Data!$A:$A,Detailed!$C$4,Data!$B:$B,Detailed!$B94,Data!$C:$C,Detailed!E$93)</f>
        <v>1471006038.05709</v>
      </c>
      <c r="F94" s="22">
        <f>SUMIFS(Data!$D:$D,Data!$A:$A,Detailed!$C$4,Data!$B:$B,Detailed!$B94,Data!$C:$C,Detailed!F$93)</f>
        <v>1510588113.2895801</v>
      </c>
      <c r="G94" s="22">
        <f>SUMIFS(Data!$D:$D,Data!$A:$A,Detailed!$C$4,Data!$B:$B,Detailed!$B94,Data!$C:$C,Detailed!G$93)</f>
        <v>1562693613.53669</v>
      </c>
      <c r="H94" s="22">
        <f>SUMIFS(Data!$D:$D,Data!$A:$A,Detailed!$C$4,Data!$B:$B,Detailed!$B94,Data!$C:$C,Detailed!H$93)</f>
        <v>1611615801.88146</v>
      </c>
      <c r="I94" s="22">
        <f>SUMIFS(Data!$D:$D,Data!$A:$A,Detailed!$C$4,Data!$B:$B,Detailed!$B94,Data!$C:$C,Detailed!I$93)</f>
        <v>1671769531.5929201</v>
      </c>
      <c r="J94" s="22">
        <f>SUMIFS(Data!$D:$D,Data!$A:$A,Detailed!$C$4,Data!$B:$B,Detailed!$B94,Data!$C:$C,Detailed!J$93)</f>
        <v>1717370484.0731699</v>
      </c>
      <c r="K94" s="22">
        <f>SUMIFS(Data!$D:$D,Data!$A:$A,Detailed!$C$4,Data!$B:$B,Detailed!$B94,Data!$C:$C,Detailed!K$93)</f>
        <v>1735178745.72226</v>
      </c>
      <c r="L94" s="22">
        <f>SUMIFS(Data!$D:$D,Data!$A:$A,Detailed!$C$4,Data!$B:$B,Detailed!$B94,Data!$C:$C,Detailed!L$93)</f>
        <v>1810488335.0524027</v>
      </c>
      <c r="M94" s="22">
        <f>SUMIFS(Data!$D:$D,Data!$A:$A,Detailed!$C$4,Data!$B:$B,Detailed!$B94,Data!$C:$C,Detailed!M$93)</f>
        <v>1850678055.8023901</v>
      </c>
      <c r="N94" s="22">
        <f>SUMIFS(Data!$D:$D,Data!$A:$A,Detailed!$C$4,Data!$B:$B,Detailed!$B94,Data!$C:$C,Detailed!N$93)</f>
        <v>1995441653.3054302</v>
      </c>
    </row>
    <row r="95" spans="2:14" ht="13.5" thickBot="1" x14ac:dyDescent="0.25">
      <c r="B95" s="23" t="s">
        <v>52</v>
      </c>
      <c r="C95" s="24">
        <f t="shared" ref="C95:N95" si="20">C94*(1+C98)</f>
        <v>1368097101.0496359</v>
      </c>
      <c r="D95" s="24">
        <f t="shared" si="20"/>
        <v>1439827355.6454897</v>
      </c>
      <c r="E95" s="24">
        <f t="shared" si="20"/>
        <v>1493126438.4549775</v>
      </c>
      <c r="F95" s="24">
        <f t="shared" si="20"/>
        <v>1530169867.0021529</v>
      </c>
      <c r="G95" s="24">
        <f t="shared" si="20"/>
        <v>1592911419.941649</v>
      </c>
      <c r="H95" s="24">
        <f t="shared" si="20"/>
        <v>1645100182.2355709</v>
      </c>
      <c r="I95" s="24">
        <f t="shared" si="20"/>
        <v>1698399482.8155699</v>
      </c>
      <c r="J95" s="24">
        <f t="shared" si="20"/>
        <v>1711386650.0955138</v>
      </c>
      <c r="K95" s="24">
        <f t="shared" si="20"/>
        <v>1801916323.0508566</v>
      </c>
      <c r="L95" s="24">
        <f t="shared" si="20"/>
        <v>1887318822.5114923</v>
      </c>
      <c r="M95" s="24">
        <f t="shared" si="20"/>
        <v>1995619865.6137893</v>
      </c>
      <c r="N95" s="24">
        <f t="shared" si="20"/>
        <v>2076296705.0066438</v>
      </c>
    </row>
    <row r="97" spans="2:14" ht="13.5" thickBot="1" x14ac:dyDescent="0.25">
      <c r="B97" s="52" t="s">
        <v>66</v>
      </c>
      <c r="C97" s="53">
        <v>2014</v>
      </c>
      <c r="D97" s="53">
        <v>2015</v>
      </c>
      <c r="E97" s="53">
        <v>2016</v>
      </c>
      <c r="F97" s="53">
        <v>2017</v>
      </c>
      <c r="G97" s="53">
        <v>2018</v>
      </c>
      <c r="H97" s="53">
        <v>2019</v>
      </c>
      <c r="I97" s="53">
        <v>2020</v>
      </c>
      <c r="J97" s="53">
        <v>2021</v>
      </c>
      <c r="K97" s="53">
        <v>2022</v>
      </c>
      <c r="L97" s="53">
        <v>2023</v>
      </c>
      <c r="M97" s="53">
        <v>2024</v>
      </c>
      <c r="N97" s="53">
        <v>2025</v>
      </c>
    </row>
    <row r="98" spans="2:14" x14ac:dyDescent="0.2">
      <c r="B98" s="2" t="s">
        <v>53</v>
      </c>
      <c r="C98" s="8">
        <f>SUMIFS(Data!$D:$D,Data!$A:$A,Detailed!$C$4,Data!$B:$B,Detailed!$B98,Data!$C:$C,Detailed!C$97)</f>
        <v>2.1610999999999998E-2</v>
      </c>
      <c r="D98" s="8">
        <f>SUMIFS(Data!$D:$D,Data!$A:$A,Detailed!$C$4,Data!$B:$B,Detailed!$B98,Data!$C:$C,Detailed!D$97)</f>
        <v>2.3076900000000001E-2</v>
      </c>
      <c r="E98" s="8">
        <f>SUMIFS(Data!$D:$D,Data!$A:$A,Detailed!$C$4,Data!$B:$B,Detailed!$B98,Data!$C:$C,Detailed!E$97)</f>
        <v>1.50376E-2</v>
      </c>
      <c r="F98" s="8">
        <f>SUMIFS(Data!$D:$D,Data!$A:$A,Detailed!$C$4,Data!$B:$B,Detailed!$B98,Data!$C:$C,Detailed!F$97)</f>
        <v>1.2963000000000001E-2</v>
      </c>
      <c r="G98" s="8">
        <f>SUMIFS(Data!$D:$D,Data!$A:$A,Detailed!$C$4,Data!$B:$B,Detailed!$B98,Data!$C:$C,Detailed!G$97)</f>
        <v>1.9337E-2</v>
      </c>
      <c r="H98" s="8">
        <f>SUMIFS(Data!$D:$D,Data!$A:$A,Detailed!$C$4,Data!$B:$B,Detailed!$B98,Data!$C:$C,Detailed!H$97)</f>
        <v>2.0776900000000001E-2</v>
      </c>
      <c r="I98" s="8">
        <f>SUMIFS(Data!$D:$D,Data!$A:$A,Detailed!$C$4,Data!$B:$B,Detailed!$B98,Data!$C:$C,Detailed!I$97)</f>
        <v>1.5929200000000001E-2</v>
      </c>
      <c r="J98" s="8">
        <f>SUMIFS(Data!$D:$D,Data!$A:$A,Detailed!$C$4,Data!$B:$B,Detailed!$B98,Data!$C:$C,Detailed!J$97)</f>
        <v>-3.4843000000000001E-3</v>
      </c>
      <c r="K98" s="8">
        <f>SUMIFS(Data!$D:$D,Data!$A:$A,Detailed!$C$4,Data!$B:$B,Detailed!$B98,Data!$C:$C,Detailed!K$97)</f>
        <v>3.8461500000000003E-2</v>
      </c>
      <c r="L98" s="8">
        <f>SUMIFS(Data!$D:$D,Data!$A:$A,Detailed!$C$4,Data!$B:$B,Detailed!$B98,Data!$C:$C,Detailed!L$97)</f>
        <v>4.2436333872797827E-2</v>
      </c>
      <c r="M98" s="8">
        <f>SUMIFS(Data!$D:$D,Data!$A:$A,Detailed!$C$4,Data!$B:$B,Detailed!$B98,Data!$C:$C,Detailed!M$97)</f>
        <v>7.8318219291014124E-2</v>
      </c>
      <c r="N98" s="8">
        <f>SUMIFS(Data!$D:$D,Data!$A:$A,Detailed!$C$4,Data!$B:$B,Detailed!$B98,Data!$C:$C,Detailed!N$97)</f>
        <v>4.05198776758409E-2</v>
      </c>
    </row>
    <row r="99" spans="2:14" x14ac:dyDescent="0.2">
      <c r="B99" s="17" t="s">
        <v>64</v>
      </c>
      <c r="C99" s="51">
        <f>SUMIFS(Data!$D:$D,Data!$A:$A,Detailed!$C$4,Data!$B:$B,Detailed!$B99,Data!$C:$C,Detailed!C$97)</f>
        <v>2.5000000000000001E-2</v>
      </c>
      <c r="D99" s="51">
        <f>SUMIFS(Data!$D:$D,Data!$A:$A,Detailed!$C$4,Data!$B:$B,Detailed!$B99,Data!$C:$C,Detailed!D$97)</f>
        <v>2.5000000000000001E-2</v>
      </c>
      <c r="E99" s="51">
        <f>SUMIFS(Data!$D:$D,Data!$A:$A,Detailed!$C$4,Data!$B:$B,Detailed!$B99,Data!$C:$C,Detailed!E$97)</f>
        <v>2.5000000000000001E-2</v>
      </c>
      <c r="F99" s="51">
        <f>SUMIFS(Data!$D:$D,Data!$A:$A,Detailed!$C$4,Data!$B:$B,Detailed!$B99,Data!$C:$C,Detailed!F$97)</f>
        <v>2.5000000000000001E-2</v>
      </c>
      <c r="G99" s="51">
        <f>SUMIFS(Data!$D:$D,Data!$A:$A,Detailed!$C$4,Data!$B:$B,Detailed!$B99,Data!$C:$C,Detailed!G$97)</f>
        <v>2.4499511480039999E-2</v>
      </c>
      <c r="H99" s="51">
        <f>SUMIFS(Data!$D:$D,Data!$A:$A,Detailed!$C$4,Data!$B:$B,Detailed!$B99,Data!$C:$C,Detailed!H$97)</f>
        <v>2.4499511480039999E-2</v>
      </c>
      <c r="I99" s="51">
        <f>SUMIFS(Data!$D:$D,Data!$A:$A,Detailed!$C$4,Data!$B:$B,Detailed!$B99,Data!$C:$C,Detailed!I$97)</f>
        <v>2.4499511480039999E-2</v>
      </c>
      <c r="J99" s="51">
        <f>SUMIFS(Data!$D:$D,Data!$A:$A,Detailed!$C$4,Data!$B:$B,Detailed!$B99,Data!$C:$C,Detailed!J$97)</f>
        <v>2.4499511480039999E-2</v>
      </c>
      <c r="K99" s="51">
        <f>SUMIFS(Data!$D:$D,Data!$A:$A,Detailed!$C$4,Data!$B:$B,Detailed!$B99,Data!$C:$C,Detailed!K$97)</f>
        <v>2.4499511480039999E-2</v>
      </c>
      <c r="L99" s="51">
        <f>SUMIFS(Data!$D:$D,Data!$A:$A,Detailed!$C$4,Data!$B:$B,Detailed!$B99,Data!$C:$C,Detailed!L$97)</f>
        <v>6.2062918992328596E-2</v>
      </c>
      <c r="M99" s="51">
        <f>SUMIFS(Data!$D:$D,Data!$A:$A,Detailed!$C$4,Data!$B:$B,Detailed!$B99,Data!$C:$C,Detailed!M$97)</f>
        <v>2.9193048507912156E-2</v>
      </c>
      <c r="N99" s="51">
        <f>SUMIFS(Data!$D:$D,Data!$A:$A,Detailed!$C$4,Data!$B:$B,Detailed!$B99,Data!$C:$C,Detailed!N$97)</f>
        <v>2.9193048507912156E-2</v>
      </c>
    </row>
    <row r="100" spans="2:14" x14ac:dyDescent="0.2">
      <c r="B100" s="4"/>
      <c r="C100" s="50"/>
      <c r="D100" s="50"/>
      <c r="E100" s="50"/>
      <c r="F100" s="50"/>
      <c r="G100" s="50"/>
      <c r="H100" s="50"/>
      <c r="I100" s="50"/>
      <c r="J100" s="50"/>
      <c r="K100" s="50"/>
    </row>
    <row r="101" spans="2:14" ht="12.75" customHeight="1" x14ac:dyDescent="0.2">
      <c r="B101" s="110" t="s">
        <v>134</v>
      </c>
      <c r="C101" s="111"/>
      <c r="D101" s="111"/>
      <c r="E101" s="111"/>
      <c r="F101" s="111"/>
      <c r="G101" s="111"/>
      <c r="H101" s="111"/>
      <c r="I101" s="111"/>
      <c r="J101" s="111"/>
      <c r="K101" s="111"/>
      <c r="L101" s="111"/>
      <c r="M101" s="111"/>
      <c r="N101" s="111"/>
    </row>
    <row r="102" spans="2:14" ht="47.25" customHeight="1" x14ac:dyDescent="0.2">
      <c r="B102" s="111"/>
      <c r="C102" s="111"/>
      <c r="D102" s="111"/>
      <c r="E102" s="111"/>
      <c r="F102" s="111"/>
      <c r="G102" s="111"/>
      <c r="H102" s="111"/>
      <c r="I102" s="111"/>
      <c r="J102" s="111"/>
      <c r="K102" s="111"/>
      <c r="L102" s="111"/>
      <c r="M102" s="111"/>
      <c r="N102" s="111"/>
    </row>
    <row r="105" spans="2:14" x14ac:dyDescent="0.2">
      <c r="H105" s="59"/>
      <c r="I105" s="59"/>
      <c r="J105" s="59"/>
      <c r="K105" s="59"/>
      <c r="L105" s="59"/>
      <c r="M105" s="59"/>
    </row>
  </sheetData>
  <mergeCells count="9">
    <mergeCell ref="B68:N69"/>
    <mergeCell ref="B82:N83"/>
    <mergeCell ref="B90:N91"/>
    <mergeCell ref="B101:N102"/>
    <mergeCell ref="B19:N20"/>
    <mergeCell ref="B27:N28"/>
    <mergeCell ref="B40:N41"/>
    <mergeCell ref="B48:N49"/>
    <mergeCell ref="B59:N6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73368312-7641-4703-B130-6C6A0E279926}">
          <x14:formula1>
            <xm:f>Inputs!$H$3:$H$4</xm:f>
          </x14:formula1>
          <xm:sqref>F6</xm:sqref>
        </x14:dataValidation>
        <x14:dataValidation type="list" allowBlank="1" showInputMessage="1" showErrorMessage="1" xr:uid="{BF5BD333-4B2D-46AA-9130-E484FA80F47D}">
          <x14:formula1>
            <xm:f>Inputs!$A$3:$A$8</xm:f>
          </x14:formula1>
          <xm:sqref>C4</xm:sqref>
        </x14:dataValidation>
        <x14:dataValidation type="list" allowBlank="1" showInputMessage="1" showErrorMessage="1" xr:uid="{FDB2FCF8-67FC-432A-8950-2645D441DE74}">
          <x14:formula1>
            <xm:f>Inputs!$D$3:$D$4</xm:f>
          </x14:formula1>
          <xm:sqref>C8 C10</xm:sqref>
        </x14:dataValidation>
        <x14:dataValidation type="list" allowBlank="1" showInputMessage="1" showErrorMessage="1" xr:uid="{8C365060-313A-4F15-81F1-9B1EDDDB8504}">
          <x14:formula1>
            <xm:f>Inputs!$C$3:$C$4</xm:f>
          </x14:formula1>
          <xm:sqref>C6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21B32-10A4-4194-A855-C3B0473E413D}">
  <sheetPr codeName="Sheet14"/>
  <dimension ref="A1:E4075"/>
  <sheetViews>
    <sheetView zoomScale="85" zoomScaleNormal="85" workbookViewId="0">
      <selection activeCell="G23" sqref="G23"/>
    </sheetView>
  </sheetViews>
  <sheetFormatPr defaultColWidth="9" defaultRowHeight="14.25" x14ac:dyDescent="0.2"/>
  <cols>
    <col min="1" max="1" width="22.375" style="99" customWidth="1"/>
    <col min="2" max="2" width="77.125" style="99" customWidth="1"/>
    <col min="3" max="3" width="7.25" style="99" customWidth="1"/>
    <col min="4" max="4" width="20.75" style="62" customWidth="1"/>
    <col min="5" max="6" width="9" style="99"/>
    <col min="7" max="7" width="12.625" style="99" customWidth="1"/>
    <col min="8" max="16384" width="9" style="99"/>
  </cols>
  <sheetData>
    <row r="1" spans="1:4" ht="15" x14ac:dyDescent="0.25">
      <c r="A1" s="98" t="s">
        <v>59</v>
      </c>
      <c r="B1" s="98"/>
      <c r="C1" s="98" t="s">
        <v>55</v>
      </c>
      <c r="D1" s="84" t="s">
        <v>62</v>
      </c>
    </row>
    <row r="2" spans="1:4" x14ac:dyDescent="0.2">
      <c r="A2" s="99" t="s">
        <v>71</v>
      </c>
      <c r="B2" s="99" t="s">
        <v>99</v>
      </c>
      <c r="C2" s="99">
        <v>2014</v>
      </c>
      <c r="D2" s="86">
        <v>0.111300329294446</v>
      </c>
    </row>
    <row r="3" spans="1:4" x14ac:dyDescent="0.2">
      <c r="A3" s="99" t="s">
        <v>71</v>
      </c>
      <c r="B3" s="99" t="s">
        <v>99</v>
      </c>
      <c r="C3" s="99">
        <v>2015</v>
      </c>
      <c r="D3" s="86">
        <v>0.111300329294446</v>
      </c>
    </row>
    <row r="4" spans="1:4" x14ac:dyDescent="0.2">
      <c r="A4" s="99" t="s">
        <v>71</v>
      </c>
      <c r="B4" s="99" t="s">
        <v>99</v>
      </c>
      <c r="C4" s="99">
        <v>2016</v>
      </c>
      <c r="D4" s="86">
        <v>0.111300329294446</v>
      </c>
    </row>
    <row r="5" spans="1:4" x14ac:dyDescent="0.2">
      <c r="A5" s="99" t="s">
        <v>71</v>
      </c>
      <c r="B5" s="99" t="s">
        <v>99</v>
      </c>
      <c r="C5" s="99">
        <v>2017</v>
      </c>
      <c r="D5" s="86">
        <v>6.4467019687873994E-2</v>
      </c>
    </row>
    <row r="6" spans="1:4" x14ac:dyDescent="0.2">
      <c r="A6" s="99" t="s">
        <v>71</v>
      </c>
      <c r="B6" s="99" t="s">
        <v>99</v>
      </c>
      <c r="C6" s="99">
        <v>2018</v>
      </c>
      <c r="D6" s="86">
        <v>6.4225451238045003E-2</v>
      </c>
    </row>
    <row r="7" spans="1:4" x14ac:dyDescent="0.2">
      <c r="A7" s="99" t="s">
        <v>71</v>
      </c>
      <c r="B7" s="99" t="s">
        <v>99</v>
      </c>
      <c r="C7" s="99">
        <v>2019</v>
      </c>
      <c r="D7" s="86">
        <v>6.3653021933438997E-2</v>
      </c>
    </row>
    <row r="8" spans="1:4" x14ac:dyDescent="0.2">
      <c r="A8" s="99" t="s">
        <v>71</v>
      </c>
      <c r="B8" s="99" t="s">
        <v>99</v>
      </c>
      <c r="C8" s="99">
        <v>2020</v>
      </c>
      <c r="D8" s="86">
        <v>6.2948261693716007E-2</v>
      </c>
    </row>
    <row r="9" spans="1:4" x14ac:dyDescent="0.2">
      <c r="A9" s="99" t="s">
        <v>71</v>
      </c>
      <c r="B9" s="99" t="s">
        <v>99</v>
      </c>
      <c r="C9" s="99">
        <v>2021</v>
      </c>
      <c r="D9" s="86">
        <v>6.1281337521527E-2</v>
      </c>
    </row>
    <row r="10" spans="1:4" x14ac:dyDescent="0.2">
      <c r="A10" s="99" t="s">
        <v>71</v>
      </c>
      <c r="B10" s="99" t="s">
        <v>99</v>
      </c>
      <c r="C10" s="99">
        <v>2022</v>
      </c>
      <c r="D10" s="86">
        <v>5.1426325236488997E-2</v>
      </c>
    </row>
    <row r="11" spans="1:4" x14ac:dyDescent="0.2">
      <c r="A11" s="99" t="s">
        <v>71</v>
      </c>
      <c r="B11" s="99" t="s">
        <v>99</v>
      </c>
      <c r="C11" s="99">
        <v>2023</v>
      </c>
      <c r="D11" s="86">
        <v>5.0604836191124998E-2</v>
      </c>
    </row>
    <row r="12" spans="1:4" x14ac:dyDescent="0.2">
      <c r="A12" s="99" t="s">
        <v>71</v>
      </c>
      <c r="B12" s="99" t="s">
        <v>99</v>
      </c>
      <c r="C12" s="99">
        <v>2024</v>
      </c>
      <c r="D12" s="86">
        <v>5.1166612121043002E-2</v>
      </c>
    </row>
    <row r="13" spans="1:4" x14ac:dyDescent="0.2">
      <c r="A13" s="99" t="s">
        <v>71</v>
      </c>
      <c r="B13" s="99" t="s">
        <v>99</v>
      </c>
      <c r="C13" s="99">
        <v>2025</v>
      </c>
      <c r="D13" s="86">
        <v>5.1352136547727613E-2</v>
      </c>
    </row>
    <row r="14" spans="1:4" x14ac:dyDescent="0.2">
      <c r="A14" s="99" t="s">
        <v>60</v>
      </c>
      <c r="B14" s="99" t="s">
        <v>99</v>
      </c>
      <c r="C14" s="99">
        <v>2014</v>
      </c>
      <c r="D14" s="86">
        <v>8.0767771875926694E-2</v>
      </c>
    </row>
    <row r="15" spans="1:4" x14ac:dyDescent="0.2">
      <c r="A15" s="99" t="s">
        <v>60</v>
      </c>
      <c r="B15" s="99" t="s">
        <v>99</v>
      </c>
      <c r="C15" s="99">
        <v>2015</v>
      </c>
      <c r="D15" s="86">
        <v>8.0762776903115424E-2</v>
      </c>
    </row>
    <row r="16" spans="1:4" x14ac:dyDescent="0.2">
      <c r="A16" s="99" t="s">
        <v>60</v>
      </c>
      <c r="B16" s="99" t="s">
        <v>99</v>
      </c>
      <c r="C16" s="99">
        <v>2016</v>
      </c>
      <c r="D16" s="86">
        <v>8.0758756780903995E-2</v>
      </c>
    </row>
    <row r="17" spans="1:4" x14ac:dyDescent="0.2">
      <c r="A17" s="99" t="s">
        <v>60</v>
      </c>
      <c r="B17" s="99" t="s">
        <v>99</v>
      </c>
      <c r="C17" s="99">
        <v>2017</v>
      </c>
      <c r="D17" s="86">
        <v>8.0753953260147809E-2</v>
      </c>
    </row>
    <row r="18" spans="1:4" x14ac:dyDescent="0.2">
      <c r="A18" s="99" t="s">
        <v>60</v>
      </c>
      <c r="B18" s="99" t="s">
        <v>99</v>
      </c>
      <c r="C18" s="99">
        <v>2018</v>
      </c>
      <c r="D18" s="86">
        <v>6.3867876446566996E-2</v>
      </c>
    </row>
    <row r="19" spans="1:4" x14ac:dyDescent="0.2">
      <c r="A19" s="99" t="s">
        <v>60</v>
      </c>
      <c r="B19" s="99" t="s">
        <v>99</v>
      </c>
      <c r="C19" s="99">
        <v>2019</v>
      </c>
      <c r="D19" s="86">
        <v>6.3793496912976005E-2</v>
      </c>
    </row>
    <row r="20" spans="1:4" x14ac:dyDescent="0.2">
      <c r="A20" s="99" t="s">
        <v>60</v>
      </c>
      <c r="B20" s="99" t="s">
        <v>99</v>
      </c>
      <c r="C20" s="99">
        <v>2020</v>
      </c>
      <c r="D20" s="86">
        <v>6.2809996465007997E-2</v>
      </c>
    </row>
    <row r="21" spans="1:4" x14ac:dyDescent="0.2">
      <c r="A21" s="99" t="s">
        <v>60</v>
      </c>
      <c r="B21" s="99" t="s">
        <v>99</v>
      </c>
      <c r="C21" s="99">
        <v>2021</v>
      </c>
      <c r="D21" s="86">
        <v>6.1438278127140998E-2</v>
      </c>
    </row>
    <row r="22" spans="1:4" x14ac:dyDescent="0.2">
      <c r="A22" s="99" t="s">
        <v>60</v>
      </c>
      <c r="B22" s="99" t="s">
        <v>99</v>
      </c>
      <c r="C22" s="99">
        <v>2022</v>
      </c>
      <c r="D22" s="86">
        <v>6.0423933190699997E-2</v>
      </c>
    </row>
    <row r="23" spans="1:4" x14ac:dyDescent="0.2">
      <c r="A23" s="99" t="s">
        <v>60</v>
      </c>
      <c r="B23" s="99" t="s">
        <v>99</v>
      </c>
      <c r="C23" s="99">
        <v>2023</v>
      </c>
      <c r="D23" s="86">
        <v>5.6793418723605806E-2</v>
      </c>
    </row>
    <row r="24" spans="1:4" x14ac:dyDescent="0.2">
      <c r="A24" s="99" t="s">
        <v>60</v>
      </c>
      <c r="B24" s="99" t="s">
        <v>99</v>
      </c>
      <c r="C24" s="99">
        <v>2024</v>
      </c>
      <c r="D24" s="86">
        <v>5.8301040850111001E-2</v>
      </c>
    </row>
    <row r="25" spans="1:4" x14ac:dyDescent="0.2">
      <c r="A25" s="99" t="s">
        <v>60</v>
      </c>
      <c r="B25" s="99" t="s">
        <v>99</v>
      </c>
      <c r="C25" s="99">
        <v>2025</v>
      </c>
      <c r="D25" s="86">
        <v>5.8961432289787591E-2</v>
      </c>
    </row>
    <row r="26" spans="1:4" x14ac:dyDescent="0.2">
      <c r="A26" s="99" t="s">
        <v>74</v>
      </c>
      <c r="B26" s="99" t="s">
        <v>99</v>
      </c>
      <c r="C26" s="99">
        <v>2014</v>
      </c>
      <c r="D26" s="86">
        <v>7.7772067151223007E-2</v>
      </c>
    </row>
    <row r="27" spans="1:4" x14ac:dyDescent="0.2">
      <c r="A27" s="99" t="s">
        <v>74</v>
      </c>
      <c r="B27" s="99" t="s">
        <v>99</v>
      </c>
      <c r="C27" s="99">
        <v>2015</v>
      </c>
      <c r="D27" s="86">
        <v>7.7772067151223007E-2</v>
      </c>
    </row>
    <row r="28" spans="1:4" x14ac:dyDescent="0.2">
      <c r="A28" s="99" t="s">
        <v>74</v>
      </c>
      <c r="B28" s="99" t="s">
        <v>99</v>
      </c>
      <c r="C28" s="99">
        <v>2016</v>
      </c>
      <c r="D28" s="86">
        <v>7.7772067151223007E-2</v>
      </c>
    </row>
    <row r="29" spans="1:4" x14ac:dyDescent="0.2">
      <c r="A29" s="99" t="s">
        <v>74</v>
      </c>
      <c r="B29" s="99" t="s">
        <v>99</v>
      </c>
      <c r="C29" s="99">
        <v>2017</v>
      </c>
      <c r="D29" s="86">
        <v>7.7772067151223007E-2</v>
      </c>
    </row>
    <row r="30" spans="1:4" x14ac:dyDescent="0.2">
      <c r="A30" s="99" t="s">
        <v>74</v>
      </c>
      <c r="B30" s="99" t="s">
        <v>99</v>
      </c>
      <c r="C30" s="99">
        <v>2018</v>
      </c>
      <c r="D30" s="86">
        <v>6.6325166024002999E-2</v>
      </c>
    </row>
    <row r="31" spans="1:4" x14ac:dyDescent="0.2">
      <c r="A31" s="99" t="s">
        <v>74</v>
      </c>
      <c r="B31" s="99" t="s">
        <v>99</v>
      </c>
      <c r="C31" s="99">
        <v>2019</v>
      </c>
      <c r="D31" s="86">
        <v>6.6037873961738006E-2</v>
      </c>
    </row>
    <row r="32" spans="1:4" x14ac:dyDescent="0.2">
      <c r="A32" s="99" t="s">
        <v>74</v>
      </c>
      <c r="B32" s="99" t="s">
        <v>99</v>
      </c>
      <c r="C32" s="99">
        <v>2020</v>
      </c>
      <c r="D32" s="86">
        <v>6.5109140756501996E-2</v>
      </c>
    </row>
    <row r="33" spans="1:4" x14ac:dyDescent="0.2">
      <c r="A33" s="99" t="s">
        <v>74</v>
      </c>
      <c r="B33" s="99" t="s">
        <v>99</v>
      </c>
      <c r="C33" s="99">
        <v>2021</v>
      </c>
      <c r="D33" s="86">
        <v>6.3738617323301994E-2</v>
      </c>
    </row>
    <row r="34" spans="1:4" x14ac:dyDescent="0.2">
      <c r="A34" s="99" t="s">
        <v>74</v>
      </c>
      <c r="B34" s="99" t="s">
        <v>99</v>
      </c>
      <c r="C34" s="99">
        <v>2022</v>
      </c>
      <c r="D34" s="86">
        <v>6.2116055674287997E-2</v>
      </c>
    </row>
    <row r="35" spans="1:4" x14ac:dyDescent="0.2">
      <c r="A35" s="99" t="s">
        <v>74</v>
      </c>
      <c r="B35" s="99" t="s">
        <v>99</v>
      </c>
      <c r="C35" s="99">
        <v>2023</v>
      </c>
      <c r="D35" s="86">
        <v>5.9533849375848477E-2</v>
      </c>
    </row>
    <row r="36" spans="1:4" x14ac:dyDescent="0.2">
      <c r="A36" s="99" t="s">
        <v>74</v>
      </c>
      <c r="B36" s="99" t="s">
        <v>99</v>
      </c>
      <c r="C36" s="99">
        <v>2024</v>
      </c>
      <c r="D36" s="86">
        <v>5.9904180060401997E-2</v>
      </c>
    </row>
    <row r="37" spans="1:4" x14ac:dyDescent="0.2">
      <c r="A37" s="99" t="s">
        <v>74</v>
      </c>
      <c r="B37" s="99" t="s">
        <v>99</v>
      </c>
      <c r="C37" s="99">
        <v>2025</v>
      </c>
      <c r="D37" s="86">
        <v>6.0754456969021833E-2</v>
      </c>
    </row>
    <row r="38" spans="1:4" x14ac:dyDescent="0.2">
      <c r="A38" s="99" t="s">
        <v>72</v>
      </c>
      <c r="B38" s="99" t="s">
        <v>99</v>
      </c>
      <c r="C38" s="99">
        <v>2014</v>
      </c>
      <c r="D38" s="86">
        <v>0.104452412828378</v>
      </c>
    </row>
    <row r="39" spans="1:4" x14ac:dyDescent="0.2">
      <c r="A39" s="99" t="s">
        <v>72</v>
      </c>
      <c r="B39" s="99" t="s">
        <v>99</v>
      </c>
      <c r="C39" s="99">
        <v>2015</v>
      </c>
      <c r="D39" s="86">
        <v>0.104452412828378</v>
      </c>
    </row>
    <row r="40" spans="1:4" x14ac:dyDescent="0.2">
      <c r="A40" s="99" t="s">
        <v>72</v>
      </c>
      <c r="B40" s="99" t="s">
        <v>99</v>
      </c>
      <c r="C40" s="99">
        <v>2016</v>
      </c>
      <c r="D40" s="86">
        <v>6.5310918354423E-2</v>
      </c>
    </row>
    <row r="41" spans="1:4" x14ac:dyDescent="0.2">
      <c r="A41" s="99" t="s">
        <v>72</v>
      </c>
      <c r="B41" s="99" t="s">
        <v>99</v>
      </c>
      <c r="C41" s="99">
        <v>2017</v>
      </c>
      <c r="D41" s="86">
        <v>6.5459413785124002E-2</v>
      </c>
    </row>
    <row r="42" spans="1:4" x14ac:dyDescent="0.2">
      <c r="A42" s="99" t="s">
        <v>72</v>
      </c>
      <c r="B42" s="99" t="s">
        <v>99</v>
      </c>
      <c r="C42" s="99">
        <v>2018</v>
      </c>
      <c r="D42" s="86">
        <v>6.5249488628808999E-2</v>
      </c>
    </row>
    <row r="43" spans="1:4" x14ac:dyDescent="0.2">
      <c r="A43" s="99" t="s">
        <v>72</v>
      </c>
      <c r="B43" s="99" t="s">
        <v>99</v>
      </c>
      <c r="C43" s="99">
        <v>2019</v>
      </c>
      <c r="D43" s="86">
        <v>6.4710429647978004E-2</v>
      </c>
    </row>
    <row r="44" spans="1:4" x14ac:dyDescent="0.2">
      <c r="A44" s="99" t="s">
        <v>72</v>
      </c>
      <c r="B44" s="99" t="s">
        <v>99</v>
      </c>
      <c r="C44" s="99">
        <v>2020</v>
      </c>
      <c r="D44" s="86">
        <v>6.4394022631438994E-2</v>
      </c>
    </row>
    <row r="45" spans="1:4" x14ac:dyDescent="0.2">
      <c r="A45" s="99" t="s">
        <v>72</v>
      </c>
      <c r="B45" s="99" t="s">
        <v>99</v>
      </c>
      <c r="C45" s="99">
        <v>2021</v>
      </c>
      <c r="D45" s="86">
        <v>6.3061291552212004E-2</v>
      </c>
    </row>
    <row r="46" spans="1:4" x14ac:dyDescent="0.2">
      <c r="A46" s="99" t="s">
        <v>72</v>
      </c>
      <c r="B46" s="99" t="s">
        <v>99</v>
      </c>
      <c r="C46" s="99">
        <v>2022</v>
      </c>
      <c r="D46" s="86">
        <v>5.0880940918532E-2</v>
      </c>
    </row>
    <row r="47" spans="1:4" x14ac:dyDescent="0.2">
      <c r="A47" s="99" t="s">
        <v>72</v>
      </c>
      <c r="B47" s="99" t="s">
        <v>99</v>
      </c>
      <c r="C47" s="99">
        <v>2023</v>
      </c>
      <c r="D47" s="86">
        <v>4.9800515378706001E-2</v>
      </c>
    </row>
    <row r="48" spans="1:4" x14ac:dyDescent="0.2">
      <c r="A48" s="99" t="s">
        <v>72</v>
      </c>
      <c r="B48" s="99" t="s">
        <v>99</v>
      </c>
      <c r="C48" s="99">
        <v>2024</v>
      </c>
      <c r="D48" s="86">
        <v>5.0642557780124997E-2</v>
      </c>
    </row>
    <row r="49" spans="1:4" x14ac:dyDescent="0.2">
      <c r="A49" s="99" t="s">
        <v>72</v>
      </c>
      <c r="B49" s="99" t="s">
        <v>99</v>
      </c>
      <c r="C49" s="99">
        <v>2025</v>
      </c>
      <c r="D49" s="86">
        <v>5.1406368329001459E-2</v>
      </c>
    </row>
    <row r="50" spans="1:4" x14ac:dyDescent="0.2">
      <c r="A50" s="99" t="s">
        <v>73</v>
      </c>
      <c r="B50" s="99" t="s">
        <v>99</v>
      </c>
      <c r="C50" s="99">
        <v>2014</v>
      </c>
      <c r="D50" s="86">
        <v>0.11210782580799375</v>
      </c>
    </row>
    <row r="51" spans="1:4" x14ac:dyDescent="0.2">
      <c r="A51" s="99" t="s">
        <v>73</v>
      </c>
      <c r="B51" s="99" t="s">
        <v>99</v>
      </c>
      <c r="C51" s="99">
        <v>2015</v>
      </c>
      <c r="D51" s="86">
        <v>0.11210782580799375</v>
      </c>
    </row>
    <row r="52" spans="1:4" x14ac:dyDescent="0.2">
      <c r="A52" s="99" t="s">
        <v>73</v>
      </c>
      <c r="B52" s="99" t="s">
        <v>99</v>
      </c>
      <c r="C52" s="99">
        <v>2016</v>
      </c>
      <c r="D52" s="86">
        <v>5.6491927420377001E-2</v>
      </c>
    </row>
    <row r="53" spans="1:4" x14ac:dyDescent="0.2">
      <c r="A53" s="99" t="s">
        <v>73</v>
      </c>
      <c r="B53" s="99" t="s">
        <v>99</v>
      </c>
      <c r="C53" s="99">
        <v>2017</v>
      </c>
      <c r="D53" s="86">
        <v>5.7181375326667998E-2</v>
      </c>
    </row>
    <row r="54" spans="1:4" x14ac:dyDescent="0.2">
      <c r="A54" s="99" t="s">
        <v>73</v>
      </c>
      <c r="B54" s="99" t="s">
        <v>99</v>
      </c>
      <c r="C54" s="99">
        <v>2018</v>
      </c>
      <c r="D54" s="86">
        <v>5.7658461551211002E-2</v>
      </c>
    </row>
    <row r="55" spans="1:4" x14ac:dyDescent="0.2">
      <c r="A55" s="99" t="s">
        <v>73</v>
      </c>
      <c r="B55" s="99" t="s">
        <v>99</v>
      </c>
      <c r="C55" s="99">
        <v>2019</v>
      </c>
      <c r="D55" s="86">
        <v>5.7838361802374998E-2</v>
      </c>
    </row>
    <row r="56" spans="1:4" x14ac:dyDescent="0.2">
      <c r="A56" s="99" t="s">
        <v>73</v>
      </c>
      <c r="B56" s="99" t="s">
        <v>99</v>
      </c>
      <c r="C56" s="99">
        <v>2020</v>
      </c>
      <c r="D56" s="86">
        <v>5.7838361802374998E-2</v>
      </c>
    </row>
    <row r="57" spans="1:4" x14ac:dyDescent="0.2">
      <c r="A57" s="99" t="s">
        <v>73</v>
      </c>
      <c r="B57" s="99" t="s">
        <v>99</v>
      </c>
      <c r="C57" s="99">
        <v>2021</v>
      </c>
      <c r="D57" s="86">
        <v>4.8453050094998E-2</v>
      </c>
    </row>
    <row r="58" spans="1:4" x14ac:dyDescent="0.2">
      <c r="A58" s="99" t="s">
        <v>73</v>
      </c>
      <c r="B58" s="99" t="s">
        <v>99</v>
      </c>
      <c r="C58" s="99">
        <v>2022</v>
      </c>
      <c r="D58" s="86">
        <v>4.7225968789446002E-2</v>
      </c>
    </row>
    <row r="59" spans="1:4" x14ac:dyDescent="0.2">
      <c r="A59" s="99" t="s">
        <v>73</v>
      </c>
      <c r="B59" s="99" t="s">
        <v>99</v>
      </c>
      <c r="C59" s="99">
        <v>2023</v>
      </c>
      <c r="D59" s="86">
        <v>4.6978324178645003E-2</v>
      </c>
    </row>
    <row r="60" spans="1:4" x14ac:dyDescent="0.2">
      <c r="A60" s="99" t="s">
        <v>73</v>
      </c>
      <c r="B60" s="99" t="s">
        <v>99</v>
      </c>
      <c r="C60" s="99">
        <v>2024</v>
      </c>
      <c r="D60" s="86">
        <v>4.8160489351956E-2</v>
      </c>
    </row>
    <row r="61" spans="1:4" x14ac:dyDescent="0.2">
      <c r="A61" s="99" t="s">
        <v>73</v>
      </c>
      <c r="B61" s="99" t="s">
        <v>99</v>
      </c>
      <c r="C61" s="99">
        <v>2025</v>
      </c>
      <c r="D61" s="86">
        <v>4.9096679253455969E-2</v>
      </c>
    </row>
    <row r="62" spans="1:4" x14ac:dyDescent="0.2">
      <c r="A62" s="99" t="s">
        <v>11</v>
      </c>
      <c r="B62" s="99" t="s">
        <v>99</v>
      </c>
      <c r="C62" s="99">
        <v>2014</v>
      </c>
      <c r="D62" s="86">
        <v>7.9631730988063004E-2</v>
      </c>
    </row>
    <row r="63" spans="1:4" x14ac:dyDescent="0.2">
      <c r="A63" s="99" t="s">
        <v>11</v>
      </c>
      <c r="B63" s="99" t="s">
        <v>99</v>
      </c>
      <c r="C63" s="99">
        <v>2015</v>
      </c>
      <c r="D63" s="86">
        <v>7.9631730988063004E-2</v>
      </c>
    </row>
    <row r="64" spans="1:4" x14ac:dyDescent="0.2">
      <c r="A64" s="99" t="s">
        <v>11</v>
      </c>
      <c r="B64" s="99" t="s">
        <v>99</v>
      </c>
      <c r="C64" s="99">
        <v>2016</v>
      </c>
      <c r="D64" s="86">
        <v>7.9631730988063004E-2</v>
      </c>
    </row>
    <row r="65" spans="1:4" ht="14.1" customHeight="1" x14ac:dyDescent="0.2">
      <c r="A65" s="99" t="s">
        <v>11</v>
      </c>
      <c r="B65" s="99" t="s">
        <v>99</v>
      </c>
      <c r="C65" s="99">
        <v>2017</v>
      </c>
      <c r="D65" s="86">
        <v>7.9631730988063004E-2</v>
      </c>
    </row>
    <row r="66" spans="1:4" x14ac:dyDescent="0.2">
      <c r="A66" s="99" t="s">
        <v>11</v>
      </c>
      <c r="B66" s="99" t="s">
        <v>99</v>
      </c>
      <c r="C66" s="99">
        <v>2018</v>
      </c>
      <c r="D66" s="86">
        <v>6.5490533397815007E-2</v>
      </c>
    </row>
    <row r="67" spans="1:4" x14ac:dyDescent="0.2">
      <c r="A67" s="99" t="s">
        <v>11</v>
      </c>
      <c r="B67" s="99" t="s">
        <v>99</v>
      </c>
      <c r="C67" s="99">
        <v>2019</v>
      </c>
      <c r="D67" s="86">
        <v>6.5453213998489995E-2</v>
      </c>
    </row>
    <row r="68" spans="1:4" x14ac:dyDescent="0.2">
      <c r="A68" s="99" t="s">
        <v>11</v>
      </c>
      <c r="B68" s="99" t="s">
        <v>99</v>
      </c>
      <c r="C68" s="99">
        <v>2020</v>
      </c>
      <c r="D68" s="86">
        <v>6.4488174745470001E-2</v>
      </c>
    </row>
    <row r="69" spans="1:4" x14ac:dyDescent="0.2">
      <c r="A69" s="99" t="s">
        <v>11</v>
      </c>
      <c r="B69" s="99" t="s">
        <v>99</v>
      </c>
      <c r="C69" s="99">
        <v>2021</v>
      </c>
      <c r="D69" s="86">
        <v>6.3193687886682004E-2</v>
      </c>
    </row>
    <row r="70" spans="1:4" x14ac:dyDescent="0.2">
      <c r="A70" s="99" t="s">
        <v>11</v>
      </c>
      <c r="B70" s="99" t="s">
        <v>99</v>
      </c>
      <c r="C70" s="99">
        <v>2022</v>
      </c>
      <c r="D70" s="86">
        <v>6.1972586430307001E-2</v>
      </c>
    </row>
    <row r="71" spans="1:4" x14ac:dyDescent="0.2">
      <c r="A71" s="99" t="s">
        <v>11</v>
      </c>
      <c r="B71" s="99" t="s">
        <v>99</v>
      </c>
      <c r="C71" s="99">
        <v>2023</v>
      </c>
      <c r="D71" s="86">
        <v>6.0578811475343372E-2</v>
      </c>
    </row>
    <row r="72" spans="1:4" x14ac:dyDescent="0.2">
      <c r="A72" s="99" t="s">
        <v>11</v>
      </c>
      <c r="B72" s="99" t="s">
        <v>99</v>
      </c>
      <c r="C72" s="99">
        <v>2024</v>
      </c>
      <c r="D72" s="86">
        <v>5.8316079567404998E-2</v>
      </c>
    </row>
    <row r="73" spans="1:4" x14ac:dyDescent="0.2">
      <c r="A73" s="99" t="s">
        <v>11</v>
      </c>
      <c r="B73" s="99" t="s">
        <v>99</v>
      </c>
      <c r="C73" s="99">
        <v>2025</v>
      </c>
      <c r="D73" s="86">
        <v>5.9016173726144511E-2</v>
      </c>
    </row>
    <row r="74" spans="1:4" x14ac:dyDescent="0.2">
      <c r="A74" s="99" t="s">
        <v>71</v>
      </c>
      <c r="B74" s="99" t="s">
        <v>108</v>
      </c>
      <c r="C74" s="99">
        <v>2014</v>
      </c>
      <c r="D74" s="86">
        <v>0.1036</v>
      </c>
    </row>
    <row r="75" spans="1:4" x14ac:dyDescent="0.2">
      <c r="A75" s="99" t="s">
        <v>71</v>
      </c>
      <c r="B75" s="99" t="s">
        <v>108</v>
      </c>
      <c r="C75" s="99">
        <v>2015</v>
      </c>
      <c r="D75" s="86">
        <v>0.1036</v>
      </c>
    </row>
    <row r="76" spans="1:4" x14ac:dyDescent="0.2">
      <c r="A76" s="99" t="s">
        <v>71</v>
      </c>
      <c r="B76" s="99" t="s">
        <v>108</v>
      </c>
      <c r="C76" s="99">
        <v>2016</v>
      </c>
      <c r="D76" s="86">
        <v>0.1036</v>
      </c>
    </row>
    <row r="77" spans="1:4" x14ac:dyDescent="0.2">
      <c r="A77" s="99" t="s">
        <v>71</v>
      </c>
      <c r="B77" s="99" t="s">
        <v>108</v>
      </c>
      <c r="C77" s="99">
        <v>2017</v>
      </c>
      <c r="D77" s="86">
        <v>7.0999999999999994E-2</v>
      </c>
    </row>
    <row r="78" spans="1:4" x14ac:dyDescent="0.2">
      <c r="A78" s="99" t="s">
        <v>71</v>
      </c>
      <c r="B78" s="99" t="s">
        <v>108</v>
      </c>
      <c r="C78" s="99">
        <v>2018</v>
      </c>
      <c r="D78" s="86">
        <v>7.0999999999999994E-2</v>
      </c>
    </row>
    <row r="79" spans="1:4" x14ac:dyDescent="0.2">
      <c r="A79" s="99" t="s">
        <v>71</v>
      </c>
      <c r="B79" s="99" t="s">
        <v>108</v>
      </c>
      <c r="C79" s="99">
        <v>2019</v>
      </c>
      <c r="D79" s="86">
        <v>7.0999999999999994E-2</v>
      </c>
    </row>
    <row r="80" spans="1:4" x14ac:dyDescent="0.2">
      <c r="A80" s="99" t="s">
        <v>71</v>
      </c>
      <c r="B80" s="99" t="s">
        <v>108</v>
      </c>
      <c r="C80" s="99">
        <v>2020</v>
      </c>
      <c r="D80" s="86">
        <v>7.0999999999999994E-2</v>
      </c>
    </row>
    <row r="81" spans="1:4" x14ac:dyDescent="0.2">
      <c r="A81" s="99" t="s">
        <v>71</v>
      </c>
      <c r="B81" s="99" t="s">
        <v>108</v>
      </c>
      <c r="C81" s="99">
        <v>2021</v>
      </c>
      <c r="D81" s="86">
        <v>7.0999999999999994E-2</v>
      </c>
    </row>
    <row r="82" spans="1:4" x14ac:dyDescent="0.2">
      <c r="A82" s="99" t="s">
        <v>71</v>
      </c>
      <c r="B82" s="99" t="s">
        <v>108</v>
      </c>
      <c r="C82" s="99">
        <v>2022</v>
      </c>
      <c r="D82" s="86">
        <v>5.3698127123840998E-2</v>
      </c>
    </row>
    <row r="83" spans="1:4" x14ac:dyDescent="0.2">
      <c r="A83" s="99" t="s">
        <v>71</v>
      </c>
      <c r="B83" s="99" t="s">
        <v>108</v>
      </c>
      <c r="C83" s="99">
        <v>2023</v>
      </c>
      <c r="D83" s="86">
        <v>5.3698127123840998E-2</v>
      </c>
    </row>
    <row r="84" spans="1:4" x14ac:dyDescent="0.2">
      <c r="A84" s="99" t="s">
        <v>71</v>
      </c>
      <c r="B84" s="99" t="s">
        <v>108</v>
      </c>
      <c r="C84" s="99">
        <v>2024</v>
      </c>
      <c r="D84" s="86">
        <v>5.3698127123840998E-2</v>
      </c>
    </row>
    <row r="85" spans="1:4" x14ac:dyDescent="0.2">
      <c r="A85" s="99" t="s">
        <v>71</v>
      </c>
      <c r="B85" s="99" t="s">
        <v>108</v>
      </c>
      <c r="C85" s="99">
        <v>2025</v>
      </c>
      <c r="D85" s="86">
        <v>5.3698127123841248E-2</v>
      </c>
    </row>
    <row r="86" spans="1:4" x14ac:dyDescent="0.2">
      <c r="A86" s="99" t="s">
        <v>60</v>
      </c>
      <c r="B86" s="99" t="s">
        <v>108</v>
      </c>
      <c r="C86" s="99">
        <v>2014</v>
      </c>
      <c r="D86" s="86">
        <v>8.3339999999999997E-2</v>
      </c>
    </row>
    <row r="87" spans="1:4" x14ac:dyDescent="0.2">
      <c r="A87" s="99" t="s">
        <v>60</v>
      </c>
      <c r="B87" s="99" t="s">
        <v>108</v>
      </c>
      <c r="C87" s="99">
        <v>2015</v>
      </c>
      <c r="D87" s="86">
        <v>8.3339999999999997E-2</v>
      </c>
    </row>
    <row r="88" spans="1:4" x14ac:dyDescent="0.2">
      <c r="A88" s="99" t="s">
        <v>60</v>
      </c>
      <c r="B88" s="99" t="s">
        <v>108</v>
      </c>
      <c r="C88" s="99">
        <v>2016</v>
      </c>
      <c r="D88" s="86">
        <v>8.3339999999999997E-2</v>
      </c>
    </row>
    <row r="89" spans="1:4" x14ac:dyDescent="0.2">
      <c r="A89" s="99" t="s">
        <v>60</v>
      </c>
      <c r="B89" s="99" t="s">
        <v>108</v>
      </c>
      <c r="C89" s="99">
        <v>2017</v>
      </c>
      <c r="D89" s="86">
        <v>8.3339999999999997E-2</v>
      </c>
    </row>
    <row r="90" spans="1:4" x14ac:dyDescent="0.2">
      <c r="A90" s="99" t="s">
        <v>60</v>
      </c>
      <c r="B90" s="99" t="s">
        <v>108</v>
      </c>
      <c r="C90" s="99">
        <v>2018</v>
      </c>
      <c r="D90" s="86">
        <v>7.2999999999999995E-2</v>
      </c>
    </row>
    <row r="91" spans="1:4" x14ac:dyDescent="0.2">
      <c r="A91" s="99" t="s">
        <v>60</v>
      </c>
      <c r="B91" s="99" t="s">
        <v>108</v>
      </c>
      <c r="C91" s="99">
        <v>2019</v>
      </c>
      <c r="D91" s="86">
        <v>7.2999999999999995E-2</v>
      </c>
    </row>
    <row r="92" spans="1:4" x14ac:dyDescent="0.2">
      <c r="A92" s="99" t="s">
        <v>60</v>
      </c>
      <c r="B92" s="99" t="s">
        <v>108</v>
      </c>
      <c r="C92" s="99">
        <v>2020</v>
      </c>
      <c r="D92" s="86">
        <v>7.2999999999999995E-2</v>
      </c>
    </row>
    <row r="93" spans="1:4" x14ac:dyDescent="0.2">
      <c r="A93" s="99" t="s">
        <v>60</v>
      </c>
      <c r="B93" s="99" t="s">
        <v>108</v>
      </c>
      <c r="C93" s="99">
        <v>2021</v>
      </c>
      <c r="D93" s="86">
        <v>7.2999999999999995E-2</v>
      </c>
    </row>
    <row r="94" spans="1:4" x14ac:dyDescent="0.2">
      <c r="A94" s="99" t="s">
        <v>60</v>
      </c>
      <c r="B94" s="99" t="s">
        <v>108</v>
      </c>
      <c r="C94" s="99">
        <v>2022</v>
      </c>
      <c r="D94" s="86">
        <v>7.2999999999999995E-2</v>
      </c>
    </row>
    <row r="95" spans="1:4" x14ac:dyDescent="0.2">
      <c r="A95" s="99" t="s">
        <v>60</v>
      </c>
      <c r="B95" s="99" t="s">
        <v>108</v>
      </c>
      <c r="C95" s="99">
        <v>2023</v>
      </c>
      <c r="D95" s="86">
        <v>6.9765681792863077E-2</v>
      </c>
    </row>
    <row r="96" spans="1:4" x14ac:dyDescent="0.2">
      <c r="A96" s="99" t="s">
        <v>60</v>
      </c>
      <c r="B96" s="99" t="s">
        <v>108</v>
      </c>
      <c r="C96" s="99">
        <v>2024</v>
      </c>
      <c r="D96" s="86">
        <v>7.2476752811812997E-2</v>
      </c>
    </row>
    <row r="97" spans="1:4" x14ac:dyDescent="0.2">
      <c r="A97" s="99" t="s">
        <v>60</v>
      </c>
      <c r="B97" s="99" t="s">
        <v>108</v>
      </c>
      <c r="C97" s="99">
        <v>2025</v>
      </c>
      <c r="D97" s="86">
        <v>7.2476752811813386E-2</v>
      </c>
    </row>
    <row r="98" spans="1:4" x14ac:dyDescent="0.2">
      <c r="A98" s="99" t="s">
        <v>74</v>
      </c>
      <c r="B98" s="99" t="s">
        <v>108</v>
      </c>
      <c r="C98" s="99">
        <v>2014</v>
      </c>
      <c r="D98" s="86">
        <v>7.9427999999999999E-2</v>
      </c>
    </row>
    <row r="99" spans="1:4" x14ac:dyDescent="0.2">
      <c r="A99" s="99" t="s">
        <v>74</v>
      </c>
      <c r="B99" s="99" t="s">
        <v>108</v>
      </c>
      <c r="C99" s="99">
        <v>2015</v>
      </c>
      <c r="D99" s="86">
        <v>7.9427999999999999E-2</v>
      </c>
    </row>
    <row r="100" spans="1:4" x14ac:dyDescent="0.2">
      <c r="A100" s="99" t="s">
        <v>74</v>
      </c>
      <c r="B100" s="99" t="s">
        <v>108</v>
      </c>
      <c r="C100" s="99">
        <v>2016</v>
      </c>
      <c r="D100" s="86">
        <v>7.9427999999999999E-2</v>
      </c>
    </row>
    <row r="101" spans="1:4" x14ac:dyDescent="0.2">
      <c r="A101" s="99" t="s">
        <v>74</v>
      </c>
      <c r="B101" s="99" t="s">
        <v>108</v>
      </c>
      <c r="C101" s="99">
        <v>2017</v>
      </c>
      <c r="D101" s="86">
        <v>7.9427999999999999E-2</v>
      </c>
    </row>
    <row r="102" spans="1:4" x14ac:dyDescent="0.2">
      <c r="A102" s="99" t="s">
        <v>74</v>
      </c>
      <c r="B102" s="99" t="s">
        <v>108</v>
      </c>
      <c r="C102" s="99">
        <v>2018</v>
      </c>
      <c r="D102" s="86">
        <v>7.2999999999999995E-2</v>
      </c>
    </row>
    <row r="103" spans="1:4" x14ac:dyDescent="0.2">
      <c r="A103" s="99" t="s">
        <v>74</v>
      </c>
      <c r="B103" s="99" t="s">
        <v>108</v>
      </c>
      <c r="C103" s="99">
        <v>2019</v>
      </c>
      <c r="D103" s="86">
        <v>7.2999999999999995E-2</v>
      </c>
    </row>
    <row r="104" spans="1:4" x14ac:dyDescent="0.2">
      <c r="A104" s="99" t="s">
        <v>74</v>
      </c>
      <c r="B104" s="99" t="s">
        <v>108</v>
      </c>
      <c r="C104" s="99">
        <v>2020</v>
      </c>
      <c r="D104" s="86">
        <v>7.2999999999999995E-2</v>
      </c>
    </row>
    <row r="105" spans="1:4" x14ac:dyDescent="0.2">
      <c r="A105" s="99" t="s">
        <v>74</v>
      </c>
      <c r="B105" s="99" t="s">
        <v>108</v>
      </c>
      <c r="C105" s="99">
        <v>2021</v>
      </c>
      <c r="D105" s="86">
        <v>7.2999999999999995E-2</v>
      </c>
    </row>
    <row r="106" spans="1:4" x14ac:dyDescent="0.2">
      <c r="A106" s="99" t="s">
        <v>74</v>
      </c>
      <c r="B106" s="99" t="s">
        <v>108</v>
      </c>
      <c r="C106" s="99">
        <v>2022</v>
      </c>
      <c r="D106" s="86">
        <v>7.2999999999999995E-2</v>
      </c>
    </row>
    <row r="107" spans="1:4" x14ac:dyDescent="0.2">
      <c r="A107" s="99" t="s">
        <v>74</v>
      </c>
      <c r="B107" s="99" t="s">
        <v>108</v>
      </c>
      <c r="C107" s="99">
        <v>2023</v>
      </c>
      <c r="D107" s="86">
        <v>7.1148043013596188E-2</v>
      </c>
    </row>
    <row r="108" spans="1:4" x14ac:dyDescent="0.2">
      <c r="A108" s="99" t="s">
        <v>74</v>
      </c>
      <c r="B108" s="99" t="s">
        <v>108</v>
      </c>
      <c r="C108" s="99">
        <v>2024</v>
      </c>
      <c r="D108" s="86">
        <v>7.2929027796965001E-2</v>
      </c>
    </row>
    <row r="109" spans="1:4" x14ac:dyDescent="0.2">
      <c r="A109" s="99" t="s">
        <v>74</v>
      </c>
      <c r="B109" s="99" t="s">
        <v>108</v>
      </c>
      <c r="C109" s="99">
        <v>2025</v>
      </c>
      <c r="D109" s="86">
        <v>7.2929027796965112E-2</v>
      </c>
    </row>
    <row r="110" spans="1:4" x14ac:dyDescent="0.2">
      <c r="A110" s="99" t="s">
        <v>72</v>
      </c>
      <c r="B110" s="99" t="s">
        <v>108</v>
      </c>
      <c r="C110" s="99">
        <v>2014</v>
      </c>
      <c r="D110" s="86">
        <v>0.10829999999999999</v>
      </c>
    </row>
    <row r="111" spans="1:4" x14ac:dyDescent="0.2">
      <c r="A111" s="99" t="s">
        <v>72</v>
      </c>
      <c r="B111" s="99" t="s">
        <v>108</v>
      </c>
      <c r="C111" s="99">
        <v>2015</v>
      </c>
      <c r="D111" s="86">
        <v>0.10829999999999999</v>
      </c>
    </row>
    <row r="112" spans="1:4" x14ac:dyDescent="0.2">
      <c r="A112" s="99" t="s">
        <v>72</v>
      </c>
      <c r="B112" s="99" t="s">
        <v>108</v>
      </c>
      <c r="C112" s="99">
        <v>2016</v>
      </c>
      <c r="D112" s="86">
        <v>7.0999999999999994E-2</v>
      </c>
    </row>
    <row r="113" spans="1:4" x14ac:dyDescent="0.2">
      <c r="A113" s="99" t="s">
        <v>72</v>
      </c>
      <c r="B113" s="99" t="s">
        <v>108</v>
      </c>
      <c r="C113" s="99">
        <v>2017</v>
      </c>
      <c r="D113" s="86">
        <v>7.0999999999999994E-2</v>
      </c>
    </row>
    <row r="114" spans="1:4" x14ac:dyDescent="0.2">
      <c r="A114" s="99" t="s">
        <v>72</v>
      </c>
      <c r="B114" s="99" t="s">
        <v>108</v>
      </c>
      <c r="C114" s="99">
        <v>2018</v>
      </c>
      <c r="D114" s="86">
        <v>7.0999999999999994E-2</v>
      </c>
    </row>
    <row r="115" spans="1:4" x14ac:dyDescent="0.2">
      <c r="A115" s="99" t="s">
        <v>72</v>
      </c>
      <c r="B115" s="99" t="s">
        <v>108</v>
      </c>
      <c r="C115" s="99">
        <v>2019</v>
      </c>
      <c r="D115" s="86">
        <v>7.0999999999999994E-2</v>
      </c>
    </row>
    <row r="116" spans="1:4" x14ac:dyDescent="0.2">
      <c r="A116" s="99" t="s">
        <v>72</v>
      </c>
      <c r="B116" s="99" t="s">
        <v>108</v>
      </c>
      <c r="C116" s="99">
        <v>2020</v>
      </c>
      <c r="D116" s="86">
        <v>7.0999999999999994E-2</v>
      </c>
    </row>
    <row r="117" spans="1:4" x14ac:dyDescent="0.2">
      <c r="A117" s="99" t="s">
        <v>72</v>
      </c>
      <c r="B117" s="99" t="s">
        <v>108</v>
      </c>
      <c r="C117" s="99">
        <v>2021</v>
      </c>
      <c r="D117" s="86">
        <v>7.0999999999999994E-2</v>
      </c>
    </row>
    <row r="118" spans="1:4" x14ac:dyDescent="0.2">
      <c r="A118" s="99" t="s">
        <v>72</v>
      </c>
      <c r="B118" s="99" t="s">
        <v>108</v>
      </c>
      <c r="C118" s="99">
        <v>2022</v>
      </c>
      <c r="D118" s="86">
        <v>5.0661850424047999E-2</v>
      </c>
    </row>
    <row r="119" spans="1:4" x14ac:dyDescent="0.2">
      <c r="A119" s="99" t="s">
        <v>72</v>
      </c>
      <c r="B119" s="99" t="s">
        <v>108</v>
      </c>
      <c r="C119" s="99">
        <v>2023</v>
      </c>
      <c r="D119" s="86">
        <v>5.0661850424047999E-2</v>
      </c>
    </row>
    <row r="120" spans="1:4" x14ac:dyDescent="0.2">
      <c r="A120" s="99" t="s">
        <v>72</v>
      </c>
      <c r="B120" s="99" t="s">
        <v>108</v>
      </c>
      <c r="C120" s="99">
        <v>2024</v>
      </c>
      <c r="D120" s="86">
        <v>5.0661850424047999E-2</v>
      </c>
    </row>
    <row r="121" spans="1:4" x14ac:dyDescent="0.2">
      <c r="A121" s="99" t="s">
        <v>72</v>
      </c>
      <c r="B121" s="99" t="s">
        <v>108</v>
      </c>
      <c r="C121" s="99">
        <v>2025</v>
      </c>
      <c r="D121" s="86">
        <v>5.0661850424048353E-2</v>
      </c>
    </row>
    <row r="122" spans="1:4" x14ac:dyDescent="0.2">
      <c r="A122" s="99" t="s">
        <v>73</v>
      </c>
      <c r="B122" s="99" t="s">
        <v>108</v>
      </c>
      <c r="C122" s="99">
        <v>2014</v>
      </c>
      <c r="D122" s="86">
        <v>0.1105</v>
      </c>
    </row>
    <row r="123" spans="1:4" x14ac:dyDescent="0.2">
      <c r="A123" s="99" t="s">
        <v>73</v>
      </c>
      <c r="B123" s="99" t="s">
        <v>108</v>
      </c>
      <c r="C123" s="99">
        <v>2015</v>
      </c>
      <c r="D123" s="86">
        <v>0.1105</v>
      </c>
    </row>
    <row r="124" spans="1:4" x14ac:dyDescent="0.2">
      <c r="A124" s="99" t="s">
        <v>73</v>
      </c>
      <c r="B124" s="99" t="s">
        <v>108</v>
      </c>
      <c r="C124" s="99">
        <v>2016</v>
      </c>
      <c r="D124" s="86">
        <v>7.0999999999999994E-2</v>
      </c>
    </row>
    <row r="125" spans="1:4" x14ac:dyDescent="0.2">
      <c r="A125" s="99" t="s">
        <v>73</v>
      </c>
      <c r="B125" s="99" t="s">
        <v>108</v>
      </c>
      <c r="C125" s="99">
        <v>2017</v>
      </c>
      <c r="D125" s="86">
        <v>7.0999999999999994E-2</v>
      </c>
    </row>
    <row r="126" spans="1:4" x14ac:dyDescent="0.2">
      <c r="A126" s="99" t="s">
        <v>73</v>
      </c>
      <c r="B126" s="99" t="s">
        <v>108</v>
      </c>
      <c r="C126" s="99">
        <v>2018</v>
      </c>
      <c r="D126" s="86">
        <v>7.0999999999999994E-2</v>
      </c>
    </row>
    <row r="127" spans="1:4" x14ac:dyDescent="0.2">
      <c r="A127" s="99" t="s">
        <v>73</v>
      </c>
      <c r="B127" s="99" t="s">
        <v>108</v>
      </c>
      <c r="C127" s="99">
        <v>2019</v>
      </c>
      <c r="D127" s="86">
        <v>7.0999999999999994E-2</v>
      </c>
    </row>
    <row r="128" spans="1:4" x14ac:dyDescent="0.2">
      <c r="A128" s="99" t="s">
        <v>73</v>
      </c>
      <c r="B128" s="99" t="s">
        <v>108</v>
      </c>
      <c r="C128" s="99">
        <v>2020</v>
      </c>
      <c r="D128" s="86">
        <v>7.0999999999999994E-2</v>
      </c>
    </row>
    <row r="129" spans="1:4" x14ac:dyDescent="0.2">
      <c r="A129" s="99" t="s">
        <v>73</v>
      </c>
      <c r="B129" s="99" t="s">
        <v>108</v>
      </c>
      <c r="C129" s="99">
        <v>2021</v>
      </c>
      <c r="D129" s="86">
        <v>4.6866772101898324E-2</v>
      </c>
    </row>
    <row r="130" spans="1:4" x14ac:dyDescent="0.2">
      <c r="A130" s="99" t="s">
        <v>73</v>
      </c>
      <c r="B130" s="99" t="s">
        <v>108</v>
      </c>
      <c r="C130" s="99">
        <v>2022</v>
      </c>
      <c r="D130" s="86">
        <v>4.6866772101898324E-2</v>
      </c>
    </row>
    <row r="131" spans="1:4" x14ac:dyDescent="0.2">
      <c r="A131" s="99" t="s">
        <v>73</v>
      </c>
      <c r="B131" s="99" t="s">
        <v>108</v>
      </c>
      <c r="C131" s="99">
        <v>2023</v>
      </c>
      <c r="D131" s="86">
        <v>4.6866772101897998E-2</v>
      </c>
    </row>
    <row r="132" spans="1:4" x14ac:dyDescent="0.2">
      <c r="A132" s="99" t="s">
        <v>73</v>
      </c>
      <c r="B132" s="99" t="s">
        <v>108</v>
      </c>
      <c r="C132" s="99">
        <v>2024</v>
      </c>
      <c r="D132" s="86">
        <v>4.6866772101897998E-2</v>
      </c>
    </row>
    <row r="133" spans="1:4" x14ac:dyDescent="0.2">
      <c r="A133" s="99" t="s">
        <v>73</v>
      </c>
      <c r="B133" s="99" t="s">
        <v>108</v>
      </c>
      <c r="C133" s="99">
        <v>2025</v>
      </c>
      <c r="D133" s="86">
        <v>4.6866772101898324E-2</v>
      </c>
    </row>
    <row r="134" spans="1:4" x14ac:dyDescent="0.2">
      <c r="A134" s="99" t="s">
        <v>11</v>
      </c>
      <c r="B134" s="99" t="s">
        <v>108</v>
      </c>
      <c r="C134" s="99">
        <v>2014</v>
      </c>
      <c r="D134" s="86">
        <v>7.9183000000000003E-2</v>
      </c>
    </row>
    <row r="135" spans="1:4" x14ac:dyDescent="0.2">
      <c r="A135" s="99" t="s">
        <v>11</v>
      </c>
      <c r="B135" s="99" t="s">
        <v>108</v>
      </c>
      <c r="C135" s="99">
        <v>2015</v>
      </c>
      <c r="D135" s="86">
        <v>7.9183000000000003E-2</v>
      </c>
    </row>
    <row r="136" spans="1:4" x14ac:dyDescent="0.2">
      <c r="A136" s="99" t="s">
        <v>11</v>
      </c>
      <c r="B136" s="99" t="s">
        <v>108</v>
      </c>
      <c r="C136" s="99">
        <v>2016</v>
      </c>
      <c r="D136" s="86">
        <v>7.9183000000000003E-2</v>
      </c>
    </row>
    <row r="137" spans="1:4" x14ac:dyDescent="0.2">
      <c r="A137" s="99" t="s">
        <v>11</v>
      </c>
      <c r="B137" s="99" t="s">
        <v>108</v>
      </c>
      <c r="C137" s="99">
        <v>2017</v>
      </c>
      <c r="D137" s="86">
        <v>7.9183000000000003E-2</v>
      </c>
    </row>
    <row r="138" spans="1:4" x14ac:dyDescent="0.2">
      <c r="A138" s="99" t="s">
        <v>11</v>
      </c>
      <c r="B138" s="99" t="s">
        <v>108</v>
      </c>
      <c r="C138" s="99">
        <v>2018</v>
      </c>
      <c r="D138" s="86">
        <v>7.1999999999999995E-2</v>
      </c>
    </row>
    <row r="139" spans="1:4" x14ac:dyDescent="0.2">
      <c r="A139" s="99" t="s">
        <v>11</v>
      </c>
      <c r="B139" s="99" t="s">
        <v>108</v>
      </c>
      <c r="C139" s="99">
        <v>2019</v>
      </c>
      <c r="D139" s="86">
        <v>7.1999999999999995E-2</v>
      </c>
    </row>
    <row r="140" spans="1:4" x14ac:dyDescent="0.2">
      <c r="A140" s="99" t="s">
        <v>11</v>
      </c>
      <c r="B140" s="99" t="s">
        <v>108</v>
      </c>
      <c r="C140" s="99">
        <v>2020</v>
      </c>
      <c r="D140" s="86">
        <v>7.1999999999999995E-2</v>
      </c>
    </row>
    <row r="141" spans="1:4" x14ac:dyDescent="0.2">
      <c r="A141" s="99" t="s">
        <v>11</v>
      </c>
      <c r="B141" s="99" t="s">
        <v>108</v>
      </c>
      <c r="C141" s="99">
        <v>2021</v>
      </c>
      <c r="D141" s="86">
        <v>7.1999999999999995E-2</v>
      </c>
    </row>
    <row r="142" spans="1:4" x14ac:dyDescent="0.2">
      <c r="A142" s="99" t="s">
        <v>11</v>
      </c>
      <c r="B142" s="99" t="s">
        <v>108</v>
      </c>
      <c r="C142" s="99">
        <v>2022</v>
      </c>
      <c r="D142" s="86">
        <v>7.1999999999999995E-2</v>
      </c>
    </row>
    <row r="143" spans="1:4" x14ac:dyDescent="0.2">
      <c r="A143" s="99" t="s">
        <v>11</v>
      </c>
      <c r="B143" s="99" t="s">
        <v>108</v>
      </c>
      <c r="C143" s="99">
        <v>2023</v>
      </c>
      <c r="D143" s="86">
        <v>6.9765681792863077E-2</v>
      </c>
    </row>
    <row r="144" spans="1:4" x14ac:dyDescent="0.2">
      <c r="A144" s="99" t="s">
        <v>11</v>
      </c>
      <c r="B144" s="99" t="s">
        <v>108</v>
      </c>
      <c r="C144" s="99">
        <v>2024</v>
      </c>
      <c r="D144" s="86">
        <v>7.2476752811812997E-2</v>
      </c>
    </row>
    <row r="145" spans="1:4" x14ac:dyDescent="0.2">
      <c r="A145" s="99" t="s">
        <v>11</v>
      </c>
      <c r="B145" s="99" t="s">
        <v>108</v>
      </c>
      <c r="C145" s="99">
        <v>2025</v>
      </c>
      <c r="D145" s="86">
        <v>7.2476752811813386E-2</v>
      </c>
    </row>
    <row r="146" spans="1:4" x14ac:dyDescent="0.2">
      <c r="A146" s="99" t="s">
        <v>71</v>
      </c>
      <c r="B146" s="99" t="s">
        <v>100</v>
      </c>
      <c r="C146" s="99">
        <v>2014</v>
      </c>
      <c r="D146" s="86">
        <v>8.3666825250556007E-2</v>
      </c>
    </row>
    <row r="147" spans="1:4" x14ac:dyDescent="0.2">
      <c r="A147" s="99" t="s">
        <v>71</v>
      </c>
      <c r="B147" s="99" t="s">
        <v>100</v>
      </c>
      <c r="C147" s="99">
        <v>2015</v>
      </c>
      <c r="D147" s="86">
        <v>8.3666825250556007E-2</v>
      </c>
    </row>
    <row r="148" spans="1:4" x14ac:dyDescent="0.2">
      <c r="A148" s="99" t="s">
        <v>71</v>
      </c>
      <c r="B148" s="99" t="s">
        <v>100</v>
      </c>
      <c r="C148" s="99">
        <v>2016</v>
      </c>
      <c r="D148" s="86">
        <v>8.3666825250556007E-2</v>
      </c>
    </row>
    <row r="149" spans="1:4" x14ac:dyDescent="0.2">
      <c r="A149" s="99" t="s">
        <v>71</v>
      </c>
      <c r="B149" s="99" t="s">
        <v>100</v>
      </c>
      <c r="C149" s="99">
        <v>2017</v>
      </c>
      <c r="D149" s="86">
        <v>3.9611151596891998E-2</v>
      </c>
    </row>
    <row r="150" spans="1:4" x14ac:dyDescent="0.2">
      <c r="A150" s="99" t="s">
        <v>71</v>
      </c>
      <c r="B150" s="99" t="s">
        <v>100</v>
      </c>
      <c r="C150" s="99">
        <v>2018</v>
      </c>
      <c r="D150" s="86">
        <v>3.9375223898174001E-2</v>
      </c>
    </row>
    <row r="151" spans="1:4" x14ac:dyDescent="0.2">
      <c r="A151" s="99" t="s">
        <v>71</v>
      </c>
      <c r="B151" s="99" t="s">
        <v>100</v>
      </c>
      <c r="C151" s="99">
        <v>2019</v>
      </c>
      <c r="D151" s="86">
        <v>3.8816161120686997E-2</v>
      </c>
    </row>
    <row r="152" spans="1:4" x14ac:dyDescent="0.2">
      <c r="A152" s="99" t="s">
        <v>71</v>
      </c>
      <c r="B152" s="99" t="s">
        <v>100</v>
      </c>
      <c r="C152" s="99">
        <v>2020</v>
      </c>
      <c r="D152" s="86">
        <v>3.8127857405432002E-2</v>
      </c>
    </row>
    <row r="153" spans="1:4" x14ac:dyDescent="0.2">
      <c r="A153" s="99" t="s">
        <v>71</v>
      </c>
      <c r="B153" s="99" t="s">
        <v>100</v>
      </c>
      <c r="C153" s="99">
        <v>2021</v>
      </c>
      <c r="D153" s="86">
        <v>3.6499856794590002E-2</v>
      </c>
    </row>
    <row r="154" spans="1:4" x14ac:dyDescent="0.2">
      <c r="A154" s="99" t="s">
        <v>71</v>
      </c>
      <c r="B154" s="99" t="s">
        <v>100</v>
      </c>
      <c r="C154" s="99">
        <v>2022</v>
      </c>
      <c r="D154" s="86">
        <v>3.0816315253395999E-2</v>
      </c>
    </row>
    <row r="155" spans="1:4" x14ac:dyDescent="0.2">
      <c r="A155" s="99" t="s">
        <v>71</v>
      </c>
      <c r="B155" s="99" t="s">
        <v>100</v>
      </c>
      <c r="C155" s="99">
        <v>2023</v>
      </c>
      <c r="D155" s="86">
        <v>3.0010928998136E-2</v>
      </c>
    </row>
    <row r="156" spans="1:4" x14ac:dyDescent="0.2">
      <c r="A156" s="99" t="s">
        <v>71</v>
      </c>
      <c r="B156" s="99" t="s">
        <v>100</v>
      </c>
      <c r="C156" s="99">
        <v>2024</v>
      </c>
      <c r="D156" s="86">
        <v>3.0561693022373999E-2</v>
      </c>
    </row>
    <row r="157" spans="1:4" ht="14.1" customHeight="1" x14ac:dyDescent="0.2">
      <c r="A157" s="99" t="s">
        <v>71</v>
      </c>
      <c r="B157" s="99" t="s">
        <v>100</v>
      </c>
      <c r="C157" s="99">
        <v>2025</v>
      </c>
      <c r="D157" s="86">
        <v>3.0743580807865101E-2</v>
      </c>
    </row>
    <row r="158" spans="1:4" x14ac:dyDescent="0.2">
      <c r="A158" s="99" t="s">
        <v>60</v>
      </c>
      <c r="B158" s="99" t="s">
        <v>100</v>
      </c>
      <c r="C158" s="99">
        <v>2014</v>
      </c>
      <c r="D158" s="86">
        <v>5.4407582317976474E-2</v>
      </c>
    </row>
    <row r="159" spans="1:4" x14ac:dyDescent="0.2">
      <c r="A159" s="99" t="s">
        <v>60</v>
      </c>
      <c r="B159" s="99" t="s">
        <v>100</v>
      </c>
      <c r="C159" s="99">
        <v>2015</v>
      </c>
      <c r="D159" s="86">
        <v>5.4402709173770346E-2</v>
      </c>
    </row>
    <row r="160" spans="1:4" x14ac:dyDescent="0.2">
      <c r="A160" s="99" t="s">
        <v>60</v>
      </c>
      <c r="B160" s="99" t="s">
        <v>100</v>
      </c>
      <c r="C160" s="99">
        <v>2016</v>
      </c>
      <c r="D160" s="86">
        <v>5.4398787103320176E-2</v>
      </c>
    </row>
    <row r="161" spans="1:4" x14ac:dyDescent="0.2">
      <c r="A161" s="99" t="s">
        <v>60</v>
      </c>
      <c r="B161" s="99" t="s">
        <v>100</v>
      </c>
      <c r="C161" s="99">
        <v>2017</v>
      </c>
      <c r="D161" s="86">
        <v>5.4394100741606818E-2</v>
      </c>
    </row>
    <row r="162" spans="1:4" x14ac:dyDescent="0.2">
      <c r="A162" s="99" t="s">
        <v>60</v>
      </c>
      <c r="B162" s="99" t="s">
        <v>100</v>
      </c>
      <c r="C162" s="99">
        <v>2018</v>
      </c>
      <c r="D162" s="86">
        <v>3.8426924098434997E-2</v>
      </c>
    </row>
    <row r="163" spans="1:4" x14ac:dyDescent="0.2">
      <c r="A163" s="99" t="s">
        <v>60</v>
      </c>
      <c r="B163" s="99" t="s">
        <v>100</v>
      </c>
      <c r="C163" s="99">
        <v>2019</v>
      </c>
      <c r="D163" s="86">
        <v>3.835432325016E-2</v>
      </c>
    </row>
    <row r="164" spans="1:4" x14ac:dyDescent="0.2">
      <c r="A164" s="99" t="s">
        <v>60</v>
      </c>
      <c r="B164" s="99" t="s">
        <v>100</v>
      </c>
      <c r="C164" s="99">
        <v>2020</v>
      </c>
      <c r="D164" s="86">
        <v>3.7394341876867E-2</v>
      </c>
    </row>
    <row r="165" spans="1:4" x14ac:dyDescent="0.2">
      <c r="A165" s="99" t="s">
        <v>60</v>
      </c>
      <c r="B165" s="99" t="s">
        <v>100</v>
      </c>
      <c r="C165" s="99">
        <v>2021</v>
      </c>
      <c r="D165" s="86">
        <v>3.6055426316151003E-2</v>
      </c>
    </row>
    <row r="166" spans="1:4" x14ac:dyDescent="0.2">
      <c r="A166" s="99" t="s">
        <v>60</v>
      </c>
      <c r="B166" s="99" t="s">
        <v>100</v>
      </c>
      <c r="C166" s="99">
        <v>2022</v>
      </c>
      <c r="D166" s="86">
        <v>3.5065338058347002E-2</v>
      </c>
    </row>
    <row r="167" spans="1:4" x14ac:dyDescent="0.2">
      <c r="A167" s="99" t="s">
        <v>60</v>
      </c>
      <c r="B167" s="99" t="s">
        <v>100</v>
      </c>
      <c r="C167" s="99">
        <v>2023</v>
      </c>
      <c r="D167" s="86">
        <v>-5.1121661652136462E-3</v>
      </c>
    </row>
    <row r="168" spans="1:4" x14ac:dyDescent="0.2">
      <c r="A168" s="99" t="s">
        <v>60</v>
      </c>
      <c r="B168" s="99" t="s">
        <v>100</v>
      </c>
      <c r="C168" s="99">
        <v>2024</v>
      </c>
      <c r="D168" s="86">
        <v>2.8282344487652999E-2</v>
      </c>
    </row>
    <row r="169" spans="1:4" x14ac:dyDescent="0.2">
      <c r="A169" s="99" t="s">
        <v>60</v>
      </c>
      <c r="B169" s="99" t="s">
        <v>100</v>
      </c>
      <c r="C169" s="99">
        <v>2025</v>
      </c>
      <c r="D169" s="86">
        <v>2.8924003932044196E-2</v>
      </c>
    </row>
    <row r="170" spans="1:4" x14ac:dyDescent="0.2">
      <c r="A170" s="99" t="s">
        <v>74</v>
      </c>
      <c r="B170" s="99" t="s">
        <v>100</v>
      </c>
      <c r="C170" s="99">
        <v>2014</v>
      </c>
      <c r="D170" s="86">
        <v>5.1484943562168997E-2</v>
      </c>
    </row>
    <row r="171" spans="1:4" x14ac:dyDescent="0.2">
      <c r="A171" s="99" t="s">
        <v>74</v>
      </c>
      <c r="B171" s="99" t="s">
        <v>100</v>
      </c>
      <c r="C171" s="99">
        <v>2015</v>
      </c>
      <c r="D171" s="86">
        <v>5.1484943562168997E-2</v>
      </c>
    </row>
    <row r="172" spans="1:4" x14ac:dyDescent="0.2">
      <c r="A172" s="99" t="s">
        <v>74</v>
      </c>
      <c r="B172" s="99" t="s">
        <v>100</v>
      </c>
      <c r="C172" s="99">
        <v>2016</v>
      </c>
      <c r="D172" s="86">
        <v>5.1484943562168997E-2</v>
      </c>
    </row>
    <row r="173" spans="1:4" x14ac:dyDescent="0.2">
      <c r="A173" s="99" t="s">
        <v>74</v>
      </c>
      <c r="B173" s="99" t="s">
        <v>100</v>
      </c>
      <c r="C173" s="99">
        <v>2017</v>
      </c>
      <c r="D173" s="86">
        <v>5.1484943562168997E-2</v>
      </c>
    </row>
    <row r="174" spans="1:4" x14ac:dyDescent="0.2">
      <c r="A174" s="99" t="s">
        <v>74</v>
      </c>
      <c r="B174" s="99" t="s">
        <v>100</v>
      </c>
      <c r="C174" s="99">
        <v>2018</v>
      </c>
      <c r="D174" s="86">
        <v>4.0825450939981002E-2</v>
      </c>
    </row>
    <row r="175" spans="1:4" x14ac:dyDescent="0.2">
      <c r="A175" s="99" t="s">
        <v>74</v>
      </c>
      <c r="B175" s="99" t="s">
        <v>100</v>
      </c>
      <c r="C175" s="99">
        <v>2019</v>
      </c>
      <c r="D175" s="86">
        <v>4.0545029076382001E-2</v>
      </c>
    </row>
    <row r="176" spans="1:4" x14ac:dyDescent="0.2">
      <c r="A176" s="99" t="s">
        <v>74</v>
      </c>
      <c r="B176" s="99" t="s">
        <v>100</v>
      </c>
      <c r="C176" s="99">
        <v>2020</v>
      </c>
      <c r="D176" s="86">
        <v>3.9638505261750001E-2</v>
      </c>
    </row>
    <row r="177" spans="1:4" x14ac:dyDescent="0.2">
      <c r="A177" s="99" t="s">
        <v>74</v>
      </c>
      <c r="B177" s="99" t="s">
        <v>100</v>
      </c>
      <c r="C177" s="99">
        <v>2021</v>
      </c>
      <c r="D177" s="86">
        <v>3.8300756031182E-2</v>
      </c>
    </row>
    <row r="178" spans="1:4" x14ac:dyDescent="0.2">
      <c r="A178" s="99" t="s">
        <v>74</v>
      </c>
      <c r="B178" s="99" t="s">
        <v>100</v>
      </c>
      <c r="C178" s="99">
        <v>2022</v>
      </c>
      <c r="D178" s="86">
        <v>3.6716995735707997E-2</v>
      </c>
    </row>
    <row r="179" spans="1:4" x14ac:dyDescent="0.2">
      <c r="A179" s="99" t="s">
        <v>74</v>
      </c>
      <c r="B179" s="99" t="s">
        <v>100</v>
      </c>
      <c r="C179" s="99">
        <v>2023</v>
      </c>
      <c r="D179" s="86">
        <v>-2.4535579207717955E-3</v>
      </c>
    </row>
    <row r="180" spans="1:4" x14ac:dyDescent="0.2">
      <c r="A180" s="99" t="s">
        <v>74</v>
      </c>
      <c r="B180" s="99" t="s">
        <v>100</v>
      </c>
      <c r="C180" s="99">
        <v>2024</v>
      </c>
      <c r="D180" s="86">
        <v>2.9840010673424001E-2</v>
      </c>
    </row>
    <row r="181" spans="1:4" x14ac:dyDescent="0.2">
      <c r="A181" s="99" t="s">
        <v>74</v>
      </c>
      <c r="B181" s="99" t="s">
        <v>100</v>
      </c>
      <c r="C181" s="99">
        <v>2025</v>
      </c>
      <c r="D181" s="86">
        <v>3.0666169487703288E-2</v>
      </c>
    </row>
    <row r="182" spans="1:4" x14ac:dyDescent="0.2">
      <c r="A182" s="99" t="s">
        <v>72</v>
      </c>
      <c r="B182" s="99" t="s">
        <v>100</v>
      </c>
      <c r="C182" s="99">
        <v>2014</v>
      </c>
      <c r="D182" s="86">
        <v>7.7304343375319995E-2</v>
      </c>
    </row>
    <row r="183" spans="1:4" x14ac:dyDescent="0.2">
      <c r="A183" s="99" t="s">
        <v>72</v>
      </c>
      <c r="B183" s="99" t="s">
        <v>100</v>
      </c>
      <c r="C183" s="99">
        <v>2015</v>
      </c>
      <c r="D183" s="86">
        <v>7.7304343375319995E-2</v>
      </c>
    </row>
    <row r="184" spans="1:4" x14ac:dyDescent="0.2">
      <c r="A184" s="99" t="s">
        <v>72</v>
      </c>
      <c r="B184" s="99" t="s">
        <v>100</v>
      </c>
      <c r="C184" s="99">
        <v>2016</v>
      </c>
      <c r="D184" s="86">
        <v>4.1879518403582998E-2</v>
      </c>
    </row>
    <row r="185" spans="1:4" x14ac:dyDescent="0.2">
      <c r="A185" s="99" t="s">
        <v>72</v>
      </c>
      <c r="B185" s="99" t="s">
        <v>100</v>
      </c>
      <c r="C185" s="99">
        <v>2017</v>
      </c>
      <c r="D185" s="86">
        <v>4.2024747693135002E-2</v>
      </c>
    </row>
    <row r="186" spans="1:4" x14ac:dyDescent="0.2">
      <c r="A186" s="99" t="s">
        <v>72</v>
      </c>
      <c r="B186" s="99" t="s">
        <v>100</v>
      </c>
      <c r="C186" s="99">
        <v>2018</v>
      </c>
      <c r="D186" s="86">
        <v>4.1819439818227999E-2</v>
      </c>
    </row>
    <row r="187" spans="1:4" x14ac:dyDescent="0.2">
      <c r="A187" s="99" t="s">
        <v>72</v>
      </c>
      <c r="B187" s="99" t="s">
        <v>100</v>
      </c>
      <c r="C187" s="99">
        <v>2019</v>
      </c>
      <c r="D187" s="86">
        <v>4.1292237382148003E-2</v>
      </c>
    </row>
    <row r="188" spans="1:4" x14ac:dyDescent="0.2">
      <c r="A188" s="99" t="s">
        <v>72</v>
      </c>
      <c r="B188" s="99" t="s">
        <v>100</v>
      </c>
      <c r="C188" s="99">
        <v>2020</v>
      </c>
      <c r="D188" s="86">
        <v>4.0982789704168E-2</v>
      </c>
    </row>
    <row r="189" spans="1:4" x14ac:dyDescent="0.2">
      <c r="A189" s="99" t="s">
        <v>72</v>
      </c>
      <c r="B189" s="99" t="s">
        <v>100</v>
      </c>
      <c r="C189" s="99">
        <v>2021</v>
      </c>
      <c r="D189" s="86">
        <v>3.9679371902789001E-2</v>
      </c>
    </row>
    <row r="190" spans="1:4" x14ac:dyDescent="0.2">
      <c r="A190" s="99" t="s">
        <v>72</v>
      </c>
      <c r="B190" s="99" t="s">
        <v>100</v>
      </c>
      <c r="C190" s="99">
        <v>2022</v>
      </c>
      <c r="D190" s="86">
        <v>3.0281621533504E-2</v>
      </c>
    </row>
    <row r="191" spans="1:4" x14ac:dyDescent="0.2">
      <c r="A191" s="99" t="s">
        <v>72</v>
      </c>
      <c r="B191" s="99" t="s">
        <v>100</v>
      </c>
      <c r="C191" s="99">
        <v>2023</v>
      </c>
      <c r="D191" s="86">
        <v>2.9222374444918001E-2</v>
      </c>
    </row>
    <row r="192" spans="1:4" x14ac:dyDescent="0.2">
      <c r="A192" s="99" t="s">
        <v>72</v>
      </c>
      <c r="B192" s="99" t="s">
        <v>100</v>
      </c>
      <c r="C192" s="99">
        <v>2024</v>
      </c>
      <c r="D192" s="86">
        <v>3.0047911170302002E-2</v>
      </c>
    </row>
    <row r="193" spans="1:4" x14ac:dyDescent="0.2">
      <c r="A193" s="99" t="s">
        <v>72</v>
      </c>
      <c r="B193" s="99" t="s">
        <v>100</v>
      </c>
      <c r="C193" s="99">
        <v>2025</v>
      </c>
      <c r="D193" s="86">
        <v>3.0796749540281665E-2</v>
      </c>
    </row>
    <row r="194" spans="1:4" x14ac:dyDescent="0.2">
      <c r="A194" s="99" t="s">
        <v>73</v>
      </c>
      <c r="B194" s="99" t="s">
        <v>100</v>
      </c>
      <c r="C194" s="99">
        <v>2014</v>
      </c>
      <c r="D194" s="86">
        <v>8.3925756148141906E-2</v>
      </c>
    </row>
    <row r="195" spans="1:4" x14ac:dyDescent="0.2">
      <c r="A195" s="99" t="s">
        <v>73</v>
      </c>
      <c r="B195" s="99" t="s">
        <v>100</v>
      </c>
      <c r="C195" s="99">
        <v>2015</v>
      </c>
      <c r="D195" s="86">
        <v>8.3925756148141906E-2</v>
      </c>
    </row>
    <row r="196" spans="1:4" x14ac:dyDescent="0.2">
      <c r="A196" s="99" t="s">
        <v>73</v>
      </c>
      <c r="B196" s="99" t="s">
        <v>100</v>
      </c>
      <c r="C196" s="99">
        <v>2016</v>
      </c>
      <c r="D196" s="86">
        <v>3.0221284661509001E-2</v>
      </c>
    </row>
    <row r="197" spans="1:4" x14ac:dyDescent="0.2">
      <c r="A197" s="99" t="s">
        <v>73</v>
      </c>
      <c r="B197" s="99" t="s">
        <v>100</v>
      </c>
      <c r="C197" s="99">
        <v>2017</v>
      </c>
      <c r="D197" s="86">
        <v>3.0893588811963E-2</v>
      </c>
    </row>
    <row r="198" spans="1:4" x14ac:dyDescent="0.2">
      <c r="A198" s="99" t="s">
        <v>73</v>
      </c>
      <c r="B198" s="99" t="s">
        <v>100</v>
      </c>
      <c r="C198" s="99">
        <v>2018</v>
      </c>
      <c r="D198" s="86">
        <v>3.1358811849060003E-2</v>
      </c>
    </row>
    <row r="199" spans="1:4" x14ac:dyDescent="0.2">
      <c r="A199" s="99" t="s">
        <v>73</v>
      </c>
      <c r="B199" s="99" t="s">
        <v>100</v>
      </c>
      <c r="C199" s="99">
        <v>2019</v>
      </c>
      <c r="D199" s="86">
        <v>3.1534238715139003E-2</v>
      </c>
    </row>
    <row r="200" spans="1:4" x14ac:dyDescent="0.2">
      <c r="A200" s="99" t="s">
        <v>73</v>
      </c>
      <c r="B200" s="99" t="s">
        <v>100</v>
      </c>
      <c r="C200" s="99">
        <v>2020</v>
      </c>
      <c r="D200" s="86">
        <v>3.1534238715139003E-2</v>
      </c>
    </row>
    <row r="201" spans="1:4" x14ac:dyDescent="0.2">
      <c r="A201" s="99" t="s">
        <v>73</v>
      </c>
      <c r="B201" s="99" t="s">
        <v>100</v>
      </c>
      <c r="C201" s="99">
        <v>2021</v>
      </c>
      <c r="D201" s="86">
        <v>2.5141435445497001E-2</v>
      </c>
    </row>
    <row r="202" spans="1:4" x14ac:dyDescent="0.2">
      <c r="A202" s="99" t="s">
        <v>73</v>
      </c>
      <c r="B202" s="99" t="s">
        <v>100</v>
      </c>
      <c r="C202" s="99">
        <v>2022</v>
      </c>
      <c r="D202" s="86">
        <v>2.3941637427963E-2</v>
      </c>
    </row>
    <row r="203" spans="1:4" x14ac:dyDescent="0.2">
      <c r="A203" s="99" t="s">
        <v>73</v>
      </c>
      <c r="B203" s="99" t="s">
        <v>100</v>
      </c>
      <c r="C203" s="99">
        <v>2023</v>
      </c>
      <c r="D203" s="86">
        <v>2.3699499020551001E-2</v>
      </c>
    </row>
    <row r="204" spans="1:4" x14ac:dyDescent="0.2">
      <c r="A204" s="99" t="s">
        <v>73</v>
      </c>
      <c r="B204" s="99" t="s">
        <v>100</v>
      </c>
      <c r="C204" s="99">
        <v>2024</v>
      </c>
      <c r="D204" s="86">
        <v>2.4855379584388999E-2</v>
      </c>
    </row>
    <row r="205" spans="1:4" x14ac:dyDescent="0.2">
      <c r="A205" s="99" t="s">
        <v>73</v>
      </c>
      <c r="B205" s="99" t="s">
        <v>100</v>
      </c>
      <c r="C205" s="99">
        <v>2025</v>
      </c>
      <c r="D205" s="86">
        <v>2.5770753963228366E-2</v>
      </c>
    </row>
    <row r="206" spans="1:4" x14ac:dyDescent="0.2">
      <c r="A206" s="99" t="s">
        <v>11</v>
      </c>
      <c r="B206" s="99" t="s">
        <v>100</v>
      </c>
      <c r="C206" s="99">
        <v>2014</v>
      </c>
      <c r="D206" s="86">
        <v>5.3299249744452E-2</v>
      </c>
    </row>
    <row r="207" spans="1:4" x14ac:dyDescent="0.2">
      <c r="A207" s="99" t="s">
        <v>11</v>
      </c>
      <c r="B207" s="99" t="s">
        <v>100</v>
      </c>
      <c r="C207" s="99">
        <v>2015</v>
      </c>
      <c r="D207" s="86">
        <v>5.3299249744452E-2</v>
      </c>
    </row>
    <row r="208" spans="1:4" x14ac:dyDescent="0.2">
      <c r="A208" s="99" t="s">
        <v>11</v>
      </c>
      <c r="B208" s="99" t="s">
        <v>100</v>
      </c>
      <c r="C208" s="99">
        <v>2016</v>
      </c>
      <c r="D208" s="86">
        <v>5.3299249744452E-2</v>
      </c>
    </row>
    <row r="209" spans="1:4" x14ac:dyDescent="0.2">
      <c r="A209" s="99" t="s">
        <v>11</v>
      </c>
      <c r="B209" s="99" t="s">
        <v>100</v>
      </c>
      <c r="C209" s="99">
        <v>2017</v>
      </c>
      <c r="D209" s="86">
        <v>5.3299249744452E-2</v>
      </c>
    </row>
    <row r="210" spans="1:4" x14ac:dyDescent="0.2">
      <c r="A210" s="99" t="s">
        <v>11</v>
      </c>
      <c r="B210" s="99" t="s">
        <v>100</v>
      </c>
      <c r="C210" s="99">
        <v>2018</v>
      </c>
      <c r="D210" s="86">
        <v>4.0010777417119003E-2</v>
      </c>
    </row>
    <row r="211" spans="1:4" x14ac:dyDescent="0.2">
      <c r="A211" s="99" t="s">
        <v>11</v>
      </c>
      <c r="B211" s="99" t="s">
        <v>100</v>
      </c>
      <c r="C211" s="99">
        <v>2019</v>
      </c>
      <c r="D211" s="86">
        <v>3.9974350460437E-2</v>
      </c>
    </row>
    <row r="212" spans="1:4" x14ac:dyDescent="0.2">
      <c r="A212" s="99" t="s">
        <v>11</v>
      </c>
      <c r="B212" s="99" t="s">
        <v>100</v>
      </c>
      <c r="C212" s="99">
        <v>2020</v>
      </c>
      <c r="D212" s="86">
        <v>3.9032388807741E-2</v>
      </c>
    </row>
    <row r="213" spans="1:4" x14ac:dyDescent="0.2">
      <c r="A213" s="99" t="s">
        <v>11</v>
      </c>
      <c r="B213" s="99" t="s">
        <v>100</v>
      </c>
      <c r="C213" s="99">
        <v>2021</v>
      </c>
      <c r="D213" s="86">
        <v>3.7768857840393001E-2</v>
      </c>
    </row>
    <row r="214" spans="1:4" x14ac:dyDescent="0.2">
      <c r="A214" s="99" t="s">
        <v>11</v>
      </c>
      <c r="B214" s="99" t="s">
        <v>100</v>
      </c>
      <c r="C214" s="99">
        <v>2022</v>
      </c>
      <c r="D214" s="86">
        <v>3.6576957363435997E-2</v>
      </c>
    </row>
    <row r="215" spans="1:4" x14ac:dyDescent="0.2">
      <c r="A215" s="99" t="s">
        <v>11</v>
      </c>
      <c r="B215" s="99" t="s">
        <v>100</v>
      </c>
      <c r="C215" s="99">
        <v>2023</v>
      </c>
      <c r="D215" s="86">
        <v>-1.4397957770112431E-3</v>
      </c>
    </row>
    <row r="216" spans="1:4" x14ac:dyDescent="0.2">
      <c r="A216" s="99" t="s">
        <v>11</v>
      </c>
      <c r="B216" s="99" t="s">
        <v>100</v>
      </c>
      <c r="C216" s="99">
        <v>2024</v>
      </c>
      <c r="D216" s="86">
        <v>2.8296956631911001E-2</v>
      </c>
    </row>
    <row r="217" spans="1:4" x14ac:dyDescent="0.2">
      <c r="A217" s="99" t="s">
        <v>11</v>
      </c>
      <c r="B217" s="99" t="s">
        <v>100</v>
      </c>
      <c r="C217" s="99">
        <v>2025</v>
      </c>
      <c r="D217" s="86">
        <v>2.8977192628213855E-2</v>
      </c>
    </row>
    <row r="218" spans="1:4" x14ac:dyDescent="0.2">
      <c r="A218" s="99" t="s">
        <v>71</v>
      </c>
      <c r="B218" s="99" t="s">
        <v>109</v>
      </c>
      <c r="C218" s="99">
        <v>2014</v>
      </c>
      <c r="D218" s="86">
        <v>7.6157971721111384E-2</v>
      </c>
    </row>
    <row r="219" spans="1:4" x14ac:dyDescent="0.2">
      <c r="A219" s="99" t="s">
        <v>71</v>
      </c>
      <c r="B219" s="99" t="s">
        <v>109</v>
      </c>
      <c r="C219" s="99">
        <v>2015</v>
      </c>
      <c r="D219" s="86">
        <v>7.6157971721111384E-2</v>
      </c>
    </row>
    <row r="220" spans="1:4" x14ac:dyDescent="0.2">
      <c r="A220" s="99" t="s">
        <v>71</v>
      </c>
      <c r="B220" s="99" t="s">
        <v>109</v>
      </c>
      <c r="C220" s="99">
        <v>2016</v>
      </c>
      <c r="D220" s="86">
        <v>7.6157971721111384E-2</v>
      </c>
    </row>
    <row r="221" spans="1:4" x14ac:dyDescent="0.2">
      <c r="A221" s="99" t="s">
        <v>71</v>
      </c>
      <c r="B221" s="99" t="s">
        <v>109</v>
      </c>
      <c r="C221" s="99">
        <v>2017</v>
      </c>
      <c r="D221" s="86">
        <v>4.5991583362303003E-2</v>
      </c>
    </row>
    <row r="222" spans="1:4" x14ac:dyDescent="0.2">
      <c r="A222" s="99" t="s">
        <v>71</v>
      </c>
      <c r="B222" s="99" t="s">
        <v>109</v>
      </c>
      <c r="C222" s="99">
        <v>2018</v>
      </c>
      <c r="D222" s="86">
        <v>4.5991583362303003E-2</v>
      </c>
    </row>
    <row r="223" spans="1:4" x14ac:dyDescent="0.2">
      <c r="A223" s="99" t="s">
        <v>71</v>
      </c>
      <c r="B223" s="99" t="s">
        <v>109</v>
      </c>
      <c r="C223" s="99">
        <v>2019</v>
      </c>
      <c r="D223" s="86">
        <v>4.5991583362303003E-2</v>
      </c>
    </row>
    <row r="224" spans="1:4" x14ac:dyDescent="0.2">
      <c r="A224" s="99" t="s">
        <v>71</v>
      </c>
      <c r="B224" s="99" t="s">
        <v>109</v>
      </c>
      <c r="C224" s="99">
        <v>2020</v>
      </c>
      <c r="D224" s="86">
        <v>4.5991583362303003E-2</v>
      </c>
    </row>
    <row r="225" spans="1:4" x14ac:dyDescent="0.2">
      <c r="A225" s="99" t="s">
        <v>71</v>
      </c>
      <c r="B225" s="99" t="s">
        <v>109</v>
      </c>
      <c r="C225" s="99">
        <v>2021</v>
      </c>
      <c r="D225" s="86">
        <v>4.5991583362303003E-2</v>
      </c>
    </row>
    <row r="226" spans="1:4" x14ac:dyDescent="0.2">
      <c r="A226" s="99" t="s">
        <v>71</v>
      </c>
      <c r="B226" s="99" t="s">
        <v>109</v>
      </c>
      <c r="C226" s="99">
        <v>2022</v>
      </c>
      <c r="D226" s="86">
        <v>3.3043585385689002E-2</v>
      </c>
    </row>
    <row r="227" spans="1:4" x14ac:dyDescent="0.2">
      <c r="A227" s="99" t="s">
        <v>71</v>
      </c>
      <c r="B227" s="99" t="s">
        <v>109</v>
      </c>
      <c r="C227" s="99">
        <v>2023</v>
      </c>
      <c r="D227" s="86">
        <v>3.3043585385689002E-2</v>
      </c>
    </row>
    <row r="228" spans="1:4" x14ac:dyDescent="0.2">
      <c r="A228" s="99" t="s">
        <v>71</v>
      </c>
      <c r="B228" s="99" t="s">
        <v>109</v>
      </c>
      <c r="C228" s="99">
        <v>2024</v>
      </c>
      <c r="D228" s="86">
        <v>3.3043585385689002E-2</v>
      </c>
    </row>
    <row r="229" spans="1:4" x14ac:dyDescent="0.2">
      <c r="A229" s="99" t="s">
        <v>71</v>
      </c>
      <c r="B229" s="99" t="s">
        <v>109</v>
      </c>
      <c r="C229" s="99">
        <v>2025</v>
      </c>
      <c r="D229" s="86">
        <v>3.3043585385689189E-2</v>
      </c>
    </row>
    <row r="230" spans="1:4" x14ac:dyDescent="0.2">
      <c r="A230" s="99" t="s">
        <v>60</v>
      </c>
      <c r="B230" s="99" t="s">
        <v>109</v>
      </c>
      <c r="C230" s="99">
        <v>2014</v>
      </c>
      <c r="D230" s="86">
        <v>5.6917073170730997E-2</v>
      </c>
    </row>
    <row r="231" spans="1:4" x14ac:dyDescent="0.2">
      <c r="A231" s="99" t="s">
        <v>60</v>
      </c>
      <c r="B231" s="99" t="s">
        <v>109</v>
      </c>
      <c r="C231" s="99">
        <v>2015</v>
      </c>
      <c r="D231" s="86">
        <v>5.6917073170730997E-2</v>
      </c>
    </row>
    <row r="232" spans="1:4" x14ac:dyDescent="0.2">
      <c r="A232" s="99" t="s">
        <v>60</v>
      </c>
      <c r="B232" s="99" t="s">
        <v>109</v>
      </c>
      <c r="C232" s="99">
        <v>2016</v>
      </c>
      <c r="D232" s="86">
        <v>5.6917073170730997E-2</v>
      </c>
    </row>
    <row r="233" spans="1:4" x14ac:dyDescent="0.2">
      <c r="A233" s="99" t="s">
        <v>60</v>
      </c>
      <c r="B233" s="99" t="s">
        <v>109</v>
      </c>
      <c r="C233" s="99">
        <v>2017</v>
      </c>
      <c r="D233" s="86">
        <v>5.6917073170730997E-2</v>
      </c>
    </row>
    <row r="234" spans="1:4" x14ac:dyDescent="0.2">
      <c r="A234" s="99" t="s">
        <v>60</v>
      </c>
      <c r="B234" s="99" t="s">
        <v>109</v>
      </c>
      <c r="C234" s="99">
        <v>2018</v>
      </c>
      <c r="D234" s="86">
        <v>4.7340665345846002E-2</v>
      </c>
    </row>
    <row r="235" spans="1:4" x14ac:dyDescent="0.2">
      <c r="A235" s="99" t="s">
        <v>60</v>
      </c>
      <c r="B235" s="99" t="s">
        <v>109</v>
      </c>
      <c r="C235" s="99">
        <v>2019</v>
      </c>
      <c r="D235" s="86">
        <v>4.7340665345846002E-2</v>
      </c>
    </row>
    <row r="236" spans="1:4" x14ac:dyDescent="0.2">
      <c r="A236" s="99" t="s">
        <v>60</v>
      </c>
      <c r="B236" s="99" t="s">
        <v>109</v>
      </c>
      <c r="C236" s="99">
        <v>2020</v>
      </c>
      <c r="D236" s="86">
        <v>4.7340665345846002E-2</v>
      </c>
    </row>
    <row r="237" spans="1:4" x14ac:dyDescent="0.2">
      <c r="A237" s="99" t="s">
        <v>60</v>
      </c>
      <c r="B237" s="99" t="s">
        <v>109</v>
      </c>
      <c r="C237" s="99">
        <v>2021</v>
      </c>
      <c r="D237" s="86">
        <v>4.7340665345846002E-2</v>
      </c>
    </row>
    <row r="238" spans="1:4" x14ac:dyDescent="0.2">
      <c r="A238" s="99" t="s">
        <v>60</v>
      </c>
      <c r="B238" s="99" t="s">
        <v>109</v>
      </c>
      <c r="C238" s="99">
        <v>2022</v>
      </c>
      <c r="D238" s="86">
        <v>4.7340665345846002E-2</v>
      </c>
    </row>
    <row r="239" spans="1:4" x14ac:dyDescent="0.2">
      <c r="A239" s="99" t="s">
        <v>60</v>
      </c>
      <c r="B239" s="99" t="s">
        <v>109</v>
      </c>
      <c r="C239" s="99">
        <v>2023</v>
      </c>
      <c r="D239" s="86">
        <v>7.4727775613372379E-3</v>
      </c>
    </row>
    <row r="240" spans="1:4" x14ac:dyDescent="0.2">
      <c r="A240" s="99" t="s">
        <v>60</v>
      </c>
      <c r="B240" s="99" t="s">
        <v>109</v>
      </c>
      <c r="C240" s="99">
        <v>2024</v>
      </c>
      <c r="D240" s="86">
        <v>4.2055962549156001E-2</v>
      </c>
    </row>
    <row r="241" spans="1:4" x14ac:dyDescent="0.2">
      <c r="A241" s="99" t="s">
        <v>60</v>
      </c>
      <c r="B241" s="99" t="s">
        <v>109</v>
      </c>
      <c r="C241" s="99">
        <v>2025</v>
      </c>
      <c r="D241" s="86">
        <v>4.2055962549156778E-2</v>
      </c>
    </row>
    <row r="242" spans="1:4" x14ac:dyDescent="0.2">
      <c r="A242" s="99" t="s">
        <v>74</v>
      </c>
      <c r="B242" s="99" t="s">
        <v>109</v>
      </c>
      <c r="C242" s="99">
        <v>2014</v>
      </c>
      <c r="D242" s="86">
        <v>5.3100487804878194E-2</v>
      </c>
    </row>
    <row r="243" spans="1:4" x14ac:dyDescent="0.2">
      <c r="A243" s="99" t="s">
        <v>74</v>
      </c>
      <c r="B243" s="99" t="s">
        <v>109</v>
      </c>
      <c r="C243" s="99">
        <v>2015</v>
      </c>
      <c r="D243" s="86">
        <v>5.3100487804878194E-2</v>
      </c>
    </row>
    <row r="244" spans="1:4" x14ac:dyDescent="0.2">
      <c r="A244" s="99" t="s">
        <v>74</v>
      </c>
      <c r="B244" s="99" t="s">
        <v>109</v>
      </c>
      <c r="C244" s="99">
        <v>2016</v>
      </c>
      <c r="D244" s="86">
        <v>5.3100487804878194E-2</v>
      </c>
    </row>
    <row r="245" spans="1:4" x14ac:dyDescent="0.2">
      <c r="A245" s="99" t="s">
        <v>74</v>
      </c>
      <c r="B245" s="99" t="s">
        <v>109</v>
      </c>
      <c r="C245" s="99">
        <v>2017</v>
      </c>
      <c r="D245" s="86">
        <v>5.3100487804878194E-2</v>
      </c>
    </row>
    <row r="246" spans="1:4" x14ac:dyDescent="0.2">
      <c r="A246" s="99" t="s">
        <v>74</v>
      </c>
      <c r="B246" s="99" t="s">
        <v>109</v>
      </c>
      <c r="C246" s="99">
        <v>2018</v>
      </c>
      <c r="D246" s="86">
        <v>4.7340665345846578E-2</v>
      </c>
    </row>
    <row r="247" spans="1:4" x14ac:dyDescent="0.2">
      <c r="A247" s="99" t="s">
        <v>74</v>
      </c>
      <c r="B247" s="99" t="s">
        <v>109</v>
      </c>
      <c r="C247" s="99">
        <v>2019</v>
      </c>
      <c r="D247" s="86">
        <v>4.7340665345846578E-2</v>
      </c>
    </row>
    <row r="248" spans="1:4" x14ac:dyDescent="0.2">
      <c r="A248" s="99" t="s">
        <v>74</v>
      </c>
      <c r="B248" s="99" t="s">
        <v>109</v>
      </c>
      <c r="C248" s="99">
        <v>2020</v>
      </c>
      <c r="D248" s="86">
        <v>4.7340665345846578E-2</v>
      </c>
    </row>
    <row r="249" spans="1:4" x14ac:dyDescent="0.2">
      <c r="A249" s="99" t="s">
        <v>74</v>
      </c>
      <c r="B249" s="99" t="s">
        <v>109</v>
      </c>
      <c r="C249" s="99">
        <v>2021</v>
      </c>
      <c r="D249" s="86">
        <v>4.7340665345846578E-2</v>
      </c>
    </row>
    <row r="250" spans="1:4" x14ac:dyDescent="0.2">
      <c r="A250" s="99" t="s">
        <v>74</v>
      </c>
      <c r="B250" s="99" t="s">
        <v>109</v>
      </c>
      <c r="C250" s="99">
        <v>2022</v>
      </c>
      <c r="D250" s="86">
        <v>4.7340665345846578E-2</v>
      </c>
    </row>
    <row r="251" spans="1:4" x14ac:dyDescent="0.2">
      <c r="A251" s="99" t="s">
        <v>74</v>
      </c>
      <c r="B251" s="99" t="s">
        <v>109</v>
      </c>
      <c r="C251" s="99">
        <v>2023</v>
      </c>
      <c r="D251" s="86">
        <v>8.813864932123508E-3</v>
      </c>
    </row>
    <row r="252" spans="1:4" x14ac:dyDescent="0.2">
      <c r="A252" s="99" t="s">
        <v>74</v>
      </c>
      <c r="B252" s="99" t="s">
        <v>109</v>
      </c>
      <c r="C252" s="99">
        <v>2024</v>
      </c>
      <c r="D252" s="86">
        <v>4.2495408759764999E-2</v>
      </c>
    </row>
    <row r="253" spans="1:4" x14ac:dyDescent="0.2">
      <c r="A253" s="99" t="s">
        <v>74</v>
      </c>
      <c r="B253" s="99" t="s">
        <v>109</v>
      </c>
      <c r="C253" s="99">
        <v>2025</v>
      </c>
      <c r="D253" s="86">
        <v>4.2495408759765541E-2</v>
      </c>
    </row>
    <row r="254" spans="1:4" x14ac:dyDescent="0.2">
      <c r="A254" s="99" t="s">
        <v>72</v>
      </c>
      <c r="B254" s="99" t="s">
        <v>109</v>
      </c>
      <c r="C254" s="99">
        <v>2014</v>
      </c>
      <c r="D254" s="86">
        <v>8.1057354662504993E-2</v>
      </c>
    </row>
    <row r="255" spans="1:4" x14ac:dyDescent="0.2">
      <c r="A255" s="99" t="s">
        <v>72</v>
      </c>
      <c r="B255" s="99" t="s">
        <v>109</v>
      </c>
      <c r="C255" s="99">
        <v>2015</v>
      </c>
      <c r="D255" s="86">
        <v>8.1057354662504993E-2</v>
      </c>
    </row>
    <row r="256" spans="1:4" x14ac:dyDescent="0.2">
      <c r="A256" s="99" t="s">
        <v>72</v>
      </c>
      <c r="B256" s="99" t="s">
        <v>109</v>
      </c>
      <c r="C256" s="99">
        <v>2016</v>
      </c>
      <c r="D256" s="86">
        <v>4.7443469305549213E-2</v>
      </c>
    </row>
    <row r="257" spans="1:4" x14ac:dyDescent="0.2">
      <c r="A257" s="99" t="s">
        <v>72</v>
      </c>
      <c r="B257" s="99" t="s">
        <v>109</v>
      </c>
      <c r="C257" s="99">
        <v>2017</v>
      </c>
      <c r="D257" s="86">
        <v>4.7443469305549213E-2</v>
      </c>
    </row>
    <row r="258" spans="1:4" x14ac:dyDescent="0.2">
      <c r="A258" s="99" t="s">
        <v>72</v>
      </c>
      <c r="B258" s="99" t="s">
        <v>109</v>
      </c>
      <c r="C258" s="99">
        <v>2018</v>
      </c>
      <c r="D258" s="86">
        <v>4.7443469305549213E-2</v>
      </c>
    </row>
    <row r="259" spans="1:4" x14ac:dyDescent="0.2">
      <c r="A259" s="99" t="s">
        <v>72</v>
      </c>
      <c r="B259" s="99" t="s">
        <v>109</v>
      </c>
      <c r="C259" s="99">
        <v>2019</v>
      </c>
      <c r="D259" s="86">
        <v>4.7443469305549213E-2</v>
      </c>
    </row>
    <row r="260" spans="1:4" x14ac:dyDescent="0.2">
      <c r="A260" s="99" t="s">
        <v>72</v>
      </c>
      <c r="B260" s="99" t="s">
        <v>109</v>
      </c>
      <c r="C260" s="99">
        <v>2020</v>
      </c>
      <c r="D260" s="86">
        <v>4.7443469305549213E-2</v>
      </c>
    </row>
    <row r="261" spans="1:4" x14ac:dyDescent="0.2">
      <c r="A261" s="99" t="s">
        <v>72</v>
      </c>
      <c r="B261" s="99" t="s">
        <v>109</v>
      </c>
      <c r="C261" s="99">
        <v>2021</v>
      </c>
      <c r="D261" s="86">
        <v>4.7443469305549213E-2</v>
      </c>
    </row>
    <row r="262" spans="1:4" x14ac:dyDescent="0.2">
      <c r="A262" s="99" t="s">
        <v>72</v>
      </c>
      <c r="B262" s="99" t="s">
        <v>109</v>
      </c>
      <c r="C262" s="99">
        <v>2022</v>
      </c>
      <c r="D262" s="86">
        <v>3.0066825640714001E-2</v>
      </c>
    </row>
    <row r="263" spans="1:4" x14ac:dyDescent="0.2">
      <c r="A263" s="99" t="s">
        <v>72</v>
      </c>
      <c r="B263" s="99" t="s">
        <v>109</v>
      </c>
      <c r="C263" s="99">
        <v>2023</v>
      </c>
      <c r="D263" s="86">
        <v>3.0066825640714001E-2</v>
      </c>
    </row>
    <row r="264" spans="1:4" x14ac:dyDescent="0.2">
      <c r="A264" s="99" t="s">
        <v>72</v>
      </c>
      <c r="B264" s="99" t="s">
        <v>109</v>
      </c>
      <c r="C264" s="99">
        <v>2024</v>
      </c>
      <c r="D264" s="86">
        <v>3.0066825640714001E-2</v>
      </c>
    </row>
    <row r="265" spans="1:4" x14ac:dyDescent="0.2">
      <c r="A265" s="99" t="s">
        <v>72</v>
      </c>
      <c r="B265" s="99" t="s">
        <v>109</v>
      </c>
      <c r="C265" s="99">
        <v>2025</v>
      </c>
      <c r="D265" s="86">
        <v>3.0066825640714834E-2</v>
      </c>
    </row>
    <row r="266" spans="1:4" x14ac:dyDescent="0.2">
      <c r="A266" s="99" t="s">
        <v>73</v>
      </c>
      <c r="B266" s="99" t="s">
        <v>109</v>
      </c>
      <c r="C266" s="99">
        <v>2014</v>
      </c>
      <c r="D266" s="86">
        <v>8.2358674463937742E-2</v>
      </c>
    </row>
    <row r="267" spans="1:4" x14ac:dyDescent="0.2">
      <c r="A267" s="99" t="s">
        <v>73</v>
      </c>
      <c r="B267" s="99" t="s">
        <v>109</v>
      </c>
      <c r="C267" s="99">
        <v>2015</v>
      </c>
      <c r="D267" s="86">
        <v>8.2358674463937742E-2</v>
      </c>
    </row>
    <row r="268" spans="1:4" x14ac:dyDescent="0.2">
      <c r="A268" s="99" t="s">
        <v>73</v>
      </c>
      <c r="B268" s="99" t="s">
        <v>109</v>
      </c>
      <c r="C268" s="99">
        <v>2016</v>
      </c>
      <c r="D268" s="86">
        <v>4.4368600682592997E-2</v>
      </c>
    </row>
    <row r="269" spans="1:4" x14ac:dyDescent="0.2">
      <c r="A269" s="99" t="s">
        <v>73</v>
      </c>
      <c r="B269" s="99" t="s">
        <v>109</v>
      </c>
      <c r="C269" s="99">
        <v>2017</v>
      </c>
      <c r="D269" s="86">
        <v>4.4368600682592997E-2</v>
      </c>
    </row>
    <row r="270" spans="1:4" x14ac:dyDescent="0.2">
      <c r="A270" s="99" t="s">
        <v>73</v>
      </c>
      <c r="B270" s="99" t="s">
        <v>109</v>
      </c>
      <c r="C270" s="99">
        <v>2018</v>
      </c>
      <c r="D270" s="86">
        <v>4.4368600682592997E-2</v>
      </c>
    </row>
    <row r="271" spans="1:4" x14ac:dyDescent="0.2">
      <c r="A271" s="99" t="s">
        <v>73</v>
      </c>
      <c r="B271" s="99" t="s">
        <v>109</v>
      </c>
      <c r="C271" s="99">
        <v>2019</v>
      </c>
      <c r="D271" s="86">
        <v>4.4368600682592997E-2</v>
      </c>
    </row>
    <row r="272" spans="1:4" x14ac:dyDescent="0.2">
      <c r="A272" s="99" t="s">
        <v>73</v>
      </c>
      <c r="B272" s="99" t="s">
        <v>109</v>
      </c>
      <c r="C272" s="99">
        <v>2020</v>
      </c>
      <c r="D272" s="86">
        <v>4.4368600682592997E-2</v>
      </c>
    </row>
    <row r="273" spans="1:4" x14ac:dyDescent="0.2">
      <c r="A273" s="99" t="s">
        <v>73</v>
      </c>
      <c r="B273" s="99" t="s">
        <v>109</v>
      </c>
      <c r="C273" s="99">
        <v>2021</v>
      </c>
      <c r="D273" s="86">
        <v>2.3590427225610999E-2</v>
      </c>
    </row>
    <row r="274" spans="1:4" x14ac:dyDescent="0.2">
      <c r="A274" s="99" t="s">
        <v>73</v>
      </c>
      <c r="B274" s="99" t="s">
        <v>109</v>
      </c>
      <c r="C274" s="99">
        <v>2022</v>
      </c>
      <c r="D274" s="86">
        <v>2.3590427225610999E-2</v>
      </c>
    </row>
    <row r="275" spans="1:4" x14ac:dyDescent="0.2">
      <c r="A275" s="99" t="s">
        <v>73</v>
      </c>
      <c r="B275" s="99" t="s">
        <v>109</v>
      </c>
      <c r="C275" s="99">
        <v>2023</v>
      </c>
      <c r="D275" s="86">
        <v>2.3590427225610999E-2</v>
      </c>
    </row>
    <row r="276" spans="1:4" x14ac:dyDescent="0.2">
      <c r="A276" s="99" t="s">
        <v>73</v>
      </c>
      <c r="B276" s="99" t="s">
        <v>109</v>
      </c>
      <c r="C276" s="99">
        <v>2024</v>
      </c>
      <c r="D276" s="86">
        <v>2.3590427225610999E-2</v>
      </c>
    </row>
    <row r="277" spans="1:4" x14ac:dyDescent="0.2">
      <c r="A277" s="99" t="s">
        <v>73</v>
      </c>
      <c r="B277" s="99" t="s">
        <v>109</v>
      </c>
      <c r="C277" s="99">
        <v>2025</v>
      </c>
      <c r="D277" s="86">
        <v>2.3590427225611554E-2</v>
      </c>
    </row>
    <row r="278" spans="1:4" x14ac:dyDescent="0.2">
      <c r="A278" s="99" t="s">
        <v>11</v>
      </c>
      <c r="B278" s="99" t="s">
        <v>109</v>
      </c>
      <c r="C278" s="99">
        <v>2014</v>
      </c>
      <c r="D278" s="86">
        <v>5.2861463414634269E-2</v>
      </c>
    </row>
    <row r="279" spans="1:4" x14ac:dyDescent="0.2">
      <c r="A279" s="99" t="s">
        <v>11</v>
      </c>
      <c r="B279" s="99" t="s">
        <v>109</v>
      </c>
      <c r="C279" s="99">
        <v>2015</v>
      </c>
      <c r="D279" s="86">
        <v>5.2861463414634269E-2</v>
      </c>
    </row>
    <row r="280" spans="1:4" x14ac:dyDescent="0.2">
      <c r="A280" s="99" t="s">
        <v>11</v>
      </c>
      <c r="B280" s="99" t="s">
        <v>109</v>
      </c>
      <c r="C280" s="99">
        <v>2016</v>
      </c>
      <c r="D280" s="86">
        <v>5.2861463414634269E-2</v>
      </c>
    </row>
    <row r="281" spans="1:4" x14ac:dyDescent="0.2">
      <c r="A281" s="99" t="s">
        <v>11</v>
      </c>
      <c r="B281" s="99" t="s">
        <v>109</v>
      </c>
      <c r="C281" s="99">
        <v>2017</v>
      </c>
      <c r="D281" s="86">
        <v>5.2861463414634269E-2</v>
      </c>
    </row>
    <row r="282" spans="1:4" x14ac:dyDescent="0.2">
      <c r="A282" s="99" t="s">
        <v>11</v>
      </c>
      <c r="B282" s="99" t="s">
        <v>109</v>
      </c>
      <c r="C282" s="99">
        <v>2018</v>
      </c>
      <c r="D282" s="86">
        <v>4.6364578984853244E-2</v>
      </c>
    </row>
    <row r="283" spans="1:4" ht="14.1" customHeight="1" x14ac:dyDescent="0.2">
      <c r="A283" s="99" t="s">
        <v>11</v>
      </c>
      <c r="B283" s="99" t="s">
        <v>109</v>
      </c>
      <c r="C283" s="99">
        <v>2019</v>
      </c>
      <c r="D283" s="86">
        <v>4.6364578984853244E-2</v>
      </c>
    </row>
    <row r="284" spans="1:4" x14ac:dyDescent="0.2">
      <c r="A284" s="99" t="s">
        <v>11</v>
      </c>
      <c r="B284" s="99" t="s">
        <v>109</v>
      </c>
      <c r="C284" s="99">
        <v>2020</v>
      </c>
      <c r="D284" s="86">
        <v>4.6364578984853244E-2</v>
      </c>
    </row>
    <row r="285" spans="1:4" x14ac:dyDescent="0.2">
      <c r="A285" s="99" t="s">
        <v>11</v>
      </c>
      <c r="B285" s="99" t="s">
        <v>109</v>
      </c>
      <c r="C285" s="99">
        <v>2021</v>
      </c>
      <c r="D285" s="86">
        <v>4.6364578984853244E-2</v>
      </c>
    </row>
    <row r="286" spans="1:4" x14ac:dyDescent="0.2">
      <c r="A286" s="99" t="s">
        <v>11</v>
      </c>
      <c r="B286" s="99" t="s">
        <v>109</v>
      </c>
      <c r="C286" s="99">
        <v>2022</v>
      </c>
      <c r="D286" s="86">
        <v>4.6364578984853244E-2</v>
      </c>
    </row>
    <row r="287" spans="1:4" x14ac:dyDescent="0.2">
      <c r="A287" s="99" t="s">
        <v>11</v>
      </c>
      <c r="B287" s="99" t="s">
        <v>109</v>
      </c>
      <c r="C287" s="99">
        <v>2023</v>
      </c>
      <c r="D287" s="86">
        <v>7.4727775613372379E-3</v>
      </c>
    </row>
    <row r="288" spans="1:4" x14ac:dyDescent="0.2">
      <c r="A288" s="99" t="s">
        <v>11</v>
      </c>
      <c r="B288" s="99" t="s">
        <v>109</v>
      </c>
      <c r="C288" s="99">
        <v>2024</v>
      </c>
      <c r="D288" s="86">
        <v>4.2055962549156001E-2</v>
      </c>
    </row>
    <row r="289" spans="1:4" x14ac:dyDescent="0.2">
      <c r="A289" s="99" t="s">
        <v>11</v>
      </c>
      <c r="B289" s="99" t="s">
        <v>109</v>
      </c>
      <c r="C289" s="99">
        <v>2025</v>
      </c>
      <c r="D289" s="86">
        <v>4.2055962549156778E-2</v>
      </c>
    </row>
    <row r="290" spans="1:4" x14ac:dyDescent="0.2">
      <c r="A290" s="99" t="s">
        <v>71</v>
      </c>
      <c r="B290" s="99" t="s">
        <v>112</v>
      </c>
      <c r="C290" s="99">
        <v>2024</v>
      </c>
      <c r="D290" s="62">
        <v>0</v>
      </c>
    </row>
    <row r="291" spans="1:4" x14ac:dyDescent="0.2">
      <c r="A291" s="99" t="s">
        <v>71</v>
      </c>
      <c r="B291" s="99" t="s">
        <v>112</v>
      </c>
      <c r="C291" s="99">
        <v>2025</v>
      </c>
      <c r="D291" s="62">
        <v>0</v>
      </c>
    </row>
    <row r="292" spans="1:4" x14ac:dyDescent="0.2">
      <c r="A292" s="99" t="s">
        <v>60</v>
      </c>
      <c r="B292" s="99" t="s">
        <v>112</v>
      </c>
      <c r="C292" s="99">
        <v>2024</v>
      </c>
      <c r="D292" s="62">
        <v>-2614214.3510264801</v>
      </c>
    </row>
    <row r="293" spans="1:4" ht="14.1" customHeight="1" x14ac:dyDescent="0.2">
      <c r="A293" s="99" t="s">
        <v>60</v>
      </c>
      <c r="B293" s="99" t="s">
        <v>112</v>
      </c>
      <c r="C293" s="99">
        <v>2025</v>
      </c>
      <c r="D293" s="62">
        <v>-2691948.4877003818</v>
      </c>
    </row>
    <row r="294" spans="1:4" x14ac:dyDescent="0.2">
      <c r="A294" s="99" t="s">
        <v>74</v>
      </c>
      <c r="B294" s="99" t="s">
        <v>112</v>
      </c>
      <c r="C294" s="99">
        <v>2024</v>
      </c>
      <c r="D294" s="62">
        <v>1545580.0860343401</v>
      </c>
    </row>
    <row r="295" spans="1:4" x14ac:dyDescent="0.2">
      <c r="A295" s="99" t="s">
        <v>74</v>
      </c>
      <c r="B295" s="99" t="s">
        <v>112</v>
      </c>
      <c r="C295" s="99">
        <v>2025</v>
      </c>
      <c r="D295" s="62">
        <v>0</v>
      </c>
    </row>
    <row r="296" spans="1:4" x14ac:dyDescent="0.2">
      <c r="A296" s="99" t="s">
        <v>72</v>
      </c>
      <c r="B296" s="99" t="s">
        <v>112</v>
      </c>
      <c r="C296" s="99">
        <v>2024</v>
      </c>
      <c r="D296" s="62">
        <v>0</v>
      </c>
    </row>
    <row r="297" spans="1:4" x14ac:dyDescent="0.2">
      <c r="A297" s="99" t="s">
        <v>72</v>
      </c>
      <c r="B297" s="99" t="s">
        <v>112</v>
      </c>
      <c r="C297" s="99">
        <v>2025</v>
      </c>
      <c r="D297" s="62">
        <v>0</v>
      </c>
    </row>
    <row r="298" spans="1:4" x14ac:dyDescent="0.2">
      <c r="A298" s="99" t="s">
        <v>73</v>
      </c>
      <c r="B298" s="99" t="s">
        <v>112</v>
      </c>
      <c r="C298" s="99">
        <v>2024</v>
      </c>
      <c r="D298" s="62">
        <v>0</v>
      </c>
    </row>
    <row r="299" spans="1:4" x14ac:dyDescent="0.2">
      <c r="A299" s="99" t="s">
        <v>73</v>
      </c>
      <c r="B299" s="99" t="s">
        <v>112</v>
      </c>
      <c r="C299" s="99">
        <v>2025</v>
      </c>
      <c r="D299" s="62">
        <v>0</v>
      </c>
    </row>
    <row r="300" spans="1:4" x14ac:dyDescent="0.2">
      <c r="A300" s="99" t="s">
        <v>11</v>
      </c>
      <c r="B300" s="99" t="s">
        <v>112</v>
      </c>
      <c r="C300" s="99">
        <v>2024</v>
      </c>
      <c r="D300" s="62">
        <v>21915.940013592</v>
      </c>
    </row>
    <row r="301" spans="1:4" x14ac:dyDescent="0.2">
      <c r="A301" s="99" t="s">
        <v>11</v>
      </c>
      <c r="B301" s="99" t="s">
        <v>112</v>
      </c>
      <c r="C301" s="99">
        <v>2025</v>
      </c>
      <c r="D301" s="62">
        <v>22567.614454781098</v>
      </c>
    </row>
    <row r="302" spans="1:4" x14ac:dyDescent="0.2">
      <c r="A302" s="99" t="s">
        <v>71</v>
      </c>
      <c r="B302" s="99" t="s">
        <v>49</v>
      </c>
      <c r="C302" s="99">
        <v>2014</v>
      </c>
      <c r="D302" s="62">
        <v>423432</v>
      </c>
    </row>
    <row r="303" spans="1:4" x14ac:dyDescent="0.2">
      <c r="A303" s="99" t="s">
        <v>71</v>
      </c>
      <c r="B303" s="99" t="s">
        <v>49</v>
      </c>
      <c r="C303" s="99">
        <v>2015</v>
      </c>
      <c r="D303" s="62">
        <v>430217</v>
      </c>
    </row>
    <row r="304" spans="1:4" x14ac:dyDescent="0.2">
      <c r="A304" s="99" t="s">
        <v>71</v>
      </c>
      <c r="B304" s="99" t="s">
        <v>49</v>
      </c>
      <c r="C304" s="99">
        <v>2016</v>
      </c>
      <c r="D304" s="62">
        <v>435909</v>
      </c>
    </row>
    <row r="305" spans="1:4" x14ac:dyDescent="0.2">
      <c r="A305" s="99" t="s">
        <v>71</v>
      </c>
      <c r="B305" s="99" t="s">
        <v>49</v>
      </c>
      <c r="C305" s="99">
        <v>2017</v>
      </c>
      <c r="D305" s="62">
        <v>441894</v>
      </c>
    </row>
    <row r="306" spans="1:4" x14ac:dyDescent="0.2">
      <c r="A306" s="99" t="s">
        <v>71</v>
      </c>
      <c r="B306" s="99" t="s">
        <v>49</v>
      </c>
      <c r="C306" s="99">
        <v>2018</v>
      </c>
      <c r="D306" s="62">
        <v>448211</v>
      </c>
    </row>
    <row r="307" spans="1:4" x14ac:dyDescent="0.2">
      <c r="A307" s="99" t="s">
        <v>71</v>
      </c>
      <c r="B307" s="99" t="s">
        <v>49</v>
      </c>
      <c r="C307" s="99">
        <v>2019</v>
      </c>
      <c r="D307" s="62">
        <v>454391</v>
      </c>
    </row>
    <row r="308" spans="1:4" x14ac:dyDescent="0.2">
      <c r="A308" s="99" t="s">
        <v>71</v>
      </c>
      <c r="B308" s="99" t="s">
        <v>49</v>
      </c>
      <c r="C308" s="99">
        <v>2020</v>
      </c>
      <c r="D308" s="62">
        <v>461048</v>
      </c>
    </row>
    <row r="309" spans="1:4" x14ac:dyDescent="0.2">
      <c r="A309" s="99" t="s">
        <v>71</v>
      </c>
      <c r="B309" s="99" t="s">
        <v>49</v>
      </c>
      <c r="C309" s="99">
        <v>2021</v>
      </c>
      <c r="D309" s="62">
        <v>466417</v>
      </c>
    </row>
    <row r="310" spans="1:4" x14ac:dyDescent="0.2">
      <c r="A310" s="99" t="s">
        <v>71</v>
      </c>
      <c r="B310" s="99" t="s">
        <v>49</v>
      </c>
      <c r="C310" s="99">
        <v>2022</v>
      </c>
      <c r="D310" s="62">
        <v>471641</v>
      </c>
    </row>
    <row r="311" spans="1:4" x14ac:dyDescent="0.2">
      <c r="A311" s="99" t="s">
        <v>71</v>
      </c>
      <c r="B311" s="99" t="s">
        <v>49</v>
      </c>
      <c r="C311" s="99">
        <v>2023</v>
      </c>
      <c r="D311" s="62">
        <v>476885</v>
      </c>
    </row>
    <row r="312" spans="1:4" x14ac:dyDescent="0.2">
      <c r="A312" s="99" t="s">
        <v>71</v>
      </c>
      <c r="B312" s="99" t="s">
        <v>49</v>
      </c>
      <c r="C312" s="99">
        <v>2024</v>
      </c>
      <c r="D312" s="62">
        <v>483336</v>
      </c>
    </row>
    <row r="313" spans="1:4" x14ac:dyDescent="0.2">
      <c r="A313" s="99" t="s">
        <v>71</v>
      </c>
      <c r="B313" s="99" t="s">
        <v>49</v>
      </c>
      <c r="C313" s="99">
        <v>2025</v>
      </c>
      <c r="D313" s="62">
        <v>489661</v>
      </c>
    </row>
    <row r="314" spans="1:4" x14ac:dyDescent="0.2">
      <c r="A314" s="99" t="s">
        <v>60</v>
      </c>
      <c r="B314" s="99" t="s">
        <v>49</v>
      </c>
      <c r="C314" s="99">
        <v>2014</v>
      </c>
      <c r="D314" s="62">
        <v>632662.49680365203</v>
      </c>
    </row>
    <row r="315" spans="1:4" x14ac:dyDescent="0.2">
      <c r="A315" s="99" t="s">
        <v>60</v>
      </c>
      <c r="B315" s="99" t="s">
        <v>49</v>
      </c>
      <c r="C315" s="99">
        <v>2015</v>
      </c>
      <c r="D315" s="62">
        <v>646548.05570776202</v>
      </c>
    </row>
    <row r="316" spans="1:4" x14ac:dyDescent="0.2">
      <c r="A316" s="99" t="s">
        <v>60</v>
      </c>
      <c r="B316" s="99" t="s">
        <v>49</v>
      </c>
      <c r="C316" s="99">
        <v>2016</v>
      </c>
      <c r="D316" s="62">
        <v>662983</v>
      </c>
    </row>
    <row r="317" spans="1:4" x14ac:dyDescent="0.2">
      <c r="A317" s="99" t="s">
        <v>60</v>
      </c>
      <c r="B317" s="99" t="s">
        <v>49</v>
      </c>
      <c r="C317" s="99">
        <v>2017</v>
      </c>
      <c r="D317" s="62">
        <v>678177</v>
      </c>
    </row>
    <row r="318" spans="1:4" x14ac:dyDescent="0.2">
      <c r="A318" s="99" t="s">
        <v>60</v>
      </c>
      <c r="B318" s="99" t="s">
        <v>49</v>
      </c>
      <c r="C318" s="99">
        <v>2018</v>
      </c>
      <c r="D318" s="62">
        <v>694813</v>
      </c>
    </row>
    <row r="319" spans="1:4" x14ac:dyDescent="0.2">
      <c r="A319" s="99" t="s">
        <v>60</v>
      </c>
      <c r="B319" s="99" t="s">
        <v>49</v>
      </c>
      <c r="C319" s="99">
        <v>2019</v>
      </c>
      <c r="D319" s="62">
        <v>710178</v>
      </c>
    </row>
    <row r="320" spans="1:4" x14ac:dyDescent="0.2">
      <c r="A320" s="99" t="s">
        <v>60</v>
      </c>
      <c r="B320" s="99" t="s">
        <v>49</v>
      </c>
      <c r="C320" s="99">
        <v>2020</v>
      </c>
      <c r="D320" s="62">
        <v>724623</v>
      </c>
    </row>
    <row r="321" spans="1:4" x14ac:dyDescent="0.2">
      <c r="A321" s="99" t="s">
        <v>60</v>
      </c>
      <c r="B321" s="99" t="s">
        <v>49</v>
      </c>
      <c r="C321" s="99">
        <v>2021</v>
      </c>
      <c r="D321" s="62">
        <v>739621</v>
      </c>
    </row>
    <row r="322" spans="1:4" x14ac:dyDescent="0.2">
      <c r="A322" s="99" t="s">
        <v>60</v>
      </c>
      <c r="B322" s="99" t="s">
        <v>49</v>
      </c>
      <c r="C322" s="99">
        <v>2022</v>
      </c>
      <c r="D322" s="62">
        <v>751245</v>
      </c>
    </row>
    <row r="323" spans="1:4" x14ac:dyDescent="0.2">
      <c r="A323" s="99" t="s">
        <v>60</v>
      </c>
      <c r="B323" s="99" t="s">
        <v>49</v>
      </c>
      <c r="C323" s="99">
        <v>2023</v>
      </c>
      <c r="D323" s="62">
        <v>756668</v>
      </c>
    </row>
    <row r="324" spans="1:4" x14ac:dyDescent="0.2">
      <c r="A324" s="99" t="s">
        <v>60</v>
      </c>
      <c r="B324" s="99" t="s">
        <v>49</v>
      </c>
      <c r="C324" s="99">
        <v>2024</v>
      </c>
      <c r="D324" s="62">
        <v>762771</v>
      </c>
    </row>
    <row r="325" spans="1:4" x14ac:dyDescent="0.2">
      <c r="A325" s="99" t="s">
        <v>60</v>
      </c>
      <c r="B325" s="99" t="s">
        <v>49</v>
      </c>
      <c r="C325" s="99">
        <v>2025</v>
      </c>
      <c r="D325" s="62">
        <v>773274</v>
      </c>
    </row>
    <row r="326" spans="1:4" x14ac:dyDescent="0.2">
      <c r="A326" s="99" t="s">
        <v>74</v>
      </c>
      <c r="B326" s="99" t="s">
        <v>49</v>
      </c>
      <c r="C326" s="99">
        <v>2014</v>
      </c>
      <c r="D326" s="62">
        <v>651196</v>
      </c>
    </row>
    <row r="327" spans="1:4" x14ac:dyDescent="0.2">
      <c r="A327" s="99" t="s">
        <v>74</v>
      </c>
      <c r="B327" s="99" t="s">
        <v>49</v>
      </c>
      <c r="C327" s="99">
        <v>2015</v>
      </c>
      <c r="D327" s="62">
        <v>666391</v>
      </c>
    </row>
    <row r="328" spans="1:4" x14ac:dyDescent="0.2">
      <c r="A328" s="99" t="s">
        <v>74</v>
      </c>
      <c r="B328" s="99" t="s">
        <v>49</v>
      </c>
      <c r="C328" s="99">
        <v>2016</v>
      </c>
      <c r="D328" s="62">
        <v>682008</v>
      </c>
    </row>
    <row r="329" spans="1:4" x14ac:dyDescent="0.2">
      <c r="A329" s="99" t="s">
        <v>74</v>
      </c>
      <c r="B329" s="99" t="s">
        <v>49</v>
      </c>
      <c r="C329" s="99">
        <v>2017</v>
      </c>
      <c r="D329" s="62">
        <v>700050</v>
      </c>
    </row>
    <row r="330" spans="1:4" x14ac:dyDescent="0.2">
      <c r="A330" s="99" t="s">
        <v>74</v>
      </c>
      <c r="B330" s="99" t="s">
        <v>49</v>
      </c>
      <c r="C330" s="99">
        <v>2018</v>
      </c>
      <c r="D330" s="62">
        <v>718175</v>
      </c>
    </row>
    <row r="331" spans="1:4" x14ac:dyDescent="0.2">
      <c r="A331" s="99" t="s">
        <v>74</v>
      </c>
      <c r="B331" s="99" t="s">
        <v>49</v>
      </c>
      <c r="C331" s="99">
        <v>2019</v>
      </c>
      <c r="D331" s="62">
        <v>738791</v>
      </c>
    </row>
    <row r="332" spans="1:4" x14ac:dyDescent="0.2">
      <c r="A332" s="99" t="s">
        <v>74</v>
      </c>
      <c r="B332" s="99" t="s">
        <v>49</v>
      </c>
      <c r="C332" s="99">
        <v>2020</v>
      </c>
      <c r="D332" s="62">
        <v>759219</v>
      </c>
    </row>
    <row r="333" spans="1:4" x14ac:dyDescent="0.2">
      <c r="A333" s="99" t="s">
        <v>74</v>
      </c>
      <c r="B333" s="99" t="s">
        <v>49</v>
      </c>
      <c r="C333" s="99">
        <v>2021</v>
      </c>
      <c r="D333" s="62">
        <v>778752</v>
      </c>
    </row>
    <row r="334" spans="1:4" x14ac:dyDescent="0.2">
      <c r="A334" s="99" t="s">
        <v>74</v>
      </c>
      <c r="B334" s="99" t="s">
        <v>49</v>
      </c>
      <c r="C334" s="99">
        <v>2022</v>
      </c>
      <c r="D334" s="62">
        <v>796710</v>
      </c>
    </row>
    <row r="335" spans="1:4" x14ac:dyDescent="0.2">
      <c r="A335" s="99" t="s">
        <v>74</v>
      </c>
      <c r="B335" s="99" t="s">
        <v>49</v>
      </c>
      <c r="C335" s="99">
        <v>2023</v>
      </c>
      <c r="D335" s="62">
        <v>804690</v>
      </c>
    </row>
    <row r="336" spans="1:4" x14ac:dyDescent="0.2">
      <c r="A336" s="99" t="s">
        <v>74</v>
      </c>
      <c r="B336" s="99" t="s">
        <v>49</v>
      </c>
      <c r="C336" s="99">
        <v>2024</v>
      </c>
      <c r="D336" s="62">
        <v>823858</v>
      </c>
    </row>
    <row r="337" spans="1:4" x14ac:dyDescent="0.2">
      <c r="A337" s="99" t="s">
        <v>74</v>
      </c>
      <c r="B337" s="99" t="s">
        <v>49</v>
      </c>
      <c r="C337" s="99">
        <v>2025</v>
      </c>
      <c r="D337" s="62">
        <v>838921</v>
      </c>
    </row>
    <row r="338" spans="1:4" x14ac:dyDescent="0.2">
      <c r="A338" s="99" t="s">
        <v>72</v>
      </c>
      <c r="B338" s="99" t="s">
        <v>49</v>
      </c>
      <c r="C338" s="99">
        <v>2014</v>
      </c>
      <c r="D338" s="62">
        <v>132101.419178082</v>
      </c>
    </row>
    <row r="339" spans="1:4" x14ac:dyDescent="0.2">
      <c r="A339" s="99" t="s">
        <v>72</v>
      </c>
      <c r="B339" s="99" t="s">
        <v>49</v>
      </c>
      <c r="C339" s="99">
        <v>2015</v>
      </c>
      <c r="D339" s="62">
        <v>136243.58630136901</v>
      </c>
    </row>
    <row r="340" spans="1:4" x14ac:dyDescent="0.2">
      <c r="A340" s="99" t="s">
        <v>72</v>
      </c>
      <c r="B340" s="99" t="s">
        <v>49</v>
      </c>
      <c r="C340" s="99">
        <v>2016</v>
      </c>
      <c r="D340" s="62">
        <v>139409.56501983601</v>
      </c>
    </row>
    <row r="341" spans="1:4" x14ac:dyDescent="0.2">
      <c r="A341" s="99" t="s">
        <v>72</v>
      </c>
      <c r="B341" s="99" t="s">
        <v>49</v>
      </c>
      <c r="C341" s="99">
        <v>2017</v>
      </c>
      <c r="D341" s="62">
        <v>144274</v>
      </c>
    </row>
    <row r="342" spans="1:4" x14ac:dyDescent="0.2">
      <c r="A342" s="99" t="s">
        <v>72</v>
      </c>
      <c r="B342" s="99" t="s">
        <v>49</v>
      </c>
      <c r="C342" s="99">
        <v>2018</v>
      </c>
      <c r="D342" s="62">
        <v>149730.79178082099</v>
      </c>
    </row>
    <row r="343" spans="1:4" x14ac:dyDescent="0.2">
      <c r="A343" s="99" t="s">
        <v>72</v>
      </c>
      <c r="B343" s="99" t="s">
        <v>49</v>
      </c>
      <c r="C343" s="99">
        <v>2019</v>
      </c>
      <c r="D343" s="62">
        <v>152544.83619430001</v>
      </c>
    </row>
    <row r="344" spans="1:4" x14ac:dyDescent="0.2">
      <c r="A344" s="99" t="s">
        <v>72</v>
      </c>
      <c r="B344" s="99" t="s">
        <v>49</v>
      </c>
      <c r="C344" s="99">
        <v>2020</v>
      </c>
      <c r="D344" s="62">
        <v>155889</v>
      </c>
    </row>
    <row r="345" spans="1:4" x14ac:dyDescent="0.2">
      <c r="A345" s="99" t="s">
        <v>72</v>
      </c>
      <c r="B345" s="99" t="s">
        <v>49</v>
      </c>
      <c r="C345" s="99">
        <v>2021</v>
      </c>
      <c r="D345" s="62">
        <v>157708</v>
      </c>
    </row>
    <row r="346" spans="1:4" x14ac:dyDescent="0.2">
      <c r="A346" s="99" t="s">
        <v>72</v>
      </c>
      <c r="B346" s="99" t="s">
        <v>49</v>
      </c>
      <c r="C346" s="99">
        <v>2022</v>
      </c>
      <c r="D346" s="62">
        <v>157309</v>
      </c>
    </row>
    <row r="347" spans="1:4" x14ac:dyDescent="0.2">
      <c r="A347" s="99" t="s">
        <v>72</v>
      </c>
      <c r="B347" s="99" t="s">
        <v>49</v>
      </c>
      <c r="C347" s="99">
        <v>2023</v>
      </c>
      <c r="D347" s="62">
        <v>154604</v>
      </c>
    </row>
    <row r="348" spans="1:4" x14ac:dyDescent="0.2">
      <c r="A348" s="99" t="s">
        <v>72</v>
      </c>
      <c r="B348" s="99" t="s">
        <v>49</v>
      </c>
      <c r="C348" s="99">
        <v>2024</v>
      </c>
      <c r="D348" s="62">
        <v>153498</v>
      </c>
    </row>
    <row r="349" spans="1:4" x14ac:dyDescent="0.2">
      <c r="A349" s="99" t="s">
        <v>72</v>
      </c>
      <c r="B349" s="99" t="s">
        <v>49</v>
      </c>
      <c r="C349" s="99">
        <v>2025</v>
      </c>
      <c r="D349" s="62">
        <v>151599</v>
      </c>
    </row>
    <row r="350" spans="1:4" x14ac:dyDescent="0.2">
      <c r="A350" s="99" t="s">
        <v>73</v>
      </c>
      <c r="B350" s="99" t="s">
        <v>49</v>
      </c>
      <c r="C350" s="99">
        <v>2014</v>
      </c>
      <c r="D350" s="62">
        <v>1208080</v>
      </c>
    </row>
    <row r="351" spans="1:4" x14ac:dyDescent="0.2">
      <c r="A351" s="99" t="s">
        <v>73</v>
      </c>
      <c r="B351" s="99" t="s">
        <v>49</v>
      </c>
      <c r="C351" s="99">
        <v>2015</v>
      </c>
      <c r="D351" s="62">
        <v>1248704</v>
      </c>
    </row>
    <row r="352" spans="1:4" x14ac:dyDescent="0.2">
      <c r="A352" s="99" t="s">
        <v>73</v>
      </c>
      <c r="B352" s="99" t="s">
        <v>49</v>
      </c>
      <c r="C352" s="99">
        <v>2016</v>
      </c>
      <c r="D352" s="62">
        <v>1294379</v>
      </c>
    </row>
    <row r="353" spans="1:4" x14ac:dyDescent="0.2">
      <c r="A353" s="99" t="s">
        <v>73</v>
      </c>
      <c r="B353" s="99" t="s">
        <v>49</v>
      </c>
      <c r="C353" s="99">
        <v>2017</v>
      </c>
      <c r="D353" s="62">
        <v>1342650</v>
      </c>
    </row>
    <row r="354" spans="1:4" x14ac:dyDescent="0.2">
      <c r="A354" s="99" t="s">
        <v>73</v>
      </c>
      <c r="B354" s="99" t="s">
        <v>49</v>
      </c>
      <c r="C354" s="99">
        <v>2018</v>
      </c>
      <c r="D354" s="62">
        <v>1390296.24516129</v>
      </c>
    </row>
    <row r="355" spans="1:4" x14ac:dyDescent="0.2">
      <c r="A355" s="99" t="s">
        <v>73</v>
      </c>
      <c r="B355" s="99" t="s">
        <v>49</v>
      </c>
      <c r="C355" s="99">
        <v>2019</v>
      </c>
      <c r="D355" s="62">
        <v>1435823.7</v>
      </c>
    </row>
    <row r="356" spans="1:4" x14ac:dyDescent="0.2">
      <c r="A356" s="99" t="s">
        <v>73</v>
      </c>
      <c r="B356" s="99" t="s">
        <v>49</v>
      </c>
      <c r="C356" s="99">
        <v>2020</v>
      </c>
      <c r="D356" s="62">
        <v>1451669</v>
      </c>
    </row>
    <row r="357" spans="1:4" x14ac:dyDescent="0.2">
      <c r="A357" s="99" t="s">
        <v>73</v>
      </c>
      <c r="B357" s="99" t="s">
        <v>49</v>
      </c>
      <c r="C357" s="99">
        <v>2021</v>
      </c>
      <c r="D357" s="62">
        <v>1476686</v>
      </c>
    </row>
    <row r="358" spans="1:4" x14ac:dyDescent="0.2">
      <c r="A358" s="99" t="s">
        <v>73</v>
      </c>
      <c r="B358" s="99" t="s">
        <v>49</v>
      </c>
      <c r="C358" s="99">
        <v>2022</v>
      </c>
      <c r="D358" s="62">
        <v>1494328</v>
      </c>
    </row>
    <row r="359" spans="1:4" x14ac:dyDescent="0.2">
      <c r="A359" s="99" t="s">
        <v>73</v>
      </c>
      <c r="B359" s="99" t="s">
        <v>49</v>
      </c>
      <c r="C359" s="99">
        <v>2023</v>
      </c>
      <c r="D359" s="62">
        <v>1513170</v>
      </c>
    </row>
    <row r="360" spans="1:4" x14ac:dyDescent="0.2">
      <c r="A360" s="99" t="s">
        <v>73</v>
      </c>
      <c r="B360" s="99" t="s">
        <v>49</v>
      </c>
      <c r="C360" s="99">
        <v>2024</v>
      </c>
      <c r="D360" s="62">
        <v>1535290</v>
      </c>
    </row>
    <row r="361" spans="1:4" x14ac:dyDescent="0.2">
      <c r="A361" s="99" t="s">
        <v>73</v>
      </c>
      <c r="B361" s="99" t="s">
        <v>49</v>
      </c>
      <c r="C361" s="99">
        <v>2025</v>
      </c>
      <c r="D361" s="62">
        <v>1551914</v>
      </c>
    </row>
    <row r="362" spans="1:4" x14ac:dyDescent="0.2">
      <c r="A362" s="99" t="s">
        <v>11</v>
      </c>
      <c r="B362" s="99" t="s">
        <v>49</v>
      </c>
      <c r="C362" s="99">
        <v>2014</v>
      </c>
      <c r="D362" s="62">
        <v>687431</v>
      </c>
    </row>
    <row r="363" spans="1:4" x14ac:dyDescent="0.2">
      <c r="A363" s="99" t="s">
        <v>11</v>
      </c>
      <c r="B363" s="99" t="s">
        <v>49</v>
      </c>
      <c r="C363" s="99">
        <v>2015</v>
      </c>
      <c r="D363" s="62">
        <v>691124</v>
      </c>
    </row>
    <row r="364" spans="1:4" x14ac:dyDescent="0.2">
      <c r="A364" s="99" t="s">
        <v>11</v>
      </c>
      <c r="B364" s="99" t="s">
        <v>49</v>
      </c>
      <c r="C364" s="99">
        <v>2016</v>
      </c>
      <c r="D364" s="62">
        <v>694508</v>
      </c>
    </row>
    <row r="365" spans="1:4" x14ac:dyDescent="0.2">
      <c r="A365" s="99" t="s">
        <v>11</v>
      </c>
      <c r="B365" s="99" t="s">
        <v>49</v>
      </c>
      <c r="C365" s="99">
        <v>2017</v>
      </c>
      <c r="D365" s="62">
        <v>699438</v>
      </c>
    </row>
    <row r="366" spans="1:4" x14ac:dyDescent="0.2">
      <c r="A366" s="99" t="s">
        <v>11</v>
      </c>
      <c r="B366" s="99" t="s">
        <v>49</v>
      </c>
      <c r="C366" s="99">
        <v>2018</v>
      </c>
      <c r="D366" s="62">
        <v>705044</v>
      </c>
    </row>
    <row r="367" spans="1:4" x14ac:dyDescent="0.2">
      <c r="A367" s="99" t="s">
        <v>11</v>
      </c>
      <c r="B367" s="99" t="s">
        <v>49</v>
      </c>
      <c r="C367" s="99">
        <v>2019</v>
      </c>
      <c r="D367" s="62">
        <v>711476</v>
      </c>
    </row>
    <row r="368" spans="1:4" x14ac:dyDescent="0.2">
      <c r="A368" s="99" t="s">
        <v>11</v>
      </c>
      <c r="B368" s="99" t="s">
        <v>49</v>
      </c>
      <c r="C368" s="99">
        <v>2020</v>
      </c>
      <c r="D368" s="62">
        <v>717604</v>
      </c>
    </row>
    <row r="369" spans="1:4" x14ac:dyDescent="0.2">
      <c r="A369" s="99" t="s">
        <v>11</v>
      </c>
      <c r="B369" s="99" t="s">
        <v>49</v>
      </c>
      <c r="C369" s="99">
        <v>2021</v>
      </c>
      <c r="D369" s="62">
        <v>719436</v>
      </c>
    </row>
    <row r="370" spans="1:4" x14ac:dyDescent="0.2">
      <c r="A370" s="99" t="s">
        <v>11</v>
      </c>
      <c r="B370" s="99" t="s">
        <v>49</v>
      </c>
      <c r="C370" s="99">
        <v>2022</v>
      </c>
      <c r="D370" s="62">
        <v>719790</v>
      </c>
    </row>
    <row r="371" spans="1:4" x14ac:dyDescent="0.2">
      <c r="A371" s="99" t="s">
        <v>11</v>
      </c>
      <c r="B371" s="99" t="s">
        <v>49</v>
      </c>
      <c r="C371" s="99">
        <v>2023</v>
      </c>
      <c r="D371" s="62">
        <v>721162</v>
      </c>
    </row>
    <row r="372" spans="1:4" x14ac:dyDescent="0.2">
      <c r="A372" s="99" t="s">
        <v>11</v>
      </c>
      <c r="B372" s="99" t="s">
        <v>49</v>
      </c>
      <c r="C372" s="99">
        <v>2024</v>
      </c>
      <c r="D372" s="62">
        <v>723323</v>
      </c>
    </row>
    <row r="373" spans="1:4" x14ac:dyDescent="0.2">
      <c r="A373" s="99" t="s">
        <v>11</v>
      </c>
      <c r="B373" s="99" t="s">
        <v>49</v>
      </c>
      <c r="C373" s="99">
        <v>2025</v>
      </c>
      <c r="D373" s="62">
        <v>723436</v>
      </c>
    </row>
    <row r="374" spans="1:4" x14ac:dyDescent="0.2">
      <c r="A374" s="99" t="s">
        <v>71</v>
      </c>
      <c r="B374" s="99" t="s">
        <v>48</v>
      </c>
      <c r="C374" s="99">
        <v>2014</v>
      </c>
      <c r="D374" s="62">
        <v>417192</v>
      </c>
    </row>
    <row r="375" spans="1:4" x14ac:dyDescent="0.2">
      <c r="A375" s="99" t="s">
        <v>71</v>
      </c>
      <c r="B375" s="99" t="s">
        <v>48</v>
      </c>
      <c r="C375" s="99">
        <v>2015</v>
      </c>
      <c r="D375" s="62">
        <v>423432</v>
      </c>
    </row>
    <row r="376" spans="1:4" x14ac:dyDescent="0.2">
      <c r="A376" s="99" t="s">
        <v>71</v>
      </c>
      <c r="B376" s="99" t="s">
        <v>48</v>
      </c>
      <c r="C376" s="99">
        <v>2016</v>
      </c>
      <c r="D376" s="62">
        <v>430217</v>
      </c>
    </row>
    <row r="377" spans="1:4" x14ac:dyDescent="0.2">
      <c r="A377" s="99" t="s">
        <v>71</v>
      </c>
      <c r="B377" s="99" t="s">
        <v>48</v>
      </c>
      <c r="C377" s="99">
        <v>2017</v>
      </c>
      <c r="D377" s="62">
        <v>435909</v>
      </c>
    </row>
    <row r="378" spans="1:4" x14ac:dyDescent="0.2">
      <c r="A378" s="99" t="s">
        <v>71</v>
      </c>
      <c r="B378" s="99" t="s">
        <v>48</v>
      </c>
      <c r="C378" s="99">
        <v>2018</v>
      </c>
      <c r="D378" s="62">
        <v>441894</v>
      </c>
    </row>
    <row r="379" spans="1:4" ht="14.1" customHeight="1" x14ac:dyDescent="0.2">
      <c r="A379" s="99" t="s">
        <v>71</v>
      </c>
      <c r="B379" s="99" t="s">
        <v>48</v>
      </c>
      <c r="C379" s="99">
        <v>2019</v>
      </c>
      <c r="D379" s="62">
        <v>448211</v>
      </c>
    </row>
    <row r="380" spans="1:4" x14ac:dyDescent="0.2">
      <c r="A380" s="99" t="s">
        <v>71</v>
      </c>
      <c r="B380" s="99" t="s">
        <v>48</v>
      </c>
      <c r="C380" s="99">
        <v>2020</v>
      </c>
      <c r="D380" s="62">
        <v>454391</v>
      </c>
    </row>
    <row r="381" spans="1:4" x14ac:dyDescent="0.2">
      <c r="A381" s="99" t="s">
        <v>71</v>
      </c>
      <c r="B381" s="99" t="s">
        <v>48</v>
      </c>
      <c r="C381" s="99">
        <v>2021</v>
      </c>
      <c r="D381" s="62">
        <v>461048</v>
      </c>
    </row>
    <row r="382" spans="1:4" x14ac:dyDescent="0.2">
      <c r="A382" s="99" t="s">
        <v>71</v>
      </c>
      <c r="B382" s="99" t="s">
        <v>48</v>
      </c>
      <c r="C382" s="99">
        <v>2022</v>
      </c>
      <c r="D382" s="62">
        <v>466417</v>
      </c>
    </row>
    <row r="383" spans="1:4" x14ac:dyDescent="0.2">
      <c r="A383" s="99" t="s">
        <v>71</v>
      </c>
      <c r="B383" s="99" t="s">
        <v>48</v>
      </c>
      <c r="C383" s="99">
        <v>2023</v>
      </c>
      <c r="D383" s="62">
        <v>471641</v>
      </c>
    </row>
    <row r="384" spans="1:4" x14ac:dyDescent="0.2">
      <c r="A384" s="99" t="s">
        <v>71</v>
      </c>
      <c r="B384" s="99" t="s">
        <v>48</v>
      </c>
      <c r="C384" s="99">
        <v>2024</v>
      </c>
      <c r="D384" s="62">
        <v>476885</v>
      </c>
    </row>
    <row r="385" spans="1:4" x14ac:dyDescent="0.2">
      <c r="A385" s="99" t="s">
        <v>71</v>
      </c>
      <c r="B385" s="99" t="s">
        <v>48</v>
      </c>
      <c r="C385" s="99">
        <v>2025</v>
      </c>
      <c r="D385" s="62">
        <v>483336</v>
      </c>
    </row>
    <row r="386" spans="1:4" x14ac:dyDescent="0.2">
      <c r="A386" s="99" t="s">
        <v>60</v>
      </c>
      <c r="B386" s="99" t="s">
        <v>48</v>
      </c>
      <c r="C386" s="99">
        <v>2014</v>
      </c>
      <c r="D386" s="62">
        <v>620145.81461187196</v>
      </c>
    </row>
    <row r="387" spans="1:4" x14ac:dyDescent="0.2">
      <c r="A387" s="99" t="s">
        <v>60</v>
      </c>
      <c r="B387" s="99" t="s">
        <v>48</v>
      </c>
      <c r="C387" s="99">
        <v>2015</v>
      </c>
      <c r="D387" s="62">
        <v>633115.45570776204</v>
      </c>
    </row>
    <row r="388" spans="1:4" x14ac:dyDescent="0.2">
      <c r="A388" s="99" t="s">
        <v>60</v>
      </c>
      <c r="B388" s="99" t="s">
        <v>48</v>
      </c>
      <c r="C388" s="99">
        <v>2016</v>
      </c>
      <c r="D388" s="62">
        <v>648163</v>
      </c>
    </row>
    <row r="389" spans="1:4" x14ac:dyDescent="0.2">
      <c r="A389" s="99" t="s">
        <v>60</v>
      </c>
      <c r="B389" s="99" t="s">
        <v>48</v>
      </c>
      <c r="C389" s="99">
        <v>2017</v>
      </c>
      <c r="D389" s="62">
        <v>662983</v>
      </c>
    </row>
    <row r="390" spans="1:4" x14ac:dyDescent="0.2">
      <c r="A390" s="99" t="s">
        <v>60</v>
      </c>
      <c r="B390" s="99" t="s">
        <v>48</v>
      </c>
      <c r="C390" s="99">
        <v>2018</v>
      </c>
      <c r="D390" s="62">
        <v>678177</v>
      </c>
    </row>
    <row r="391" spans="1:4" x14ac:dyDescent="0.2">
      <c r="A391" s="99" t="s">
        <v>60</v>
      </c>
      <c r="B391" s="99" t="s">
        <v>48</v>
      </c>
      <c r="C391" s="99">
        <v>2019</v>
      </c>
      <c r="D391" s="62">
        <v>694813</v>
      </c>
    </row>
    <row r="392" spans="1:4" x14ac:dyDescent="0.2">
      <c r="A392" s="99" t="s">
        <v>60</v>
      </c>
      <c r="B392" s="99" t="s">
        <v>48</v>
      </c>
      <c r="C392" s="99">
        <v>2020</v>
      </c>
      <c r="D392" s="62">
        <v>710178</v>
      </c>
    </row>
    <row r="393" spans="1:4" x14ac:dyDescent="0.2">
      <c r="A393" s="99" t="s">
        <v>60</v>
      </c>
      <c r="B393" s="99" t="s">
        <v>48</v>
      </c>
      <c r="C393" s="99">
        <v>2021</v>
      </c>
      <c r="D393" s="62">
        <v>724623</v>
      </c>
    </row>
    <row r="394" spans="1:4" x14ac:dyDescent="0.2">
      <c r="A394" s="99" t="s">
        <v>60</v>
      </c>
      <c r="B394" s="99" t="s">
        <v>48</v>
      </c>
      <c r="C394" s="99">
        <v>2022</v>
      </c>
      <c r="D394" s="62">
        <v>739621</v>
      </c>
    </row>
    <row r="395" spans="1:4" x14ac:dyDescent="0.2">
      <c r="A395" s="99" t="s">
        <v>60</v>
      </c>
      <c r="B395" s="99" t="s">
        <v>48</v>
      </c>
      <c r="C395" s="99">
        <v>2023</v>
      </c>
      <c r="D395" s="62">
        <v>751245</v>
      </c>
    </row>
    <row r="396" spans="1:4" x14ac:dyDescent="0.2">
      <c r="A396" s="99" t="s">
        <v>60</v>
      </c>
      <c r="B396" s="99" t="s">
        <v>48</v>
      </c>
      <c r="C396" s="99">
        <v>2024</v>
      </c>
      <c r="D396" s="62">
        <v>750443</v>
      </c>
    </row>
    <row r="397" spans="1:4" x14ac:dyDescent="0.2">
      <c r="A397" s="99" t="s">
        <v>60</v>
      </c>
      <c r="B397" s="99" t="s">
        <v>48</v>
      </c>
      <c r="C397" s="99">
        <v>2025</v>
      </c>
      <c r="D397" s="62">
        <v>762771</v>
      </c>
    </row>
    <row r="398" spans="1:4" x14ac:dyDescent="0.2">
      <c r="A398" s="99" t="s">
        <v>74</v>
      </c>
      <c r="B398" s="99" t="s">
        <v>48</v>
      </c>
      <c r="C398" s="99">
        <v>2014</v>
      </c>
      <c r="D398" s="62">
        <v>636518</v>
      </c>
    </row>
    <row r="399" spans="1:4" x14ac:dyDescent="0.2">
      <c r="A399" s="99" t="s">
        <v>74</v>
      </c>
      <c r="B399" s="99" t="s">
        <v>48</v>
      </c>
      <c r="C399" s="99">
        <v>2015</v>
      </c>
      <c r="D399" s="62">
        <v>651196</v>
      </c>
    </row>
    <row r="400" spans="1:4" x14ac:dyDescent="0.2">
      <c r="A400" s="99" t="s">
        <v>74</v>
      </c>
      <c r="B400" s="99" t="s">
        <v>48</v>
      </c>
      <c r="C400" s="99">
        <v>2016</v>
      </c>
      <c r="D400" s="62">
        <v>666391</v>
      </c>
    </row>
    <row r="401" spans="1:4" x14ac:dyDescent="0.2">
      <c r="A401" s="99" t="s">
        <v>74</v>
      </c>
      <c r="B401" s="99" t="s">
        <v>48</v>
      </c>
      <c r="C401" s="99">
        <v>2017</v>
      </c>
      <c r="D401" s="62">
        <v>682008</v>
      </c>
    </row>
    <row r="402" spans="1:4" x14ac:dyDescent="0.2">
      <c r="A402" s="99" t="s">
        <v>74</v>
      </c>
      <c r="B402" s="99" t="s">
        <v>48</v>
      </c>
      <c r="C402" s="99">
        <v>2018</v>
      </c>
      <c r="D402" s="62">
        <v>700050</v>
      </c>
    </row>
    <row r="403" spans="1:4" x14ac:dyDescent="0.2">
      <c r="A403" s="99" t="s">
        <v>74</v>
      </c>
      <c r="B403" s="99" t="s">
        <v>48</v>
      </c>
      <c r="C403" s="99">
        <v>2019</v>
      </c>
      <c r="D403" s="62">
        <v>718175</v>
      </c>
    </row>
    <row r="404" spans="1:4" x14ac:dyDescent="0.2">
      <c r="A404" s="99" t="s">
        <v>74</v>
      </c>
      <c r="B404" s="99" t="s">
        <v>48</v>
      </c>
      <c r="C404" s="99">
        <v>2020</v>
      </c>
      <c r="D404" s="62">
        <v>738791</v>
      </c>
    </row>
    <row r="405" spans="1:4" x14ac:dyDescent="0.2">
      <c r="A405" s="99" t="s">
        <v>74</v>
      </c>
      <c r="B405" s="99" t="s">
        <v>48</v>
      </c>
      <c r="C405" s="99">
        <v>2021</v>
      </c>
      <c r="D405" s="62">
        <v>759219</v>
      </c>
    </row>
    <row r="406" spans="1:4" x14ac:dyDescent="0.2">
      <c r="A406" s="99" t="s">
        <v>74</v>
      </c>
      <c r="B406" s="99" t="s">
        <v>48</v>
      </c>
      <c r="C406" s="99">
        <v>2022</v>
      </c>
      <c r="D406" s="62">
        <v>778752</v>
      </c>
    </row>
    <row r="407" spans="1:4" x14ac:dyDescent="0.2">
      <c r="A407" s="99" t="s">
        <v>74</v>
      </c>
      <c r="B407" s="99" t="s">
        <v>48</v>
      </c>
      <c r="C407" s="99">
        <v>2023</v>
      </c>
      <c r="D407" s="62">
        <v>796710</v>
      </c>
    </row>
    <row r="408" spans="1:4" x14ac:dyDescent="0.2">
      <c r="A408" s="99" t="s">
        <v>74</v>
      </c>
      <c r="B408" s="99" t="s">
        <v>48</v>
      </c>
      <c r="C408" s="99">
        <v>2024</v>
      </c>
      <c r="D408" s="62">
        <v>804690</v>
      </c>
    </row>
    <row r="409" spans="1:4" x14ac:dyDescent="0.2">
      <c r="A409" s="99" t="s">
        <v>74</v>
      </c>
      <c r="B409" s="99" t="s">
        <v>48</v>
      </c>
      <c r="C409" s="99">
        <v>2025</v>
      </c>
      <c r="D409" s="62">
        <v>823858</v>
      </c>
    </row>
    <row r="410" spans="1:4" x14ac:dyDescent="0.2">
      <c r="A410" s="99" t="s">
        <v>72</v>
      </c>
      <c r="B410" s="99" t="s">
        <v>48</v>
      </c>
      <c r="C410" s="99">
        <v>2014</v>
      </c>
      <c r="D410" s="62">
        <v>127464</v>
      </c>
    </row>
    <row r="411" spans="1:4" x14ac:dyDescent="0.2">
      <c r="A411" s="99" t="s">
        <v>72</v>
      </c>
      <c r="B411" s="99" t="s">
        <v>48</v>
      </c>
      <c r="C411" s="99">
        <v>2015</v>
      </c>
      <c r="D411" s="62">
        <v>132101</v>
      </c>
    </row>
    <row r="412" spans="1:4" x14ac:dyDescent="0.2">
      <c r="A412" s="99" t="s">
        <v>72</v>
      </c>
      <c r="B412" s="99" t="s">
        <v>48</v>
      </c>
      <c r="C412" s="99">
        <v>2016</v>
      </c>
      <c r="D412" s="62">
        <v>136244</v>
      </c>
    </row>
    <row r="413" spans="1:4" x14ac:dyDescent="0.2">
      <c r="A413" s="99" t="s">
        <v>72</v>
      </c>
      <c r="B413" s="99" t="s">
        <v>48</v>
      </c>
      <c r="C413" s="99">
        <v>2017</v>
      </c>
      <c r="D413" s="62">
        <v>139410</v>
      </c>
    </row>
    <row r="414" spans="1:4" x14ac:dyDescent="0.2">
      <c r="A414" s="99" t="s">
        <v>72</v>
      </c>
      <c r="B414" s="99" t="s">
        <v>48</v>
      </c>
      <c r="C414" s="99">
        <v>2018</v>
      </c>
      <c r="D414" s="62">
        <v>144274</v>
      </c>
    </row>
    <row r="415" spans="1:4" x14ac:dyDescent="0.2">
      <c r="A415" s="99" t="s">
        <v>72</v>
      </c>
      <c r="B415" s="99" t="s">
        <v>48</v>
      </c>
      <c r="C415" s="99">
        <v>2019</v>
      </c>
      <c r="D415" s="62">
        <v>149731</v>
      </c>
    </row>
    <row r="416" spans="1:4" x14ac:dyDescent="0.2">
      <c r="A416" s="99" t="s">
        <v>72</v>
      </c>
      <c r="B416" s="99" t="s">
        <v>48</v>
      </c>
      <c r="C416" s="99">
        <v>2020</v>
      </c>
      <c r="D416" s="62">
        <v>152543</v>
      </c>
    </row>
    <row r="417" spans="1:4" x14ac:dyDescent="0.2">
      <c r="A417" s="99" t="s">
        <v>72</v>
      </c>
      <c r="B417" s="99" t="s">
        <v>48</v>
      </c>
      <c r="C417" s="99">
        <v>2021</v>
      </c>
      <c r="D417" s="62">
        <v>155058</v>
      </c>
    </row>
    <row r="418" spans="1:4" x14ac:dyDescent="0.2">
      <c r="A418" s="99" t="s">
        <v>72</v>
      </c>
      <c r="B418" s="99" t="s">
        <v>48</v>
      </c>
      <c r="C418" s="99">
        <v>2022</v>
      </c>
      <c r="D418" s="62">
        <v>157205</v>
      </c>
    </row>
    <row r="419" spans="1:4" x14ac:dyDescent="0.2">
      <c r="A419" s="99" t="s">
        <v>72</v>
      </c>
      <c r="B419" s="99" t="s">
        <v>48</v>
      </c>
      <c r="C419" s="99">
        <v>2023</v>
      </c>
      <c r="D419" s="62">
        <v>157309</v>
      </c>
    </row>
    <row r="420" spans="1:4" x14ac:dyDescent="0.2">
      <c r="A420" s="99" t="s">
        <v>72</v>
      </c>
      <c r="B420" s="99" t="s">
        <v>48</v>
      </c>
      <c r="C420" s="99">
        <v>2024</v>
      </c>
      <c r="D420" s="62">
        <v>154607</v>
      </c>
    </row>
    <row r="421" spans="1:4" x14ac:dyDescent="0.2">
      <c r="A421" s="99" t="s">
        <v>72</v>
      </c>
      <c r="B421" s="99" t="s">
        <v>48</v>
      </c>
      <c r="C421" s="99">
        <v>2025</v>
      </c>
      <c r="D421" s="62">
        <v>153498</v>
      </c>
    </row>
    <row r="422" spans="1:4" x14ac:dyDescent="0.2">
      <c r="A422" s="99" t="s">
        <v>73</v>
      </c>
      <c r="B422" s="99" t="s">
        <v>48</v>
      </c>
      <c r="C422" s="99">
        <v>2014</v>
      </c>
      <c r="D422" s="62">
        <v>1172673</v>
      </c>
    </row>
    <row r="423" spans="1:4" x14ac:dyDescent="0.2">
      <c r="A423" s="99" t="s">
        <v>73</v>
      </c>
      <c r="B423" s="99" t="s">
        <v>48</v>
      </c>
      <c r="C423" s="99">
        <v>2015</v>
      </c>
      <c r="D423" s="62">
        <v>1208080</v>
      </c>
    </row>
    <row r="424" spans="1:4" x14ac:dyDescent="0.2">
      <c r="A424" s="99" t="s">
        <v>73</v>
      </c>
      <c r="B424" s="99" t="s">
        <v>48</v>
      </c>
      <c r="C424" s="99">
        <v>2016</v>
      </c>
      <c r="D424" s="62">
        <v>1248708</v>
      </c>
    </row>
    <row r="425" spans="1:4" x14ac:dyDescent="0.2">
      <c r="A425" s="99" t="s">
        <v>73</v>
      </c>
      <c r="B425" s="99" t="s">
        <v>48</v>
      </c>
      <c r="C425" s="99">
        <v>2017</v>
      </c>
      <c r="D425" s="62">
        <v>1294375</v>
      </c>
    </row>
    <row r="426" spans="1:4" x14ac:dyDescent="0.2">
      <c r="A426" s="99" t="s">
        <v>73</v>
      </c>
      <c r="B426" s="99" t="s">
        <v>48</v>
      </c>
      <c r="C426" s="99">
        <v>2018</v>
      </c>
      <c r="D426" s="62">
        <v>1342650</v>
      </c>
    </row>
    <row r="427" spans="1:4" x14ac:dyDescent="0.2">
      <c r="A427" s="99" t="s">
        <v>73</v>
      </c>
      <c r="B427" s="99" t="s">
        <v>48</v>
      </c>
      <c r="C427" s="99">
        <v>2019</v>
      </c>
      <c r="D427" s="62">
        <v>1390296.24516129</v>
      </c>
    </row>
    <row r="428" spans="1:4" x14ac:dyDescent="0.2">
      <c r="A428" s="99" t="s">
        <v>73</v>
      </c>
      <c r="B428" s="99" t="s">
        <v>48</v>
      </c>
      <c r="C428" s="99">
        <v>2020</v>
      </c>
      <c r="D428" s="62">
        <v>1435824</v>
      </c>
    </row>
    <row r="429" spans="1:4" x14ac:dyDescent="0.2">
      <c r="A429" s="99" t="s">
        <v>73</v>
      </c>
      <c r="B429" s="99" t="s">
        <v>48</v>
      </c>
      <c r="C429" s="99">
        <v>2021</v>
      </c>
      <c r="D429" s="62">
        <v>1451669</v>
      </c>
    </row>
    <row r="430" spans="1:4" x14ac:dyDescent="0.2">
      <c r="A430" s="99" t="s">
        <v>73</v>
      </c>
      <c r="B430" s="99" t="s">
        <v>48</v>
      </c>
      <c r="C430" s="99">
        <v>2022</v>
      </c>
      <c r="D430" s="62">
        <v>1476686</v>
      </c>
    </row>
    <row r="431" spans="1:4" x14ac:dyDescent="0.2">
      <c r="A431" s="99" t="s">
        <v>73</v>
      </c>
      <c r="B431" s="99" t="s">
        <v>48</v>
      </c>
      <c r="C431" s="99">
        <v>2023</v>
      </c>
      <c r="D431" s="62">
        <v>1494328</v>
      </c>
    </row>
    <row r="432" spans="1:4" x14ac:dyDescent="0.2">
      <c r="A432" s="99" t="s">
        <v>73</v>
      </c>
      <c r="B432" s="99" t="s">
        <v>48</v>
      </c>
      <c r="C432" s="99">
        <v>2024</v>
      </c>
      <c r="D432" s="62">
        <v>1513170</v>
      </c>
    </row>
    <row r="433" spans="1:4" x14ac:dyDescent="0.2">
      <c r="A433" s="99" t="s">
        <v>73</v>
      </c>
      <c r="B433" s="99" t="s">
        <v>48</v>
      </c>
      <c r="C433" s="99">
        <v>2025</v>
      </c>
      <c r="D433" s="62">
        <v>1535290</v>
      </c>
    </row>
    <row r="434" spans="1:4" x14ac:dyDescent="0.2">
      <c r="A434" s="99" t="s">
        <v>11</v>
      </c>
      <c r="B434" s="99" t="s">
        <v>48</v>
      </c>
      <c r="C434" s="99">
        <v>2014</v>
      </c>
      <c r="D434" s="62">
        <v>682733</v>
      </c>
    </row>
    <row r="435" spans="1:4" x14ac:dyDescent="0.2">
      <c r="A435" s="99" t="s">
        <v>11</v>
      </c>
      <c r="B435" s="99" t="s">
        <v>48</v>
      </c>
      <c r="C435" s="99">
        <v>2015</v>
      </c>
      <c r="D435" s="62">
        <v>687431</v>
      </c>
    </row>
    <row r="436" spans="1:4" x14ac:dyDescent="0.2">
      <c r="A436" s="99" t="s">
        <v>11</v>
      </c>
      <c r="B436" s="99" t="s">
        <v>48</v>
      </c>
      <c r="C436" s="99">
        <v>2016</v>
      </c>
      <c r="D436" s="62">
        <v>691124</v>
      </c>
    </row>
    <row r="437" spans="1:4" x14ac:dyDescent="0.2">
      <c r="A437" s="99" t="s">
        <v>11</v>
      </c>
      <c r="B437" s="99" t="s">
        <v>48</v>
      </c>
      <c r="C437" s="99">
        <v>2017</v>
      </c>
      <c r="D437" s="62">
        <v>694508</v>
      </c>
    </row>
    <row r="438" spans="1:4" x14ac:dyDescent="0.2">
      <c r="A438" s="99" t="s">
        <v>11</v>
      </c>
      <c r="B438" s="99" t="s">
        <v>48</v>
      </c>
      <c r="C438" s="99">
        <v>2018</v>
      </c>
      <c r="D438" s="62">
        <v>699438</v>
      </c>
    </row>
    <row r="439" spans="1:4" x14ac:dyDescent="0.2">
      <c r="A439" s="99" t="s">
        <v>11</v>
      </c>
      <c r="B439" s="99" t="s">
        <v>48</v>
      </c>
      <c r="C439" s="99">
        <v>2019</v>
      </c>
      <c r="D439" s="62">
        <v>705044</v>
      </c>
    </row>
    <row r="440" spans="1:4" x14ac:dyDescent="0.2">
      <c r="A440" s="99" t="s">
        <v>11</v>
      </c>
      <c r="B440" s="99" t="s">
        <v>48</v>
      </c>
      <c r="C440" s="99">
        <v>2020</v>
      </c>
      <c r="D440" s="62">
        <v>711476</v>
      </c>
    </row>
    <row r="441" spans="1:4" x14ac:dyDescent="0.2">
      <c r="A441" s="99" t="s">
        <v>11</v>
      </c>
      <c r="B441" s="99" t="s">
        <v>48</v>
      </c>
      <c r="C441" s="99">
        <v>2021</v>
      </c>
      <c r="D441" s="62">
        <v>717604</v>
      </c>
    </row>
    <row r="442" spans="1:4" x14ac:dyDescent="0.2">
      <c r="A442" s="99" t="s">
        <v>11</v>
      </c>
      <c r="B442" s="99" t="s">
        <v>48</v>
      </c>
      <c r="C442" s="99">
        <v>2022</v>
      </c>
      <c r="D442" s="62">
        <v>719436</v>
      </c>
    </row>
    <row r="443" spans="1:4" x14ac:dyDescent="0.2">
      <c r="A443" s="99" t="s">
        <v>11</v>
      </c>
      <c r="B443" s="99" t="s">
        <v>48</v>
      </c>
      <c r="C443" s="99">
        <v>2023</v>
      </c>
      <c r="D443" s="62">
        <v>719790</v>
      </c>
    </row>
    <row r="444" spans="1:4" x14ac:dyDescent="0.2">
      <c r="A444" s="99" t="s">
        <v>11</v>
      </c>
      <c r="B444" s="99" t="s">
        <v>48</v>
      </c>
      <c r="C444" s="99">
        <v>2024</v>
      </c>
      <c r="D444" s="62">
        <v>721162</v>
      </c>
    </row>
    <row r="445" spans="1:4" x14ac:dyDescent="0.2">
      <c r="A445" s="99" t="s">
        <v>11</v>
      </c>
      <c r="B445" s="99" t="s">
        <v>48</v>
      </c>
      <c r="C445" s="99">
        <v>2025</v>
      </c>
      <c r="D445" s="62">
        <v>723323</v>
      </c>
    </row>
    <row r="446" spans="1:4" x14ac:dyDescent="0.2">
      <c r="A446" s="99" t="s">
        <v>71</v>
      </c>
      <c r="B446" s="99" t="s">
        <v>96</v>
      </c>
      <c r="C446" s="99">
        <v>2014</v>
      </c>
      <c r="D446" s="90">
        <v>296.91796229474397</v>
      </c>
    </row>
    <row r="447" spans="1:4" x14ac:dyDescent="0.2">
      <c r="A447" s="99" t="s">
        <v>71</v>
      </c>
      <c r="B447" s="99" t="s">
        <v>96</v>
      </c>
      <c r="C447" s="99">
        <v>2015</v>
      </c>
      <c r="D447" s="90">
        <v>301.99056537995369</v>
      </c>
    </row>
    <row r="448" spans="1:4" x14ac:dyDescent="0.2">
      <c r="A448" s="99" t="s">
        <v>71</v>
      </c>
      <c r="B448" s="99" t="s">
        <v>96</v>
      </c>
      <c r="C448" s="99">
        <v>2016</v>
      </c>
      <c r="D448" s="90">
        <v>307.70858995365347</v>
      </c>
    </row>
    <row r="449" spans="1:4" x14ac:dyDescent="0.2">
      <c r="A449" s="99" t="s">
        <v>71</v>
      </c>
      <c r="B449" s="99" t="s">
        <v>96</v>
      </c>
      <c r="C449" s="99">
        <v>2017</v>
      </c>
      <c r="D449" s="90">
        <v>214.64775679578918</v>
      </c>
    </row>
    <row r="450" spans="1:4" x14ac:dyDescent="0.2">
      <c r="A450" s="99" t="s">
        <v>71</v>
      </c>
      <c r="B450" s="99" t="s">
        <v>96</v>
      </c>
      <c r="C450" s="99">
        <v>2018</v>
      </c>
      <c r="D450" s="90">
        <v>203.34037065814979</v>
      </c>
    </row>
    <row r="451" spans="1:4" x14ac:dyDescent="0.2">
      <c r="A451" s="99" t="s">
        <v>71</v>
      </c>
      <c r="B451" s="99" t="s">
        <v>96</v>
      </c>
      <c r="C451" s="99">
        <v>2019</v>
      </c>
      <c r="D451" s="90">
        <v>217.51668992991691</v>
      </c>
    </row>
    <row r="452" spans="1:4" x14ac:dyDescent="0.2">
      <c r="A452" s="99" t="s">
        <v>71</v>
      </c>
      <c r="B452" s="99" t="s">
        <v>96</v>
      </c>
      <c r="C452" s="99">
        <v>2020</v>
      </c>
      <c r="D452" s="90">
        <v>237.4349003839568</v>
      </c>
    </row>
    <row r="453" spans="1:4" x14ac:dyDescent="0.2">
      <c r="A453" s="99" t="s">
        <v>71</v>
      </c>
      <c r="B453" s="99" t="s">
        <v>96</v>
      </c>
      <c r="C453" s="99">
        <v>2021</v>
      </c>
      <c r="D453" s="90">
        <v>251.78225715604836</v>
      </c>
    </row>
    <row r="454" spans="1:4" x14ac:dyDescent="0.2">
      <c r="A454" s="99" t="s">
        <v>71</v>
      </c>
      <c r="B454" s="99" t="s">
        <v>96</v>
      </c>
      <c r="C454" s="99">
        <v>2022</v>
      </c>
      <c r="D454" s="90">
        <v>169.27247539486291</v>
      </c>
    </row>
    <row r="455" spans="1:4" x14ac:dyDescent="0.2">
      <c r="A455" s="99" t="s">
        <v>71</v>
      </c>
      <c r="B455" s="99" t="s">
        <v>96</v>
      </c>
      <c r="C455" s="99">
        <v>2023</v>
      </c>
      <c r="D455" s="90">
        <v>178.6800155036384</v>
      </c>
    </row>
    <row r="456" spans="1:4" x14ac:dyDescent="0.2">
      <c r="A456" s="99" t="s">
        <v>71</v>
      </c>
      <c r="B456" s="99" t="s">
        <v>96</v>
      </c>
      <c r="C456" s="99">
        <v>2024</v>
      </c>
      <c r="D456" s="90">
        <v>184.39080008556422</v>
      </c>
    </row>
    <row r="457" spans="1:4" x14ac:dyDescent="0.2">
      <c r="A457" s="99" t="s">
        <v>71</v>
      </c>
      <c r="B457" s="99" t="s">
        <v>96</v>
      </c>
      <c r="C457" s="99">
        <v>2025</v>
      </c>
      <c r="D457" s="90">
        <v>195.80630354801539</v>
      </c>
    </row>
    <row r="458" spans="1:4" x14ac:dyDescent="0.2">
      <c r="A458" s="99" t="s">
        <v>60</v>
      </c>
      <c r="B458" s="99" t="s">
        <v>96</v>
      </c>
      <c r="C458" s="99">
        <v>2014</v>
      </c>
      <c r="D458" s="90">
        <v>132.21725649643398</v>
      </c>
    </row>
    <row r="459" spans="1:4" x14ac:dyDescent="0.2">
      <c r="A459" s="99" t="s">
        <v>60</v>
      </c>
      <c r="B459" s="99" t="s">
        <v>96</v>
      </c>
      <c r="C459" s="99">
        <v>2015</v>
      </c>
      <c r="D459" s="90">
        <v>164.68942406063752</v>
      </c>
    </row>
    <row r="460" spans="1:4" ht="14.1" customHeight="1" x14ac:dyDescent="0.2">
      <c r="A460" s="99" t="s">
        <v>60</v>
      </c>
      <c r="B460" s="99" t="s">
        <v>96</v>
      </c>
      <c r="C460" s="99">
        <v>2016</v>
      </c>
      <c r="D460" s="90">
        <v>161.76148977560936</v>
      </c>
    </row>
    <row r="461" spans="1:4" x14ac:dyDescent="0.2">
      <c r="A461" s="99" t="s">
        <v>60</v>
      </c>
      <c r="B461" s="99" t="s">
        <v>96</v>
      </c>
      <c r="C461" s="99">
        <v>2017</v>
      </c>
      <c r="D461" s="90">
        <v>177.08965700421547</v>
      </c>
    </row>
    <row r="462" spans="1:4" x14ac:dyDescent="0.2">
      <c r="A462" s="99" t="s">
        <v>60</v>
      </c>
      <c r="B462" s="99" t="s">
        <v>96</v>
      </c>
      <c r="C462" s="99">
        <v>2018</v>
      </c>
      <c r="D462" s="90">
        <v>129.55694299284457</v>
      </c>
    </row>
    <row r="463" spans="1:4" x14ac:dyDescent="0.2">
      <c r="A463" s="99" t="s">
        <v>60</v>
      </c>
      <c r="B463" s="99" t="s">
        <v>96</v>
      </c>
      <c r="C463" s="99">
        <v>2019</v>
      </c>
      <c r="D463" s="90">
        <v>126.87569741671702</v>
      </c>
    </row>
    <row r="464" spans="1:4" x14ac:dyDescent="0.2">
      <c r="A464" s="99" t="s">
        <v>60</v>
      </c>
      <c r="B464" s="99" t="s">
        <v>96</v>
      </c>
      <c r="C464" s="99">
        <v>2020</v>
      </c>
      <c r="D464" s="90">
        <v>131.50847960592694</v>
      </c>
    </row>
    <row r="465" spans="1:4" x14ac:dyDescent="0.2">
      <c r="A465" s="99" t="s">
        <v>60</v>
      </c>
      <c r="B465" s="99" t="s">
        <v>96</v>
      </c>
      <c r="C465" s="99">
        <v>2021</v>
      </c>
      <c r="D465" s="90">
        <v>133.62864655316025</v>
      </c>
    </row>
    <row r="466" spans="1:4" x14ac:dyDescent="0.2">
      <c r="A466" s="99" t="s">
        <v>60</v>
      </c>
      <c r="B466" s="99" t="s">
        <v>96</v>
      </c>
      <c r="C466" s="99">
        <v>2022</v>
      </c>
      <c r="D466" s="90">
        <v>132.98292664750693</v>
      </c>
    </row>
    <row r="467" spans="1:4" x14ac:dyDescent="0.2">
      <c r="A467" s="99" t="s">
        <v>60</v>
      </c>
      <c r="B467" s="99" t="s">
        <v>96</v>
      </c>
      <c r="C467" s="99">
        <v>2023</v>
      </c>
      <c r="D467" s="90">
        <v>141.16831149521693</v>
      </c>
    </row>
    <row r="468" spans="1:4" x14ac:dyDescent="0.2">
      <c r="A468" s="99" t="s">
        <v>60</v>
      </c>
      <c r="B468" s="99" t="s">
        <v>96</v>
      </c>
      <c r="C468" s="99">
        <v>2024</v>
      </c>
      <c r="D468" s="90">
        <v>89.527348395836412</v>
      </c>
    </row>
    <row r="469" spans="1:4" x14ac:dyDescent="0.2">
      <c r="A469" s="99" t="s">
        <v>60</v>
      </c>
      <c r="B469" s="99" t="s">
        <v>96</v>
      </c>
      <c r="C469" s="99">
        <v>2025</v>
      </c>
      <c r="D469" s="90">
        <v>83.311634362810324</v>
      </c>
    </row>
    <row r="470" spans="1:4" x14ac:dyDescent="0.2">
      <c r="A470" s="99" t="s">
        <v>74</v>
      </c>
      <c r="B470" s="99" t="s">
        <v>96</v>
      </c>
      <c r="C470" s="99">
        <v>2014</v>
      </c>
      <c r="D470" s="90">
        <v>98.229359570007645</v>
      </c>
    </row>
    <row r="471" spans="1:4" x14ac:dyDescent="0.2">
      <c r="A471" s="99" t="s">
        <v>74</v>
      </c>
      <c r="B471" s="99" t="s">
        <v>96</v>
      </c>
      <c r="C471" s="99">
        <v>2015</v>
      </c>
      <c r="D471" s="90">
        <v>108.10429160632096</v>
      </c>
    </row>
    <row r="472" spans="1:4" x14ac:dyDescent="0.2">
      <c r="A472" s="99" t="s">
        <v>74</v>
      </c>
      <c r="B472" s="99" t="s">
        <v>96</v>
      </c>
      <c r="C472" s="99">
        <v>2016</v>
      </c>
      <c r="D472" s="90">
        <v>125.42653666040884</v>
      </c>
    </row>
    <row r="473" spans="1:4" x14ac:dyDescent="0.2">
      <c r="A473" s="99" t="s">
        <v>74</v>
      </c>
      <c r="B473" s="99" t="s">
        <v>96</v>
      </c>
      <c r="C473" s="99">
        <v>2017</v>
      </c>
      <c r="D473" s="90">
        <v>124.77044504269909</v>
      </c>
    </row>
    <row r="474" spans="1:4" x14ac:dyDescent="0.2">
      <c r="A474" s="99" t="s">
        <v>74</v>
      </c>
      <c r="B474" s="99" t="s">
        <v>96</v>
      </c>
      <c r="C474" s="99">
        <v>2018</v>
      </c>
      <c r="D474" s="90">
        <v>81.854862068653404</v>
      </c>
    </row>
    <row r="475" spans="1:4" x14ac:dyDescent="0.2">
      <c r="A475" s="99" t="s">
        <v>74</v>
      </c>
      <c r="B475" s="99" t="s">
        <v>96</v>
      </c>
      <c r="C475" s="99">
        <v>2019</v>
      </c>
      <c r="D475" s="90">
        <v>102.69217754294075</v>
      </c>
    </row>
    <row r="476" spans="1:4" x14ac:dyDescent="0.2">
      <c r="A476" s="99" t="s">
        <v>74</v>
      </c>
      <c r="B476" s="99" t="s">
        <v>96</v>
      </c>
      <c r="C476" s="99">
        <v>2020</v>
      </c>
      <c r="D476" s="90">
        <v>105.77029703920402</v>
      </c>
    </row>
    <row r="477" spans="1:4" x14ac:dyDescent="0.2">
      <c r="A477" s="99" t="s">
        <v>74</v>
      </c>
      <c r="B477" s="99" t="s">
        <v>96</v>
      </c>
      <c r="C477" s="99">
        <v>2021</v>
      </c>
      <c r="D477" s="90">
        <v>101.48332562836298</v>
      </c>
    </row>
    <row r="478" spans="1:4" x14ac:dyDescent="0.2">
      <c r="A478" s="99" t="s">
        <v>74</v>
      </c>
      <c r="B478" s="99" t="s">
        <v>96</v>
      </c>
      <c r="C478" s="99">
        <v>2022</v>
      </c>
      <c r="D478" s="90">
        <v>82.018810997176033</v>
      </c>
    </row>
    <row r="479" spans="1:4" x14ac:dyDescent="0.2">
      <c r="A479" s="99" t="s">
        <v>74</v>
      </c>
      <c r="B479" s="99" t="s">
        <v>96</v>
      </c>
      <c r="C479" s="99">
        <v>2023</v>
      </c>
      <c r="D479" s="90">
        <v>87.464054285429626</v>
      </c>
    </row>
    <row r="480" spans="1:4" x14ac:dyDescent="0.2">
      <c r="A480" s="99" t="s">
        <v>74</v>
      </c>
      <c r="B480" s="99" t="s">
        <v>96</v>
      </c>
      <c r="C480" s="99">
        <v>2024</v>
      </c>
      <c r="D480" s="90">
        <v>85.301417515787918</v>
      </c>
    </row>
    <row r="481" spans="1:4" x14ac:dyDescent="0.2">
      <c r="A481" s="99" t="s">
        <v>74</v>
      </c>
      <c r="B481" s="99" t="s">
        <v>96</v>
      </c>
      <c r="C481" s="99">
        <v>2025</v>
      </c>
      <c r="D481" s="90">
        <v>88.846970053629349</v>
      </c>
    </row>
    <row r="482" spans="1:4" x14ac:dyDescent="0.2">
      <c r="A482" s="99" t="s">
        <v>72</v>
      </c>
      <c r="B482" s="99" t="s">
        <v>96</v>
      </c>
      <c r="C482" s="99">
        <v>2014</v>
      </c>
      <c r="D482" s="90">
        <v>232.5063785083251</v>
      </c>
    </row>
    <row r="483" spans="1:4" x14ac:dyDescent="0.2">
      <c r="A483" s="99" t="s">
        <v>72</v>
      </c>
      <c r="B483" s="99" t="s">
        <v>96</v>
      </c>
      <c r="C483" s="99">
        <v>2015</v>
      </c>
      <c r="D483" s="90">
        <v>247.56419353911252</v>
      </c>
    </row>
    <row r="484" spans="1:4" x14ac:dyDescent="0.2">
      <c r="A484" s="99" t="s">
        <v>72</v>
      </c>
      <c r="B484" s="99" t="s">
        <v>96</v>
      </c>
      <c r="C484" s="99">
        <v>2016</v>
      </c>
      <c r="D484" s="90">
        <v>257.19425650095582</v>
      </c>
    </row>
    <row r="485" spans="1:4" x14ac:dyDescent="0.2">
      <c r="A485" s="99" t="s">
        <v>72</v>
      </c>
      <c r="B485" s="99" t="s">
        <v>96</v>
      </c>
      <c r="C485" s="99">
        <v>2017</v>
      </c>
      <c r="D485" s="90">
        <v>145.52069431424897</v>
      </c>
    </row>
    <row r="486" spans="1:4" x14ac:dyDescent="0.2">
      <c r="A486" s="99" t="s">
        <v>72</v>
      </c>
      <c r="B486" s="99" t="s">
        <v>96</v>
      </c>
      <c r="C486" s="99">
        <v>2018</v>
      </c>
      <c r="D486" s="90">
        <v>122.13167609956201</v>
      </c>
    </row>
    <row r="487" spans="1:4" x14ac:dyDescent="0.2">
      <c r="A487" s="99" t="s">
        <v>72</v>
      </c>
      <c r="B487" s="99" t="s">
        <v>96</v>
      </c>
      <c r="C487" s="99">
        <v>2019</v>
      </c>
      <c r="D487" s="90">
        <v>114.54754498918271</v>
      </c>
    </row>
    <row r="488" spans="1:4" x14ac:dyDescent="0.2">
      <c r="A488" s="99" t="s">
        <v>72</v>
      </c>
      <c r="B488" s="99" t="s">
        <v>96</v>
      </c>
      <c r="C488" s="99">
        <v>2020</v>
      </c>
      <c r="D488" s="90">
        <v>108.6265595604853</v>
      </c>
    </row>
    <row r="489" spans="1:4" x14ac:dyDescent="0.2">
      <c r="A489" s="99" t="s">
        <v>72</v>
      </c>
      <c r="B489" s="99" t="s">
        <v>96</v>
      </c>
      <c r="C489" s="99">
        <v>2021</v>
      </c>
      <c r="D489" s="90">
        <v>130.20137391941464</v>
      </c>
    </row>
    <row r="490" spans="1:4" x14ac:dyDescent="0.2">
      <c r="A490" s="99" t="s">
        <v>72</v>
      </c>
      <c r="B490" s="99" t="s">
        <v>96</v>
      </c>
      <c r="C490" s="99">
        <v>2022</v>
      </c>
      <c r="D490" s="90">
        <v>134.49984526856502</v>
      </c>
    </row>
    <row r="491" spans="1:4" x14ac:dyDescent="0.2">
      <c r="A491" s="99" t="s">
        <v>72</v>
      </c>
      <c r="B491" s="99" t="s">
        <v>96</v>
      </c>
      <c r="C491" s="99">
        <v>2023</v>
      </c>
      <c r="D491" s="90">
        <v>131.45237674909234</v>
      </c>
    </row>
    <row r="492" spans="1:4" x14ac:dyDescent="0.2">
      <c r="A492" s="99" t="s">
        <v>72</v>
      </c>
      <c r="B492" s="99" t="s">
        <v>96</v>
      </c>
      <c r="C492" s="99">
        <v>2024</v>
      </c>
      <c r="D492" s="90">
        <v>94.650665885920191</v>
      </c>
    </row>
    <row r="493" spans="1:4" x14ac:dyDescent="0.2">
      <c r="A493" s="99" t="s">
        <v>72</v>
      </c>
      <c r="B493" s="99" t="s">
        <v>96</v>
      </c>
      <c r="C493" s="99">
        <v>2025</v>
      </c>
      <c r="D493" s="90">
        <v>86.364945840584909</v>
      </c>
    </row>
    <row r="494" spans="1:4" x14ac:dyDescent="0.2">
      <c r="A494" s="99" t="s">
        <v>73</v>
      </c>
      <c r="B494" s="99" t="s">
        <v>96</v>
      </c>
      <c r="C494" s="99">
        <v>2014</v>
      </c>
      <c r="D494" s="90">
        <v>251.83486403996775</v>
      </c>
    </row>
    <row r="495" spans="1:4" x14ac:dyDescent="0.2">
      <c r="A495" s="99" t="s">
        <v>73</v>
      </c>
      <c r="B495" s="99" t="s">
        <v>96</v>
      </c>
      <c r="C495" s="99">
        <v>2015</v>
      </c>
      <c r="D495" s="90">
        <v>310.83210570076301</v>
      </c>
    </row>
    <row r="496" spans="1:4" x14ac:dyDescent="0.2">
      <c r="A496" s="99" t="s">
        <v>73</v>
      </c>
      <c r="B496" s="99" t="s">
        <v>96</v>
      </c>
      <c r="C496" s="99">
        <v>2016</v>
      </c>
      <c r="D496" s="90">
        <v>183.21492731977099</v>
      </c>
    </row>
    <row r="497" spans="1:4" x14ac:dyDescent="0.2">
      <c r="A497" s="99" t="s">
        <v>73</v>
      </c>
      <c r="B497" s="99" t="s">
        <v>96</v>
      </c>
      <c r="C497" s="99">
        <v>2017</v>
      </c>
      <c r="D497" s="90">
        <v>179.87689446090266</v>
      </c>
    </row>
    <row r="498" spans="1:4" x14ac:dyDescent="0.2">
      <c r="A498" s="99" t="s">
        <v>73</v>
      </c>
      <c r="B498" s="99" t="s">
        <v>96</v>
      </c>
      <c r="C498" s="99">
        <v>2018</v>
      </c>
      <c r="D498" s="90">
        <v>138.00302266915068</v>
      </c>
    </row>
    <row r="499" spans="1:4" x14ac:dyDescent="0.2">
      <c r="A499" s="99" t="s">
        <v>73</v>
      </c>
      <c r="B499" s="99" t="s">
        <v>96</v>
      </c>
      <c r="C499" s="99">
        <v>2019</v>
      </c>
      <c r="D499" s="90">
        <v>115.78534246110938</v>
      </c>
    </row>
    <row r="500" spans="1:4" x14ac:dyDescent="0.2">
      <c r="A500" s="99" t="s">
        <v>73</v>
      </c>
      <c r="B500" s="99" t="s">
        <v>96</v>
      </c>
      <c r="C500" s="99">
        <v>2020</v>
      </c>
      <c r="D500" s="90">
        <v>80.785674688198014</v>
      </c>
    </row>
    <row r="501" spans="1:4" x14ac:dyDescent="0.2">
      <c r="A501" s="99" t="s">
        <v>73</v>
      </c>
      <c r="B501" s="99" t="s">
        <v>96</v>
      </c>
      <c r="C501" s="99">
        <v>2021</v>
      </c>
      <c r="D501" s="90">
        <v>95.252243879212557</v>
      </c>
    </row>
    <row r="502" spans="1:4" x14ac:dyDescent="0.2">
      <c r="A502" s="99" t="s">
        <v>73</v>
      </c>
      <c r="B502" s="99" t="s">
        <v>96</v>
      </c>
      <c r="C502" s="99">
        <v>2022</v>
      </c>
      <c r="D502" s="90">
        <v>72.531196307489367</v>
      </c>
    </row>
    <row r="503" spans="1:4" x14ac:dyDescent="0.2">
      <c r="A503" s="99" t="s">
        <v>73</v>
      </c>
      <c r="B503" s="99" t="s">
        <v>96</v>
      </c>
      <c r="C503" s="99">
        <v>2023</v>
      </c>
      <c r="D503" s="90">
        <v>18.887334993049425</v>
      </c>
    </row>
    <row r="504" spans="1:4" x14ac:dyDescent="0.2">
      <c r="A504" s="99" t="s">
        <v>73</v>
      </c>
      <c r="B504" s="99" t="s">
        <v>96</v>
      </c>
      <c r="C504" s="99">
        <v>2024</v>
      </c>
      <c r="D504" s="90">
        <v>25.224979476489882</v>
      </c>
    </row>
    <row r="505" spans="1:4" x14ac:dyDescent="0.2">
      <c r="A505" s="99" t="s">
        <v>73</v>
      </c>
      <c r="B505" s="99" t="s">
        <v>96</v>
      </c>
      <c r="C505" s="99">
        <v>2025</v>
      </c>
      <c r="D505" s="90">
        <v>78.647397500709573</v>
      </c>
    </row>
    <row r="506" spans="1:4" x14ac:dyDescent="0.2">
      <c r="A506" s="99" t="s">
        <v>11</v>
      </c>
      <c r="B506" s="99" t="s">
        <v>96</v>
      </c>
      <c r="C506" s="99">
        <v>2014</v>
      </c>
      <c r="D506" s="90">
        <v>73.201790690434592</v>
      </c>
    </row>
    <row r="507" spans="1:4" x14ac:dyDescent="0.2">
      <c r="A507" s="99" t="s">
        <v>11</v>
      </c>
      <c r="B507" s="99" t="s">
        <v>96</v>
      </c>
      <c r="C507" s="99">
        <v>2015</v>
      </c>
      <c r="D507" s="90">
        <v>75.841354410291842</v>
      </c>
    </row>
    <row r="508" spans="1:4" x14ac:dyDescent="0.2">
      <c r="A508" s="99" t="s">
        <v>11</v>
      </c>
      <c r="B508" s="99" t="s">
        <v>96</v>
      </c>
      <c r="C508" s="99">
        <v>2016</v>
      </c>
      <c r="D508" s="90">
        <v>77.518892377396625</v>
      </c>
    </row>
    <row r="509" spans="1:4" x14ac:dyDescent="0.2">
      <c r="A509" s="99" t="s">
        <v>11</v>
      </c>
      <c r="B509" s="99" t="s">
        <v>96</v>
      </c>
      <c r="C509" s="99">
        <v>2017</v>
      </c>
      <c r="D509" s="90">
        <v>83.815691404373254</v>
      </c>
    </row>
    <row r="510" spans="1:4" x14ac:dyDescent="0.2">
      <c r="A510" s="99" t="s">
        <v>11</v>
      </c>
      <c r="B510" s="99" t="s">
        <v>96</v>
      </c>
      <c r="C510" s="99">
        <v>2018</v>
      </c>
      <c r="D510" s="90">
        <v>107.94679897900369</v>
      </c>
    </row>
    <row r="511" spans="1:4" x14ac:dyDescent="0.2">
      <c r="A511" s="99" t="s">
        <v>11</v>
      </c>
      <c r="B511" s="99" t="s">
        <v>96</v>
      </c>
      <c r="C511" s="99">
        <v>2019</v>
      </c>
      <c r="D511" s="90">
        <v>115.56212602856264</v>
      </c>
    </row>
    <row r="512" spans="1:4" x14ac:dyDescent="0.2">
      <c r="A512" s="99" t="s">
        <v>11</v>
      </c>
      <c r="B512" s="99" t="s">
        <v>96</v>
      </c>
      <c r="C512" s="99">
        <v>2020</v>
      </c>
      <c r="D512" s="90">
        <v>116.3518804348229</v>
      </c>
    </row>
    <row r="513" spans="1:4" x14ac:dyDescent="0.2">
      <c r="A513" s="99" t="s">
        <v>11</v>
      </c>
      <c r="B513" s="99" t="s">
        <v>96</v>
      </c>
      <c r="C513" s="99">
        <v>2021</v>
      </c>
      <c r="D513" s="90">
        <v>115.61129588264849</v>
      </c>
    </row>
    <row r="514" spans="1:4" x14ac:dyDescent="0.2">
      <c r="A514" s="99" t="s">
        <v>11</v>
      </c>
      <c r="B514" s="99" t="s">
        <v>96</v>
      </c>
      <c r="C514" s="99">
        <v>2022</v>
      </c>
      <c r="D514" s="90">
        <v>106.65759918585104</v>
      </c>
    </row>
    <row r="515" spans="1:4" x14ac:dyDescent="0.2">
      <c r="A515" s="99" t="s">
        <v>11</v>
      </c>
      <c r="B515" s="99" t="s">
        <v>96</v>
      </c>
      <c r="C515" s="99">
        <v>2023</v>
      </c>
      <c r="D515" s="90">
        <v>112.57246287398561</v>
      </c>
    </row>
    <row r="516" spans="1:4" x14ac:dyDescent="0.2">
      <c r="A516" s="99" t="s">
        <v>11</v>
      </c>
      <c r="B516" s="99" t="s">
        <v>96</v>
      </c>
      <c r="C516" s="99">
        <v>2024</v>
      </c>
      <c r="D516" s="90">
        <v>97.772666829085992</v>
      </c>
    </row>
    <row r="517" spans="1:4" x14ac:dyDescent="0.2">
      <c r="A517" s="99" t="s">
        <v>11</v>
      </c>
      <c r="B517" s="99" t="s">
        <v>96</v>
      </c>
      <c r="C517" s="99">
        <v>2025</v>
      </c>
      <c r="D517" s="90">
        <v>83.402096180590121</v>
      </c>
    </row>
    <row r="518" spans="1:4" x14ac:dyDescent="0.2">
      <c r="A518" s="99" t="s">
        <v>71</v>
      </c>
      <c r="B518" s="99" t="s">
        <v>95</v>
      </c>
      <c r="C518" s="99">
        <v>2014</v>
      </c>
      <c r="D518" s="90">
        <v>376.37806214242283</v>
      </c>
    </row>
    <row r="519" spans="1:4" x14ac:dyDescent="0.2">
      <c r="A519" s="99" t="s">
        <v>71</v>
      </c>
      <c r="B519" s="99" t="s">
        <v>95</v>
      </c>
      <c r="C519" s="99">
        <v>2015</v>
      </c>
      <c r="D519" s="90">
        <v>340.29338919327392</v>
      </c>
    </row>
    <row r="520" spans="1:4" x14ac:dyDescent="0.2">
      <c r="A520" s="99" t="s">
        <v>71</v>
      </c>
      <c r="B520" s="99" t="s">
        <v>95</v>
      </c>
      <c r="C520" s="99">
        <v>2016</v>
      </c>
      <c r="D520" s="90">
        <v>347.16955233342139</v>
      </c>
    </row>
    <row r="521" spans="1:4" x14ac:dyDescent="0.2">
      <c r="A521" s="99" t="s">
        <v>71</v>
      </c>
      <c r="B521" s="99" t="s">
        <v>95</v>
      </c>
      <c r="C521" s="99">
        <v>2017</v>
      </c>
      <c r="D521" s="90">
        <v>261.24593843095602</v>
      </c>
    </row>
    <row r="522" spans="1:4" x14ac:dyDescent="0.2">
      <c r="A522" s="99" t="s">
        <v>71</v>
      </c>
      <c r="B522" s="99" t="s">
        <v>95</v>
      </c>
      <c r="C522" s="99">
        <v>2018</v>
      </c>
      <c r="D522" s="90">
        <v>265.71642313974132</v>
      </c>
    </row>
    <row r="523" spans="1:4" x14ac:dyDescent="0.2">
      <c r="A523" s="99" t="s">
        <v>71</v>
      </c>
      <c r="B523" s="99" t="s">
        <v>95</v>
      </c>
      <c r="C523" s="99">
        <v>2019</v>
      </c>
      <c r="D523" s="90">
        <v>278.18936122629657</v>
      </c>
    </row>
    <row r="524" spans="1:4" x14ac:dyDescent="0.2">
      <c r="A524" s="99" t="s">
        <v>71</v>
      </c>
      <c r="B524" s="99" t="s">
        <v>95</v>
      </c>
      <c r="C524" s="99">
        <v>2020</v>
      </c>
      <c r="D524" s="90">
        <v>302.33432357130982</v>
      </c>
    </row>
    <row r="525" spans="1:4" x14ac:dyDescent="0.2">
      <c r="A525" s="99" t="s">
        <v>71</v>
      </c>
      <c r="B525" s="99" t="s">
        <v>95</v>
      </c>
      <c r="C525" s="99">
        <v>2021</v>
      </c>
      <c r="D525" s="90">
        <v>282.99798755268745</v>
      </c>
    </row>
    <row r="526" spans="1:4" x14ac:dyDescent="0.2">
      <c r="A526" s="99" t="s">
        <v>71</v>
      </c>
      <c r="B526" s="99" t="s">
        <v>95</v>
      </c>
      <c r="C526" s="99">
        <v>2022</v>
      </c>
      <c r="D526" s="90">
        <v>296.2170926164228</v>
      </c>
    </row>
    <row r="527" spans="1:4" x14ac:dyDescent="0.2">
      <c r="A527" s="99" t="s">
        <v>71</v>
      </c>
      <c r="B527" s="99" t="s">
        <v>95</v>
      </c>
      <c r="C527" s="99">
        <v>2023</v>
      </c>
      <c r="D527" s="90">
        <v>469.80058154540586</v>
      </c>
    </row>
    <row r="528" spans="1:4" x14ac:dyDescent="0.2">
      <c r="A528" s="99" t="s">
        <v>71</v>
      </c>
      <c r="B528" s="99" t="s">
        <v>95</v>
      </c>
      <c r="C528" s="99">
        <v>2024</v>
      </c>
      <c r="D528" s="90">
        <v>344.89372851353869</v>
      </c>
    </row>
    <row r="529" spans="1:4" x14ac:dyDescent="0.2">
      <c r="A529" s="99" t="s">
        <v>71</v>
      </c>
      <c r="B529" s="99" t="s">
        <v>95</v>
      </c>
      <c r="C529" s="99">
        <v>2025</v>
      </c>
      <c r="D529" s="90">
        <v>293.75303571128984</v>
      </c>
    </row>
    <row r="530" spans="1:4" x14ac:dyDescent="0.2">
      <c r="A530" s="99" t="s">
        <v>60</v>
      </c>
      <c r="B530" s="99" t="s">
        <v>95</v>
      </c>
      <c r="C530" s="99">
        <v>2014</v>
      </c>
      <c r="D530" s="90">
        <v>174.89324955672947</v>
      </c>
    </row>
    <row r="531" spans="1:4" x14ac:dyDescent="0.2">
      <c r="A531" s="99" t="s">
        <v>60</v>
      </c>
      <c r="B531" s="99" t="s">
        <v>95</v>
      </c>
      <c r="C531" s="99">
        <v>2015</v>
      </c>
      <c r="D531" s="90">
        <v>212.7081670093331</v>
      </c>
    </row>
    <row r="532" spans="1:4" x14ac:dyDescent="0.2">
      <c r="A532" s="99" t="s">
        <v>60</v>
      </c>
      <c r="B532" s="99" t="s">
        <v>95</v>
      </c>
      <c r="C532" s="99">
        <v>2016</v>
      </c>
      <c r="D532" s="90">
        <v>194.7801347047988</v>
      </c>
    </row>
    <row r="533" spans="1:4" x14ac:dyDescent="0.2">
      <c r="A533" s="99" t="s">
        <v>60</v>
      </c>
      <c r="B533" s="99" t="s">
        <v>95</v>
      </c>
      <c r="C533" s="99">
        <v>2017</v>
      </c>
      <c r="D533" s="90">
        <v>206.02760574269013</v>
      </c>
    </row>
    <row r="534" spans="1:4" x14ac:dyDescent="0.2">
      <c r="A534" s="99" t="s">
        <v>60</v>
      </c>
      <c r="B534" s="99" t="s">
        <v>95</v>
      </c>
      <c r="C534" s="99">
        <v>2018</v>
      </c>
      <c r="D534" s="90">
        <v>173.83523996541237</v>
      </c>
    </row>
    <row r="535" spans="1:4" x14ac:dyDescent="0.2">
      <c r="A535" s="99" t="s">
        <v>60</v>
      </c>
      <c r="B535" s="99" t="s">
        <v>95</v>
      </c>
      <c r="C535" s="99">
        <v>2019</v>
      </c>
      <c r="D535" s="90">
        <v>174.55385837767858</v>
      </c>
    </row>
    <row r="536" spans="1:4" x14ac:dyDescent="0.2">
      <c r="A536" s="99" t="s">
        <v>60</v>
      </c>
      <c r="B536" s="99" t="s">
        <v>95</v>
      </c>
      <c r="C536" s="99">
        <v>2020</v>
      </c>
      <c r="D536" s="90">
        <v>168.55019580235154</v>
      </c>
    </row>
    <row r="537" spans="1:4" x14ac:dyDescent="0.2">
      <c r="A537" s="99" t="s">
        <v>60</v>
      </c>
      <c r="B537" s="99" t="s">
        <v>95</v>
      </c>
      <c r="C537" s="99">
        <v>2021</v>
      </c>
      <c r="D537" s="90">
        <v>125.39953164801372</v>
      </c>
    </row>
    <row r="538" spans="1:4" x14ac:dyDescent="0.2">
      <c r="A538" s="99" t="s">
        <v>60</v>
      </c>
      <c r="B538" s="99" t="s">
        <v>95</v>
      </c>
      <c r="C538" s="99">
        <v>2022</v>
      </c>
      <c r="D538" s="90">
        <v>224.74078551478041</v>
      </c>
    </row>
    <row r="539" spans="1:4" x14ac:dyDescent="0.2">
      <c r="A539" s="99" t="s">
        <v>60</v>
      </c>
      <c r="B539" s="99" t="s">
        <v>95</v>
      </c>
      <c r="C539" s="99">
        <v>2023</v>
      </c>
      <c r="D539" s="90">
        <v>247.95992273415573</v>
      </c>
    </row>
    <row r="540" spans="1:4" x14ac:dyDescent="0.2">
      <c r="A540" s="99" t="s">
        <v>60</v>
      </c>
      <c r="B540" s="99" t="s">
        <v>95</v>
      </c>
      <c r="C540" s="99">
        <v>2024</v>
      </c>
      <c r="D540" s="90">
        <v>291.70219340538728</v>
      </c>
    </row>
    <row r="541" spans="1:4" x14ac:dyDescent="0.2">
      <c r="A541" s="99" t="s">
        <v>60</v>
      </c>
      <c r="B541" s="99" t="s">
        <v>95</v>
      </c>
      <c r="C541" s="99">
        <v>2025</v>
      </c>
      <c r="D541" s="90">
        <v>193.54588319248481</v>
      </c>
    </row>
    <row r="542" spans="1:4" x14ac:dyDescent="0.2">
      <c r="A542" s="99" t="s">
        <v>74</v>
      </c>
      <c r="B542" s="99" t="s">
        <v>95</v>
      </c>
      <c r="C542" s="99">
        <v>2014</v>
      </c>
      <c r="D542" s="90">
        <v>143.17802522686279</v>
      </c>
    </row>
    <row r="543" spans="1:4" x14ac:dyDescent="0.2">
      <c r="A543" s="99" t="s">
        <v>74</v>
      </c>
      <c r="B543" s="99" t="s">
        <v>95</v>
      </c>
      <c r="C543" s="99">
        <v>2015</v>
      </c>
      <c r="D543" s="90">
        <v>157.40240555131254</v>
      </c>
    </row>
    <row r="544" spans="1:4" x14ac:dyDescent="0.2">
      <c r="A544" s="99" t="s">
        <v>74</v>
      </c>
      <c r="B544" s="99" t="s">
        <v>95</v>
      </c>
      <c r="C544" s="99">
        <v>2016</v>
      </c>
      <c r="D544" s="90">
        <v>158.23641029260125</v>
      </c>
    </row>
    <row r="545" spans="1:4" x14ac:dyDescent="0.2">
      <c r="A545" s="99" t="s">
        <v>74</v>
      </c>
      <c r="B545" s="99" t="s">
        <v>95</v>
      </c>
      <c r="C545" s="99">
        <v>2017</v>
      </c>
      <c r="D545" s="90">
        <v>153.10753901787643</v>
      </c>
    </row>
    <row r="546" spans="1:4" x14ac:dyDescent="0.2">
      <c r="A546" s="99" t="s">
        <v>74</v>
      </c>
      <c r="B546" s="99" t="s">
        <v>95</v>
      </c>
      <c r="C546" s="99">
        <v>2018</v>
      </c>
      <c r="D546" s="90">
        <v>124.46841972693608</v>
      </c>
    </row>
    <row r="547" spans="1:4" x14ac:dyDescent="0.2">
      <c r="A547" s="99" t="s">
        <v>74</v>
      </c>
      <c r="B547" s="99" t="s">
        <v>95</v>
      </c>
      <c r="C547" s="99">
        <v>2019</v>
      </c>
      <c r="D547" s="90">
        <v>148.65670980259665</v>
      </c>
    </row>
    <row r="548" spans="1:4" x14ac:dyDescent="0.2">
      <c r="A548" s="99" t="s">
        <v>74</v>
      </c>
      <c r="B548" s="99" t="s">
        <v>95</v>
      </c>
      <c r="C548" s="99">
        <v>2020</v>
      </c>
      <c r="D548" s="90">
        <v>141.32406667044808</v>
      </c>
    </row>
    <row r="549" spans="1:4" x14ac:dyDescent="0.2">
      <c r="A549" s="99" t="s">
        <v>74</v>
      </c>
      <c r="B549" s="99" t="s">
        <v>95</v>
      </c>
      <c r="C549" s="99">
        <v>2021</v>
      </c>
      <c r="D549" s="90">
        <v>93.701860337201907</v>
      </c>
    </row>
    <row r="550" spans="1:4" x14ac:dyDescent="0.2">
      <c r="A550" s="99" t="s">
        <v>74</v>
      </c>
      <c r="B550" s="99" t="s">
        <v>95</v>
      </c>
      <c r="C550" s="99">
        <v>2022</v>
      </c>
      <c r="D550" s="90">
        <v>166.74008936326382</v>
      </c>
    </row>
    <row r="551" spans="1:4" x14ac:dyDescent="0.2">
      <c r="A551" s="99" t="s">
        <v>74</v>
      </c>
      <c r="B551" s="99" t="s">
        <v>95</v>
      </c>
      <c r="C551" s="99">
        <v>2023</v>
      </c>
      <c r="D551" s="90">
        <v>183.41820372852894</v>
      </c>
    </row>
    <row r="552" spans="1:4" x14ac:dyDescent="0.2">
      <c r="A552" s="99" t="s">
        <v>74</v>
      </c>
      <c r="B552" s="99" t="s">
        <v>95</v>
      </c>
      <c r="C552" s="99">
        <v>2024</v>
      </c>
      <c r="D552" s="90">
        <v>263.30269203935035</v>
      </c>
    </row>
    <row r="553" spans="1:4" x14ac:dyDescent="0.2">
      <c r="A553" s="99" t="s">
        <v>74</v>
      </c>
      <c r="B553" s="99" t="s">
        <v>95</v>
      </c>
      <c r="C553" s="99">
        <v>2025</v>
      </c>
      <c r="D553" s="90">
        <v>186.09988424272333</v>
      </c>
    </row>
    <row r="554" spans="1:4" x14ac:dyDescent="0.2">
      <c r="A554" s="99" t="s">
        <v>72</v>
      </c>
      <c r="B554" s="99" t="s">
        <v>95</v>
      </c>
      <c r="C554" s="99">
        <v>2014</v>
      </c>
      <c r="D554" s="90">
        <v>291.74166827303236</v>
      </c>
    </row>
    <row r="555" spans="1:4" x14ac:dyDescent="0.2">
      <c r="A555" s="99" t="s">
        <v>72</v>
      </c>
      <c r="B555" s="99" t="s">
        <v>95</v>
      </c>
      <c r="C555" s="99">
        <v>2015</v>
      </c>
      <c r="D555" s="90">
        <v>308.22778407825695</v>
      </c>
    </row>
    <row r="556" spans="1:4" x14ac:dyDescent="0.2">
      <c r="A556" s="99" t="s">
        <v>72</v>
      </c>
      <c r="B556" s="99" t="s">
        <v>95</v>
      </c>
      <c r="C556" s="99">
        <v>2016</v>
      </c>
      <c r="D556" s="90">
        <v>298.64687436084319</v>
      </c>
    </row>
    <row r="557" spans="1:4" x14ac:dyDescent="0.2">
      <c r="A557" s="99" t="s">
        <v>72</v>
      </c>
      <c r="B557" s="99" t="s">
        <v>95</v>
      </c>
      <c r="C557" s="99">
        <v>2017</v>
      </c>
      <c r="D557" s="90">
        <v>181.90605289553599</v>
      </c>
    </row>
    <row r="558" spans="1:4" x14ac:dyDescent="0.2">
      <c r="A558" s="99" t="s">
        <v>72</v>
      </c>
      <c r="B558" s="99" t="s">
        <v>95</v>
      </c>
      <c r="C558" s="99">
        <v>2018</v>
      </c>
      <c r="D558" s="90">
        <v>169.02328845630393</v>
      </c>
    </row>
    <row r="559" spans="1:4" x14ac:dyDescent="0.2">
      <c r="A559" s="99" t="s">
        <v>72</v>
      </c>
      <c r="B559" s="99" t="s">
        <v>95</v>
      </c>
      <c r="C559" s="99">
        <v>2019</v>
      </c>
      <c r="D559" s="90">
        <v>157.85406251981084</v>
      </c>
    </row>
    <row r="560" spans="1:4" x14ac:dyDescent="0.2">
      <c r="A560" s="99" t="s">
        <v>72</v>
      </c>
      <c r="B560" s="99" t="s">
        <v>95</v>
      </c>
      <c r="C560" s="99">
        <v>2020</v>
      </c>
      <c r="D560" s="90">
        <v>152.95016219667724</v>
      </c>
    </row>
    <row r="561" spans="1:4" x14ac:dyDescent="0.2">
      <c r="A561" s="99" t="s">
        <v>72</v>
      </c>
      <c r="B561" s="99" t="s">
        <v>95</v>
      </c>
      <c r="C561" s="99">
        <v>2021</v>
      </c>
      <c r="D561" s="90">
        <v>137.8976356467814</v>
      </c>
    </row>
    <row r="562" spans="1:4" x14ac:dyDescent="0.2">
      <c r="A562" s="99" t="s">
        <v>72</v>
      </c>
      <c r="B562" s="99" t="s">
        <v>95</v>
      </c>
      <c r="C562" s="99">
        <v>2022</v>
      </c>
      <c r="D562" s="90">
        <v>218.00971220983547</v>
      </c>
    </row>
    <row r="563" spans="1:4" x14ac:dyDescent="0.2">
      <c r="A563" s="99" t="s">
        <v>72</v>
      </c>
      <c r="B563" s="99" t="s">
        <v>95</v>
      </c>
      <c r="C563" s="99">
        <v>2023</v>
      </c>
      <c r="D563" s="90">
        <v>323.7258048278552</v>
      </c>
    </row>
    <row r="564" spans="1:4" x14ac:dyDescent="0.2">
      <c r="A564" s="99" t="s">
        <v>72</v>
      </c>
      <c r="B564" s="99" t="s">
        <v>95</v>
      </c>
      <c r="C564" s="99">
        <v>2024</v>
      </c>
      <c r="D564" s="90">
        <v>200.98076509601185</v>
      </c>
    </row>
    <row r="565" spans="1:4" x14ac:dyDescent="0.2">
      <c r="A565" s="99" t="s">
        <v>72</v>
      </c>
      <c r="B565" s="99" t="s">
        <v>95</v>
      </c>
      <c r="C565" s="99">
        <v>2025</v>
      </c>
      <c r="D565" s="90">
        <v>152.29469358079888</v>
      </c>
    </row>
    <row r="566" spans="1:4" x14ac:dyDescent="0.2">
      <c r="A566" s="99" t="s">
        <v>73</v>
      </c>
      <c r="B566" s="99" t="s">
        <v>95</v>
      </c>
      <c r="C566" s="99">
        <v>2014</v>
      </c>
      <c r="D566" s="90">
        <v>315.63774187776744</v>
      </c>
    </row>
    <row r="567" spans="1:4" x14ac:dyDescent="0.2">
      <c r="A567" s="99" t="s">
        <v>73</v>
      </c>
      <c r="B567" s="99" t="s">
        <v>95</v>
      </c>
      <c r="C567" s="99">
        <v>2015</v>
      </c>
      <c r="D567" s="90">
        <v>351.72317519976684</v>
      </c>
    </row>
    <row r="568" spans="1:4" x14ac:dyDescent="0.2">
      <c r="A568" s="99" t="s">
        <v>73</v>
      </c>
      <c r="B568" s="99" t="s">
        <v>95</v>
      </c>
      <c r="C568" s="99">
        <v>2016</v>
      </c>
      <c r="D568" s="90">
        <v>224.13227152128363</v>
      </c>
    </row>
    <row r="569" spans="1:4" x14ac:dyDescent="0.2">
      <c r="A569" s="99" t="s">
        <v>73</v>
      </c>
      <c r="B569" s="99" t="s">
        <v>95</v>
      </c>
      <c r="C569" s="99">
        <v>2017</v>
      </c>
      <c r="D569" s="90">
        <v>215.49788320051869</v>
      </c>
    </row>
    <row r="570" spans="1:4" x14ac:dyDescent="0.2">
      <c r="A570" s="99" t="s">
        <v>73</v>
      </c>
      <c r="B570" s="99" t="s">
        <v>95</v>
      </c>
      <c r="C570" s="99">
        <v>2018</v>
      </c>
      <c r="D570" s="90">
        <v>183.4927264468964</v>
      </c>
    </row>
    <row r="571" spans="1:4" x14ac:dyDescent="0.2">
      <c r="A571" s="99" t="s">
        <v>73</v>
      </c>
      <c r="B571" s="99" t="s">
        <v>95</v>
      </c>
      <c r="C571" s="99">
        <v>2019</v>
      </c>
      <c r="D571" s="90">
        <v>157.73353376232564</v>
      </c>
    </row>
    <row r="572" spans="1:4" x14ac:dyDescent="0.2">
      <c r="A572" s="99" t="s">
        <v>73</v>
      </c>
      <c r="B572" s="99" t="s">
        <v>95</v>
      </c>
      <c r="C572" s="99">
        <v>2020</v>
      </c>
      <c r="D572" s="90">
        <v>123.84391684201397</v>
      </c>
    </row>
    <row r="573" spans="1:4" x14ac:dyDescent="0.2">
      <c r="A573" s="99" t="s">
        <v>73</v>
      </c>
      <c r="B573" s="99" t="s">
        <v>95</v>
      </c>
      <c r="C573" s="99">
        <v>2021</v>
      </c>
      <c r="D573" s="90">
        <v>114.75452793280829</v>
      </c>
    </row>
    <row r="574" spans="1:4" x14ac:dyDescent="0.2">
      <c r="A574" s="99" t="s">
        <v>73</v>
      </c>
      <c r="B574" s="99" t="s">
        <v>95</v>
      </c>
      <c r="C574" s="99">
        <v>2022</v>
      </c>
      <c r="D574" s="90">
        <v>151.5329073000556</v>
      </c>
    </row>
    <row r="575" spans="1:4" x14ac:dyDescent="0.2">
      <c r="A575" s="99" t="s">
        <v>73</v>
      </c>
      <c r="B575" s="99" t="s">
        <v>95</v>
      </c>
      <c r="C575" s="99">
        <v>2023</v>
      </c>
      <c r="D575" s="90">
        <v>198.67705151773396</v>
      </c>
    </row>
    <row r="576" spans="1:4" x14ac:dyDescent="0.2">
      <c r="A576" s="99" t="s">
        <v>73</v>
      </c>
      <c r="B576" s="99" t="s">
        <v>95</v>
      </c>
      <c r="C576" s="99">
        <v>2024</v>
      </c>
      <c r="D576" s="90">
        <v>123.49031605166232</v>
      </c>
    </row>
    <row r="577" spans="1:4" x14ac:dyDescent="0.2">
      <c r="A577" s="99" t="s">
        <v>73</v>
      </c>
      <c r="B577" s="99" t="s">
        <v>95</v>
      </c>
      <c r="C577" s="99">
        <v>2025</v>
      </c>
      <c r="D577" s="90">
        <v>138.34396681222711</v>
      </c>
    </row>
    <row r="578" spans="1:4" x14ac:dyDescent="0.2">
      <c r="A578" s="99" t="s">
        <v>11</v>
      </c>
      <c r="B578" s="99" t="s">
        <v>95</v>
      </c>
      <c r="C578" s="99">
        <v>2014</v>
      </c>
      <c r="D578" s="90">
        <v>107.50496356147481</v>
      </c>
    </row>
    <row r="579" spans="1:4" x14ac:dyDescent="0.2">
      <c r="A579" s="99" t="s">
        <v>11</v>
      </c>
      <c r="B579" s="99" t="s">
        <v>95</v>
      </c>
      <c r="C579" s="99">
        <v>2015</v>
      </c>
      <c r="D579" s="90">
        <v>112.95942372060459</v>
      </c>
    </row>
    <row r="580" spans="1:4" x14ac:dyDescent="0.2">
      <c r="A580" s="99" t="s">
        <v>11</v>
      </c>
      <c r="B580" s="99" t="s">
        <v>95</v>
      </c>
      <c r="C580" s="99">
        <v>2016</v>
      </c>
      <c r="D580" s="90">
        <v>102.16917867040748</v>
      </c>
    </row>
    <row r="581" spans="1:4" x14ac:dyDescent="0.2">
      <c r="A581" s="99" t="s">
        <v>11</v>
      </c>
      <c r="B581" s="99" t="s">
        <v>95</v>
      </c>
      <c r="C581" s="99">
        <v>2017</v>
      </c>
      <c r="D581" s="90">
        <v>105.41438378832073</v>
      </c>
    </row>
    <row r="582" spans="1:4" x14ac:dyDescent="0.2">
      <c r="A582" s="99" t="s">
        <v>11</v>
      </c>
      <c r="B582" s="99" t="s">
        <v>95</v>
      </c>
      <c r="C582" s="99">
        <v>2018</v>
      </c>
      <c r="D582" s="90">
        <v>140.79331705758696</v>
      </c>
    </row>
    <row r="583" spans="1:4" x14ac:dyDescent="0.2">
      <c r="A583" s="99" t="s">
        <v>11</v>
      </c>
      <c r="B583" s="99" t="s">
        <v>95</v>
      </c>
      <c r="C583" s="99">
        <v>2019</v>
      </c>
      <c r="D583" s="90">
        <v>152.29406218984548</v>
      </c>
    </row>
    <row r="584" spans="1:4" x14ac:dyDescent="0.2">
      <c r="A584" s="99" t="s">
        <v>11</v>
      </c>
      <c r="B584" s="99" t="s">
        <v>95</v>
      </c>
      <c r="C584" s="99">
        <v>2020</v>
      </c>
      <c r="D584" s="90">
        <v>145.32325256863049</v>
      </c>
    </row>
    <row r="585" spans="1:4" x14ac:dyDescent="0.2">
      <c r="A585" s="99" t="s">
        <v>11</v>
      </c>
      <c r="B585" s="99" t="s">
        <v>95</v>
      </c>
      <c r="C585" s="99">
        <v>2021</v>
      </c>
      <c r="D585" s="90">
        <v>109.15145449315285</v>
      </c>
    </row>
    <row r="586" spans="1:4" x14ac:dyDescent="0.2">
      <c r="A586" s="99" t="s">
        <v>11</v>
      </c>
      <c r="B586" s="99" t="s">
        <v>95</v>
      </c>
      <c r="C586" s="99">
        <v>2022</v>
      </c>
      <c r="D586" s="90">
        <v>178.27227759188034</v>
      </c>
    </row>
    <row r="587" spans="1:4" x14ac:dyDescent="0.2">
      <c r="A587" s="99" t="s">
        <v>11</v>
      </c>
      <c r="B587" s="99" t="s">
        <v>95</v>
      </c>
      <c r="C587" s="99">
        <v>2023</v>
      </c>
      <c r="D587" s="90">
        <v>194.17023214139149</v>
      </c>
    </row>
    <row r="588" spans="1:4" x14ac:dyDescent="0.2">
      <c r="A588" s="99" t="s">
        <v>11</v>
      </c>
      <c r="B588" s="99" t="s">
        <v>95</v>
      </c>
      <c r="C588" s="99">
        <v>2024</v>
      </c>
      <c r="D588" s="90">
        <v>251.34619350979352</v>
      </c>
    </row>
    <row r="589" spans="1:4" x14ac:dyDescent="0.2">
      <c r="A589" s="99" t="s">
        <v>11</v>
      </c>
      <c r="B589" s="99" t="s">
        <v>95</v>
      </c>
      <c r="C589" s="99">
        <v>2025</v>
      </c>
      <c r="D589" s="90">
        <v>170.52757950810735</v>
      </c>
    </row>
    <row r="590" spans="1:4" x14ac:dyDescent="0.2">
      <c r="A590" s="99" t="s">
        <v>71</v>
      </c>
      <c r="B590" s="99" t="s">
        <v>43</v>
      </c>
      <c r="C590" s="99">
        <v>2014</v>
      </c>
      <c r="D590" s="62">
        <v>1100898.93</v>
      </c>
    </row>
    <row r="591" spans="1:4" x14ac:dyDescent="0.2">
      <c r="A591" s="99" t="s">
        <v>71</v>
      </c>
      <c r="B591" s="99" t="s">
        <v>43</v>
      </c>
      <c r="C591" s="99">
        <v>2015</v>
      </c>
      <c r="D591" s="62">
        <v>-287511.93</v>
      </c>
    </row>
    <row r="592" spans="1:4" x14ac:dyDescent="0.2">
      <c r="A592" s="99" t="s">
        <v>71</v>
      </c>
      <c r="B592" s="99" t="s">
        <v>43</v>
      </c>
      <c r="C592" s="99">
        <v>2016</v>
      </c>
      <c r="D592" s="62">
        <v>0</v>
      </c>
    </row>
    <row r="593" spans="1:4" x14ac:dyDescent="0.2">
      <c r="A593" s="99" t="s">
        <v>71</v>
      </c>
      <c r="B593" s="99" t="s">
        <v>43</v>
      </c>
      <c r="C593" s="99">
        <v>2017</v>
      </c>
      <c r="D593" s="62">
        <v>5538825.1399999997</v>
      </c>
    </row>
    <row r="594" spans="1:4" x14ac:dyDescent="0.2">
      <c r="A594" s="99" t="s">
        <v>71</v>
      </c>
      <c r="B594" s="99" t="s">
        <v>43</v>
      </c>
      <c r="C594" s="99">
        <v>2018</v>
      </c>
      <c r="D594" s="62">
        <v>-2798603.48</v>
      </c>
    </row>
    <row r="595" spans="1:4" x14ac:dyDescent="0.2">
      <c r="A595" s="99" t="s">
        <v>71</v>
      </c>
      <c r="B595" s="99" t="s">
        <v>43</v>
      </c>
      <c r="C595" s="99">
        <v>2019</v>
      </c>
      <c r="D595" s="62">
        <v>-3710909.21</v>
      </c>
    </row>
    <row r="596" spans="1:4" x14ac:dyDescent="0.2">
      <c r="A596" s="99" t="s">
        <v>71</v>
      </c>
      <c r="B596" s="99" t="s">
        <v>43</v>
      </c>
      <c r="C596" s="99">
        <v>2020</v>
      </c>
      <c r="D596" s="62">
        <v>288652.968829814</v>
      </c>
    </row>
    <row r="597" spans="1:4" x14ac:dyDescent="0.2">
      <c r="A597" s="99" t="s">
        <v>71</v>
      </c>
      <c r="B597" s="99" t="s">
        <v>43</v>
      </c>
      <c r="C597" s="99">
        <v>2021</v>
      </c>
      <c r="D597" s="62">
        <v>0</v>
      </c>
    </row>
    <row r="598" spans="1:4" x14ac:dyDescent="0.2">
      <c r="A598" s="99" t="s">
        <v>71</v>
      </c>
      <c r="B598" s="99" t="s">
        <v>43</v>
      </c>
      <c r="C598" s="99">
        <v>2022</v>
      </c>
      <c r="D598" s="85">
        <v>0</v>
      </c>
    </row>
    <row r="599" spans="1:4" x14ac:dyDescent="0.2">
      <c r="A599" s="99" t="s">
        <v>71</v>
      </c>
      <c r="B599" s="99" t="s">
        <v>43</v>
      </c>
      <c r="C599" s="99">
        <v>2023</v>
      </c>
      <c r="D599" s="62">
        <v>0</v>
      </c>
    </row>
    <row r="600" spans="1:4" ht="14.1" customHeight="1" x14ac:dyDescent="0.2">
      <c r="A600" s="99" t="s">
        <v>71</v>
      </c>
      <c r="B600" s="99" t="s">
        <v>43</v>
      </c>
      <c r="C600" s="99">
        <v>2024</v>
      </c>
      <c r="D600" s="85">
        <v>0</v>
      </c>
    </row>
    <row r="601" spans="1:4" x14ac:dyDescent="0.2">
      <c r="A601" s="99" t="s">
        <v>71</v>
      </c>
      <c r="B601" s="99" t="s">
        <v>43</v>
      </c>
      <c r="C601" s="99">
        <v>2025</v>
      </c>
      <c r="D601" s="85">
        <v>0</v>
      </c>
    </row>
    <row r="602" spans="1:4" x14ac:dyDescent="0.2">
      <c r="A602" s="99" t="s">
        <v>60</v>
      </c>
      <c r="B602" s="99" t="s">
        <v>43</v>
      </c>
      <c r="C602" s="99">
        <v>2014</v>
      </c>
      <c r="D602" s="62">
        <v>0</v>
      </c>
    </row>
    <row r="603" spans="1:4" x14ac:dyDescent="0.2">
      <c r="A603" s="99" t="s">
        <v>60</v>
      </c>
      <c r="B603" s="99" t="s">
        <v>43</v>
      </c>
      <c r="C603" s="99">
        <v>2015</v>
      </c>
      <c r="D603" s="62">
        <v>0</v>
      </c>
    </row>
    <row r="604" spans="1:4" x14ac:dyDescent="0.2">
      <c r="A604" s="99" t="s">
        <v>60</v>
      </c>
      <c r="B604" s="99" t="s">
        <v>43</v>
      </c>
      <c r="C604" s="99">
        <v>2016</v>
      </c>
      <c r="D604" s="62">
        <v>0</v>
      </c>
    </row>
    <row r="605" spans="1:4" x14ac:dyDescent="0.2">
      <c r="A605" s="99" t="s">
        <v>60</v>
      </c>
      <c r="B605" s="99" t="s">
        <v>43</v>
      </c>
      <c r="C605" s="99">
        <v>2017</v>
      </c>
      <c r="D605" s="62">
        <v>0</v>
      </c>
    </row>
    <row r="606" spans="1:4" x14ac:dyDescent="0.2">
      <c r="A606" s="99" t="s">
        <v>60</v>
      </c>
      <c r="B606" s="99" t="s">
        <v>43</v>
      </c>
      <c r="C606" s="99">
        <v>2018</v>
      </c>
      <c r="D606" s="62">
        <v>13290010.72603455</v>
      </c>
    </row>
    <row r="607" spans="1:4" x14ac:dyDescent="0.2">
      <c r="A607" s="99" t="s">
        <v>60</v>
      </c>
      <c r="B607" s="99" t="s">
        <v>43</v>
      </c>
      <c r="C607" s="99">
        <v>2019</v>
      </c>
      <c r="D607" s="62">
        <v>5331032.4006910287</v>
      </c>
    </row>
    <row r="608" spans="1:4" x14ac:dyDescent="0.2">
      <c r="A608" s="99" t="s">
        <v>60</v>
      </c>
      <c r="B608" s="99" t="s">
        <v>43</v>
      </c>
      <c r="C608" s="99">
        <v>2020</v>
      </c>
      <c r="D608" s="62">
        <v>3403782.3101922488</v>
      </c>
    </row>
    <row r="609" spans="1:4" x14ac:dyDescent="0.2">
      <c r="A609" s="99" t="s">
        <v>60</v>
      </c>
      <c r="B609" s="99" t="s">
        <v>43</v>
      </c>
      <c r="C609" s="99">
        <v>2021</v>
      </c>
      <c r="D609" s="62">
        <v>-2265805.6659841333</v>
      </c>
    </row>
    <row r="610" spans="1:4" x14ac:dyDescent="0.2">
      <c r="A610" s="99" t="s">
        <v>60</v>
      </c>
      <c r="B610" s="99" t="s">
        <v>43</v>
      </c>
      <c r="C610" s="99">
        <v>2022</v>
      </c>
      <c r="D610" s="62">
        <v>0</v>
      </c>
    </row>
    <row r="611" spans="1:4" x14ac:dyDescent="0.2">
      <c r="A611" s="99" t="s">
        <v>60</v>
      </c>
      <c r="B611" s="99" t="s">
        <v>43</v>
      </c>
      <c r="C611" s="99">
        <v>2023</v>
      </c>
      <c r="D611" s="62">
        <v>0</v>
      </c>
    </row>
    <row r="612" spans="1:4" x14ac:dyDescent="0.2">
      <c r="A612" s="99" t="s">
        <v>60</v>
      </c>
      <c r="B612" s="99" t="s">
        <v>43</v>
      </c>
      <c r="C612" s="99">
        <v>2024</v>
      </c>
      <c r="D612" s="62">
        <v>0</v>
      </c>
    </row>
    <row r="613" spans="1:4" x14ac:dyDescent="0.2">
      <c r="A613" s="99" t="s">
        <v>60</v>
      </c>
      <c r="B613" s="99" t="s">
        <v>43</v>
      </c>
      <c r="C613" s="99">
        <v>2025</v>
      </c>
      <c r="D613" s="62">
        <v>0</v>
      </c>
    </row>
    <row r="614" spans="1:4" x14ac:dyDescent="0.2">
      <c r="A614" s="99" t="s">
        <v>74</v>
      </c>
      <c r="B614" s="99" t="s">
        <v>43</v>
      </c>
      <c r="C614" s="99">
        <v>2023</v>
      </c>
      <c r="D614" s="62">
        <v>0</v>
      </c>
    </row>
    <row r="615" spans="1:4" x14ac:dyDescent="0.2">
      <c r="A615" s="99" t="s">
        <v>72</v>
      </c>
      <c r="B615" s="99" t="s">
        <v>43</v>
      </c>
      <c r="C615" s="99">
        <v>2014</v>
      </c>
      <c r="D615" s="62">
        <v>0</v>
      </c>
    </row>
    <row r="616" spans="1:4" x14ac:dyDescent="0.2">
      <c r="A616" s="99" t="s">
        <v>72</v>
      </c>
      <c r="B616" s="99" t="s">
        <v>43</v>
      </c>
      <c r="C616" s="99">
        <v>2015</v>
      </c>
      <c r="D616" s="62">
        <v>0</v>
      </c>
    </row>
    <row r="617" spans="1:4" x14ac:dyDescent="0.2">
      <c r="A617" s="99" t="s">
        <v>72</v>
      </c>
      <c r="B617" s="99" t="s">
        <v>43</v>
      </c>
      <c r="C617" s="99">
        <v>2016</v>
      </c>
      <c r="D617" s="62">
        <v>-362158.84476919897</v>
      </c>
    </row>
    <row r="618" spans="1:4" x14ac:dyDescent="0.2">
      <c r="A618" s="99" t="s">
        <v>72</v>
      </c>
      <c r="B618" s="99" t="s">
        <v>43</v>
      </c>
      <c r="C618" s="99">
        <v>2017</v>
      </c>
      <c r="D618" s="62">
        <v>1821992.68563778</v>
      </c>
    </row>
    <row r="619" spans="1:4" x14ac:dyDescent="0.2">
      <c r="A619" s="99" t="s">
        <v>72</v>
      </c>
      <c r="B619" s="99" t="s">
        <v>43</v>
      </c>
      <c r="C619" s="99">
        <v>2018</v>
      </c>
      <c r="D619" s="62">
        <v>-1837718.7459648</v>
      </c>
    </row>
    <row r="620" spans="1:4" x14ac:dyDescent="0.2">
      <c r="A620" s="99" t="s">
        <v>72</v>
      </c>
      <c r="B620" s="99" t="s">
        <v>43</v>
      </c>
      <c r="C620" s="99">
        <v>2019</v>
      </c>
      <c r="D620" s="62">
        <v>-3280510.6096176002</v>
      </c>
    </row>
    <row r="621" spans="1:4" x14ac:dyDescent="0.2">
      <c r="A621" s="99" t="s">
        <v>72</v>
      </c>
      <c r="B621" s="99" t="s">
        <v>43</v>
      </c>
      <c r="C621" s="99">
        <v>2020</v>
      </c>
      <c r="D621" s="62">
        <v>0</v>
      </c>
    </row>
    <row r="622" spans="1:4" x14ac:dyDescent="0.2">
      <c r="A622" s="99" t="s">
        <v>72</v>
      </c>
      <c r="B622" s="99" t="s">
        <v>43</v>
      </c>
      <c r="C622" s="99">
        <v>2021</v>
      </c>
      <c r="D622" s="62">
        <v>0</v>
      </c>
    </row>
    <row r="623" spans="1:4" x14ac:dyDescent="0.2">
      <c r="A623" s="99" t="s">
        <v>72</v>
      </c>
      <c r="B623" s="99" t="s">
        <v>43</v>
      </c>
      <c r="C623" s="99">
        <v>2022</v>
      </c>
      <c r="D623" s="62">
        <v>0</v>
      </c>
    </row>
    <row r="624" spans="1:4" x14ac:dyDescent="0.2">
      <c r="A624" s="99" t="s">
        <v>72</v>
      </c>
      <c r="B624" s="99" t="s">
        <v>43</v>
      </c>
      <c r="C624" s="99">
        <v>2023</v>
      </c>
      <c r="D624" s="62">
        <v>0</v>
      </c>
    </row>
    <row r="625" spans="1:4" x14ac:dyDescent="0.2">
      <c r="A625" s="99" t="s">
        <v>72</v>
      </c>
      <c r="B625" s="99" t="s">
        <v>43</v>
      </c>
      <c r="C625" s="99">
        <v>2024</v>
      </c>
      <c r="D625" s="62">
        <v>0</v>
      </c>
    </row>
    <row r="626" spans="1:4" x14ac:dyDescent="0.2">
      <c r="A626" s="99" t="s">
        <v>72</v>
      </c>
      <c r="B626" s="99" t="s">
        <v>43</v>
      </c>
      <c r="C626" s="99">
        <v>2025</v>
      </c>
      <c r="D626" s="62">
        <v>0</v>
      </c>
    </row>
    <row r="627" spans="1:4" x14ac:dyDescent="0.2">
      <c r="A627" s="99" t="s">
        <v>73</v>
      </c>
      <c r="B627" s="99" t="s">
        <v>43</v>
      </c>
      <c r="C627" s="99">
        <v>2023</v>
      </c>
      <c r="D627" s="62">
        <v>0</v>
      </c>
    </row>
    <row r="628" spans="1:4" x14ac:dyDescent="0.2">
      <c r="A628" s="99" t="s">
        <v>73</v>
      </c>
      <c r="B628" s="99" t="s">
        <v>43</v>
      </c>
      <c r="C628" s="99">
        <v>2024</v>
      </c>
      <c r="D628" s="62">
        <v>0</v>
      </c>
    </row>
    <row r="629" spans="1:4" x14ac:dyDescent="0.2">
      <c r="A629" s="99" t="s">
        <v>73</v>
      </c>
      <c r="B629" s="99" t="s">
        <v>43</v>
      </c>
      <c r="C629" s="99">
        <v>2025</v>
      </c>
      <c r="D629" s="62">
        <v>0</v>
      </c>
    </row>
    <row r="630" spans="1:4" x14ac:dyDescent="0.2">
      <c r="A630" s="99" t="s">
        <v>11</v>
      </c>
      <c r="B630" s="99" t="s">
        <v>43</v>
      </c>
      <c r="C630" s="99">
        <v>2014</v>
      </c>
      <c r="D630" s="62">
        <v>0</v>
      </c>
    </row>
    <row r="631" spans="1:4" x14ac:dyDescent="0.2">
      <c r="A631" s="99" t="s">
        <v>11</v>
      </c>
      <c r="B631" s="99" t="s">
        <v>43</v>
      </c>
      <c r="C631" s="99">
        <v>2015</v>
      </c>
      <c r="D631" s="62">
        <v>0</v>
      </c>
    </row>
    <row r="632" spans="1:4" x14ac:dyDescent="0.2">
      <c r="A632" s="99" t="s">
        <v>11</v>
      </c>
      <c r="B632" s="99" t="s">
        <v>43</v>
      </c>
      <c r="C632" s="99">
        <v>2016</v>
      </c>
      <c r="D632" s="62">
        <v>0</v>
      </c>
    </row>
    <row r="633" spans="1:4" x14ac:dyDescent="0.2">
      <c r="A633" s="99" t="s">
        <v>11</v>
      </c>
      <c r="B633" s="99" t="s">
        <v>43</v>
      </c>
      <c r="C633" s="99">
        <v>2017</v>
      </c>
      <c r="D633" s="62">
        <v>0</v>
      </c>
    </row>
    <row r="634" spans="1:4" x14ac:dyDescent="0.2">
      <c r="A634" s="99" t="s">
        <v>11</v>
      </c>
      <c r="B634" s="99" t="s">
        <v>43</v>
      </c>
      <c r="C634" s="99">
        <v>2018</v>
      </c>
      <c r="D634" s="62">
        <v>-2154569.13</v>
      </c>
    </row>
    <row r="635" spans="1:4" x14ac:dyDescent="0.2">
      <c r="A635" s="99" t="s">
        <v>11</v>
      </c>
      <c r="B635" s="99" t="s">
        <v>43</v>
      </c>
      <c r="C635" s="99">
        <v>2019</v>
      </c>
      <c r="D635" s="62">
        <v>4859879.46</v>
      </c>
    </row>
    <row r="636" spans="1:4" x14ac:dyDescent="0.2">
      <c r="A636" s="99" t="s">
        <v>11</v>
      </c>
      <c r="B636" s="99" t="s">
        <v>43</v>
      </c>
      <c r="C636" s="99">
        <v>2020</v>
      </c>
      <c r="D636" s="62">
        <v>-2403012.8349785702</v>
      </c>
    </row>
    <row r="637" spans="1:4" x14ac:dyDescent="0.2">
      <c r="A637" s="99" t="s">
        <v>11</v>
      </c>
      <c r="B637" s="99" t="s">
        <v>43</v>
      </c>
      <c r="C637" s="99">
        <v>2021</v>
      </c>
      <c r="D637" s="62">
        <v>-5943877.8480795901</v>
      </c>
    </row>
    <row r="638" spans="1:4" x14ac:dyDescent="0.2">
      <c r="A638" s="99" t="s">
        <v>11</v>
      </c>
      <c r="B638" s="99" t="s">
        <v>43</v>
      </c>
      <c r="C638" s="99">
        <v>2022</v>
      </c>
      <c r="D638" s="62">
        <v>0</v>
      </c>
    </row>
    <row r="639" spans="1:4" x14ac:dyDescent="0.2">
      <c r="A639" s="99" t="s">
        <v>11</v>
      </c>
      <c r="B639" s="99" t="s">
        <v>43</v>
      </c>
      <c r="C639" s="99">
        <v>2023</v>
      </c>
      <c r="D639" s="62">
        <v>0</v>
      </c>
    </row>
    <row r="640" spans="1:4" x14ac:dyDescent="0.2">
      <c r="A640" s="99" t="s">
        <v>11</v>
      </c>
      <c r="B640" s="99" t="s">
        <v>43</v>
      </c>
      <c r="C640" s="99">
        <v>2024</v>
      </c>
      <c r="D640" s="62">
        <v>0</v>
      </c>
    </row>
    <row r="641" spans="1:4" x14ac:dyDescent="0.2">
      <c r="A641" s="99" t="s">
        <v>11</v>
      </c>
      <c r="B641" s="99" t="s">
        <v>43</v>
      </c>
      <c r="C641" s="99">
        <v>2025</v>
      </c>
      <c r="D641" s="62">
        <v>0</v>
      </c>
    </row>
    <row r="642" spans="1:4" x14ac:dyDescent="0.2">
      <c r="A642" s="99" t="s">
        <v>71</v>
      </c>
      <c r="B642" s="99" t="s">
        <v>44</v>
      </c>
      <c r="C642" s="99">
        <v>2014</v>
      </c>
      <c r="D642" s="62">
        <v>0</v>
      </c>
    </row>
    <row r="643" spans="1:4" x14ac:dyDescent="0.2">
      <c r="A643" s="99" t="s">
        <v>71</v>
      </c>
      <c r="B643" s="99" t="s">
        <v>44</v>
      </c>
      <c r="C643" s="99">
        <v>2015</v>
      </c>
      <c r="D643" s="62">
        <v>0</v>
      </c>
    </row>
    <row r="644" spans="1:4" x14ac:dyDescent="0.2">
      <c r="A644" s="99" t="s">
        <v>71</v>
      </c>
      <c r="B644" s="99" t="s">
        <v>44</v>
      </c>
      <c r="C644" s="99">
        <v>2016</v>
      </c>
      <c r="D644" s="62">
        <v>0</v>
      </c>
    </row>
    <row r="645" spans="1:4" x14ac:dyDescent="0.2">
      <c r="A645" s="99" t="s">
        <v>71</v>
      </c>
      <c r="B645" s="99" t="s">
        <v>44</v>
      </c>
      <c r="C645" s="99">
        <v>2017</v>
      </c>
      <c r="D645" s="62">
        <v>0</v>
      </c>
    </row>
    <row r="646" spans="1:4" x14ac:dyDescent="0.2">
      <c r="A646" s="99" t="s">
        <v>71</v>
      </c>
      <c r="B646" s="99" t="s">
        <v>44</v>
      </c>
      <c r="C646" s="99">
        <v>2018</v>
      </c>
      <c r="D646" s="62">
        <v>0</v>
      </c>
    </row>
    <row r="647" spans="1:4" x14ac:dyDescent="0.2">
      <c r="A647" s="99" t="s">
        <v>71</v>
      </c>
      <c r="B647" s="99" t="s">
        <v>44</v>
      </c>
      <c r="C647" s="99">
        <v>2019</v>
      </c>
      <c r="D647" s="62">
        <v>0</v>
      </c>
    </row>
    <row r="648" spans="1:4" x14ac:dyDescent="0.2">
      <c r="A648" s="99" t="s">
        <v>71</v>
      </c>
      <c r="B648" s="99" t="s">
        <v>44</v>
      </c>
      <c r="C648" s="99">
        <v>2020</v>
      </c>
      <c r="D648" s="62">
        <v>0</v>
      </c>
    </row>
    <row r="649" spans="1:4" x14ac:dyDescent="0.2">
      <c r="A649" s="99" t="s">
        <v>71</v>
      </c>
      <c r="B649" s="99" t="s">
        <v>44</v>
      </c>
      <c r="C649" s="99">
        <v>2021</v>
      </c>
      <c r="D649" s="62">
        <v>0</v>
      </c>
    </row>
    <row r="650" spans="1:4" x14ac:dyDescent="0.2">
      <c r="A650" s="99" t="s">
        <v>71</v>
      </c>
      <c r="B650" s="99" t="s">
        <v>44</v>
      </c>
      <c r="C650" s="99">
        <v>2022</v>
      </c>
      <c r="D650" s="62">
        <v>4700521.29602597</v>
      </c>
    </row>
    <row r="651" spans="1:4" x14ac:dyDescent="0.2">
      <c r="A651" s="99" t="s">
        <v>71</v>
      </c>
      <c r="B651" s="99" t="s">
        <v>44</v>
      </c>
      <c r="C651" s="99">
        <v>2023</v>
      </c>
      <c r="D651" s="62">
        <v>857733.15718769096</v>
      </c>
    </row>
    <row r="652" spans="1:4" x14ac:dyDescent="0.2">
      <c r="A652" s="99" t="s">
        <v>71</v>
      </c>
      <c r="B652" s="99" t="s">
        <v>44</v>
      </c>
      <c r="C652" s="99">
        <v>2024</v>
      </c>
      <c r="D652" s="62">
        <v>4651071.7280673403</v>
      </c>
    </row>
    <row r="653" spans="1:4" x14ac:dyDescent="0.2">
      <c r="A653" s="99" t="s">
        <v>71</v>
      </c>
      <c r="B653" s="99" t="s">
        <v>44</v>
      </c>
      <c r="C653" s="99">
        <v>2025</v>
      </c>
      <c r="D653" s="62">
        <v>-3807267.466015697</v>
      </c>
    </row>
    <row r="654" spans="1:4" x14ac:dyDescent="0.2">
      <c r="A654" s="99" t="s">
        <v>60</v>
      </c>
      <c r="B654" s="99" t="s">
        <v>44</v>
      </c>
      <c r="C654" s="99">
        <v>2023</v>
      </c>
      <c r="D654" s="62">
        <v>-546879.06859846599</v>
      </c>
    </row>
    <row r="655" spans="1:4" x14ac:dyDescent="0.2">
      <c r="A655" s="99" t="s">
        <v>60</v>
      </c>
      <c r="B655" s="99" t="s">
        <v>44</v>
      </c>
      <c r="C655" s="99">
        <v>2024</v>
      </c>
      <c r="D655" s="62">
        <v>-1748739.29516263</v>
      </c>
    </row>
    <row r="656" spans="1:4" x14ac:dyDescent="0.2">
      <c r="A656" s="99" t="s">
        <v>60</v>
      </c>
      <c r="B656" s="99" t="s">
        <v>44</v>
      </c>
      <c r="C656" s="99">
        <v>2025</v>
      </c>
      <c r="D656" s="62">
        <v>-5219622.2258604513</v>
      </c>
    </row>
    <row r="657" spans="1:4" x14ac:dyDescent="0.2">
      <c r="A657" s="99" t="s">
        <v>74</v>
      </c>
      <c r="B657" s="99" t="s">
        <v>44</v>
      </c>
      <c r="C657" s="99">
        <v>2014</v>
      </c>
      <c r="D657" s="62">
        <v>3848455.7054530401</v>
      </c>
    </row>
    <row r="658" spans="1:4" x14ac:dyDescent="0.2">
      <c r="A658" s="99" t="s">
        <v>74</v>
      </c>
      <c r="B658" s="99" t="s">
        <v>44</v>
      </c>
      <c r="C658" s="99">
        <v>2015</v>
      </c>
      <c r="D658" s="62">
        <v>3980832.3335568202</v>
      </c>
    </row>
    <row r="659" spans="1:4" x14ac:dyDescent="0.2">
      <c r="A659" s="99" t="s">
        <v>74</v>
      </c>
      <c r="B659" s="99" t="s">
        <v>44</v>
      </c>
      <c r="C659" s="99">
        <v>2016</v>
      </c>
      <c r="D659" s="62">
        <v>4138321.85368856</v>
      </c>
    </row>
    <row r="660" spans="1:4" x14ac:dyDescent="0.2">
      <c r="A660" s="99" t="s">
        <v>74</v>
      </c>
      <c r="B660" s="99" t="s">
        <v>44</v>
      </c>
      <c r="C660" s="99">
        <v>2017</v>
      </c>
      <c r="D660" s="62">
        <v>4371517.3123936197</v>
      </c>
    </row>
    <row r="661" spans="1:4" x14ac:dyDescent="0.2">
      <c r="A661" s="99" t="s">
        <v>74</v>
      </c>
      <c r="B661" s="99" t="s">
        <v>44</v>
      </c>
      <c r="C661" s="99">
        <v>2018</v>
      </c>
      <c r="D661" s="62">
        <v>1866623.63475656</v>
      </c>
    </row>
    <row r="662" spans="1:4" x14ac:dyDescent="0.2">
      <c r="A662" s="99" t="s">
        <v>74</v>
      </c>
      <c r="B662" s="99" t="s">
        <v>44</v>
      </c>
      <c r="C662" s="99">
        <v>2019</v>
      </c>
      <c r="D662" s="62">
        <v>1913249.44003185</v>
      </c>
    </row>
    <row r="663" spans="1:4" x14ac:dyDescent="0.2">
      <c r="A663" s="99" t="s">
        <v>74</v>
      </c>
      <c r="B663" s="99" t="s">
        <v>44</v>
      </c>
      <c r="C663" s="99">
        <v>2020</v>
      </c>
      <c r="D663" s="62">
        <v>1916685.6019796401</v>
      </c>
    </row>
    <row r="664" spans="1:4" x14ac:dyDescent="0.2">
      <c r="A664" s="99" t="s">
        <v>74</v>
      </c>
      <c r="B664" s="99" t="s">
        <v>44</v>
      </c>
      <c r="C664" s="99">
        <v>2021</v>
      </c>
      <c r="D664" s="62">
        <v>2003146.7789467401</v>
      </c>
    </row>
    <row r="665" spans="1:4" x14ac:dyDescent="0.2">
      <c r="A665" s="99" t="s">
        <v>74</v>
      </c>
      <c r="B665" s="99" t="s">
        <v>44</v>
      </c>
      <c r="C665" s="99">
        <v>2022</v>
      </c>
      <c r="D665" s="62">
        <v>1974878.0708684099</v>
      </c>
    </row>
    <row r="666" spans="1:4" x14ac:dyDescent="0.2">
      <c r="A666" s="99" t="s">
        <v>74</v>
      </c>
      <c r="B666" s="99" t="s">
        <v>44</v>
      </c>
      <c r="C666" s="99">
        <v>2023</v>
      </c>
      <c r="D666" s="62">
        <v>10456269.749643315</v>
      </c>
    </row>
    <row r="667" spans="1:4" x14ac:dyDescent="0.2">
      <c r="A667" s="99" t="s">
        <v>74</v>
      </c>
      <c r="B667" s="99" t="s">
        <v>44</v>
      </c>
      <c r="C667" s="99">
        <v>2024</v>
      </c>
      <c r="D667" s="62">
        <v>5429965.7454081802</v>
      </c>
    </row>
    <row r="668" spans="1:4" x14ac:dyDescent="0.2">
      <c r="A668" s="99" t="s">
        <v>74</v>
      </c>
      <c r="B668" s="99" t="s">
        <v>44</v>
      </c>
      <c r="C668" s="99">
        <v>2025</v>
      </c>
      <c r="D668" s="62">
        <v>5572099.4941886673</v>
      </c>
    </row>
    <row r="669" spans="1:4" x14ac:dyDescent="0.2">
      <c r="A669" s="99" t="s">
        <v>72</v>
      </c>
      <c r="B669" s="99" t="s">
        <v>44</v>
      </c>
      <c r="C669" s="99">
        <v>2023</v>
      </c>
      <c r="D669" s="62">
        <v>-1399613.6419517356</v>
      </c>
    </row>
    <row r="670" spans="1:4" x14ac:dyDescent="0.2">
      <c r="A670" s="99" t="s">
        <v>72</v>
      </c>
      <c r="B670" s="99" t="s">
        <v>44</v>
      </c>
      <c r="C670" s="99">
        <v>2024</v>
      </c>
      <c r="D670" s="62">
        <v>-86061.201841339382</v>
      </c>
    </row>
    <row r="671" spans="1:4" x14ac:dyDescent="0.2">
      <c r="A671" s="99" t="s">
        <v>72</v>
      </c>
      <c r="B671" s="99" t="s">
        <v>44</v>
      </c>
      <c r="C671" s="99">
        <v>2025</v>
      </c>
      <c r="D671" s="62">
        <v>0</v>
      </c>
    </row>
    <row r="672" spans="1:4" x14ac:dyDescent="0.2">
      <c r="A672" s="99" t="s">
        <v>73</v>
      </c>
      <c r="B672" s="99" t="s">
        <v>44</v>
      </c>
      <c r="C672" s="99">
        <v>2014</v>
      </c>
      <c r="D672" s="62">
        <v>0</v>
      </c>
    </row>
    <row r="673" spans="1:4" x14ac:dyDescent="0.2">
      <c r="A673" s="99" t="s">
        <v>73</v>
      </c>
      <c r="B673" s="99" t="s">
        <v>44</v>
      </c>
      <c r="C673" s="99">
        <v>2015</v>
      </c>
      <c r="D673" s="62">
        <v>0</v>
      </c>
    </row>
    <row r="674" spans="1:4" x14ac:dyDescent="0.2">
      <c r="A674" s="99" t="s">
        <v>73</v>
      </c>
      <c r="B674" s="99" t="s">
        <v>44</v>
      </c>
      <c r="C674" s="99">
        <v>2016</v>
      </c>
      <c r="D674" s="62">
        <v>0</v>
      </c>
    </row>
    <row r="675" spans="1:4" x14ac:dyDescent="0.2">
      <c r="A675" s="99" t="s">
        <v>73</v>
      </c>
      <c r="B675" s="99" t="s">
        <v>44</v>
      </c>
      <c r="C675" s="99">
        <v>2017</v>
      </c>
      <c r="D675" s="62">
        <v>0</v>
      </c>
    </row>
    <row r="676" spans="1:4" x14ac:dyDescent="0.2">
      <c r="A676" s="99" t="s">
        <v>73</v>
      </c>
      <c r="B676" s="99" t="s">
        <v>44</v>
      </c>
      <c r="C676" s="99">
        <v>2018</v>
      </c>
      <c r="D676" s="62">
        <v>0</v>
      </c>
    </row>
    <row r="677" spans="1:4" x14ac:dyDescent="0.2">
      <c r="A677" s="99" t="s">
        <v>73</v>
      </c>
      <c r="B677" s="99" t="s">
        <v>44</v>
      </c>
      <c r="C677" s="99">
        <v>2019</v>
      </c>
      <c r="D677" s="62">
        <v>0</v>
      </c>
    </row>
    <row r="678" spans="1:4" x14ac:dyDescent="0.2">
      <c r="A678" s="99" t="s">
        <v>73</v>
      </c>
      <c r="B678" s="99" t="s">
        <v>44</v>
      </c>
      <c r="C678" s="99">
        <v>2020</v>
      </c>
      <c r="D678" s="62">
        <v>0</v>
      </c>
    </row>
    <row r="679" spans="1:4" x14ac:dyDescent="0.2">
      <c r="A679" s="99" t="s">
        <v>73</v>
      </c>
      <c r="B679" s="99" t="s">
        <v>44</v>
      </c>
      <c r="C679" s="99">
        <v>2021</v>
      </c>
      <c r="D679" s="62">
        <v>-2501363.9914406301</v>
      </c>
    </row>
    <row r="680" spans="1:4" x14ac:dyDescent="0.2">
      <c r="A680" s="99" t="s">
        <v>73</v>
      </c>
      <c r="B680" s="99" t="s">
        <v>44</v>
      </c>
      <c r="C680" s="99">
        <v>2022</v>
      </c>
      <c r="D680" s="62">
        <v>-2507703.6779080802</v>
      </c>
    </row>
    <row r="681" spans="1:4" x14ac:dyDescent="0.2">
      <c r="A681" s="99" t="s">
        <v>73</v>
      </c>
      <c r="B681" s="99" t="s">
        <v>44</v>
      </c>
      <c r="C681" s="99">
        <v>2023</v>
      </c>
      <c r="D681" s="62">
        <v>-2449336.8992626001</v>
      </c>
    </row>
    <row r="682" spans="1:4" x14ac:dyDescent="0.2">
      <c r="A682" s="99" t="s">
        <v>73</v>
      </c>
      <c r="B682" s="99" t="s">
        <v>44</v>
      </c>
      <c r="C682" s="99">
        <v>2024</v>
      </c>
      <c r="D682" s="62">
        <v>-2782687.3652961999</v>
      </c>
    </row>
    <row r="683" spans="1:4" x14ac:dyDescent="0.2">
      <c r="A683" s="99" t="s">
        <v>73</v>
      </c>
      <c r="B683" s="99" t="s">
        <v>44</v>
      </c>
      <c r="C683" s="99">
        <v>2025</v>
      </c>
      <c r="D683" s="62">
        <v>-3273315.7448570705</v>
      </c>
    </row>
    <row r="684" spans="1:4" x14ac:dyDescent="0.2">
      <c r="A684" s="99" t="s">
        <v>11</v>
      </c>
      <c r="B684" s="99" t="s">
        <v>44</v>
      </c>
      <c r="C684" s="99">
        <v>2023</v>
      </c>
      <c r="D684" s="62">
        <v>-8588236.7287079506</v>
      </c>
    </row>
    <row r="685" spans="1:4" x14ac:dyDescent="0.2">
      <c r="A685" s="99" t="s">
        <v>11</v>
      </c>
      <c r="B685" s="99" t="s">
        <v>44</v>
      </c>
      <c r="C685" s="99">
        <v>2024</v>
      </c>
      <c r="D685" s="62">
        <v>5445231.8888838198</v>
      </c>
    </row>
    <row r="686" spans="1:4" x14ac:dyDescent="0.2">
      <c r="A686" s="99" t="s">
        <v>11</v>
      </c>
      <c r="B686" s="99" t="s">
        <v>44</v>
      </c>
      <c r="C686" s="99">
        <v>2025</v>
      </c>
      <c r="D686" s="62">
        <v>-462163.50042717526</v>
      </c>
    </row>
    <row r="687" spans="1:4" x14ac:dyDescent="0.2">
      <c r="A687" s="99" t="s">
        <v>71</v>
      </c>
      <c r="B687" s="99" t="s">
        <v>67</v>
      </c>
      <c r="C687" s="99">
        <v>2014</v>
      </c>
      <c r="D687" s="100">
        <v>2.5499999999999998E-2</v>
      </c>
    </row>
    <row r="688" spans="1:4" x14ac:dyDescent="0.2">
      <c r="A688" s="99" t="s">
        <v>71</v>
      </c>
      <c r="B688" s="99" t="s">
        <v>67</v>
      </c>
      <c r="C688" s="99">
        <v>2015</v>
      </c>
      <c r="D688" s="100">
        <v>2.5499999999999998E-2</v>
      </c>
    </row>
    <row r="689" spans="1:4" x14ac:dyDescent="0.2">
      <c r="A689" s="99" t="s">
        <v>71</v>
      </c>
      <c r="B689" s="99" t="s">
        <v>67</v>
      </c>
      <c r="C689" s="99">
        <v>2016</v>
      </c>
      <c r="D689" s="100">
        <v>2.5499999999999998E-2</v>
      </c>
    </row>
    <row r="690" spans="1:4" x14ac:dyDescent="0.2">
      <c r="A690" s="99" t="s">
        <v>71</v>
      </c>
      <c r="B690" s="99" t="s">
        <v>67</v>
      </c>
      <c r="C690" s="99">
        <v>2017</v>
      </c>
      <c r="D690" s="100">
        <v>2.3908812494749999E-2</v>
      </c>
    </row>
    <row r="691" spans="1:4" x14ac:dyDescent="0.2">
      <c r="A691" s="99" t="s">
        <v>71</v>
      </c>
      <c r="B691" s="99" t="s">
        <v>67</v>
      </c>
      <c r="C691" s="99">
        <v>2018</v>
      </c>
      <c r="D691" s="100">
        <v>2.3908812494749999E-2</v>
      </c>
    </row>
    <row r="692" spans="1:4" x14ac:dyDescent="0.2">
      <c r="A692" s="99" t="s">
        <v>71</v>
      </c>
      <c r="B692" s="99" t="s">
        <v>67</v>
      </c>
      <c r="C692" s="99">
        <v>2019</v>
      </c>
      <c r="D692" s="100">
        <v>2.3908812494749999E-2</v>
      </c>
    </row>
    <row r="693" spans="1:4" x14ac:dyDescent="0.2">
      <c r="A693" s="99" t="s">
        <v>71</v>
      </c>
      <c r="B693" s="99" t="s">
        <v>67</v>
      </c>
      <c r="C693" s="99">
        <v>2020</v>
      </c>
      <c r="D693" s="83">
        <v>2.3908812494749999E-2</v>
      </c>
    </row>
    <row r="694" spans="1:4" x14ac:dyDescent="0.2">
      <c r="A694" s="99" t="s">
        <v>71</v>
      </c>
      <c r="B694" s="99" t="s">
        <v>67</v>
      </c>
      <c r="C694" s="99">
        <v>2021</v>
      </c>
      <c r="D694" s="83">
        <v>2.3908812494749999E-2</v>
      </c>
    </row>
    <row r="695" spans="1:4" x14ac:dyDescent="0.2">
      <c r="A695" s="99" t="s">
        <v>71</v>
      </c>
      <c r="B695" s="99" t="s">
        <v>67</v>
      </c>
      <c r="C695" s="99">
        <v>2022</v>
      </c>
      <c r="D695" s="83">
        <v>1.9993872504847E-2</v>
      </c>
    </row>
    <row r="696" spans="1:4" x14ac:dyDescent="0.2">
      <c r="A696" s="99" t="s">
        <v>71</v>
      </c>
      <c r="B696" s="99" t="s">
        <v>64</v>
      </c>
      <c r="C696" s="99">
        <v>2023</v>
      </c>
      <c r="D696" s="83">
        <v>1.9993872504847E-2</v>
      </c>
    </row>
    <row r="697" spans="1:4" x14ac:dyDescent="0.2">
      <c r="A697" s="99" t="s">
        <v>71</v>
      </c>
      <c r="B697" s="99" t="s">
        <v>67</v>
      </c>
      <c r="C697" s="99">
        <v>2024</v>
      </c>
      <c r="D697" s="83">
        <v>1.9993872504847632E-2</v>
      </c>
    </row>
    <row r="698" spans="1:4" x14ac:dyDescent="0.2">
      <c r="A698" s="99" t="s">
        <v>71</v>
      </c>
      <c r="B698" s="99" t="s">
        <v>67</v>
      </c>
      <c r="C698" s="99">
        <v>2025</v>
      </c>
      <c r="D698" s="83">
        <v>1.9993872504847632E-2</v>
      </c>
    </row>
    <row r="699" spans="1:4" x14ac:dyDescent="0.2">
      <c r="A699" s="99" t="s">
        <v>60</v>
      </c>
      <c r="B699" s="99" t="s">
        <v>67</v>
      </c>
      <c r="C699" s="99">
        <v>2014</v>
      </c>
      <c r="D699" s="101">
        <v>2.5000000000000001E-2</v>
      </c>
    </row>
    <row r="700" spans="1:4" x14ac:dyDescent="0.2">
      <c r="A700" s="99" t="s">
        <v>60</v>
      </c>
      <c r="B700" s="99" t="s">
        <v>67</v>
      </c>
      <c r="C700" s="99">
        <v>2015</v>
      </c>
      <c r="D700" s="101">
        <v>2.5000000000000001E-2</v>
      </c>
    </row>
    <row r="701" spans="1:4" x14ac:dyDescent="0.2">
      <c r="A701" s="99" t="s">
        <v>60</v>
      </c>
      <c r="B701" s="99" t="s">
        <v>67</v>
      </c>
      <c r="C701" s="99">
        <v>2016</v>
      </c>
      <c r="D701" s="101">
        <v>2.5000000000000001E-2</v>
      </c>
    </row>
    <row r="702" spans="1:4" x14ac:dyDescent="0.2">
      <c r="A702" s="99" t="s">
        <v>60</v>
      </c>
      <c r="B702" s="99" t="s">
        <v>67</v>
      </c>
      <c r="C702" s="99">
        <v>2017</v>
      </c>
      <c r="D702" s="101">
        <v>2.5000000000000001E-2</v>
      </c>
    </row>
    <row r="703" spans="1:4" x14ac:dyDescent="0.2">
      <c r="A703" s="99" t="s">
        <v>60</v>
      </c>
      <c r="B703" s="99" t="s">
        <v>67</v>
      </c>
      <c r="C703" s="99">
        <v>2018</v>
      </c>
      <c r="D703" s="101">
        <v>2.4499511480039999E-2</v>
      </c>
    </row>
    <row r="704" spans="1:4" x14ac:dyDescent="0.2">
      <c r="A704" s="99" t="s">
        <v>60</v>
      </c>
      <c r="B704" s="99" t="s">
        <v>67</v>
      </c>
      <c r="C704" s="99">
        <v>2019</v>
      </c>
      <c r="D704" s="101">
        <v>2.4499511480039999E-2</v>
      </c>
    </row>
    <row r="705" spans="1:4" x14ac:dyDescent="0.2">
      <c r="A705" s="99" t="s">
        <v>60</v>
      </c>
      <c r="B705" s="99" t="s">
        <v>67</v>
      </c>
      <c r="C705" s="99">
        <v>2020</v>
      </c>
      <c r="D705" s="83">
        <v>2.4499511480039999E-2</v>
      </c>
    </row>
    <row r="706" spans="1:4" x14ac:dyDescent="0.2">
      <c r="A706" s="99" t="s">
        <v>60</v>
      </c>
      <c r="B706" s="99" t="s">
        <v>67</v>
      </c>
      <c r="C706" s="99">
        <v>2021</v>
      </c>
      <c r="D706" s="83">
        <v>2.4499511480039999E-2</v>
      </c>
    </row>
    <row r="707" spans="1:4" x14ac:dyDescent="0.2">
      <c r="A707" s="99" t="s">
        <v>60</v>
      </c>
      <c r="B707" s="99" t="s">
        <v>67</v>
      </c>
      <c r="C707" s="99">
        <v>2022</v>
      </c>
      <c r="D707" s="83">
        <v>2.4499511480039999E-2</v>
      </c>
    </row>
    <row r="708" spans="1:4" x14ac:dyDescent="0.2">
      <c r="A708" s="99" t="s">
        <v>60</v>
      </c>
      <c r="B708" s="99" t="s">
        <v>64</v>
      </c>
      <c r="C708" s="99">
        <v>2023</v>
      </c>
      <c r="D708" s="83">
        <v>6.2062918992328596E-2</v>
      </c>
    </row>
    <row r="709" spans="1:4" x14ac:dyDescent="0.2">
      <c r="A709" s="99" t="s">
        <v>60</v>
      </c>
      <c r="B709" s="99" t="s">
        <v>67</v>
      </c>
      <c r="C709" s="99">
        <v>2024</v>
      </c>
      <c r="D709" s="83">
        <v>2.9193048507912156E-2</v>
      </c>
    </row>
    <row r="710" spans="1:4" x14ac:dyDescent="0.2">
      <c r="A710" s="99" t="s">
        <v>60</v>
      </c>
      <c r="B710" s="99" t="s">
        <v>67</v>
      </c>
      <c r="C710" s="99">
        <v>2025</v>
      </c>
      <c r="D710" s="83">
        <v>2.9193048507912156E-2</v>
      </c>
    </row>
    <row r="711" spans="1:4" x14ac:dyDescent="0.2">
      <c r="A711" s="99" t="s">
        <v>74</v>
      </c>
      <c r="B711" s="99" t="s">
        <v>67</v>
      </c>
      <c r="C711" s="99">
        <v>2014</v>
      </c>
      <c r="D711" s="101">
        <v>2.5000000000000001E-2</v>
      </c>
    </row>
    <row r="712" spans="1:4" x14ac:dyDescent="0.2">
      <c r="A712" s="99" t="s">
        <v>74</v>
      </c>
      <c r="B712" s="99" t="s">
        <v>67</v>
      </c>
      <c r="C712" s="99">
        <v>2015</v>
      </c>
      <c r="D712" s="101">
        <v>2.5000000000000001E-2</v>
      </c>
    </row>
    <row r="713" spans="1:4" x14ac:dyDescent="0.2">
      <c r="A713" s="99" t="s">
        <v>74</v>
      </c>
      <c r="B713" s="99" t="s">
        <v>67</v>
      </c>
      <c r="C713" s="99">
        <v>2016</v>
      </c>
      <c r="D713" s="101">
        <v>2.5000000000000001E-2</v>
      </c>
    </row>
    <row r="714" spans="1:4" x14ac:dyDescent="0.2">
      <c r="A714" s="99" t="s">
        <v>74</v>
      </c>
      <c r="B714" s="99" t="s">
        <v>67</v>
      </c>
      <c r="C714" s="99">
        <v>2017</v>
      </c>
      <c r="D714" s="101">
        <v>2.5000000000000001E-2</v>
      </c>
    </row>
    <row r="715" spans="1:4" x14ac:dyDescent="0.2">
      <c r="A715" s="99" t="s">
        <v>74</v>
      </c>
      <c r="B715" s="99" t="s">
        <v>67</v>
      </c>
      <c r="C715" s="99">
        <v>2018</v>
      </c>
      <c r="D715" s="101">
        <v>2.4499511480039999E-2</v>
      </c>
    </row>
    <row r="716" spans="1:4" x14ac:dyDescent="0.2">
      <c r="A716" s="99" t="s">
        <v>74</v>
      </c>
      <c r="B716" s="99" t="s">
        <v>67</v>
      </c>
      <c r="C716" s="99">
        <v>2019</v>
      </c>
      <c r="D716" s="101">
        <v>2.4499511480039999E-2</v>
      </c>
    </row>
    <row r="717" spans="1:4" x14ac:dyDescent="0.2">
      <c r="A717" s="99" t="s">
        <v>74</v>
      </c>
      <c r="B717" s="99" t="s">
        <v>67</v>
      </c>
      <c r="C717" s="99">
        <v>2020</v>
      </c>
      <c r="D717" s="83">
        <v>2.4499511480039999E-2</v>
      </c>
    </row>
    <row r="718" spans="1:4" x14ac:dyDescent="0.2">
      <c r="A718" s="99" t="s">
        <v>74</v>
      </c>
      <c r="B718" s="99" t="s">
        <v>67</v>
      </c>
      <c r="C718" s="99">
        <v>2021</v>
      </c>
      <c r="D718" s="83">
        <v>2.4499511480039999E-2</v>
      </c>
    </row>
    <row r="719" spans="1:4" x14ac:dyDescent="0.2">
      <c r="A719" s="99" t="s">
        <v>74</v>
      </c>
      <c r="B719" s="99" t="s">
        <v>67</v>
      </c>
      <c r="C719" s="99">
        <v>2022</v>
      </c>
      <c r="D719" s="83">
        <v>2.4499511480039999E-2</v>
      </c>
    </row>
    <row r="720" spans="1:4" x14ac:dyDescent="0.2">
      <c r="A720" s="99" t="s">
        <v>74</v>
      </c>
      <c r="B720" s="99" t="s">
        <v>64</v>
      </c>
      <c r="C720" s="99">
        <v>2023</v>
      </c>
      <c r="D720" s="83">
        <v>6.2062918992328596E-2</v>
      </c>
    </row>
    <row r="721" spans="1:4" x14ac:dyDescent="0.2">
      <c r="A721" s="99" t="s">
        <v>74</v>
      </c>
      <c r="B721" s="99" t="s">
        <v>67</v>
      </c>
      <c r="C721" s="99">
        <v>2024</v>
      </c>
      <c r="D721" s="83">
        <v>2.9193048507912156E-2</v>
      </c>
    </row>
    <row r="722" spans="1:4" x14ac:dyDescent="0.2">
      <c r="A722" s="99" t="s">
        <v>74</v>
      </c>
      <c r="B722" s="99" t="s">
        <v>67</v>
      </c>
      <c r="C722" s="99">
        <v>2025</v>
      </c>
      <c r="D722" s="83">
        <v>2.9193048507912156E-2</v>
      </c>
    </row>
    <row r="723" spans="1:4" x14ac:dyDescent="0.2">
      <c r="A723" s="99" t="s">
        <v>72</v>
      </c>
      <c r="B723" s="99" t="s">
        <v>67</v>
      </c>
      <c r="C723" s="99">
        <v>2014</v>
      </c>
      <c r="D723" s="97">
        <v>2.52E-2</v>
      </c>
    </row>
    <row r="724" spans="1:4" x14ac:dyDescent="0.2">
      <c r="A724" s="99" t="s">
        <v>72</v>
      </c>
      <c r="B724" s="99" t="s">
        <v>67</v>
      </c>
      <c r="C724" s="99">
        <v>2015</v>
      </c>
      <c r="D724" s="97">
        <v>2.52E-2</v>
      </c>
    </row>
    <row r="725" spans="1:4" x14ac:dyDescent="0.2">
      <c r="A725" s="99" t="s">
        <v>72</v>
      </c>
      <c r="B725" s="99" t="s">
        <v>67</v>
      </c>
      <c r="C725" s="99">
        <v>2016</v>
      </c>
      <c r="D725" s="97">
        <v>2.2489548490925E-2</v>
      </c>
    </row>
    <row r="726" spans="1:4" x14ac:dyDescent="0.2">
      <c r="A726" s="99" t="s">
        <v>72</v>
      </c>
      <c r="B726" s="99" t="s">
        <v>67</v>
      </c>
      <c r="C726" s="99">
        <v>2017</v>
      </c>
      <c r="D726" s="97">
        <v>2.2489548490925E-2</v>
      </c>
    </row>
    <row r="727" spans="1:4" x14ac:dyDescent="0.2">
      <c r="A727" s="99" t="s">
        <v>72</v>
      </c>
      <c r="B727" s="99" t="s">
        <v>67</v>
      </c>
      <c r="C727" s="99">
        <v>2018</v>
      </c>
      <c r="D727" s="97">
        <v>2.2489548490925E-2</v>
      </c>
    </row>
    <row r="728" spans="1:4" x14ac:dyDescent="0.2">
      <c r="A728" s="99" t="s">
        <v>72</v>
      </c>
      <c r="B728" s="99" t="s">
        <v>67</v>
      </c>
      <c r="C728" s="99">
        <v>2019</v>
      </c>
      <c r="D728" s="97">
        <v>2.2489548490925E-2</v>
      </c>
    </row>
    <row r="729" spans="1:4" x14ac:dyDescent="0.2">
      <c r="A729" s="99" t="s">
        <v>72</v>
      </c>
      <c r="B729" s="99" t="s">
        <v>67</v>
      </c>
      <c r="C729" s="99">
        <v>2020</v>
      </c>
      <c r="D729" s="83">
        <v>2.2489548490925E-2</v>
      </c>
    </row>
    <row r="730" spans="1:4" x14ac:dyDescent="0.2">
      <c r="A730" s="99" t="s">
        <v>72</v>
      </c>
      <c r="B730" s="99" t="s">
        <v>67</v>
      </c>
      <c r="C730" s="99">
        <v>2021</v>
      </c>
      <c r="D730" s="83">
        <v>2.2489548490925E-2</v>
      </c>
    </row>
    <row r="731" spans="1:4" x14ac:dyDescent="0.2">
      <c r="A731" s="99" t="s">
        <v>72</v>
      </c>
      <c r="B731" s="99" t="s">
        <v>67</v>
      </c>
      <c r="C731" s="99">
        <v>2022</v>
      </c>
      <c r="D731" s="83">
        <v>1.9993872504847E-2</v>
      </c>
    </row>
    <row r="732" spans="1:4" x14ac:dyDescent="0.2">
      <c r="A732" s="99" t="s">
        <v>72</v>
      </c>
      <c r="B732" s="99" t="s">
        <v>64</v>
      </c>
      <c r="C732" s="99">
        <v>2023</v>
      </c>
      <c r="D732" s="83">
        <v>1.9993872504847E-2</v>
      </c>
    </row>
    <row r="733" spans="1:4" x14ac:dyDescent="0.2">
      <c r="A733" s="99" t="s">
        <v>72</v>
      </c>
      <c r="B733" s="99" t="s">
        <v>67</v>
      </c>
      <c r="C733" s="99">
        <v>2024</v>
      </c>
      <c r="D733" s="83">
        <v>1.9993872504847632E-2</v>
      </c>
    </row>
    <row r="734" spans="1:4" x14ac:dyDescent="0.2">
      <c r="A734" s="99" t="s">
        <v>72</v>
      </c>
      <c r="B734" s="99" t="s">
        <v>67</v>
      </c>
      <c r="C734" s="99">
        <v>2025</v>
      </c>
      <c r="D734" s="86">
        <v>1.9993872504847632E-2</v>
      </c>
    </row>
    <row r="735" spans="1:4" x14ac:dyDescent="0.2">
      <c r="A735" s="99" t="s">
        <v>73</v>
      </c>
      <c r="B735" s="99" t="s">
        <v>67</v>
      </c>
      <c r="C735" s="99">
        <v>2014</v>
      </c>
      <c r="D735" s="97">
        <v>2.5999999999999999E-2</v>
      </c>
    </row>
    <row r="736" spans="1:4" x14ac:dyDescent="0.2">
      <c r="A736" s="99" t="s">
        <v>73</v>
      </c>
      <c r="B736" s="99" t="s">
        <v>67</v>
      </c>
      <c r="C736" s="99">
        <v>2015</v>
      </c>
      <c r="D736" s="97">
        <v>2.5999999999999999E-2</v>
      </c>
    </row>
    <row r="737" spans="1:4" x14ac:dyDescent="0.2">
      <c r="A737" s="99" t="s">
        <v>73</v>
      </c>
      <c r="B737" s="99" t="s">
        <v>67</v>
      </c>
      <c r="C737" s="99">
        <v>2016</v>
      </c>
      <c r="D737" s="97">
        <v>2.5499999999999998E-2</v>
      </c>
    </row>
    <row r="738" spans="1:4" x14ac:dyDescent="0.2">
      <c r="A738" s="99" t="s">
        <v>73</v>
      </c>
      <c r="B738" s="99" t="s">
        <v>67</v>
      </c>
      <c r="C738" s="99">
        <v>2017</v>
      </c>
      <c r="D738" s="97">
        <v>2.5499999999999998E-2</v>
      </c>
    </row>
    <row r="739" spans="1:4" x14ac:dyDescent="0.2">
      <c r="A739" s="99" t="s">
        <v>73</v>
      </c>
      <c r="B739" s="99" t="s">
        <v>67</v>
      </c>
      <c r="C739" s="99">
        <v>2018</v>
      </c>
      <c r="D739" s="97">
        <v>2.5499999999999998E-2</v>
      </c>
    </row>
    <row r="740" spans="1:4" x14ac:dyDescent="0.2">
      <c r="A740" s="99" t="s">
        <v>73</v>
      </c>
      <c r="B740" s="99" t="s">
        <v>67</v>
      </c>
      <c r="C740" s="99">
        <v>2019</v>
      </c>
      <c r="D740" s="97">
        <v>2.5499999999999998E-2</v>
      </c>
    </row>
    <row r="741" spans="1:4" x14ac:dyDescent="0.2">
      <c r="A741" s="99" t="s">
        <v>73</v>
      </c>
      <c r="B741" s="99" t="s">
        <v>67</v>
      </c>
      <c r="C741" s="99">
        <v>2020</v>
      </c>
      <c r="D741" s="83">
        <v>2.5499999999999998E-2</v>
      </c>
    </row>
    <row r="742" spans="1:4" x14ac:dyDescent="0.2">
      <c r="A742" s="99" t="s">
        <v>73</v>
      </c>
      <c r="B742" s="99" t="s">
        <v>67</v>
      </c>
      <c r="C742" s="99">
        <v>2021</v>
      </c>
      <c r="D742" s="83">
        <v>2.2739900899011001E-2</v>
      </c>
    </row>
    <row r="743" spans="1:4" x14ac:dyDescent="0.2">
      <c r="A743" s="99" t="s">
        <v>73</v>
      </c>
      <c r="B743" s="99" t="s">
        <v>67</v>
      </c>
      <c r="C743" s="99">
        <v>2022</v>
      </c>
      <c r="D743" s="83">
        <v>2.2739900899011001E-2</v>
      </c>
    </row>
    <row r="744" spans="1:4" x14ac:dyDescent="0.2">
      <c r="A744" s="99" t="s">
        <v>73</v>
      </c>
      <c r="B744" s="99" t="s">
        <v>64</v>
      </c>
      <c r="C744" s="99">
        <v>2023</v>
      </c>
      <c r="D744" s="83">
        <v>2.2739900899011001E-2</v>
      </c>
    </row>
    <row r="745" spans="1:4" x14ac:dyDescent="0.2">
      <c r="A745" s="99" t="s">
        <v>73</v>
      </c>
      <c r="B745" s="99" t="s">
        <v>67</v>
      </c>
      <c r="C745" s="99">
        <v>2024</v>
      </c>
      <c r="D745" s="83">
        <v>2.2739900899011012E-2</v>
      </c>
    </row>
    <row r="746" spans="1:4" x14ac:dyDescent="0.2">
      <c r="A746" s="99" t="s">
        <v>73</v>
      </c>
      <c r="B746" s="99" t="s">
        <v>67</v>
      </c>
      <c r="C746" s="99">
        <v>2025</v>
      </c>
      <c r="D746" s="83">
        <v>2.2739900899011012E-2</v>
      </c>
    </row>
    <row r="747" spans="1:4" x14ac:dyDescent="0.2">
      <c r="A747" s="99" t="s">
        <v>11</v>
      </c>
      <c r="B747" s="99" t="s">
        <v>67</v>
      </c>
      <c r="C747" s="99">
        <v>2014</v>
      </c>
      <c r="D747" s="97">
        <v>2.5000000000000001E-2</v>
      </c>
    </row>
    <row r="748" spans="1:4" x14ac:dyDescent="0.2">
      <c r="A748" s="99" t="s">
        <v>11</v>
      </c>
      <c r="B748" s="99" t="s">
        <v>67</v>
      </c>
      <c r="C748" s="99">
        <v>2015</v>
      </c>
      <c r="D748" s="97">
        <v>2.5000000000000001E-2</v>
      </c>
    </row>
    <row r="749" spans="1:4" ht="14.1" customHeight="1" x14ac:dyDescent="0.2">
      <c r="A749" s="99" t="s">
        <v>11</v>
      </c>
      <c r="B749" s="99" t="s">
        <v>67</v>
      </c>
      <c r="C749" s="99">
        <v>2016</v>
      </c>
      <c r="D749" s="97">
        <v>2.5000000000000001E-2</v>
      </c>
    </row>
    <row r="750" spans="1:4" x14ac:dyDescent="0.2">
      <c r="A750" s="99" t="s">
        <v>11</v>
      </c>
      <c r="B750" s="99" t="s">
        <v>67</v>
      </c>
      <c r="C750" s="99">
        <v>2017</v>
      </c>
      <c r="D750" s="97">
        <v>2.5000000000000001E-2</v>
      </c>
    </row>
    <row r="751" spans="1:4" x14ac:dyDescent="0.2">
      <c r="A751" s="99" t="s">
        <v>11</v>
      </c>
      <c r="B751" s="99" t="s">
        <v>67</v>
      </c>
      <c r="C751" s="99">
        <v>2018</v>
      </c>
      <c r="D751" s="97">
        <v>2.4499511480039999E-2</v>
      </c>
    </row>
    <row r="752" spans="1:4" x14ac:dyDescent="0.2">
      <c r="A752" s="99" t="s">
        <v>11</v>
      </c>
      <c r="B752" s="99" t="s">
        <v>67</v>
      </c>
      <c r="C752" s="99">
        <v>2019</v>
      </c>
      <c r="D752" s="97">
        <v>2.4499511480039999E-2</v>
      </c>
    </row>
    <row r="753" spans="1:4" x14ac:dyDescent="0.2">
      <c r="A753" s="99" t="s">
        <v>11</v>
      </c>
      <c r="B753" s="99" t="s">
        <v>67</v>
      </c>
      <c r="C753" s="99">
        <v>2020</v>
      </c>
      <c r="D753" s="83">
        <v>2.4499511480039999E-2</v>
      </c>
    </row>
    <row r="754" spans="1:4" x14ac:dyDescent="0.2">
      <c r="A754" s="99" t="s">
        <v>11</v>
      </c>
      <c r="B754" s="99" t="s">
        <v>67</v>
      </c>
      <c r="C754" s="99">
        <v>2021</v>
      </c>
      <c r="D754" s="83">
        <v>2.4499511480039999E-2</v>
      </c>
    </row>
    <row r="755" spans="1:4" x14ac:dyDescent="0.2">
      <c r="A755" s="99" t="s">
        <v>11</v>
      </c>
      <c r="B755" s="99" t="s">
        <v>67</v>
      </c>
      <c r="C755" s="99">
        <v>2022</v>
      </c>
      <c r="D755" s="83">
        <v>2.4499511480039999E-2</v>
      </c>
    </row>
    <row r="756" spans="1:4" x14ac:dyDescent="0.2">
      <c r="A756" s="99" t="s">
        <v>11</v>
      </c>
      <c r="B756" s="99" t="s">
        <v>64</v>
      </c>
      <c r="C756" s="99">
        <v>2023</v>
      </c>
      <c r="D756" s="83">
        <v>6.2062918992328596E-2</v>
      </c>
    </row>
    <row r="757" spans="1:4" x14ac:dyDescent="0.2">
      <c r="A757" s="99" t="s">
        <v>11</v>
      </c>
      <c r="B757" s="99" t="s">
        <v>67</v>
      </c>
      <c r="C757" s="99">
        <v>2024</v>
      </c>
      <c r="D757" s="83">
        <v>2.9193048507912E-2</v>
      </c>
    </row>
    <row r="758" spans="1:4" x14ac:dyDescent="0.2">
      <c r="A758" s="99" t="s">
        <v>11</v>
      </c>
      <c r="B758" s="99" t="s">
        <v>67</v>
      </c>
      <c r="C758" s="99">
        <v>2025</v>
      </c>
      <c r="D758" s="83">
        <v>2.9193048507912156E-2</v>
      </c>
    </row>
    <row r="759" spans="1:4" x14ac:dyDescent="0.2">
      <c r="A759" s="99" t="s">
        <v>71</v>
      </c>
      <c r="B759" s="99" t="s">
        <v>61</v>
      </c>
      <c r="C759" s="99">
        <v>2014</v>
      </c>
      <c r="D759" s="102">
        <v>33398004.9875466</v>
      </c>
    </row>
    <row r="760" spans="1:4" x14ac:dyDescent="0.2">
      <c r="A760" s="99" t="s">
        <v>71</v>
      </c>
      <c r="B760" s="99" t="s">
        <v>61</v>
      </c>
      <c r="C760" s="99">
        <v>2015</v>
      </c>
      <c r="D760" s="102">
        <v>16348623.5600629</v>
      </c>
    </row>
    <row r="761" spans="1:4" x14ac:dyDescent="0.2">
      <c r="A761" s="99" t="s">
        <v>71</v>
      </c>
      <c r="B761" s="99" t="s">
        <v>61</v>
      </c>
      <c r="C761" s="99">
        <v>2016</v>
      </c>
      <c r="D761" s="102">
        <v>17089101.304951299</v>
      </c>
    </row>
    <row r="762" spans="1:4" x14ac:dyDescent="0.2">
      <c r="A762" s="99" t="s">
        <v>71</v>
      </c>
      <c r="B762" s="99" t="s">
        <v>61</v>
      </c>
      <c r="C762" s="99">
        <v>2017</v>
      </c>
      <c r="D762" s="102">
        <v>20452077.774903499</v>
      </c>
    </row>
    <row r="763" spans="1:4" x14ac:dyDescent="0.2">
      <c r="A763" s="99" t="s">
        <v>71</v>
      </c>
      <c r="B763" s="99" t="s">
        <v>61</v>
      </c>
      <c r="C763" s="99">
        <v>2018</v>
      </c>
      <c r="D763" s="102">
        <v>27760631.3164129</v>
      </c>
    </row>
    <row r="764" spans="1:4" x14ac:dyDescent="0.2">
      <c r="A764" s="99" t="s">
        <v>71</v>
      </c>
      <c r="B764" s="99" t="s">
        <v>61</v>
      </c>
      <c r="C764" s="99">
        <v>2019</v>
      </c>
      <c r="D764" s="102">
        <v>27381657.491157498</v>
      </c>
    </row>
    <row r="765" spans="1:4" x14ac:dyDescent="0.2">
      <c r="A765" s="99" t="s">
        <v>71</v>
      </c>
      <c r="B765" s="99" t="s">
        <v>61</v>
      </c>
      <c r="C765" s="99">
        <v>2020</v>
      </c>
      <c r="D765" s="102">
        <v>29705744.404092699</v>
      </c>
    </row>
    <row r="766" spans="1:4" x14ac:dyDescent="0.2">
      <c r="A766" s="99" t="s">
        <v>71</v>
      </c>
      <c r="B766" s="99" t="s">
        <v>61</v>
      </c>
      <c r="C766" s="99">
        <v>2021</v>
      </c>
      <c r="D766" s="102">
        <v>14475667.921939099</v>
      </c>
    </row>
    <row r="767" spans="1:4" ht="14.1" customHeight="1" x14ac:dyDescent="0.2">
      <c r="A767" s="99" t="s">
        <v>71</v>
      </c>
      <c r="B767" s="99" t="s">
        <v>61</v>
      </c>
      <c r="C767" s="99">
        <v>2022</v>
      </c>
      <c r="D767" s="102">
        <v>59540766.702013701</v>
      </c>
    </row>
    <row r="768" spans="1:4" x14ac:dyDescent="0.2">
      <c r="A768" s="99" t="s">
        <v>60</v>
      </c>
      <c r="B768" s="99" t="s">
        <v>61</v>
      </c>
      <c r="C768" s="99">
        <v>2014</v>
      </c>
      <c r="D768" s="102">
        <v>26732421.8321492</v>
      </c>
    </row>
    <row r="769" spans="1:4" x14ac:dyDescent="0.2">
      <c r="A769" s="99" t="s">
        <v>60</v>
      </c>
      <c r="B769" s="99" t="s">
        <v>61</v>
      </c>
      <c r="C769" s="99">
        <v>2015</v>
      </c>
      <c r="D769" s="102">
        <v>30723947.331686899</v>
      </c>
    </row>
    <row r="770" spans="1:4" x14ac:dyDescent="0.2">
      <c r="A770" s="99" t="s">
        <v>60</v>
      </c>
      <c r="B770" s="99" t="s">
        <v>61</v>
      </c>
      <c r="C770" s="99">
        <v>2016</v>
      </c>
      <c r="D770" s="102">
        <v>21646123.453710798</v>
      </c>
    </row>
    <row r="771" spans="1:4" x14ac:dyDescent="0.2">
      <c r="A771" s="99" t="s">
        <v>60</v>
      </c>
      <c r="B771" s="99" t="s">
        <v>61</v>
      </c>
      <c r="C771" s="99">
        <v>2017</v>
      </c>
      <c r="D771" s="102">
        <v>19405154.221744101</v>
      </c>
    </row>
    <row r="772" spans="1:4" x14ac:dyDescent="0.2">
      <c r="A772" s="99" t="s">
        <v>60</v>
      </c>
      <c r="B772" s="99" t="s">
        <v>61</v>
      </c>
      <c r="C772" s="99">
        <v>2018</v>
      </c>
      <c r="D772" s="102">
        <v>30396855.5346375</v>
      </c>
    </row>
    <row r="773" spans="1:4" x14ac:dyDescent="0.2">
      <c r="A773" s="99" t="s">
        <v>60</v>
      </c>
      <c r="B773" s="99" t="s">
        <v>61</v>
      </c>
      <c r="C773" s="99">
        <v>2019</v>
      </c>
      <c r="D773" s="61">
        <v>33493652.311594699</v>
      </c>
    </row>
    <row r="774" spans="1:4" x14ac:dyDescent="0.2">
      <c r="A774" s="99" t="s">
        <v>60</v>
      </c>
      <c r="B774" s="99" t="s">
        <v>61</v>
      </c>
      <c r="C774" s="99">
        <v>2020</v>
      </c>
      <c r="D774" s="61">
        <v>26573751.6254461</v>
      </c>
    </row>
    <row r="775" spans="1:4" x14ac:dyDescent="0.2">
      <c r="A775" s="99" t="s">
        <v>60</v>
      </c>
      <c r="B775" s="99" t="s">
        <v>61</v>
      </c>
      <c r="C775" s="99">
        <v>2021</v>
      </c>
      <c r="D775" s="61">
        <v>-6024751.6086197402</v>
      </c>
    </row>
    <row r="776" spans="1:4" x14ac:dyDescent="0.2">
      <c r="A776" s="99" t="s">
        <v>60</v>
      </c>
      <c r="B776" s="99" t="s">
        <v>61</v>
      </c>
      <c r="C776" s="99">
        <v>2022</v>
      </c>
      <c r="D776" s="102">
        <v>68399404.408415601</v>
      </c>
    </row>
    <row r="777" spans="1:4" x14ac:dyDescent="0.2">
      <c r="A777" s="99" t="s">
        <v>74</v>
      </c>
      <c r="B777" s="99" t="s">
        <v>61</v>
      </c>
      <c r="C777" s="99">
        <v>2014</v>
      </c>
      <c r="D777" s="102">
        <v>28940515.6547864</v>
      </c>
    </row>
    <row r="778" spans="1:4" x14ac:dyDescent="0.2">
      <c r="A778" s="99" t="s">
        <v>74</v>
      </c>
      <c r="B778" s="99" t="s">
        <v>61</v>
      </c>
      <c r="C778" s="99">
        <v>2015</v>
      </c>
      <c r="D778" s="102">
        <v>32477309.506525099</v>
      </c>
    </row>
    <row r="779" spans="1:4" x14ac:dyDescent="0.2">
      <c r="A779" s="99" t="s">
        <v>74</v>
      </c>
      <c r="B779" s="99" t="s">
        <v>61</v>
      </c>
      <c r="C779" s="99">
        <v>2016</v>
      </c>
      <c r="D779" s="102">
        <v>22120391.549727201</v>
      </c>
    </row>
    <row r="780" spans="1:4" x14ac:dyDescent="0.2">
      <c r="A780" s="99" t="s">
        <v>74</v>
      </c>
      <c r="B780" s="99" t="s">
        <v>61</v>
      </c>
      <c r="C780" s="99">
        <v>2017</v>
      </c>
      <c r="D780" s="102">
        <v>19581697.764860298</v>
      </c>
    </row>
    <row r="781" spans="1:4" x14ac:dyDescent="0.2">
      <c r="A781" s="99" t="s">
        <v>74</v>
      </c>
      <c r="B781" s="99" t="s">
        <v>61</v>
      </c>
      <c r="C781" s="99">
        <v>2018</v>
      </c>
      <c r="D781" s="61">
        <v>30217832.305964999</v>
      </c>
    </row>
    <row r="782" spans="1:4" x14ac:dyDescent="0.2">
      <c r="A782" s="99" t="s">
        <v>74</v>
      </c>
      <c r="B782" s="99" t="s">
        <v>61</v>
      </c>
      <c r="C782" s="99">
        <v>2019</v>
      </c>
      <c r="D782" s="61">
        <v>33484339.153813601</v>
      </c>
    </row>
    <row r="783" spans="1:4" ht="14.45" customHeight="1" x14ac:dyDescent="0.2">
      <c r="A783" s="99" t="s">
        <v>74</v>
      </c>
      <c r="B783" s="99" t="s">
        <v>61</v>
      </c>
      <c r="C783" s="99">
        <v>2020</v>
      </c>
      <c r="D783" s="61">
        <v>26629957.140413102</v>
      </c>
    </row>
    <row r="784" spans="1:4" ht="14.45" customHeight="1" x14ac:dyDescent="0.2">
      <c r="A784" s="99" t="s">
        <v>74</v>
      </c>
      <c r="B784" s="99" t="s">
        <v>61</v>
      </c>
      <c r="C784" s="99">
        <v>2021</v>
      </c>
      <c r="D784" s="61">
        <v>-5983869.2824844802</v>
      </c>
    </row>
    <row r="785" spans="1:4" ht="14.45" customHeight="1" x14ac:dyDescent="0.2">
      <c r="A785" s="99" t="s">
        <v>74</v>
      </c>
      <c r="B785" s="99" t="s">
        <v>61</v>
      </c>
      <c r="C785" s="99">
        <v>2022</v>
      </c>
      <c r="D785" s="102">
        <v>66737644.066243596</v>
      </c>
    </row>
    <row r="786" spans="1:4" ht="14.45" customHeight="1" x14ac:dyDescent="0.2">
      <c r="A786" s="99" t="s">
        <v>72</v>
      </c>
      <c r="B786" s="99" t="s">
        <v>61</v>
      </c>
      <c r="C786" s="99">
        <v>2014</v>
      </c>
      <c r="D786" s="102">
        <v>7687712.1457686098</v>
      </c>
    </row>
    <row r="787" spans="1:4" ht="14.45" customHeight="1" x14ac:dyDescent="0.2">
      <c r="A787" s="99" t="s">
        <v>72</v>
      </c>
      <c r="B787" s="99" t="s">
        <v>61</v>
      </c>
      <c r="C787" s="99">
        <v>2015</v>
      </c>
      <c r="D787" s="102">
        <v>8132582.7415875001</v>
      </c>
    </row>
    <row r="788" spans="1:4" ht="14.45" customHeight="1" x14ac:dyDescent="0.2">
      <c r="A788" s="99" t="s">
        <v>72</v>
      </c>
      <c r="B788" s="99" t="s">
        <v>61</v>
      </c>
      <c r="C788" s="99">
        <v>2016</v>
      </c>
      <c r="D788" s="99">
        <v>5103606.9771953896</v>
      </c>
    </row>
    <row r="789" spans="1:4" ht="14.45" customHeight="1" x14ac:dyDescent="0.2">
      <c r="A789" s="99" t="s">
        <v>72</v>
      </c>
      <c r="B789" s="99" t="s">
        <v>61</v>
      </c>
      <c r="C789" s="99">
        <v>2017</v>
      </c>
      <c r="D789" s="102">
        <v>5160972.0318883099</v>
      </c>
    </row>
    <row r="790" spans="1:4" ht="14.45" customHeight="1" x14ac:dyDescent="0.2">
      <c r="A790" s="99" t="s">
        <v>72</v>
      </c>
      <c r="B790" s="99" t="s">
        <v>61</v>
      </c>
      <c r="C790" s="99">
        <v>2018</v>
      </c>
      <c r="D790" s="102">
        <v>6893179.36360576</v>
      </c>
    </row>
    <row r="791" spans="1:4" ht="14.45" customHeight="1" x14ac:dyDescent="0.2">
      <c r="A791" s="99" t="s">
        <v>72</v>
      </c>
      <c r="B791" s="99" t="s">
        <v>61</v>
      </c>
      <c r="C791" s="99">
        <v>2019</v>
      </c>
      <c r="D791" s="102">
        <v>6545256.8996176701</v>
      </c>
    </row>
    <row r="792" spans="1:4" x14ac:dyDescent="0.2">
      <c r="A792" s="99" t="s">
        <v>72</v>
      </c>
      <c r="B792" s="99" t="s">
        <v>61</v>
      </c>
      <c r="C792" s="99">
        <v>2020</v>
      </c>
      <c r="D792" s="102">
        <v>6835408.7041428899</v>
      </c>
    </row>
    <row r="793" spans="1:4" x14ac:dyDescent="0.2">
      <c r="A793" s="99" t="s">
        <v>72</v>
      </c>
      <c r="B793" s="99" t="s">
        <v>61</v>
      </c>
      <c r="C793" s="99">
        <v>2021</v>
      </c>
      <c r="D793" s="102">
        <v>3237152.0458122101</v>
      </c>
    </row>
    <row r="794" spans="1:4" x14ac:dyDescent="0.2">
      <c r="A794" s="99" t="s">
        <v>72</v>
      </c>
      <c r="B794" s="99" t="s">
        <v>61</v>
      </c>
      <c r="C794" s="99">
        <v>2022</v>
      </c>
      <c r="D794" s="102">
        <v>13072179.8668928</v>
      </c>
    </row>
    <row r="795" spans="1:4" x14ac:dyDescent="0.2">
      <c r="A795" s="99" t="s">
        <v>73</v>
      </c>
      <c r="B795" s="99" t="s">
        <v>61</v>
      </c>
      <c r="C795" s="99">
        <v>2014</v>
      </c>
      <c r="D795" s="102">
        <v>74037015.098306105</v>
      </c>
    </row>
    <row r="796" spans="1:4" x14ac:dyDescent="0.2">
      <c r="A796" s="99" t="s">
        <v>73</v>
      </c>
      <c r="B796" s="99" t="s">
        <v>61</v>
      </c>
      <c r="C796" s="99">
        <v>2015</v>
      </c>
      <c r="D796" s="102">
        <v>48117583.889480203</v>
      </c>
    </row>
    <row r="797" spans="1:4" x14ac:dyDescent="0.2">
      <c r="A797" s="99" t="s">
        <v>73</v>
      </c>
      <c r="B797" s="99" t="s">
        <v>61</v>
      </c>
      <c r="C797" s="99">
        <v>2016</v>
      </c>
      <c r="D797" s="102">
        <v>50323006.883962601</v>
      </c>
    </row>
    <row r="798" spans="1:4" x14ac:dyDescent="0.2">
      <c r="A798" s="99" t="s">
        <v>73</v>
      </c>
      <c r="B798" s="99" t="s">
        <v>61</v>
      </c>
      <c r="C798" s="99">
        <v>2017</v>
      </c>
      <c r="D798" s="102">
        <v>45634011.974955298</v>
      </c>
    </row>
    <row r="799" spans="1:4" x14ac:dyDescent="0.2">
      <c r="A799" s="99" t="s">
        <v>73</v>
      </c>
      <c r="B799" s="99" t="s">
        <v>61</v>
      </c>
      <c r="C799" s="99">
        <v>2018</v>
      </c>
      <c r="D799" s="102">
        <v>60364927.7239279</v>
      </c>
    </row>
    <row r="800" spans="1:4" x14ac:dyDescent="0.2">
      <c r="A800" s="99" t="s">
        <v>73</v>
      </c>
      <c r="B800" s="99" t="s">
        <v>61</v>
      </c>
      <c r="C800" s="99">
        <v>2019</v>
      </c>
      <c r="D800" s="102">
        <v>57805934.068793699</v>
      </c>
    </row>
    <row r="801" spans="1:4" x14ac:dyDescent="0.2">
      <c r="A801" s="99" t="s">
        <v>73</v>
      </c>
      <c r="B801" s="99" t="s">
        <v>61</v>
      </c>
      <c r="C801" s="99">
        <v>2020</v>
      </c>
      <c r="D801" s="102">
        <v>60357656.355173498</v>
      </c>
    </row>
    <row r="802" spans="1:4" x14ac:dyDescent="0.2">
      <c r="A802" s="99" t="s">
        <v>73</v>
      </c>
      <c r="B802" s="99" t="s">
        <v>61</v>
      </c>
      <c r="C802" s="99">
        <v>2021</v>
      </c>
      <c r="D802" s="102">
        <v>28141527.694153499</v>
      </c>
    </row>
    <row r="803" spans="1:4" x14ac:dyDescent="0.2">
      <c r="A803" s="99" t="s">
        <v>73</v>
      </c>
      <c r="B803" s="99" t="s">
        <v>61</v>
      </c>
      <c r="C803" s="99">
        <v>2022</v>
      </c>
      <c r="D803" s="102">
        <v>115663926.85025901</v>
      </c>
    </row>
    <row r="804" spans="1:4" x14ac:dyDescent="0.2">
      <c r="A804" s="99" t="s">
        <v>11</v>
      </c>
      <c r="B804" s="99" t="s">
        <v>61</v>
      </c>
      <c r="C804" s="99">
        <v>2014</v>
      </c>
      <c r="D804" s="102">
        <v>23500488.413249802</v>
      </c>
    </row>
    <row r="805" spans="1:4" x14ac:dyDescent="0.2">
      <c r="A805" s="99" t="s">
        <v>11</v>
      </c>
      <c r="B805" s="99" t="s">
        <v>61</v>
      </c>
      <c r="C805" s="99">
        <v>2015</v>
      </c>
      <c r="D805" s="102">
        <v>25584675.6037114</v>
      </c>
    </row>
    <row r="806" spans="1:4" x14ac:dyDescent="0.2">
      <c r="A806" s="99" t="s">
        <v>11</v>
      </c>
      <c r="B806" s="99" t="s">
        <v>61</v>
      </c>
      <c r="C806" s="99">
        <v>2016</v>
      </c>
      <c r="D806" s="61">
        <v>17078105.917133499</v>
      </c>
    </row>
    <row r="807" spans="1:4" x14ac:dyDescent="0.2">
      <c r="A807" s="99" t="s">
        <v>11</v>
      </c>
      <c r="B807" s="99" t="s">
        <v>61</v>
      </c>
      <c r="C807" s="99">
        <v>2017</v>
      </c>
      <c r="D807" s="102">
        <v>15053662.4164494</v>
      </c>
    </row>
    <row r="808" spans="1:4" x14ac:dyDescent="0.2">
      <c r="A808" s="99" t="s">
        <v>11</v>
      </c>
      <c r="B808" s="99" t="s">
        <v>61</v>
      </c>
      <c r="C808" s="99">
        <v>2018</v>
      </c>
      <c r="D808" s="102">
        <v>23066191.473048899</v>
      </c>
    </row>
    <row r="809" spans="1:4" x14ac:dyDescent="0.2">
      <c r="A809" s="99" t="s">
        <v>11</v>
      </c>
      <c r="B809" s="99" t="s">
        <v>61</v>
      </c>
      <c r="C809" s="99">
        <v>2019</v>
      </c>
      <c r="D809" s="102">
        <v>26015729.094930898</v>
      </c>
    </row>
    <row r="810" spans="1:4" x14ac:dyDescent="0.2">
      <c r="A810" s="99" t="s">
        <v>11</v>
      </c>
      <c r="B810" s="99" t="s">
        <v>61</v>
      </c>
      <c r="C810" s="99">
        <v>2020</v>
      </c>
      <c r="D810" s="61">
        <v>20701208.844755501</v>
      </c>
    </row>
    <row r="811" spans="1:4" x14ac:dyDescent="0.2">
      <c r="A811" s="99" t="s">
        <v>11</v>
      </c>
      <c r="B811" s="99" t="s">
        <v>61</v>
      </c>
      <c r="C811" s="99">
        <v>2021</v>
      </c>
      <c r="D811" s="61">
        <v>-4641552.6203405298</v>
      </c>
    </row>
    <row r="812" spans="1:4" x14ac:dyDescent="0.2">
      <c r="A812" s="99" t="s">
        <v>11</v>
      </c>
      <c r="B812" s="99" t="s">
        <v>61</v>
      </c>
      <c r="C812" s="99">
        <v>2022</v>
      </c>
      <c r="D812" s="61">
        <v>51534905.106705204</v>
      </c>
    </row>
    <row r="813" spans="1:4" x14ac:dyDescent="0.2">
      <c r="A813" s="99" t="s">
        <v>71</v>
      </c>
      <c r="B813" s="99" t="s">
        <v>56</v>
      </c>
      <c r="C813" s="99">
        <v>2014</v>
      </c>
      <c r="D813" s="81">
        <v>2.9296900000000001E-2</v>
      </c>
    </row>
    <row r="814" spans="1:4" x14ac:dyDescent="0.2">
      <c r="A814" s="99" t="s">
        <v>71</v>
      </c>
      <c r="B814" s="99" t="s">
        <v>56</v>
      </c>
      <c r="C814" s="99">
        <v>2015</v>
      </c>
      <c r="D814" s="81">
        <v>1.32827E-2</v>
      </c>
    </row>
    <row r="815" spans="1:4" x14ac:dyDescent="0.2">
      <c r="A815" s="99" t="s">
        <v>71</v>
      </c>
      <c r="B815" s="99" t="s">
        <v>56</v>
      </c>
      <c r="C815" s="99">
        <v>2016</v>
      </c>
      <c r="D815" s="81">
        <v>1.31086E-2</v>
      </c>
    </row>
    <row r="816" spans="1:4" x14ac:dyDescent="0.2">
      <c r="A816" s="99" t="s">
        <v>71</v>
      </c>
      <c r="B816" s="99" t="s">
        <v>56</v>
      </c>
      <c r="C816" s="99">
        <v>2017</v>
      </c>
      <c r="D816" s="81">
        <v>1.47601E-2</v>
      </c>
    </row>
    <row r="817" spans="1:4" x14ac:dyDescent="0.2">
      <c r="A817" s="99" t="s">
        <v>71</v>
      </c>
      <c r="B817" s="99" t="s">
        <v>56</v>
      </c>
      <c r="C817" s="99">
        <v>2018</v>
      </c>
      <c r="D817" s="81">
        <v>1.9090900000000001E-2</v>
      </c>
    </row>
    <row r="818" spans="1:4" x14ac:dyDescent="0.2">
      <c r="A818" s="99" t="s">
        <v>71</v>
      </c>
      <c r="B818" s="99" t="s">
        <v>56</v>
      </c>
      <c r="C818" s="99">
        <v>2019</v>
      </c>
      <c r="D818" s="81">
        <v>1.7841200000000002E-2</v>
      </c>
    </row>
    <row r="819" spans="1:4" x14ac:dyDescent="0.2">
      <c r="A819" s="99" t="s">
        <v>71</v>
      </c>
      <c r="B819" s="99" t="s">
        <v>56</v>
      </c>
      <c r="C819" s="99">
        <v>2020</v>
      </c>
      <c r="D819" s="81">
        <v>1.8404899999999998E-2</v>
      </c>
    </row>
    <row r="820" spans="1:4" x14ac:dyDescent="0.2">
      <c r="A820" s="99" t="s">
        <v>71</v>
      </c>
      <c r="B820" s="99" t="s">
        <v>56</v>
      </c>
      <c r="C820" s="99">
        <v>2021</v>
      </c>
      <c r="D820" s="81">
        <v>8.6058999999999997E-3</v>
      </c>
    </row>
    <row r="821" spans="1:4" x14ac:dyDescent="0.2">
      <c r="A821" s="99" t="s">
        <v>71</v>
      </c>
      <c r="B821" s="99" t="s">
        <v>56</v>
      </c>
      <c r="C821" s="99">
        <v>2022</v>
      </c>
      <c r="D821" s="81">
        <v>3.4982899999999997E-2</v>
      </c>
    </row>
    <row r="822" spans="1:4" x14ac:dyDescent="0.2">
      <c r="A822" s="99" t="s">
        <v>71</v>
      </c>
      <c r="B822" s="99" t="s">
        <v>53</v>
      </c>
      <c r="C822" s="99">
        <v>2023</v>
      </c>
      <c r="D822" s="82">
        <v>7.8318219291014124E-2</v>
      </c>
    </row>
    <row r="823" spans="1:4" x14ac:dyDescent="0.2">
      <c r="A823" s="99" t="s">
        <v>71</v>
      </c>
      <c r="B823" s="99" t="s">
        <v>56</v>
      </c>
      <c r="C823" s="99">
        <v>2024</v>
      </c>
      <c r="D823" s="82">
        <v>4.05198776758409E-2</v>
      </c>
    </row>
    <row r="824" spans="1:4" x14ac:dyDescent="0.2">
      <c r="A824" s="99" t="s">
        <v>71</v>
      </c>
      <c r="B824" s="99" t="s">
        <v>56</v>
      </c>
      <c r="C824" s="99">
        <v>2025</v>
      </c>
      <c r="D824" s="82">
        <v>2.4246877296105973E-2</v>
      </c>
    </row>
    <row r="825" spans="1:4" x14ac:dyDescent="0.2">
      <c r="A825" s="99" t="s">
        <v>60</v>
      </c>
      <c r="B825" s="99" t="s">
        <v>56</v>
      </c>
      <c r="C825" s="99">
        <v>2014</v>
      </c>
      <c r="D825" s="81">
        <v>2.1610999999999998E-2</v>
      </c>
    </row>
    <row r="826" spans="1:4" x14ac:dyDescent="0.2">
      <c r="A826" s="99" t="s">
        <v>60</v>
      </c>
      <c r="B826" s="99" t="s">
        <v>56</v>
      </c>
      <c r="C826" s="99">
        <v>2015</v>
      </c>
      <c r="D826" s="81">
        <v>2.3076900000000001E-2</v>
      </c>
    </row>
    <row r="827" spans="1:4" x14ac:dyDescent="0.2">
      <c r="A827" s="99" t="s">
        <v>60</v>
      </c>
      <c r="B827" s="99" t="s">
        <v>56</v>
      </c>
      <c r="C827" s="99">
        <v>2016</v>
      </c>
      <c r="D827" s="81">
        <v>1.50376E-2</v>
      </c>
    </row>
    <row r="828" spans="1:4" x14ac:dyDescent="0.2">
      <c r="A828" s="99" t="s">
        <v>60</v>
      </c>
      <c r="B828" s="99" t="s">
        <v>56</v>
      </c>
      <c r="C828" s="99">
        <v>2017</v>
      </c>
      <c r="D828" s="81">
        <v>1.2963000000000001E-2</v>
      </c>
    </row>
    <row r="829" spans="1:4" x14ac:dyDescent="0.2">
      <c r="A829" s="99" t="s">
        <v>60</v>
      </c>
      <c r="B829" s="99" t="s">
        <v>56</v>
      </c>
      <c r="C829" s="99">
        <v>2018</v>
      </c>
      <c r="D829" s="81">
        <v>1.9337E-2</v>
      </c>
    </row>
    <row r="830" spans="1:4" x14ac:dyDescent="0.2">
      <c r="A830" s="99" t="s">
        <v>60</v>
      </c>
      <c r="B830" s="99" t="s">
        <v>56</v>
      </c>
      <c r="C830" s="99">
        <v>2019</v>
      </c>
      <c r="D830" s="81">
        <v>2.0776900000000001E-2</v>
      </c>
    </row>
    <row r="831" spans="1:4" x14ac:dyDescent="0.2">
      <c r="A831" s="99" t="s">
        <v>60</v>
      </c>
      <c r="B831" s="99" t="s">
        <v>56</v>
      </c>
      <c r="C831" s="99">
        <v>2020</v>
      </c>
      <c r="D831" s="81">
        <v>1.5929200000000001E-2</v>
      </c>
    </row>
    <row r="832" spans="1:4" x14ac:dyDescent="0.2">
      <c r="A832" s="99" t="s">
        <v>60</v>
      </c>
      <c r="B832" s="99" t="s">
        <v>56</v>
      </c>
      <c r="C832" s="99">
        <v>2021</v>
      </c>
      <c r="D832" s="81">
        <v>-3.4843000000000001E-3</v>
      </c>
    </row>
    <row r="833" spans="1:4" x14ac:dyDescent="0.2">
      <c r="A833" s="99" t="s">
        <v>60</v>
      </c>
      <c r="B833" s="99" t="s">
        <v>56</v>
      </c>
      <c r="C833" s="99">
        <v>2022</v>
      </c>
      <c r="D833" s="81">
        <v>3.8461500000000003E-2</v>
      </c>
    </row>
    <row r="834" spans="1:4" x14ac:dyDescent="0.2">
      <c r="A834" s="99" t="s">
        <v>60</v>
      </c>
      <c r="B834" s="99" t="s">
        <v>53</v>
      </c>
      <c r="C834" s="99">
        <v>2023</v>
      </c>
      <c r="D834" s="82">
        <v>4.2436333872797827E-2</v>
      </c>
    </row>
    <row r="835" spans="1:4" x14ac:dyDescent="0.2">
      <c r="A835" s="99" t="s">
        <v>60</v>
      </c>
      <c r="B835" s="99" t="s">
        <v>56</v>
      </c>
      <c r="C835" s="99">
        <v>2024</v>
      </c>
      <c r="D835" s="82">
        <v>7.8318219291014124E-2</v>
      </c>
    </row>
    <row r="836" spans="1:4" x14ac:dyDescent="0.2">
      <c r="A836" s="99" t="s">
        <v>60</v>
      </c>
      <c r="B836" s="99" t="s">
        <v>56</v>
      </c>
      <c r="C836" s="99">
        <v>2025</v>
      </c>
      <c r="D836" s="86">
        <v>4.05198776758409E-2</v>
      </c>
    </row>
    <row r="837" spans="1:4" x14ac:dyDescent="0.2">
      <c r="A837" s="99" t="s">
        <v>74</v>
      </c>
      <c r="B837" s="99" t="s">
        <v>56</v>
      </c>
      <c r="C837" s="99">
        <v>2014</v>
      </c>
      <c r="D837" s="81">
        <v>2.1610999999999998E-2</v>
      </c>
    </row>
    <row r="838" spans="1:4" x14ac:dyDescent="0.2">
      <c r="A838" s="99" t="s">
        <v>74</v>
      </c>
      <c r="B838" s="99" t="s">
        <v>56</v>
      </c>
      <c r="C838" s="99">
        <v>2015</v>
      </c>
      <c r="D838" s="81">
        <v>2.3076900000000001E-2</v>
      </c>
    </row>
    <row r="839" spans="1:4" x14ac:dyDescent="0.2">
      <c r="A839" s="99" t="s">
        <v>74</v>
      </c>
      <c r="B839" s="99" t="s">
        <v>56</v>
      </c>
      <c r="C839" s="99">
        <v>2016</v>
      </c>
      <c r="D839" s="81">
        <v>1.50376E-2</v>
      </c>
    </row>
    <row r="840" spans="1:4" x14ac:dyDescent="0.2">
      <c r="A840" s="99" t="s">
        <v>74</v>
      </c>
      <c r="B840" s="99" t="s">
        <v>56</v>
      </c>
      <c r="C840" s="99">
        <v>2017</v>
      </c>
      <c r="D840" s="81">
        <v>1.2963000000000001E-2</v>
      </c>
    </row>
    <row r="841" spans="1:4" x14ac:dyDescent="0.2">
      <c r="A841" s="99" t="s">
        <v>74</v>
      </c>
      <c r="B841" s="99" t="s">
        <v>56</v>
      </c>
      <c r="C841" s="99">
        <v>2018</v>
      </c>
      <c r="D841" s="81">
        <v>1.9337E-2</v>
      </c>
    </row>
    <row r="842" spans="1:4" x14ac:dyDescent="0.2">
      <c r="A842" s="99" t="s">
        <v>74</v>
      </c>
      <c r="B842" s="99" t="s">
        <v>56</v>
      </c>
      <c r="C842" s="99">
        <v>2019</v>
      </c>
      <c r="D842" s="81">
        <v>2.0776900000000001E-2</v>
      </c>
    </row>
    <row r="843" spans="1:4" x14ac:dyDescent="0.2">
      <c r="A843" s="99" t="s">
        <v>74</v>
      </c>
      <c r="B843" s="99" t="s">
        <v>56</v>
      </c>
      <c r="C843" s="99">
        <v>2020</v>
      </c>
      <c r="D843" s="81">
        <v>1.5929200000000001E-2</v>
      </c>
    </row>
    <row r="844" spans="1:4" x14ac:dyDescent="0.2">
      <c r="A844" s="99" t="s">
        <v>74</v>
      </c>
      <c r="B844" s="99" t="s">
        <v>56</v>
      </c>
      <c r="C844" s="99">
        <v>2021</v>
      </c>
      <c r="D844" s="81">
        <v>-3.4843000000000001E-3</v>
      </c>
    </row>
    <row r="845" spans="1:4" x14ac:dyDescent="0.2">
      <c r="A845" s="99" t="s">
        <v>74</v>
      </c>
      <c r="B845" s="99" t="s">
        <v>56</v>
      </c>
      <c r="C845" s="99">
        <v>2022</v>
      </c>
      <c r="D845" s="82">
        <v>3.8461500000000003E-2</v>
      </c>
    </row>
    <row r="846" spans="1:4" x14ac:dyDescent="0.2">
      <c r="A846" s="99" t="s">
        <v>74</v>
      </c>
      <c r="B846" s="99" t="s">
        <v>53</v>
      </c>
      <c r="C846" s="99">
        <v>2023</v>
      </c>
      <c r="D846" s="82">
        <v>4.2436333872797827E-2</v>
      </c>
    </row>
    <row r="847" spans="1:4" x14ac:dyDescent="0.2">
      <c r="A847" s="99" t="s">
        <v>74</v>
      </c>
      <c r="B847" s="99" t="s">
        <v>56</v>
      </c>
      <c r="C847" s="99">
        <v>2024</v>
      </c>
      <c r="D847" s="82">
        <v>7.8318219291014124E-2</v>
      </c>
    </row>
    <row r="848" spans="1:4" x14ac:dyDescent="0.2">
      <c r="A848" s="99" t="s">
        <v>74</v>
      </c>
      <c r="B848" s="99" t="s">
        <v>56</v>
      </c>
      <c r="C848" s="99">
        <v>2025</v>
      </c>
      <c r="D848" s="82">
        <v>4.05198776758409E-2</v>
      </c>
    </row>
    <row r="849" spans="1:4" x14ac:dyDescent="0.2">
      <c r="A849" s="99" t="s">
        <v>72</v>
      </c>
      <c r="B849" s="99" t="s">
        <v>56</v>
      </c>
      <c r="C849" s="99">
        <v>2014</v>
      </c>
      <c r="D849" s="81">
        <v>2.4498900000000001E-2</v>
      </c>
    </row>
    <row r="850" spans="1:4" x14ac:dyDescent="0.2">
      <c r="A850" s="99" t="s">
        <v>72</v>
      </c>
      <c r="B850" s="99" t="s">
        <v>56</v>
      </c>
      <c r="C850" s="99">
        <v>2015</v>
      </c>
      <c r="D850" s="81">
        <v>2.4899999999999922E-2</v>
      </c>
    </row>
    <row r="851" spans="1:4" x14ac:dyDescent="0.2">
      <c r="A851" s="99" t="s">
        <v>72</v>
      </c>
      <c r="B851" s="99" t="s">
        <v>56</v>
      </c>
      <c r="C851" s="99">
        <v>2016</v>
      </c>
      <c r="D851" s="81">
        <v>1.6885553470919357E-2</v>
      </c>
    </row>
    <row r="852" spans="1:4" x14ac:dyDescent="0.2">
      <c r="A852" s="99" t="s">
        <v>72</v>
      </c>
      <c r="B852" s="99" t="s">
        <v>56</v>
      </c>
      <c r="C852" s="99">
        <v>2017</v>
      </c>
      <c r="D852" s="81">
        <v>1.4760147601476037E-2</v>
      </c>
    </row>
    <row r="853" spans="1:4" x14ac:dyDescent="0.2">
      <c r="A853" s="99" t="s">
        <v>72</v>
      </c>
      <c r="B853" s="99" t="s">
        <v>56</v>
      </c>
      <c r="C853" s="99">
        <v>2018</v>
      </c>
      <c r="D853" s="81">
        <v>1.9090909090909047E-2</v>
      </c>
    </row>
    <row r="854" spans="1:4" x14ac:dyDescent="0.2">
      <c r="A854" s="99" t="s">
        <v>72</v>
      </c>
      <c r="B854" s="99" t="s">
        <v>56</v>
      </c>
      <c r="C854" s="99">
        <v>2019</v>
      </c>
      <c r="D854" s="81">
        <v>1.7841213202497874E-2</v>
      </c>
    </row>
    <row r="855" spans="1:4" x14ac:dyDescent="0.2">
      <c r="A855" s="99" t="s">
        <v>72</v>
      </c>
      <c r="B855" s="99" t="s">
        <v>56</v>
      </c>
      <c r="C855" s="99">
        <v>2020</v>
      </c>
      <c r="D855" s="81">
        <v>1.8404907975460238E-2</v>
      </c>
    </row>
    <row r="856" spans="1:4" x14ac:dyDescent="0.2">
      <c r="A856" s="99" t="s">
        <v>72</v>
      </c>
      <c r="B856" s="99" t="s">
        <v>56</v>
      </c>
      <c r="C856" s="99">
        <v>2021</v>
      </c>
      <c r="D856" s="81">
        <v>8.6058519793459354E-3</v>
      </c>
    </row>
    <row r="857" spans="1:4" x14ac:dyDescent="0.2">
      <c r="A857" s="99" t="s">
        <v>72</v>
      </c>
      <c r="B857" s="99" t="s">
        <v>56</v>
      </c>
      <c r="C857" s="99">
        <v>2022</v>
      </c>
      <c r="D857" s="81">
        <v>3.4982899999999997E-2</v>
      </c>
    </row>
    <row r="858" spans="1:4" x14ac:dyDescent="0.2">
      <c r="A858" s="99" t="s">
        <v>72</v>
      </c>
      <c r="B858" s="99" t="s">
        <v>53</v>
      </c>
      <c r="C858" s="99">
        <v>2023</v>
      </c>
      <c r="D858" s="82">
        <v>7.8318219291014124E-2</v>
      </c>
    </row>
    <row r="859" spans="1:4" x14ac:dyDescent="0.2">
      <c r="A859" s="99" t="s">
        <v>72</v>
      </c>
      <c r="B859" s="99" t="s">
        <v>56</v>
      </c>
      <c r="C859" s="99">
        <v>2024</v>
      </c>
      <c r="D859" s="82">
        <v>4.0519877675840865E-2</v>
      </c>
    </row>
    <row r="860" spans="1:4" x14ac:dyDescent="0.2">
      <c r="A860" s="99" t="s">
        <v>72</v>
      </c>
      <c r="B860" s="99" t="s">
        <v>56</v>
      </c>
      <c r="C860" s="99">
        <v>2025</v>
      </c>
      <c r="D860" s="86">
        <v>2.4246877296105973E-2</v>
      </c>
    </row>
    <row r="861" spans="1:4" x14ac:dyDescent="0.2">
      <c r="A861" s="99" t="s">
        <v>73</v>
      </c>
      <c r="B861" s="99" t="s">
        <v>56</v>
      </c>
      <c r="C861" s="99">
        <v>2014</v>
      </c>
      <c r="D861" s="81">
        <v>2.7451E-2</v>
      </c>
    </row>
    <row r="862" spans="1:4" x14ac:dyDescent="0.2">
      <c r="A862" s="99" t="s">
        <v>73</v>
      </c>
      <c r="B862" s="99" t="s">
        <v>56</v>
      </c>
      <c r="C862" s="99">
        <v>2015</v>
      </c>
      <c r="D862" s="81">
        <v>1.7175599999999999E-2</v>
      </c>
    </row>
    <row r="863" spans="1:4" x14ac:dyDescent="0.2">
      <c r="A863" s="99" t="s">
        <v>73</v>
      </c>
      <c r="B863" s="99" t="s">
        <v>56</v>
      </c>
      <c r="C863" s="99">
        <v>2016</v>
      </c>
      <c r="D863" s="81">
        <v>1.6885600000000001E-2</v>
      </c>
    </row>
    <row r="864" spans="1:4" x14ac:dyDescent="0.2">
      <c r="A864" s="99" t="s">
        <v>73</v>
      </c>
      <c r="B864" s="99" t="s">
        <v>56</v>
      </c>
      <c r="C864" s="99">
        <v>2017</v>
      </c>
      <c r="D864" s="81">
        <v>1.47601E-2</v>
      </c>
    </row>
    <row r="865" spans="1:4" x14ac:dyDescent="0.2">
      <c r="A865" s="99" t="s">
        <v>73</v>
      </c>
      <c r="B865" s="99" t="s">
        <v>56</v>
      </c>
      <c r="C865" s="99">
        <v>2018</v>
      </c>
      <c r="D865" s="81">
        <v>1.9090900000000001E-2</v>
      </c>
    </row>
    <row r="866" spans="1:4" x14ac:dyDescent="0.2">
      <c r="A866" s="99" t="s">
        <v>73</v>
      </c>
      <c r="B866" s="99" t="s">
        <v>56</v>
      </c>
      <c r="C866" s="99">
        <v>2019</v>
      </c>
      <c r="D866" s="81">
        <v>1.7841200000000002E-2</v>
      </c>
    </row>
    <row r="867" spans="1:4" x14ac:dyDescent="0.2">
      <c r="A867" s="99" t="s">
        <v>73</v>
      </c>
      <c r="B867" s="99" t="s">
        <v>56</v>
      </c>
      <c r="C867" s="99">
        <v>2020</v>
      </c>
      <c r="D867" s="81">
        <v>1.8404899999999998E-2</v>
      </c>
    </row>
    <row r="868" spans="1:4" x14ac:dyDescent="0.2">
      <c r="A868" s="99" t="s">
        <v>73</v>
      </c>
      <c r="B868" s="99" t="s">
        <v>56</v>
      </c>
      <c r="C868" s="99">
        <v>2021</v>
      </c>
      <c r="D868" s="81">
        <v>8.6058999999999997E-3</v>
      </c>
    </row>
    <row r="869" spans="1:4" x14ac:dyDescent="0.2">
      <c r="A869" s="99" t="s">
        <v>73</v>
      </c>
      <c r="B869" s="99" t="s">
        <v>56</v>
      </c>
      <c r="C869" s="99">
        <v>2022</v>
      </c>
      <c r="D869" s="81">
        <v>3.4982899999999997E-2</v>
      </c>
    </row>
    <row r="870" spans="1:4" x14ac:dyDescent="0.2">
      <c r="A870" s="99" t="s">
        <v>73</v>
      </c>
      <c r="B870" s="99" t="s">
        <v>53</v>
      </c>
      <c r="C870" s="99">
        <v>2023</v>
      </c>
      <c r="D870" s="82">
        <v>7.8318219291014124E-2</v>
      </c>
    </row>
    <row r="871" spans="1:4" x14ac:dyDescent="0.2">
      <c r="A871" s="99" t="s">
        <v>73</v>
      </c>
      <c r="B871" s="99" t="s">
        <v>56</v>
      </c>
      <c r="C871" s="99">
        <v>2024</v>
      </c>
      <c r="D871" s="82">
        <v>4.0519877675840865E-2</v>
      </c>
    </row>
    <row r="872" spans="1:4" x14ac:dyDescent="0.2">
      <c r="A872" s="99" t="s">
        <v>73</v>
      </c>
      <c r="B872" s="99" t="s">
        <v>56</v>
      </c>
      <c r="C872" s="99">
        <v>2025</v>
      </c>
      <c r="D872" s="82">
        <v>2.4246877296105973E-2</v>
      </c>
    </row>
    <row r="873" spans="1:4" x14ac:dyDescent="0.2">
      <c r="A873" s="99" t="s">
        <v>11</v>
      </c>
      <c r="B873" s="99" t="s">
        <v>56</v>
      </c>
      <c r="C873" s="99">
        <v>2014</v>
      </c>
      <c r="D873" s="81">
        <v>2.1610999999999998E-2</v>
      </c>
    </row>
    <row r="874" spans="1:4" x14ac:dyDescent="0.2">
      <c r="A874" s="99" t="s">
        <v>11</v>
      </c>
      <c r="B874" s="99" t="s">
        <v>56</v>
      </c>
      <c r="C874" s="99">
        <v>2015</v>
      </c>
      <c r="D874" s="81">
        <v>2.3076900000000001E-2</v>
      </c>
    </row>
    <row r="875" spans="1:4" x14ac:dyDescent="0.2">
      <c r="A875" s="99" t="s">
        <v>11</v>
      </c>
      <c r="B875" s="99" t="s">
        <v>56</v>
      </c>
      <c r="C875" s="99">
        <v>2016</v>
      </c>
      <c r="D875" s="81">
        <v>1.50376E-2</v>
      </c>
    </row>
    <row r="876" spans="1:4" x14ac:dyDescent="0.2">
      <c r="A876" s="99" t="s">
        <v>11</v>
      </c>
      <c r="B876" s="99" t="s">
        <v>56</v>
      </c>
      <c r="C876" s="99">
        <v>2017</v>
      </c>
      <c r="D876" s="81">
        <v>1.2963000000000001E-2</v>
      </c>
    </row>
    <row r="877" spans="1:4" x14ac:dyDescent="0.2">
      <c r="A877" s="99" t="s">
        <v>11</v>
      </c>
      <c r="B877" s="99" t="s">
        <v>56</v>
      </c>
      <c r="C877" s="99">
        <v>2018</v>
      </c>
      <c r="D877" s="81">
        <v>1.9337E-2</v>
      </c>
    </row>
    <row r="878" spans="1:4" x14ac:dyDescent="0.2">
      <c r="A878" s="99" t="s">
        <v>11</v>
      </c>
      <c r="B878" s="99" t="s">
        <v>56</v>
      </c>
      <c r="C878" s="99">
        <v>2019</v>
      </c>
      <c r="D878" s="81">
        <v>2.0776900000000001E-2</v>
      </c>
    </row>
    <row r="879" spans="1:4" x14ac:dyDescent="0.2">
      <c r="A879" s="99" t="s">
        <v>11</v>
      </c>
      <c r="B879" s="99" t="s">
        <v>56</v>
      </c>
      <c r="C879" s="99">
        <v>2020</v>
      </c>
      <c r="D879" s="81">
        <v>1.5929200000000001E-2</v>
      </c>
    </row>
    <row r="880" spans="1:4" x14ac:dyDescent="0.2">
      <c r="A880" s="99" t="s">
        <v>11</v>
      </c>
      <c r="B880" s="99" t="s">
        <v>56</v>
      </c>
      <c r="C880" s="99">
        <v>2021</v>
      </c>
      <c r="D880" s="81">
        <v>-3.4843000000000001E-3</v>
      </c>
    </row>
    <row r="881" spans="1:4" x14ac:dyDescent="0.2">
      <c r="A881" s="99" t="s">
        <v>11</v>
      </c>
      <c r="B881" s="99" t="s">
        <v>56</v>
      </c>
      <c r="C881" s="99">
        <v>2022</v>
      </c>
      <c r="D881" s="81">
        <v>3.8461500000000003E-2</v>
      </c>
    </row>
    <row r="882" spans="1:4" x14ac:dyDescent="0.2">
      <c r="A882" s="99" t="s">
        <v>11</v>
      </c>
      <c r="B882" s="99" t="s">
        <v>53</v>
      </c>
      <c r="C882" s="99">
        <v>2023</v>
      </c>
      <c r="D882" s="82">
        <v>4.2436333872797799E-2</v>
      </c>
    </row>
    <row r="883" spans="1:4" x14ac:dyDescent="0.2">
      <c r="A883" s="99" t="s">
        <v>11</v>
      </c>
      <c r="B883" s="99" t="s">
        <v>56</v>
      </c>
      <c r="C883" s="99">
        <v>2024</v>
      </c>
      <c r="D883" s="82">
        <v>7.8318219291014124E-2</v>
      </c>
    </row>
    <row r="884" spans="1:4" x14ac:dyDescent="0.2">
      <c r="A884" s="99" t="s">
        <v>11</v>
      </c>
      <c r="B884" s="99" t="s">
        <v>56</v>
      </c>
      <c r="C884" s="99">
        <v>2025</v>
      </c>
      <c r="D884" s="82">
        <v>4.05198776758409E-2</v>
      </c>
    </row>
    <row r="885" spans="1:4" x14ac:dyDescent="0.2">
      <c r="A885" s="99" t="s">
        <v>71</v>
      </c>
      <c r="B885" s="99" t="s">
        <v>29</v>
      </c>
      <c r="C885" s="99">
        <v>2014</v>
      </c>
      <c r="D885" s="62">
        <v>2390100</v>
      </c>
    </row>
    <row r="886" spans="1:4" x14ac:dyDescent="0.2">
      <c r="A886" s="99" t="s">
        <v>71</v>
      </c>
      <c r="B886" s="99" t="s">
        <v>29</v>
      </c>
      <c r="C886" s="99">
        <v>2015</v>
      </c>
      <c r="D886" s="62">
        <v>2390100</v>
      </c>
    </row>
    <row r="887" spans="1:4" x14ac:dyDescent="0.2">
      <c r="A887" s="99" t="s">
        <v>71</v>
      </c>
      <c r="B887" s="99" t="s">
        <v>29</v>
      </c>
      <c r="C887" s="99">
        <v>2016</v>
      </c>
      <c r="D887" s="62">
        <v>2390100</v>
      </c>
    </row>
    <row r="888" spans="1:4" x14ac:dyDescent="0.2">
      <c r="A888" s="99" t="s">
        <v>71</v>
      </c>
      <c r="B888" s="99" t="s">
        <v>29</v>
      </c>
      <c r="C888" s="99">
        <v>2017</v>
      </c>
      <c r="D888" s="62">
        <v>2390100</v>
      </c>
    </row>
    <row r="889" spans="1:4" x14ac:dyDescent="0.2">
      <c r="A889" s="99" t="s">
        <v>71</v>
      </c>
      <c r="B889" s="99" t="s">
        <v>29</v>
      </c>
      <c r="C889" s="99">
        <v>2018</v>
      </c>
      <c r="D889" s="62">
        <v>2390100</v>
      </c>
    </row>
    <row r="890" spans="1:4" x14ac:dyDescent="0.2">
      <c r="A890" s="99" t="s">
        <v>71</v>
      </c>
      <c r="B890" s="99" t="s">
        <v>29</v>
      </c>
      <c r="C890" s="99">
        <v>2019</v>
      </c>
      <c r="D890" s="62">
        <v>2390100</v>
      </c>
    </row>
    <row r="891" spans="1:4" x14ac:dyDescent="0.2">
      <c r="A891" s="99" t="s">
        <v>71</v>
      </c>
      <c r="B891" s="99" t="s">
        <v>29</v>
      </c>
      <c r="C891" s="99">
        <v>2020</v>
      </c>
      <c r="D891" s="62">
        <v>2390100</v>
      </c>
    </row>
    <row r="892" spans="1:4" x14ac:dyDescent="0.2">
      <c r="A892" s="99" t="s">
        <v>71</v>
      </c>
      <c r="B892" s="99" t="s">
        <v>29</v>
      </c>
      <c r="C892" s="99">
        <v>2021</v>
      </c>
      <c r="D892" s="62">
        <v>2390100</v>
      </c>
    </row>
    <row r="893" spans="1:4" x14ac:dyDescent="0.2">
      <c r="A893" s="99" t="s">
        <v>71</v>
      </c>
      <c r="B893" s="99" t="s">
        <v>29</v>
      </c>
      <c r="C893" s="99">
        <v>2022</v>
      </c>
      <c r="D893" s="62">
        <v>2390100</v>
      </c>
    </row>
    <row r="894" spans="1:4" x14ac:dyDescent="0.2">
      <c r="A894" s="99" t="s">
        <v>71</v>
      </c>
      <c r="B894" s="99" t="s">
        <v>29</v>
      </c>
      <c r="C894" s="99">
        <v>2023</v>
      </c>
      <c r="D894" s="62">
        <v>2390100</v>
      </c>
    </row>
    <row r="895" spans="1:4" x14ac:dyDescent="0.2">
      <c r="A895" s="99" t="s">
        <v>71</v>
      </c>
      <c r="B895" s="99" t="s">
        <v>29</v>
      </c>
      <c r="C895" s="99">
        <v>2024</v>
      </c>
      <c r="D895" s="62">
        <v>2390100</v>
      </c>
    </row>
    <row r="896" spans="1:4" x14ac:dyDescent="0.2">
      <c r="A896" s="99" t="s">
        <v>71</v>
      </c>
      <c r="B896" s="99" t="s">
        <v>29</v>
      </c>
      <c r="C896" s="99">
        <v>2025</v>
      </c>
      <c r="D896" s="62">
        <v>2390100</v>
      </c>
    </row>
    <row r="897" spans="1:4" x14ac:dyDescent="0.2">
      <c r="A897" s="99" t="s">
        <v>60</v>
      </c>
      <c r="B897" s="99" t="s">
        <v>29</v>
      </c>
      <c r="C897" s="99">
        <v>2014</v>
      </c>
      <c r="D897" s="62">
        <v>2550541.2400000002</v>
      </c>
    </row>
    <row r="898" spans="1:4" x14ac:dyDescent="0.2">
      <c r="A898" s="99" t="s">
        <v>60</v>
      </c>
      <c r="B898" s="99" t="s">
        <v>29</v>
      </c>
      <c r="C898" s="99">
        <v>2015</v>
      </c>
      <c r="D898" s="62">
        <v>2856305.93</v>
      </c>
    </row>
    <row r="899" spans="1:4" x14ac:dyDescent="0.2">
      <c r="A899" s="99" t="s">
        <v>60</v>
      </c>
      <c r="B899" s="99" t="s">
        <v>29</v>
      </c>
      <c r="C899" s="99">
        <v>2016</v>
      </c>
      <c r="D899" s="62">
        <v>3108739.92</v>
      </c>
    </row>
    <row r="900" spans="1:4" x14ac:dyDescent="0.2">
      <c r="A900" s="99" t="s">
        <v>60</v>
      </c>
      <c r="B900" s="99" t="s">
        <v>29</v>
      </c>
      <c r="C900" s="99">
        <v>2017</v>
      </c>
      <c r="D900" s="62">
        <v>3445330.22</v>
      </c>
    </row>
    <row r="901" spans="1:4" x14ac:dyDescent="0.2">
      <c r="A901" s="99" t="s">
        <v>60</v>
      </c>
      <c r="B901" s="99" t="s">
        <v>29</v>
      </c>
      <c r="C901" s="99">
        <v>2018</v>
      </c>
      <c r="D901" s="62">
        <v>3582124.64</v>
      </c>
    </row>
    <row r="902" spans="1:4" x14ac:dyDescent="0.2">
      <c r="A902" s="99" t="s">
        <v>60</v>
      </c>
      <c r="B902" s="99" t="s">
        <v>29</v>
      </c>
      <c r="C902" s="99">
        <v>2019</v>
      </c>
      <c r="D902" s="62">
        <v>4339236.2699999996</v>
      </c>
    </row>
    <row r="903" spans="1:4" x14ac:dyDescent="0.2">
      <c r="A903" s="99" t="s">
        <v>60</v>
      </c>
      <c r="B903" s="99" t="s">
        <v>29</v>
      </c>
      <c r="C903" s="99">
        <v>2020</v>
      </c>
      <c r="D903" s="62">
        <v>4459785.04</v>
      </c>
    </row>
    <row r="904" spans="1:4" x14ac:dyDescent="0.2">
      <c r="A904" s="99" t="s">
        <v>60</v>
      </c>
      <c r="B904" s="99" t="s">
        <v>29</v>
      </c>
      <c r="C904" s="99">
        <v>2021</v>
      </c>
      <c r="D904" s="62">
        <v>5182848</v>
      </c>
    </row>
    <row r="905" spans="1:4" x14ac:dyDescent="0.2">
      <c r="A905" s="99" t="s">
        <v>60</v>
      </c>
      <c r="B905" s="99" t="s">
        <v>29</v>
      </c>
      <c r="C905" s="99">
        <v>2022</v>
      </c>
      <c r="D905" s="62">
        <v>5577593.7400000002</v>
      </c>
    </row>
    <row r="906" spans="1:4" x14ac:dyDescent="0.2">
      <c r="A906" s="99" t="s">
        <v>60</v>
      </c>
      <c r="B906" s="99" t="s">
        <v>29</v>
      </c>
      <c r="C906" s="99">
        <v>2023</v>
      </c>
      <c r="D906" s="62">
        <v>5762096.053591161</v>
      </c>
    </row>
    <row r="907" spans="1:4" x14ac:dyDescent="0.2">
      <c r="A907" s="99" t="s">
        <v>60</v>
      </c>
      <c r="B907" s="99" t="s">
        <v>29</v>
      </c>
      <c r="C907" s="99">
        <v>2024</v>
      </c>
      <c r="D907" s="62">
        <v>7841386.2000000002</v>
      </c>
    </row>
    <row r="908" spans="1:4" x14ac:dyDescent="0.2">
      <c r="A908" s="99" t="s">
        <v>60</v>
      </c>
      <c r="B908" s="99" t="s">
        <v>29</v>
      </c>
      <c r="C908" s="99">
        <v>2025</v>
      </c>
      <c r="D908" s="62">
        <v>8165401.6100000003</v>
      </c>
    </row>
    <row r="909" spans="1:4" x14ac:dyDescent="0.2">
      <c r="A909" s="99" t="s">
        <v>74</v>
      </c>
      <c r="B909" s="99" t="s">
        <v>29</v>
      </c>
      <c r="C909" s="99">
        <v>2014</v>
      </c>
      <c r="D909" s="102">
        <v>0</v>
      </c>
    </row>
    <row r="910" spans="1:4" x14ac:dyDescent="0.2">
      <c r="A910" s="99" t="s">
        <v>74</v>
      </c>
      <c r="B910" s="99" t="s">
        <v>29</v>
      </c>
      <c r="C910" s="99">
        <v>2015</v>
      </c>
      <c r="D910" s="102">
        <v>0</v>
      </c>
    </row>
    <row r="911" spans="1:4" x14ac:dyDescent="0.2">
      <c r="A911" s="99" t="s">
        <v>74</v>
      </c>
      <c r="B911" s="99" t="s">
        <v>29</v>
      </c>
      <c r="C911" s="99">
        <v>2016</v>
      </c>
      <c r="D911" s="102">
        <v>0</v>
      </c>
    </row>
    <row r="912" spans="1:4" x14ac:dyDescent="0.2">
      <c r="A912" s="99" t="s">
        <v>74</v>
      </c>
      <c r="B912" s="99" t="s">
        <v>29</v>
      </c>
      <c r="C912" s="99">
        <v>2017</v>
      </c>
      <c r="D912" s="102">
        <v>0</v>
      </c>
    </row>
    <row r="913" spans="1:4" x14ac:dyDescent="0.2">
      <c r="A913" s="99" t="s">
        <v>74</v>
      </c>
      <c r="B913" s="99" t="s">
        <v>29</v>
      </c>
      <c r="C913" s="99">
        <v>2018</v>
      </c>
      <c r="D913" s="102">
        <v>0</v>
      </c>
    </row>
    <row r="914" spans="1:4" x14ac:dyDescent="0.2">
      <c r="A914" s="99" t="s">
        <v>74</v>
      </c>
      <c r="B914" s="99" t="s">
        <v>29</v>
      </c>
      <c r="C914" s="99">
        <v>2019</v>
      </c>
      <c r="D914" s="61">
        <v>0</v>
      </c>
    </row>
    <row r="915" spans="1:4" x14ac:dyDescent="0.2">
      <c r="A915" s="99" t="s">
        <v>74</v>
      </c>
      <c r="B915" s="99" t="s">
        <v>29</v>
      </c>
      <c r="C915" s="99">
        <v>2020</v>
      </c>
      <c r="D915" s="61">
        <v>0</v>
      </c>
    </row>
    <row r="916" spans="1:4" x14ac:dyDescent="0.2">
      <c r="A916" s="99" t="s">
        <v>74</v>
      </c>
      <c r="B916" s="99" t="s">
        <v>29</v>
      </c>
      <c r="C916" s="99">
        <v>2021</v>
      </c>
      <c r="D916" s="61">
        <v>0</v>
      </c>
    </row>
    <row r="917" spans="1:4" x14ac:dyDescent="0.2">
      <c r="A917" s="99" t="s">
        <v>74</v>
      </c>
      <c r="B917" s="99" t="s">
        <v>29</v>
      </c>
      <c r="C917" s="99">
        <v>2022</v>
      </c>
      <c r="D917" s="62">
        <v>5566249.1699999999</v>
      </c>
    </row>
    <row r="918" spans="1:4" x14ac:dyDescent="0.2">
      <c r="A918" s="99" t="s">
        <v>74</v>
      </c>
      <c r="B918" s="99" t="s">
        <v>29</v>
      </c>
      <c r="C918" s="99">
        <v>2023</v>
      </c>
      <c r="D918" s="62">
        <v>5686364.3209944759</v>
      </c>
    </row>
    <row r="919" spans="1:4" x14ac:dyDescent="0.2">
      <c r="A919" s="99" t="s">
        <v>74</v>
      </c>
      <c r="B919" s="99" t="s">
        <v>29</v>
      </c>
      <c r="C919" s="99">
        <v>2024</v>
      </c>
      <c r="D919" s="62">
        <v>8039170.8799999999</v>
      </c>
    </row>
    <row r="920" spans="1:4" x14ac:dyDescent="0.2">
      <c r="A920" s="99" t="s">
        <v>74</v>
      </c>
      <c r="B920" s="99" t="s">
        <v>29</v>
      </c>
      <c r="C920" s="99">
        <v>2025</v>
      </c>
      <c r="D920" s="62">
        <v>8377986.75</v>
      </c>
    </row>
    <row r="921" spans="1:4" x14ac:dyDescent="0.2">
      <c r="A921" s="99" t="s">
        <v>72</v>
      </c>
      <c r="B921" s="99" t="s">
        <v>29</v>
      </c>
      <c r="C921" s="99">
        <v>2014</v>
      </c>
      <c r="D921" s="62">
        <v>6625992</v>
      </c>
    </row>
    <row r="922" spans="1:4" x14ac:dyDescent="0.2">
      <c r="A922" s="99" t="s">
        <v>72</v>
      </c>
      <c r="B922" s="99" t="s">
        <v>29</v>
      </c>
      <c r="C922" s="99">
        <v>2015</v>
      </c>
      <c r="D922" s="62">
        <v>5697353</v>
      </c>
    </row>
    <row r="923" spans="1:4" x14ac:dyDescent="0.2">
      <c r="A923" s="99" t="s">
        <v>72</v>
      </c>
      <c r="B923" s="99" t="s">
        <v>29</v>
      </c>
      <c r="C923" s="99">
        <v>2016</v>
      </c>
      <c r="D923" s="62">
        <v>6681314</v>
      </c>
    </row>
    <row r="924" spans="1:4" x14ac:dyDescent="0.2">
      <c r="A924" s="99" t="s">
        <v>72</v>
      </c>
      <c r="B924" s="99" t="s">
        <v>29</v>
      </c>
      <c r="C924" s="99">
        <v>2017</v>
      </c>
      <c r="D924" s="62">
        <v>6921280</v>
      </c>
    </row>
    <row r="925" spans="1:4" x14ac:dyDescent="0.2">
      <c r="A925" s="99" t="s">
        <v>72</v>
      </c>
      <c r="B925" s="99" t="s">
        <v>29</v>
      </c>
      <c r="C925" s="99">
        <v>2018</v>
      </c>
      <c r="D925" s="62">
        <v>7698973</v>
      </c>
    </row>
    <row r="926" spans="1:4" x14ac:dyDescent="0.2">
      <c r="A926" s="99" t="s">
        <v>72</v>
      </c>
      <c r="B926" s="99" t="s">
        <v>29</v>
      </c>
      <c r="C926" s="99">
        <v>2019</v>
      </c>
      <c r="D926" s="62">
        <v>7938185</v>
      </c>
    </row>
    <row r="927" spans="1:4" ht="14.1" customHeight="1" x14ac:dyDescent="0.2">
      <c r="A927" s="99" t="s">
        <v>72</v>
      </c>
      <c r="B927" s="99" t="s">
        <v>29</v>
      </c>
      <c r="C927" s="99">
        <v>2020</v>
      </c>
      <c r="D927" s="62">
        <v>8035175</v>
      </c>
    </row>
    <row r="928" spans="1:4" x14ac:dyDescent="0.2">
      <c r="A928" s="99" t="s">
        <v>72</v>
      </c>
      <c r="B928" s="99" t="s">
        <v>29</v>
      </c>
      <c r="C928" s="99">
        <v>2021</v>
      </c>
      <c r="D928" s="62">
        <v>8197832</v>
      </c>
    </row>
    <row r="929" spans="1:4" ht="14.1" customHeight="1" x14ac:dyDescent="0.2">
      <c r="A929" s="99" t="s">
        <v>72</v>
      </c>
      <c r="B929" s="99" t="s">
        <v>29</v>
      </c>
      <c r="C929" s="99">
        <v>2022</v>
      </c>
      <c r="D929" s="62">
        <v>8499370</v>
      </c>
    </row>
    <row r="930" spans="1:4" x14ac:dyDescent="0.2">
      <c r="A930" s="99" t="s">
        <v>72</v>
      </c>
      <c r="B930" s="99" t="s">
        <v>29</v>
      </c>
      <c r="C930" s="99">
        <v>2023</v>
      </c>
      <c r="D930" s="62">
        <v>8672911</v>
      </c>
    </row>
    <row r="931" spans="1:4" x14ac:dyDescent="0.2">
      <c r="A931" s="99" t="s">
        <v>72</v>
      </c>
      <c r="B931" s="99" t="s">
        <v>29</v>
      </c>
      <c r="C931" s="99">
        <v>2024</v>
      </c>
      <c r="D931" s="62">
        <v>8372472</v>
      </c>
    </row>
    <row r="932" spans="1:4" x14ac:dyDescent="0.2">
      <c r="A932" s="99" t="s">
        <v>72</v>
      </c>
      <c r="B932" s="99" t="s">
        <v>29</v>
      </c>
      <c r="C932" s="99">
        <v>2025</v>
      </c>
      <c r="D932" s="62">
        <v>9049058</v>
      </c>
    </row>
    <row r="933" spans="1:4" x14ac:dyDescent="0.2">
      <c r="A933" s="99" t="s">
        <v>73</v>
      </c>
      <c r="B933" s="99" t="s">
        <v>29</v>
      </c>
      <c r="C933" s="99">
        <v>2014</v>
      </c>
      <c r="D933" s="62">
        <v>3908299.2</v>
      </c>
    </row>
    <row r="934" spans="1:4" x14ac:dyDescent="0.2">
      <c r="A934" s="99" t="s">
        <v>73</v>
      </c>
      <c r="B934" s="99" t="s">
        <v>29</v>
      </c>
      <c r="C934" s="99">
        <v>2015</v>
      </c>
      <c r="D934" s="62">
        <v>3378594.16</v>
      </c>
    </row>
    <row r="935" spans="1:4" x14ac:dyDescent="0.2">
      <c r="A935" s="99" t="s">
        <v>73</v>
      </c>
      <c r="B935" s="99" t="s">
        <v>29</v>
      </c>
      <c r="C935" s="99">
        <v>2016</v>
      </c>
      <c r="D935" s="62">
        <v>5572854.5700000003</v>
      </c>
    </row>
    <row r="936" spans="1:4" x14ac:dyDescent="0.2">
      <c r="A936" s="99" t="s">
        <v>73</v>
      </c>
      <c r="B936" s="99" t="s">
        <v>29</v>
      </c>
      <c r="C936" s="99">
        <v>2017</v>
      </c>
      <c r="D936" s="62">
        <v>4820297.76</v>
      </c>
    </row>
    <row r="937" spans="1:4" x14ac:dyDescent="0.2">
      <c r="A937" s="99" t="s">
        <v>73</v>
      </c>
      <c r="B937" s="99" t="s">
        <v>29</v>
      </c>
      <c r="C937" s="99">
        <v>2018</v>
      </c>
      <c r="D937" s="62">
        <v>4394696.87</v>
      </c>
    </row>
    <row r="938" spans="1:4" x14ac:dyDescent="0.2">
      <c r="A938" s="99" t="s">
        <v>73</v>
      </c>
      <c r="B938" s="99" t="s">
        <v>29</v>
      </c>
      <c r="C938" s="99">
        <v>2019</v>
      </c>
      <c r="D938" s="62">
        <v>4676242.55</v>
      </c>
    </row>
    <row r="939" spans="1:4" x14ac:dyDescent="0.2">
      <c r="A939" s="99" t="s">
        <v>73</v>
      </c>
      <c r="B939" s="99" t="s">
        <v>29</v>
      </c>
      <c r="C939" s="99">
        <v>2020</v>
      </c>
      <c r="D939" s="62">
        <v>3519041.02</v>
      </c>
    </row>
    <row r="940" spans="1:4" x14ac:dyDescent="0.2">
      <c r="A940" s="99" t="s">
        <v>73</v>
      </c>
      <c r="B940" s="99" t="s">
        <v>29</v>
      </c>
      <c r="C940" s="99">
        <v>2021</v>
      </c>
      <c r="D940" s="62">
        <v>4647027.6100000003</v>
      </c>
    </row>
    <row r="941" spans="1:4" x14ac:dyDescent="0.2">
      <c r="A941" s="99" t="s">
        <v>73</v>
      </c>
      <c r="B941" s="99" t="s">
        <v>29</v>
      </c>
      <c r="C941" s="99">
        <v>2022</v>
      </c>
      <c r="D941" s="62">
        <v>3619633.09</v>
      </c>
    </row>
    <row r="942" spans="1:4" x14ac:dyDescent="0.2">
      <c r="A942" s="99" t="s">
        <v>73</v>
      </c>
      <c r="B942" s="99" t="s">
        <v>29</v>
      </c>
      <c r="C942" s="99">
        <v>2023</v>
      </c>
      <c r="D942" s="62">
        <v>4382988.0999999996</v>
      </c>
    </row>
    <row r="943" spans="1:4" x14ac:dyDescent="0.2">
      <c r="A943" s="99" t="s">
        <v>73</v>
      </c>
      <c r="B943" s="99" t="s">
        <v>29</v>
      </c>
      <c r="C943" s="99">
        <v>2024</v>
      </c>
      <c r="D943" s="62">
        <v>4330477.1399999997</v>
      </c>
    </row>
    <row r="944" spans="1:4" x14ac:dyDescent="0.2">
      <c r="A944" s="99" t="s">
        <v>73</v>
      </c>
      <c r="B944" s="99" t="s">
        <v>29</v>
      </c>
      <c r="C944" s="99">
        <v>2025</v>
      </c>
      <c r="D944" s="62">
        <v>4181577.18</v>
      </c>
    </row>
    <row r="945" spans="1:4" ht="14.1" customHeight="1" x14ac:dyDescent="0.2">
      <c r="A945" s="99" t="s">
        <v>11</v>
      </c>
      <c r="B945" s="99" t="s">
        <v>29</v>
      </c>
      <c r="C945" s="99">
        <v>2014</v>
      </c>
      <c r="D945" s="61">
        <v>0</v>
      </c>
    </row>
    <row r="946" spans="1:4" x14ac:dyDescent="0.2">
      <c r="A946" s="99" t="s">
        <v>11</v>
      </c>
      <c r="B946" s="99" t="s">
        <v>29</v>
      </c>
      <c r="C946" s="99">
        <v>2015</v>
      </c>
      <c r="D946" s="102">
        <v>25130</v>
      </c>
    </row>
    <row r="947" spans="1:4" x14ac:dyDescent="0.2">
      <c r="A947" s="99" t="s">
        <v>11</v>
      </c>
      <c r="B947" s="99" t="s">
        <v>29</v>
      </c>
      <c r="C947" s="99">
        <v>2016</v>
      </c>
      <c r="D947" s="102">
        <v>14953</v>
      </c>
    </row>
    <row r="948" spans="1:4" x14ac:dyDescent="0.2">
      <c r="A948" s="99" t="s">
        <v>11</v>
      </c>
      <c r="B948" s="99" t="s">
        <v>29</v>
      </c>
      <c r="C948" s="99">
        <v>2017</v>
      </c>
      <c r="D948" s="102">
        <v>105000</v>
      </c>
    </row>
    <row r="949" spans="1:4" x14ac:dyDescent="0.2">
      <c r="A949" s="99" t="s">
        <v>11</v>
      </c>
      <c r="B949" s="99" t="s">
        <v>29</v>
      </c>
      <c r="C949" s="99">
        <v>2018</v>
      </c>
      <c r="D949" s="102">
        <v>167152.13</v>
      </c>
    </row>
    <row r="950" spans="1:4" x14ac:dyDescent="0.2">
      <c r="A950" s="99" t="s">
        <v>11</v>
      </c>
      <c r="B950" s="99" t="s">
        <v>29</v>
      </c>
      <c r="C950" s="99">
        <v>2019</v>
      </c>
      <c r="D950" s="102">
        <v>178385</v>
      </c>
    </row>
    <row r="951" spans="1:4" x14ac:dyDescent="0.2">
      <c r="A951" s="99" t="s">
        <v>11</v>
      </c>
      <c r="B951" s="99" t="s">
        <v>29</v>
      </c>
      <c r="C951" s="99">
        <v>2020</v>
      </c>
      <c r="D951" s="61">
        <v>349080.09</v>
      </c>
    </row>
    <row r="952" spans="1:4" x14ac:dyDescent="0.2">
      <c r="A952" s="99" t="s">
        <v>11</v>
      </c>
      <c r="B952" s="99" t="s">
        <v>29</v>
      </c>
      <c r="C952" s="99">
        <v>2021</v>
      </c>
      <c r="D952" s="61">
        <v>202984</v>
      </c>
    </row>
    <row r="953" spans="1:4" x14ac:dyDescent="0.2">
      <c r="A953" s="99" t="s">
        <v>11</v>
      </c>
      <c r="B953" s="99" t="s">
        <v>29</v>
      </c>
      <c r="C953" s="99">
        <v>2022</v>
      </c>
      <c r="D953" s="61">
        <v>243278.98</v>
      </c>
    </row>
    <row r="954" spans="1:4" x14ac:dyDescent="0.2">
      <c r="A954" s="99" t="s">
        <v>11</v>
      </c>
      <c r="B954" s="99" t="s">
        <v>29</v>
      </c>
      <c r="C954" s="99">
        <v>2023</v>
      </c>
      <c r="D954" s="99">
        <v>241775.19337016574</v>
      </c>
    </row>
    <row r="955" spans="1:4" x14ac:dyDescent="0.2">
      <c r="A955" s="99" t="s">
        <v>11</v>
      </c>
      <c r="B955" s="99" t="s">
        <v>29</v>
      </c>
      <c r="C955" s="99">
        <v>2024</v>
      </c>
      <c r="D955" s="62">
        <v>7600178.3600000003</v>
      </c>
    </row>
    <row r="956" spans="1:4" x14ac:dyDescent="0.2">
      <c r="A956" s="99" t="s">
        <v>11</v>
      </c>
      <c r="B956" s="99" t="s">
        <v>29</v>
      </c>
      <c r="C956" s="99">
        <v>2025</v>
      </c>
      <c r="D956" s="62">
        <v>7857606.5700000003</v>
      </c>
    </row>
    <row r="957" spans="1:4" x14ac:dyDescent="0.2">
      <c r="A957" s="99" t="s">
        <v>71</v>
      </c>
      <c r="B957" s="99" t="s">
        <v>93</v>
      </c>
      <c r="C957" s="99">
        <v>2014</v>
      </c>
      <c r="D957" s="86">
        <v>0.13877040766268872</v>
      </c>
    </row>
    <row r="958" spans="1:4" x14ac:dyDescent="0.2">
      <c r="A958" s="99" t="s">
        <v>71</v>
      </c>
      <c r="B958" s="99" t="s">
        <v>93</v>
      </c>
      <c r="C958" s="99">
        <v>2015</v>
      </c>
      <c r="D958" s="86">
        <v>0.11800735691621812</v>
      </c>
    </row>
    <row r="959" spans="1:4" x14ac:dyDescent="0.2">
      <c r="A959" s="99" t="s">
        <v>71</v>
      </c>
      <c r="B959" s="99" t="s">
        <v>93</v>
      </c>
      <c r="C959" s="99">
        <v>2016</v>
      </c>
      <c r="D959" s="86">
        <v>0.11532680703325121</v>
      </c>
    </row>
    <row r="960" spans="1:4" x14ac:dyDescent="0.2">
      <c r="A960" s="99" t="s">
        <v>71</v>
      </c>
      <c r="B960" s="99" t="s">
        <v>93</v>
      </c>
      <c r="C960" s="99">
        <v>2017</v>
      </c>
      <c r="D960" s="86">
        <v>8.2750357214039533E-2</v>
      </c>
    </row>
    <row r="961" spans="1:4" x14ac:dyDescent="0.2">
      <c r="A961" s="99" t="s">
        <v>71</v>
      </c>
      <c r="B961" s="99" t="s">
        <v>93</v>
      </c>
      <c r="C961" s="99">
        <v>2018</v>
      </c>
      <c r="D961" s="86">
        <v>8.1325532166620612E-2</v>
      </c>
    </row>
    <row r="962" spans="1:4" x14ac:dyDescent="0.2">
      <c r="A962" s="99" t="s">
        <v>71</v>
      </c>
      <c r="B962" s="99" t="s">
        <v>93</v>
      </c>
      <c r="C962" s="99">
        <v>2019</v>
      </c>
      <c r="D962" s="86">
        <v>8.1803420312017164E-2</v>
      </c>
    </row>
    <row r="963" spans="1:4" x14ac:dyDescent="0.2">
      <c r="A963" s="99" t="s">
        <v>71</v>
      </c>
      <c r="B963" s="99" t="s">
        <v>93</v>
      </c>
      <c r="C963" s="99">
        <v>2020</v>
      </c>
      <c r="D963" s="86">
        <v>8.5739328927994879E-2</v>
      </c>
    </row>
    <row r="964" spans="1:4" x14ac:dyDescent="0.2">
      <c r="A964" s="99" t="s">
        <v>71</v>
      </c>
      <c r="B964" s="99" t="s">
        <v>93</v>
      </c>
      <c r="C964" s="99">
        <v>2021</v>
      </c>
      <c r="D964" s="86">
        <v>7.8020035095571219E-2</v>
      </c>
    </row>
    <row r="965" spans="1:4" x14ac:dyDescent="0.2">
      <c r="A965" s="99" t="s">
        <v>71</v>
      </c>
      <c r="B965" s="99" t="s">
        <v>93</v>
      </c>
      <c r="C965" s="99">
        <v>2022</v>
      </c>
      <c r="D965" s="86">
        <v>8.1630345233190155E-2</v>
      </c>
    </row>
    <row r="966" spans="1:4" x14ac:dyDescent="0.2">
      <c r="A966" s="99" t="s">
        <v>71</v>
      </c>
      <c r="B966" s="99" t="s">
        <v>93</v>
      </c>
      <c r="C966" s="99">
        <v>2023</v>
      </c>
      <c r="D966" s="86">
        <v>0.12638730910972526</v>
      </c>
    </row>
    <row r="967" spans="1:4" ht="14.1" customHeight="1" x14ac:dyDescent="0.2">
      <c r="A967" s="99" t="s">
        <v>71</v>
      </c>
      <c r="B967" s="99" t="s">
        <v>93</v>
      </c>
      <c r="C967" s="99">
        <v>2024</v>
      </c>
      <c r="D967" s="86">
        <v>8.7070384493355579E-2</v>
      </c>
    </row>
    <row r="968" spans="1:4" x14ac:dyDescent="0.2">
      <c r="A968" s="99" t="s">
        <v>71</v>
      </c>
      <c r="B968" s="99" t="s">
        <v>93</v>
      </c>
      <c r="C968" s="99">
        <v>2025</v>
      </c>
      <c r="D968" s="86">
        <v>7.2719055091875026E-2</v>
      </c>
    </row>
    <row r="969" spans="1:4" x14ac:dyDescent="0.2">
      <c r="A969" s="99" t="s">
        <v>60</v>
      </c>
      <c r="B969" s="99" t="s">
        <v>93</v>
      </c>
      <c r="C969" s="99">
        <v>2014</v>
      </c>
      <c r="D969" s="86">
        <v>8.8565437969548452E-2</v>
      </c>
    </row>
    <row r="970" spans="1:4" ht="14.1" customHeight="1" x14ac:dyDescent="0.2">
      <c r="A970" s="99" t="s">
        <v>60</v>
      </c>
      <c r="B970" s="99" t="s">
        <v>93</v>
      </c>
      <c r="C970" s="99">
        <v>2015</v>
      </c>
      <c r="D970" s="86">
        <v>0.102223523520851</v>
      </c>
    </row>
    <row r="971" spans="1:4" x14ac:dyDescent="0.2">
      <c r="A971" s="99" t="s">
        <v>60</v>
      </c>
      <c r="B971" s="99" t="s">
        <v>93</v>
      </c>
      <c r="C971" s="99">
        <v>2016</v>
      </c>
      <c r="D971" s="86">
        <v>8.8708236207705113E-2</v>
      </c>
    </row>
    <row r="972" spans="1:4" x14ac:dyDescent="0.2">
      <c r="A972" s="99" t="s">
        <v>60</v>
      </c>
      <c r="B972" s="99" t="s">
        <v>93</v>
      </c>
      <c r="C972" s="99">
        <v>2017</v>
      </c>
      <c r="D972" s="86">
        <v>9.2291816444183439E-2</v>
      </c>
    </row>
    <row r="973" spans="1:4" x14ac:dyDescent="0.2">
      <c r="A973" s="99" t="s">
        <v>60</v>
      </c>
      <c r="B973" s="99" t="s">
        <v>93</v>
      </c>
      <c r="C973" s="99">
        <v>2018</v>
      </c>
      <c r="D973" s="86">
        <v>7.5916470710102865E-2</v>
      </c>
    </row>
    <row r="974" spans="1:4" x14ac:dyDescent="0.2">
      <c r="A974" s="99" t="s">
        <v>60</v>
      </c>
      <c r="B974" s="99" t="s">
        <v>93</v>
      </c>
      <c r="C974" s="99">
        <v>2019</v>
      </c>
      <c r="D974" s="86">
        <v>7.6066022410065048E-2</v>
      </c>
    </row>
    <row r="975" spans="1:4" x14ac:dyDescent="0.2">
      <c r="A975" s="99" t="s">
        <v>60</v>
      </c>
      <c r="B975" s="99" t="s">
        <v>93</v>
      </c>
      <c r="C975" s="99">
        <v>2020</v>
      </c>
      <c r="D975" s="86">
        <v>7.2482326810602002E-2</v>
      </c>
    </row>
    <row r="976" spans="1:4" x14ac:dyDescent="0.2">
      <c r="A976" s="99" t="s">
        <v>60</v>
      </c>
      <c r="B976" s="99" t="s">
        <v>93</v>
      </c>
      <c r="C976" s="99">
        <v>2021</v>
      </c>
      <c r="D976" s="86">
        <v>5.3095575059708619E-2</v>
      </c>
    </row>
    <row r="977" spans="1:4" x14ac:dyDescent="0.2">
      <c r="A977" s="99" t="s">
        <v>60</v>
      </c>
      <c r="B977" s="99" t="s">
        <v>93</v>
      </c>
      <c r="C977" s="99">
        <v>2022</v>
      </c>
      <c r="D977" s="86">
        <v>9.4203023357159688E-2</v>
      </c>
    </row>
    <row r="978" spans="1:4" x14ac:dyDescent="0.2">
      <c r="A978" s="99" t="s">
        <v>60</v>
      </c>
      <c r="B978" s="99" t="s">
        <v>93</v>
      </c>
      <c r="C978" s="99">
        <v>2023</v>
      </c>
      <c r="D978" s="86">
        <v>9.8533114597141883E-2</v>
      </c>
    </row>
    <row r="979" spans="1:4" x14ac:dyDescent="0.2">
      <c r="A979" s="99" t="s">
        <v>60</v>
      </c>
      <c r="B979" s="99" t="s">
        <v>93</v>
      </c>
      <c r="C979" s="99">
        <v>2024</v>
      </c>
      <c r="D979" s="86">
        <v>0.11299920299042986</v>
      </c>
    </row>
    <row r="980" spans="1:4" x14ac:dyDescent="0.2">
      <c r="A980" s="99" t="s">
        <v>60</v>
      </c>
      <c r="B980" s="99" t="s">
        <v>93</v>
      </c>
      <c r="C980" s="99">
        <v>2025</v>
      </c>
      <c r="D980" s="86">
        <v>7.1143547444493749E-2</v>
      </c>
    </row>
    <row r="981" spans="1:4" x14ac:dyDescent="0.2">
      <c r="A981" s="99" t="s">
        <v>74</v>
      </c>
      <c r="B981" s="99" t="s">
        <v>93</v>
      </c>
      <c r="C981" s="99">
        <v>2014</v>
      </c>
      <c r="D981" s="86">
        <v>6.8838980155706372E-2</v>
      </c>
    </row>
    <row r="982" spans="1:4" x14ac:dyDescent="0.2">
      <c r="A982" s="99" t="s">
        <v>74</v>
      </c>
      <c r="B982" s="99" t="s">
        <v>93</v>
      </c>
      <c r="C982" s="99">
        <v>2015</v>
      </c>
      <c r="D982" s="86">
        <v>7.368151196859557E-2</v>
      </c>
    </row>
    <row r="983" spans="1:4" x14ac:dyDescent="0.2">
      <c r="A983" s="99" t="s">
        <v>74</v>
      </c>
      <c r="B983" s="99" t="s">
        <v>93</v>
      </c>
      <c r="C983" s="99">
        <v>2016</v>
      </c>
      <c r="D983" s="86">
        <v>7.2523773486323537E-2</v>
      </c>
    </row>
    <row r="984" spans="1:4" x14ac:dyDescent="0.2">
      <c r="A984" s="99" t="s">
        <v>74</v>
      </c>
      <c r="B984" s="99" t="s">
        <v>93</v>
      </c>
      <c r="C984" s="99">
        <v>2017</v>
      </c>
      <c r="D984" s="86">
        <v>7.0040104677893705E-2</v>
      </c>
    </row>
    <row r="985" spans="1:4" x14ac:dyDescent="0.2">
      <c r="A985" s="99" t="s">
        <v>74</v>
      </c>
      <c r="B985" s="99" t="s">
        <v>93</v>
      </c>
      <c r="C985" s="99">
        <v>2018</v>
      </c>
      <c r="D985" s="86">
        <v>5.6480753180952754E-2</v>
      </c>
    </row>
    <row r="986" spans="1:4" x14ac:dyDescent="0.2">
      <c r="A986" s="99" t="s">
        <v>74</v>
      </c>
      <c r="B986" s="99" t="s">
        <v>93</v>
      </c>
      <c r="C986" s="99">
        <v>2019</v>
      </c>
      <c r="D986" s="86">
        <v>6.7195845188846332E-2</v>
      </c>
    </row>
    <row r="987" spans="1:4" x14ac:dyDescent="0.2">
      <c r="A987" s="99" t="s">
        <v>74</v>
      </c>
      <c r="B987" s="99" t="s">
        <v>93</v>
      </c>
      <c r="C987" s="99">
        <v>2020</v>
      </c>
      <c r="D987" s="86">
        <v>6.3317598841294287E-2</v>
      </c>
    </row>
    <row r="988" spans="1:4" x14ac:dyDescent="0.2">
      <c r="A988" s="99" t="s">
        <v>74</v>
      </c>
      <c r="B988" s="99" t="s">
        <v>93</v>
      </c>
      <c r="C988" s="99">
        <v>2021</v>
      </c>
      <c r="D988" s="86">
        <v>4.1956801162342204E-2</v>
      </c>
    </row>
    <row r="989" spans="1:4" x14ac:dyDescent="0.2">
      <c r="A989" s="99" t="s">
        <v>74</v>
      </c>
      <c r="B989" s="99" t="s">
        <v>93</v>
      </c>
      <c r="C989" s="99">
        <v>2022</v>
      </c>
      <c r="D989" s="86">
        <v>7.5696142347306636E-2</v>
      </c>
    </row>
    <row r="990" spans="1:4" x14ac:dyDescent="0.2">
      <c r="A990" s="99" t="s">
        <v>74</v>
      </c>
      <c r="B990" s="99" t="s">
        <v>93</v>
      </c>
      <c r="C990" s="99">
        <v>2023</v>
      </c>
      <c r="D990" s="86">
        <v>8.1117869075462617E-2</v>
      </c>
    </row>
    <row r="991" spans="1:4" x14ac:dyDescent="0.2">
      <c r="A991" s="99" t="s">
        <v>74</v>
      </c>
      <c r="B991" s="99" t="s">
        <v>93</v>
      </c>
      <c r="C991" s="99">
        <v>2024</v>
      </c>
      <c r="D991" s="86">
        <v>0.11584972090928765</v>
      </c>
    </row>
    <row r="992" spans="1:4" x14ac:dyDescent="0.2">
      <c r="A992" s="99" t="s">
        <v>74</v>
      </c>
      <c r="B992" s="99" t="s">
        <v>93</v>
      </c>
      <c r="C992" s="99">
        <v>2025</v>
      </c>
      <c r="D992" s="86">
        <v>7.7537466181645032E-2</v>
      </c>
    </row>
    <row r="993" spans="1:4" x14ac:dyDescent="0.2">
      <c r="A993" s="99" t="s">
        <v>72</v>
      </c>
      <c r="B993" s="99" t="s">
        <v>93</v>
      </c>
      <c r="C993" s="99">
        <v>2014</v>
      </c>
      <c r="D993" s="86">
        <v>0.12066033584447207</v>
      </c>
    </row>
    <row r="994" spans="1:4" x14ac:dyDescent="0.2">
      <c r="A994" s="99" t="s">
        <v>72</v>
      </c>
      <c r="B994" s="99" t="s">
        <v>93</v>
      </c>
      <c r="C994" s="99">
        <v>2015</v>
      </c>
      <c r="D994" s="86">
        <v>0.12651529122062435</v>
      </c>
    </row>
    <row r="995" spans="1:4" x14ac:dyDescent="0.2">
      <c r="A995" s="99" t="s">
        <v>72</v>
      </c>
      <c r="B995" s="99" t="s">
        <v>93</v>
      </c>
      <c r="C995" s="99">
        <v>2016</v>
      </c>
      <c r="D995" s="86">
        <v>0.12165257651490224</v>
      </c>
    </row>
    <row r="996" spans="1:4" x14ac:dyDescent="0.2">
      <c r="A996" s="99" t="s">
        <v>72</v>
      </c>
      <c r="B996" s="99" t="s">
        <v>93</v>
      </c>
      <c r="C996" s="99">
        <v>2017</v>
      </c>
      <c r="D996" s="86">
        <v>7.3792324578625765E-2</v>
      </c>
    </row>
    <row r="997" spans="1:4" x14ac:dyDescent="0.2">
      <c r="A997" s="99" t="s">
        <v>72</v>
      </c>
      <c r="B997" s="99" t="s">
        <v>93</v>
      </c>
      <c r="C997" s="99">
        <v>2018</v>
      </c>
      <c r="D997" s="86">
        <v>6.8814188124240422E-2</v>
      </c>
    </row>
    <row r="998" spans="1:4" x14ac:dyDescent="0.2">
      <c r="A998" s="99" t="s">
        <v>72</v>
      </c>
      <c r="B998" s="99" t="s">
        <v>93</v>
      </c>
      <c r="C998" s="99">
        <v>2019</v>
      </c>
      <c r="D998" s="86">
        <v>6.5031966200112187E-2</v>
      </c>
    </row>
    <row r="999" spans="1:4" x14ac:dyDescent="0.2">
      <c r="A999" s="99" t="s">
        <v>72</v>
      </c>
      <c r="B999" s="99" t="s">
        <v>93</v>
      </c>
      <c r="C999" s="99">
        <v>2020</v>
      </c>
      <c r="D999" s="86">
        <v>6.3510939829673915E-2</v>
      </c>
    </row>
    <row r="1000" spans="1:4" x14ac:dyDescent="0.2">
      <c r="A1000" s="99" t="s">
        <v>72</v>
      </c>
      <c r="B1000" s="99" t="s">
        <v>93</v>
      </c>
      <c r="C1000" s="99">
        <v>2021</v>
      </c>
      <c r="D1000" s="86">
        <v>5.7329365325707614E-2</v>
      </c>
    </row>
    <row r="1001" spans="1:4" x14ac:dyDescent="0.2">
      <c r="A1001" s="99" t="s">
        <v>72</v>
      </c>
      <c r="B1001" s="99" t="s">
        <v>93</v>
      </c>
      <c r="C1001" s="99">
        <v>2022</v>
      </c>
      <c r="D1001" s="86">
        <v>9.1133023818457226E-2</v>
      </c>
    </row>
    <row r="1002" spans="1:4" x14ac:dyDescent="0.2">
      <c r="A1002" s="99" t="s">
        <v>72</v>
      </c>
      <c r="B1002" s="99" t="s">
        <v>93</v>
      </c>
      <c r="C1002" s="99">
        <v>2023</v>
      </c>
      <c r="D1002" s="86">
        <v>0.13163369218814708</v>
      </c>
    </row>
    <row r="1003" spans="1:4" x14ac:dyDescent="0.2">
      <c r="A1003" s="99" t="s">
        <v>72</v>
      </c>
      <c r="B1003" s="99" t="s">
        <v>93</v>
      </c>
      <c r="C1003" s="99">
        <v>2024</v>
      </c>
      <c r="D1003" s="86">
        <v>7.7730608808569066E-2</v>
      </c>
    </row>
    <row r="1004" spans="1:4" x14ac:dyDescent="0.2">
      <c r="A1004" s="99" t="s">
        <v>72</v>
      </c>
      <c r="B1004" s="99" t="s">
        <v>93</v>
      </c>
      <c r="C1004" s="99">
        <v>2025</v>
      </c>
      <c r="D1004" s="86">
        <v>5.6009174533051292E-2</v>
      </c>
    </row>
    <row r="1005" spans="1:4" x14ac:dyDescent="0.2">
      <c r="A1005" s="99" t="s">
        <v>73</v>
      </c>
      <c r="B1005" s="99" t="s">
        <v>93</v>
      </c>
      <c r="C1005" s="99">
        <v>2014</v>
      </c>
      <c r="D1005" s="86">
        <v>0.13580220745392949</v>
      </c>
    </row>
    <row r="1006" spans="1:4" x14ac:dyDescent="0.2">
      <c r="A1006" s="99" t="s">
        <v>73</v>
      </c>
      <c r="B1006" s="99" t="s">
        <v>93</v>
      </c>
      <c r="C1006" s="99">
        <v>2015</v>
      </c>
      <c r="D1006" s="86">
        <v>0.14773535253481901</v>
      </c>
    </row>
    <row r="1007" spans="1:4" x14ac:dyDescent="0.2">
      <c r="A1007" s="99" t="s">
        <v>73</v>
      </c>
      <c r="B1007" s="99" t="s">
        <v>93</v>
      </c>
      <c r="C1007" s="99">
        <v>2016</v>
      </c>
      <c r="D1007" s="86">
        <v>9.2493976768411049E-2</v>
      </c>
    </row>
    <row r="1008" spans="1:4" x14ac:dyDescent="0.2">
      <c r="A1008" s="99" t="s">
        <v>73</v>
      </c>
      <c r="B1008" s="99" t="s">
        <v>93</v>
      </c>
      <c r="C1008" s="99">
        <v>2017</v>
      </c>
      <c r="D1008" s="86">
        <v>8.9294834825583286E-2</v>
      </c>
    </row>
    <row r="1009" spans="1:4" x14ac:dyDescent="0.2">
      <c r="A1009" s="99" t="s">
        <v>73</v>
      </c>
      <c r="B1009" s="99" t="s">
        <v>93</v>
      </c>
      <c r="C1009" s="99">
        <v>2018</v>
      </c>
      <c r="D1009" s="86">
        <v>7.7007344528780955E-2</v>
      </c>
    </row>
    <row r="1010" spans="1:4" x14ac:dyDescent="0.2">
      <c r="A1010" s="99" t="s">
        <v>73</v>
      </c>
      <c r="B1010" s="99" t="s">
        <v>93</v>
      </c>
      <c r="C1010" s="99">
        <v>2019</v>
      </c>
      <c r="D1010" s="86">
        <v>6.7086456775999559E-2</v>
      </c>
    </row>
    <row r="1011" spans="1:4" x14ac:dyDescent="0.2">
      <c r="A1011" s="99" t="s">
        <v>73</v>
      </c>
      <c r="B1011" s="99" t="s">
        <v>93</v>
      </c>
      <c r="C1011" s="99">
        <v>2020</v>
      </c>
      <c r="D1011" s="86">
        <v>5.293608821612289E-2</v>
      </c>
    </row>
    <row r="1012" spans="1:4" x14ac:dyDescent="0.2">
      <c r="A1012" s="99" t="s">
        <v>73</v>
      </c>
      <c r="B1012" s="99" t="s">
        <v>93</v>
      </c>
      <c r="C1012" s="99">
        <v>2021</v>
      </c>
      <c r="D1012" s="86">
        <v>5.0638478509642669E-2</v>
      </c>
    </row>
    <row r="1013" spans="1:4" x14ac:dyDescent="0.2">
      <c r="A1013" s="99" t="s">
        <v>73</v>
      </c>
      <c r="B1013" s="99" t="s">
        <v>93</v>
      </c>
      <c r="C1013" s="99">
        <v>2022</v>
      </c>
      <c r="D1013" s="86">
        <v>6.710057891386588E-2</v>
      </c>
    </row>
    <row r="1014" spans="1:4" x14ac:dyDescent="0.2">
      <c r="A1014" s="99" t="s">
        <v>73</v>
      </c>
      <c r="B1014" s="99" t="s">
        <v>93</v>
      </c>
      <c r="C1014" s="99">
        <v>2023</v>
      </c>
      <c r="D1014" s="86">
        <v>8.6545733480377682E-2</v>
      </c>
    </row>
    <row r="1015" spans="1:4" x14ac:dyDescent="0.2">
      <c r="A1015" s="99" t="s">
        <v>73</v>
      </c>
      <c r="B1015" s="99" t="s">
        <v>93</v>
      </c>
      <c r="C1015" s="99">
        <v>2024</v>
      </c>
      <c r="D1015" s="86">
        <v>5.0921440611322755E-2</v>
      </c>
    </row>
    <row r="1016" spans="1:4" x14ac:dyDescent="0.2">
      <c r="A1016" s="99" t="s">
        <v>73</v>
      </c>
      <c r="B1016" s="99" t="s">
        <v>93</v>
      </c>
      <c r="C1016" s="99">
        <v>2025</v>
      </c>
      <c r="D1016" s="86">
        <v>5.6190987633613403E-2</v>
      </c>
    </row>
    <row r="1017" spans="1:4" x14ac:dyDescent="0.2">
      <c r="A1017" s="99" t="s">
        <v>11</v>
      </c>
      <c r="B1017" s="99" t="s">
        <v>93</v>
      </c>
      <c r="C1017" s="99">
        <v>2014</v>
      </c>
      <c r="D1017" s="86">
        <v>6.772813046365235E-2</v>
      </c>
    </row>
    <row r="1018" spans="1:4" x14ac:dyDescent="0.2">
      <c r="A1018" s="99" t="s">
        <v>11</v>
      </c>
      <c r="B1018" s="99" t="s">
        <v>93</v>
      </c>
      <c r="C1018" s="99">
        <v>2015</v>
      </c>
      <c r="D1018" s="86">
        <v>7.0228688444573001E-2</v>
      </c>
    </row>
    <row r="1019" spans="1:4" x14ac:dyDescent="0.2">
      <c r="A1019" s="99" t="s">
        <v>11</v>
      </c>
      <c r="B1019" s="99" t="s">
        <v>93</v>
      </c>
      <c r="C1019" s="99">
        <v>2016</v>
      </c>
      <c r="D1019" s="86">
        <v>6.2327034376462087E-2</v>
      </c>
    </row>
    <row r="1020" spans="1:4" x14ac:dyDescent="0.2">
      <c r="A1020" s="99" t="s">
        <v>11</v>
      </c>
      <c r="B1020" s="99" t="s">
        <v>93</v>
      </c>
      <c r="C1020" s="99">
        <v>2017</v>
      </c>
      <c r="D1020" s="86">
        <v>6.3267101209497204E-2</v>
      </c>
    </row>
    <row r="1021" spans="1:4" x14ac:dyDescent="0.2">
      <c r="A1021" s="99" t="s">
        <v>11</v>
      </c>
      <c r="B1021" s="99" t="s">
        <v>93</v>
      </c>
      <c r="C1021" s="99">
        <v>2018</v>
      </c>
      <c r="D1021" s="86">
        <v>8.288611795713316E-2</v>
      </c>
    </row>
    <row r="1022" spans="1:4" x14ac:dyDescent="0.2">
      <c r="A1022" s="99" t="s">
        <v>11</v>
      </c>
      <c r="B1022" s="99" t="s">
        <v>93</v>
      </c>
      <c r="C1022" s="99">
        <v>2019</v>
      </c>
      <c r="D1022" s="86">
        <v>8.6142981595601617E-2</v>
      </c>
    </row>
    <row r="1023" spans="1:4" x14ac:dyDescent="0.2">
      <c r="A1023" s="99" t="s">
        <v>11</v>
      </c>
      <c r="B1023" s="99" t="s">
        <v>93</v>
      </c>
      <c r="C1023" s="99">
        <v>2020</v>
      </c>
      <c r="D1023" s="86">
        <v>7.9902434172764644E-2</v>
      </c>
    </row>
    <row r="1024" spans="1:4" x14ac:dyDescent="0.2">
      <c r="A1024" s="99" t="s">
        <v>11</v>
      </c>
      <c r="B1024" s="99" t="s">
        <v>93</v>
      </c>
      <c r="C1024" s="99">
        <v>2021</v>
      </c>
      <c r="D1024" s="86">
        <v>5.8873955250499703E-2</v>
      </c>
    </row>
    <row r="1025" spans="1:4" x14ac:dyDescent="0.2">
      <c r="A1025" s="99" t="s">
        <v>11</v>
      </c>
      <c r="B1025" s="99" t="s">
        <v>93</v>
      </c>
      <c r="C1025" s="99">
        <v>2022</v>
      </c>
      <c r="D1025" s="86">
        <v>9.5743210152052297E-2</v>
      </c>
    </row>
    <row r="1026" spans="1:4" x14ac:dyDescent="0.2">
      <c r="A1026" s="99" t="s">
        <v>11</v>
      </c>
      <c r="B1026" s="99" t="s">
        <v>93</v>
      </c>
      <c r="C1026" s="99">
        <v>2023</v>
      </c>
      <c r="D1026" s="86">
        <v>0.10098159390004494</v>
      </c>
    </row>
    <row r="1027" spans="1:4" x14ac:dyDescent="0.2">
      <c r="A1027" s="99" t="s">
        <v>11</v>
      </c>
      <c r="B1027" s="99" t="s">
        <v>93</v>
      </c>
      <c r="C1027" s="99">
        <v>2024</v>
      </c>
      <c r="D1027" s="86">
        <v>0.12817955494496422</v>
      </c>
    </row>
    <row r="1028" spans="1:4" x14ac:dyDescent="0.2">
      <c r="A1028" s="99" t="s">
        <v>11</v>
      </c>
      <c r="B1028" s="99" t="s">
        <v>93</v>
      </c>
      <c r="C1028" s="99">
        <v>2025</v>
      </c>
      <c r="D1028" s="86">
        <v>7.9308101351368968E-2</v>
      </c>
    </row>
    <row r="1029" spans="1:4" x14ac:dyDescent="0.2">
      <c r="A1029" s="99" t="s">
        <v>71</v>
      </c>
      <c r="B1029" s="99" t="s">
        <v>91</v>
      </c>
      <c r="C1029" s="99">
        <v>2014</v>
      </c>
      <c r="D1029" s="86">
        <v>0.33530709028449485</v>
      </c>
    </row>
    <row r="1030" spans="1:4" x14ac:dyDescent="0.2">
      <c r="A1030" s="99" t="s">
        <v>71</v>
      </c>
      <c r="B1030" s="99" t="s">
        <v>91</v>
      </c>
      <c r="C1030" s="99">
        <v>2015</v>
      </c>
      <c r="D1030" s="86">
        <v>0.23992210658042665</v>
      </c>
    </row>
    <row r="1031" spans="1:4" x14ac:dyDescent="0.2">
      <c r="A1031" s="99" t="s">
        <v>71</v>
      </c>
      <c r="B1031" s="99" t="s">
        <v>91</v>
      </c>
      <c r="C1031" s="99">
        <v>2016</v>
      </c>
      <c r="D1031" s="86">
        <v>0.13398794074709908</v>
      </c>
    </row>
    <row r="1032" spans="1:4" x14ac:dyDescent="0.2">
      <c r="A1032" s="99" t="s">
        <v>71</v>
      </c>
      <c r="B1032" s="99" t="s">
        <v>91</v>
      </c>
      <c r="C1032" s="99">
        <v>2017</v>
      </c>
      <c r="D1032" s="86">
        <v>9.8646428360145921E-2</v>
      </c>
    </row>
    <row r="1033" spans="1:4" x14ac:dyDescent="0.2">
      <c r="A1033" s="99" t="s">
        <v>71</v>
      </c>
      <c r="B1033" s="99" t="s">
        <v>91</v>
      </c>
      <c r="C1033" s="99">
        <v>2018</v>
      </c>
      <c r="D1033" s="86">
        <v>9.9891445700866097E-2</v>
      </c>
    </row>
    <row r="1034" spans="1:4" x14ac:dyDescent="0.2">
      <c r="A1034" s="99" t="s">
        <v>71</v>
      </c>
      <c r="B1034" s="99" t="s">
        <v>91</v>
      </c>
      <c r="C1034" s="99">
        <v>2019</v>
      </c>
      <c r="D1034" s="86">
        <v>0.10578025586935839</v>
      </c>
    </row>
    <row r="1035" spans="1:4" x14ac:dyDescent="0.2">
      <c r="A1035" s="99" t="s">
        <v>71</v>
      </c>
      <c r="B1035" s="99" t="s">
        <v>91</v>
      </c>
      <c r="C1035" s="99">
        <v>2020</v>
      </c>
      <c r="D1035" s="86">
        <v>0.11220911438864332</v>
      </c>
    </row>
    <row r="1036" spans="1:4" x14ac:dyDescent="0.2">
      <c r="A1036" s="99" t="s">
        <v>71</v>
      </c>
      <c r="B1036" s="99" t="s">
        <v>91</v>
      </c>
      <c r="C1036" s="99">
        <v>2021</v>
      </c>
      <c r="D1036" s="86">
        <v>9.3530749432264276E-2</v>
      </c>
    </row>
    <row r="1037" spans="1:4" x14ac:dyDescent="0.2">
      <c r="A1037" s="99" t="s">
        <v>71</v>
      </c>
      <c r="B1037" s="99" t="s">
        <v>91</v>
      </c>
      <c r="C1037" s="99">
        <v>2022</v>
      </c>
      <c r="D1037" s="86">
        <v>0.12472705086590229</v>
      </c>
    </row>
    <row r="1038" spans="1:4" x14ac:dyDescent="0.2">
      <c r="A1038" s="99" t="s">
        <v>71</v>
      </c>
      <c r="B1038" s="99" t="s">
        <v>91</v>
      </c>
      <c r="C1038" s="99">
        <v>2023</v>
      </c>
      <c r="D1038" s="86">
        <v>0.21662034356578813</v>
      </c>
    </row>
    <row r="1039" spans="1:4" x14ac:dyDescent="0.2">
      <c r="A1039" s="99" t="s">
        <v>71</v>
      </c>
      <c r="B1039" s="99" t="s">
        <v>91</v>
      </c>
      <c r="C1039" s="99">
        <v>2024</v>
      </c>
      <c r="D1039" s="86">
        <v>0.12404026390067317</v>
      </c>
    </row>
    <row r="1040" spans="1:4" x14ac:dyDescent="0.2">
      <c r="A1040" s="99" t="s">
        <v>71</v>
      </c>
      <c r="B1040" s="99" t="s">
        <v>91</v>
      </c>
      <c r="C1040" s="99">
        <v>2025</v>
      </c>
      <c r="D1040" s="86">
        <v>9.3133645802763315E-2</v>
      </c>
    </row>
    <row r="1041" spans="1:4" x14ac:dyDescent="0.2">
      <c r="A1041" s="99" t="s">
        <v>60</v>
      </c>
      <c r="B1041" s="99" t="s">
        <v>91</v>
      </c>
      <c r="C1041" s="99">
        <v>2014</v>
      </c>
      <c r="D1041" s="86">
        <v>0.15581372538886307</v>
      </c>
    </row>
    <row r="1042" spans="1:4" x14ac:dyDescent="0.2">
      <c r="A1042" s="99" t="s">
        <v>60</v>
      </c>
      <c r="B1042" s="99" t="s">
        <v>91</v>
      </c>
      <c r="C1042" s="99">
        <v>2015</v>
      </c>
      <c r="D1042" s="86">
        <v>0.1149742875953866</v>
      </c>
    </row>
    <row r="1043" spans="1:4" x14ac:dyDescent="0.2">
      <c r="A1043" s="99" t="s">
        <v>60</v>
      </c>
      <c r="B1043" s="99" t="s">
        <v>91</v>
      </c>
      <c r="C1043" s="99">
        <v>2016</v>
      </c>
      <c r="D1043" s="86">
        <v>9.9001220306928261E-2</v>
      </c>
    </row>
    <row r="1044" spans="1:4" x14ac:dyDescent="0.2">
      <c r="A1044" s="99" t="s">
        <v>60</v>
      </c>
      <c r="B1044" s="99" t="s">
        <v>91</v>
      </c>
      <c r="C1044" s="99">
        <v>2017</v>
      </c>
      <c r="D1044" s="86">
        <v>9.9625753988456967E-2</v>
      </c>
    </row>
    <row r="1045" spans="1:4" x14ac:dyDescent="0.2">
      <c r="A1045" s="99" t="s">
        <v>60</v>
      </c>
      <c r="B1045" s="99" t="s">
        <v>91</v>
      </c>
      <c r="C1045" s="99">
        <v>2018</v>
      </c>
      <c r="D1045" s="86">
        <v>8.1336393857053282E-2</v>
      </c>
    </row>
    <row r="1046" spans="1:4" x14ac:dyDescent="0.2">
      <c r="A1046" s="99" t="s">
        <v>60</v>
      </c>
      <c r="B1046" s="99" t="s">
        <v>91</v>
      </c>
      <c r="C1046" s="99">
        <v>2019</v>
      </c>
      <c r="D1046" s="86">
        <v>8.2805781032369422E-2</v>
      </c>
    </row>
    <row r="1047" spans="1:4" x14ac:dyDescent="0.2">
      <c r="A1047" s="99" t="s">
        <v>60</v>
      </c>
      <c r="B1047" s="99" t="s">
        <v>91</v>
      </c>
      <c r="C1047" s="99">
        <v>2020</v>
      </c>
      <c r="D1047" s="86">
        <v>6.9133908661937457E-2</v>
      </c>
    </row>
    <row r="1048" spans="1:4" ht="14.1" customHeight="1" x14ac:dyDescent="0.2">
      <c r="A1048" s="99" t="s">
        <v>60</v>
      </c>
      <c r="B1048" s="99" t="s">
        <v>91</v>
      </c>
      <c r="C1048" s="99">
        <v>2021</v>
      </c>
      <c r="D1048" s="86">
        <v>3.5072456608494638E-2</v>
      </c>
    </row>
    <row r="1049" spans="1:4" x14ac:dyDescent="0.2">
      <c r="A1049" s="99" t="s">
        <v>60</v>
      </c>
      <c r="B1049" s="99" t="s">
        <v>91</v>
      </c>
      <c r="C1049" s="99">
        <v>2022</v>
      </c>
      <c r="D1049" s="86">
        <v>0.12540271992438506</v>
      </c>
    </row>
    <row r="1050" spans="1:4" x14ac:dyDescent="0.2">
      <c r="A1050" s="99" t="s">
        <v>60</v>
      </c>
      <c r="B1050" s="99" t="s">
        <v>91</v>
      </c>
      <c r="C1050" s="99">
        <v>2023</v>
      </c>
      <c r="D1050" s="86">
        <v>0.13488882853341008</v>
      </c>
    </row>
    <row r="1051" spans="1:4" x14ac:dyDescent="0.2">
      <c r="A1051" s="99" t="s">
        <v>60</v>
      </c>
      <c r="B1051" s="99" t="s">
        <v>91</v>
      </c>
      <c r="C1051" s="99">
        <v>2024</v>
      </c>
      <c r="D1051" s="86">
        <v>0.16585750572287838</v>
      </c>
    </row>
    <row r="1052" spans="1:4" x14ac:dyDescent="0.2">
      <c r="A1052" s="99" t="s">
        <v>60</v>
      </c>
      <c r="B1052" s="99" t="s">
        <v>91</v>
      </c>
      <c r="C1052" s="99">
        <v>2025</v>
      </c>
      <c r="D1052" s="86">
        <v>8.7003715065008744E-2</v>
      </c>
    </row>
    <row r="1053" spans="1:4" x14ac:dyDescent="0.2">
      <c r="A1053" s="99" t="s">
        <v>74</v>
      </c>
      <c r="B1053" s="99" t="s">
        <v>91</v>
      </c>
      <c r="C1053" s="99">
        <v>2014</v>
      </c>
      <c r="D1053" s="86">
        <v>7.7607684647084424E-2</v>
      </c>
    </row>
    <row r="1054" spans="1:4" ht="14.1" customHeight="1" x14ac:dyDescent="0.2">
      <c r="A1054" s="99" t="s">
        <v>74</v>
      </c>
      <c r="B1054" s="99" t="s">
        <v>91</v>
      </c>
      <c r="C1054" s="99">
        <v>2015</v>
      </c>
      <c r="D1054" s="86">
        <v>9.0457799784754669E-2</v>
      </c>
    </row>
    <row r="1055" spans="1:4" x14ac:dyDescent="0.2">
      <c r="A1055" s="99" t="s">
        <v>74</v>
      </c>
      <c r="B1055" s="99" t="s">
        <v>91</v>
      </c>
      <c r="C1055" s="99">
        <v>2016</v>
      </c>
      <c r="D1055" s="86">
        <v>9.2098681141007402E-2</v>
      </c>
    </row>
    <row r="1056" spans="1:4" x14ac:dyDescent="0.2">
      <c r="A1056" s="99" t="s">
        <v>74</v>
      </c>
      <c r="B1056" s="99" t="s">
        <v>91</v>
      </c>
      <c r="C1056" s="99">
        <v>2017</v>
      </c>
      <c r="D1056" s="86">
        <v>7.6040779635772243E-2</v>
      </c>
    </row>
    <row r="1057" spans="1:4" x14ac:dyDescent="0.2">
      <c r="A1057" s="99" t="s">
        <v>74</v>
      </c>
      <c r="B1057" s="99" t="s">
        <v>91</v>
      </c>
      <c r="C1057" s="99">
        <v>2018</v>
      </c>
      <c r="D1057" s="86">
        <v>5.5685509516026237E-2</v>
      </c>
    </row>
    <row r="1058" spans="1:4" x14ac:dyDescent="0.2">
      <c r="A1058" s="99" t="s">
        <v>74</v>
      </c>
      <c r="B1058" s="99" t="s">
        <v>91</v>
      </c>
      <c r="C1058" s="99">
        <v>2019</v>
      </c>
      <c r="D1058" s="86">
        <v>8.7740767488794821E-2</v>
      </c>
    </row>
    <row r="1059" spans="1:4" x14ac:dyDescent="0.2">
      <c r="A1059" s="99" t="s">
        <v>74</v>
      </c>
      <c r="B1059" s="99" t="s">
        <v>91</v>
      </c>
      <c r="C1059" s="99">
        <v>2020</v>
      </c>
      <c r="D1059" s="86">
        <v>7.7140097719567854E-2</v>
      </c>
    </row>
    <row r="1060" spans="1:4" x14ac:dyDescent="0.2">
      <c r="A1060" s="99" t="s">
        <v>74</v>
      </c>
      <c r="B1060" s="99" t="s">
        <v>91</v>
      </c>
      <c r="C1060" s="99">
        <v>2021</v>
      </c>
      <c r="D1060" s="86">
        <v>1.17881084489383E-2</v>
      </c>
    </row>
    <row r="1061" spans="1:4" x14ac:dyDescent="0.2">
      <c r="A1061" s="99" t="s">
        <v>74</v>
      </c>
      <c r="B1061" s="99" t="s">
        <v>91</v>
      </c>
      <c r="C1061" s="99">
        <v>2022</v>
      </c>
      <c r="D1061" s="86">
        <v>0.12100603086951181</v>
      </c>
    </row>
    <row r="1062" spans="1:4" x14ac:dyDescent="0.2">
      <c r="A1062" s="99" t="s">
        <v>74</v>
      </c>
      <c r="B1062" s="99" t="s">
        <v>91</v>
      </c>
      <c r="C1062" s="99">
        <v>2023</v>
      </c>
      <c r="D1062" s="86">
        <v>0.18065668171923396</v>
      </c>
    </row>
    <row r="1063" spans="1:4" x14ac:dyDescent="0.2">
      <c r="A1063" s="99" t="s">
        <v>74</v>
      </c>
      <c r="B1063" s="99" t="s">
        <v>91</v>
      </c>
      <c r="C1063" s="99">
        <v>2024</v>
      </c>
      <c r="D1063" s="86">
        <v>0.23080873686443673</v>
      </c>
    </row>
    <row r="1064" spans="1:4" x14ac:dyDescent="0.2">
      <c r="A1064" s="99" t="s">
        <v>74</v>
      </c>
      <c r="B1064" s="99" t="s">
        <v>91</v>
      </c>
      <c r="C1064" s="99">
        <v>2025</v>
      </c>
      <c r="D1064" s="86">
        <v>0.16907247445079376</v>
      </c>
    </row>
    <row r="1065" spans="1:4" x14ac:dyDescent="0.2">
      <c r="A1065" s="99" t="s">
        <v>72</v>
      </c>
      <c r="B1065" s="99" t="s">
        <v>91</v>
      </c>
      <c r="C1065" s="99">
        <v>2014</v>
      </c>
      <c r="D1065" s="86">
        <v>0.10948554917252133</v>
      </c>
    </row>
    <row r="1066" spans="1:4" x14ac:dyDescent="0.2">
      <c r="A1066" s="99" t="s">
        <v>72</v>
      </c>
      <c r="B1066" s="99" t="s">
        <v>91</v>
      </c>
      <c r="C1066" s="99">
        <v>2015</v>
      </c>
      <c r="D1066" s="86">
        <v>0.11482264388556213</v>
      </c>
    </row>
    <row r="1067" spans="1:4" x14ac:dyDescent="0.2">
      <c r="A1067" s="99" t="s">
        <v>72</v>
      </c>
      <c r="B1067" s="99" t="s">
        <v>91</v>
      </c>
      <c r="C1067" s="99">
        <v>2016</v>
      </c>
      <c r="D1067" s="86">
        <v>0.10222325474647942</v>
      </c>
    </row>
    <row r="1068" spans="1:4" x14ac:dyDescent="0.2">
      <c r="A1068" s="99" t="s">
        <v>72</v>
      </c>
      <c r="B1068" s="99" t="s">
        <v>91</v>
      </c>
      <c r="C1068" s="99">
        <v>2017</v>
      </c>
      <c r="D1068" s="86">
        <v>6.2133686406034415E-2</v>
      </c>
    </row>
    <row r="1069" spans="1:4" x14ac:dyDescent="0.2">
      <c r="A1069" s="99" t="s">
        <v>72</v>
      </c>
      <c r="B1069" s="99" t="s">
        <v>91</v>
      </c>
      <c r="C1069" s="99">
        <v>2018</v>
      </c>
      <c r="D1069" s="86">
        <v>5.7916873539039695E-2</v>
      </c>
    </row>
    <row r="1070" spans="1:4" x14ac:dyDescent="0.2">
      <c r="A1070" s="99" t="s">
        <v>72</v>
      </c>
      <c r="B1070" s="99" t="s">
        <v>91</v>
      </c>
      <c r="C1070" s="99">
        <v>2019</v>
      </c>
      <c r="D1070" s="86">
        <v>5.3922513578204677E-2</v>
      </c>
    </row>
    <row r="1071" spans="1:4" x14ac:dyDescent="0.2">
      <c r="A1071" s="99" t="s">
        <v>72</v>
      </c>
      <c r="B1071" s="99" t="s">
        <v>91</v>
      </c>
      <c r="C1071" s="99">
        <v>2020</v>
      </c>
      <c r="D1071" s="86">
        <v>5.257977203976183E-2</v>
      </c>
    </row>
    <row r="1072" spans="1:4" x14ac:dyDescent="0.2">
      <c r="A1072" s="99" t="s">
        <v>72</v>
      </c>
      <c r="B1072" s="99" t="s">
        <v>91</v>
      </c>
      <c r="C1072" s="99">
        <v>2021</v>
      </c>
      <c r="D1072" s="86">
        <v>4.4619090961806232E-2</v>
      </c>
    </row>
    <row r="1073" spans="1:4" x14ac:dyDescent="0.2">
      <c r="A1073" s="99" t="s">
        <v>72</v>
      </c>
      <c r="B1073" s="99" t="s">
        <v>91</v>
      </c>
      <c r="C1073" s="99">
        <v>2022</v>
      </c>
      <c r="D1073" s="86">
        <v>8.2443123557917219E-2</v>
      </c>
    </row>
    <row r="1074" spans="1:4" x14ac:dyDescent="0.2">
      <c r="A1074" s="99" t="s">
        <v>72</v>
      </c>
      <c r="B1074" s="99" t="s">
        <v>91</v>
      </c>
      <c r="C1074" s="99">
        <v>2023</v>
      </c>
      <c r="D1074" s="86">
        <v>0.12398776590118181</v>
      </c>
    </row>
    <row r="1075" spans="1:4" x14ac:dyDescent="0.2">
      <c r="A1075" s="99" t="s">
        <v>72</v>
      </c>
      <c r="B1075" s="99" t="s">
        <v>91</v>
      </c>
      <c r="C1075" s="99">
        <v>2024</v>
      </c>
      <c r="D1075" s="86">
        <v>6.8146461659999963E-2</v>
      </c>
    </row>
    <row r="1076" spans="1:4" x14ac:dyDescent="0.2">
      <c r="A1076" s="99" t="s">
        <v>72</v>
      </c>
      <c r="B1076" s="99" t="s">
        <v>91</v>
      </c>
      <c r="C1076" s="99">
        <v>2025</v>
      </c>
      <c r="D1076" s="86">
        <v>4.9955529803971249E-2</v>
      </c>
    </row>
    <row r="1077" spans="1:4" x14ac:dyDescent="0.2">
      <c r="A1077" s="99" t="s">
        <v>73</v>
      </c>
      <c r="B1077" s="99" t="s">
        <v>91</v>
      </c>
      <c r="C1077" s="99">
        <v>2014</v>
      </c>
      <c r="D1077" s="86">
        <v>0.20036711737391652</v>
      </c>
    </row>
    <row r="1078" spans="1:4" x14ac:dyDescent="0.2">
      <c r="A1078" s="99" t="s">
        <v>73</v>
      </c>
      <c r="B1078" s="99" t="s">
        <v>91</v>
      </c>
      <c r="C1078" s="99">
        <v>2015</v>
      </c>
      <c r="D1078" s="86">
        <v>0.22994371447123538</v>
      </c>
    </row>
    <row r="1079" spans="1:4" x14ac:dyDescent="0.2">
      <c r="A1079" s="99" t="s">
        <v>73</v>
      </c>
      <c r="B1079" s="99" t="s">
        <v>91</v>
      </c>
      <c r="C1079" s="99">
        <v>2016</v>
      </c>
      <c r="D1079" s="86">
        <v>0.13109427340045141</v>
      </c>
    </row>
    <row r="1080" spans="1:4" x14ac:dyDescent="0.2">
      <c r="A1080" s="99" t="s">
        <v>73</v>
      </c>
      <c r="B1080" s="99" t="s">
        <v>91</v>
      </c>
      <c r="C1080" s="99">
        <v>2017</v>
      </c>
      <c r="D1080" s="86">
        <v>0.13002477849375593</v>
      </c>
    </row>
    <row r="1081" spans="1:4" x14ac:dyDescent="0.2">
      <c r="A1081" s="99" t="s">
        <v>73</v>
      </c>
      <c r="B1081" s="99" t="s">
        <v>91</v>
      </c>
      <c r="C1081" s="99">
        <v>2018</v>
      </c>
      <c r="D1081" s="86">
        <v>0.10600949472295862</v>
      </c>
    </row>
    <row r="1082" spans="1:4" x14ac:dyDescent="0.2">
      <c r="A1082" s="99" t="s">
        <v>73</v>
      </c>
      <c r="B1082" s="99" t="s">
        <v>91</v>
      </c>
      <c r="C1082" s="99">
        <v>2019</v>
      </c>
      <c r="D1082" s="86">
        <v>8.6239273954268822E-2</v>
      </c>
    </row>
    <row r="1083" spans="1:4" x14ac:dyDescent="0.2">
      <c r="A1083" s="99" t="s">
        <v>73</v>
      </c>
      <c r="B1083" s="99" t="s">
        <v>91</v>
      </c>
      <c r="C1083" s="99">
        <v>2020</v>
      </c>
      <c r="D1083" s="86">
        <v>5.2999549351033973E-2</v>
      </c>
    </row>
    <row r="1084" spans="1:4" x14ac:dyDescent="0.2">
      <c r="A1084" s="99" t="s">
        <v>73</v>
      </c>
      <c r="B1084" s="99" t="s">
        <v>91</v>
      </c>
      <c r="C1084" s="99">
        <v>2021</v>
      </c>
      <c r="D1084" s="86">
        <v>6.6800499677653849E-2</v>
      </c>
    </row>
    <row r="1085" spans="1:4" x14ac:dyDescent="0.2">
      <c r="A1085" s="99" t="s">
        <v>73</v>
      </c>
      <c r="B1085" s="99" t="s">
        <v>91</v>
      </c>
      <c r="C1085" s="99">
        <v>2022</v>
      </c>
      <c r="D1085" s="86">
        <v>0.12941175100156446</v>
      </c>
    </row>
    <row r="1086" spans="1:4" x14ac:dyDescent="0.2">
      <c r="A1086" s="99" t="s">
        <v>73</v>
      </c>
      <c r="B1086" s="99" t="s">
        <v>91</v>
      </c>
      <c r="C1086" s="99">
        <v>2023</v>
      </c>
      <c r="D1086" s="86">
        <v>0.17656519484289429</v>
      </c>
    </row>
    <row r="1087" spans="1:4" x14ac:dyDescent="0.2">
      <c r="A1087" s="99" t="s">
        <v>73</v>
      </c>
      <c r="B1087" s="99" t="s">
        <v>91</v>
      </c>
      <c r="C1087" s="99">
        <v>2024</v>
      </c>
      <c r="D1087" s="86">
        <v>6.4357427822562221E-2</v>
      </c>
    </row>
    <row r="1088" spans="1:4" ht="14.1" customHeight="1" x14ac:dyDescent="0.2">
      <c r="A1088" s="99" t="s">
        <v>73</v>
      </c>
      <c r="B1088" s="99" t="s">
        <v>91</v>
      </c>
      <c r="C1088" s="99">
        <v>2025</v>
      </c>
      <c r="D1088" s="86">
        <v>6.213773409914896E-2</v>
      </c>
    </row>
    <row r="1089" spans="1:4" x14ac:dyDescent="0.2">
      <c r="A1089" s="99" t="s">
        <v>11</v>
      </c>
      <c r="B1089" s="99" t="s">
        <v>91</v>
      </c>
      <c r="C1089" s="99">
        <v>2014</v>
      </c>
      <c r="D1089" s="86">
        <v>0.25884306735747498</v>
      </c>
    </row>
    <row r="1090" spans="1:4" x14ac:dyDescent="0.2">
      <c r="A1090" s="99" t="s">
        <v>11</v>
      </c>
      <c r="B1090" s="99" t="s">
        <v>91</v>
      </c>
      <c r="C1090" s="99">
        <v>2015</v>
      </c>
      <c r="D1090" s="86">
        <v>0.14635341763777987</v>
      </c>
    </row>
    <row r="1091" spans="1:4" x14ac:dyDescent="0.2">
      <c r="A1091" s="99" t="s">
        <v>11</v>
      </c>
      <c r="B1091" s="99" t="s">
        <v>91</v>
      </c>
      <c r="C1091" s="99">
        <v>2016</v>
      </c>
      <c r="D1091" s="86">
        <v>0.10497324981149607</v>
      </c>
    </row>
    <row r="1092" spans="1:4" x14ac:dyDescent="0.2">
      <c r="A1092" s="99" t="s">
        <v>11</v>
      </c>
      <c r="B1092" s="99" t="s">
        <v>91</v>
      </c>
      <c r="C1092" s="99">
        <v>2017</v>
      </c>
      <c r="D1092" s="86">
        <v>0.15619202458724266</v>
      </c>
    </row>
    <row r="1093" spans="1:4" x14ac:dyDescent="0.2">
      <c r="A1093" s="99" t="s">
        <v>11</v>
      </c>
      <c r="B1093" s="99" t="s">
        <v>91</v>
      </c>
      <c r="C1093" s="99">
        <v>2018</v>
      </c>
      <c r="D1093" s="86">
        <v>0.11248869021642081</v>
      </c>
    </row>
    <row r="1094" spans="1:4" x14ac:dyDescent="0.2">
      <c r="A1094" s="99" t="s">
        <v>11</v>
      </c>
      <c r="B1094" s="99" t="s">
        <v>91</v>
      </c>
      <c r="C1094" s="99">
        <v>2019</v>
      </c>
      <c r="D1094" s="86">
        <v>0.1206495766850119</v>
      </c>
    </row>
    <row r="1095" spans="1:4" x14ac:dyDescent="0.2">
      <c r="A1095" s="99" t="s">
        <v>11</v>
      </c>
      <c r="B1095" s="99" t="s">
        <v>91</v>
      </c>
      <c r="C1095" s="99">
        <v>2020</v>
      </c>
      <c r="D1095" s="86">
        <v>0.10643138584940881</v>
      </c>
    </row>
    <row r="1096" spans="1:4" x14ac:dyDescent="0.2">
      <c r="A1096" s="99" t="s">
        <v>11</v>
      </c>
      <c r="B1096" s="99" t="s">
        <v>91</v>
      </c>
      <c r="C1096" s="99">
        <v>2021</v>
      </c>
      <c r="D1096" s="86">
        <v>5.4644451121381686E-2</v>
      </c>
    </row>
    <row r="1097" spans="1:4" x14ac:dyDescent="0.2">
      <c r="A1097" s="99" t="s">
        <v>11</v>
      </c>
      <c r="B1097" s="99" t="s">
        <v>91</v>
      </c>
      <c r="C1097" s="99">
        <v>2022</v>
      </c>
      <c r="D1097" s="86">
        <v>0.13645650391047873</v>
      </c>
    </row>
    <row r="1098" spans="1:4" x14ac:dyDescent="0.2">
      <c r="A1098" s="99" t="s">
        <v>11</v>
      </c>
      <c r="B1098" s="99" t="s">
        <v>91</v>
      </c>
      <c r="C1098" s="99">
        <v>2023</v>
      </c>
      <c r="D1098" s="86">
        <v>0.15325599362089737</v>
      </c>
    </row>
    <row r="1099" spans="1:4" x14ac:dyDescent="0.2">
      <c r="A1099" s="99" t="s">
        <v>11</v>
      </c>
      <c r="B1099" s="99" t="s">
        <v>91</v>
      </c>
      <c r="C1099" s="99">
        <v>2024</v>
      </c>
      <c r="D1099" s="86">
        <v>0.21421676585800542</v>
      </c>
    </row>
    <row r="1100" spans="1:4" x14ac:dyDescent="0.2">
      <c r="A1100" s="99" t="s">
        <v>11</v>
      </c>
      <c r="B1100" s="99" t="s">
        <v>91</v>
      </c>
      <c r="C1100" s="99">
        <v>2025</v>
      </c>
      <c r="D1100" s="86">
        <v>0.10349870263229373</v>
      </c>
    </row>
    <row r="1101" spans="1:4" x14ac:dyDescent="0.2">
      <c r="A1101" s="99" t="s">
        <v>71</v>
      </c>
      <c r="B1101" s="99" t="s">
        <v>116</v>
      </c>
      <c r="C1101" s="99">
        <v>2014</v>
      </c>
      <c r="D1101" s="86">
        <v>0.31902746884325761</v>
      </c>
    </row>
    <row r="1102" spans="1:4" x14ac:dyDescent="0.2">
      <c r="A1102" s="99" t="s">
        <v>71</v>
      </c>
      <c r="B1102" s="99" t="s">
        <v>116</v>
      </c>
      <c r="C1102" s="99">
        <v>2015</v>
      </c>
      <c r="D1102" s="86">
        <v>0.29151869572324324</v>
      </c>
    </row>
    <row r="1103" spans="1:4" x14ac:dyDescent="0.2">
      <c r="A1103" s="99" t="s">
        <v>71</v>
      </c>
      <c r="B1103" s="99" t="s">
        <v>116</v>
      </c>
      <c r="C1103" s="99">
        <v>2016</v>
      </c>
      <c r="D1103" s="86">
        <v>0.15871858731323085</v>
      </c>
    </row>
    <row r="1104" spans="1:4" x14ac:dyDescent="0.2">
      <c r="A1104" s="99" t="s">
        <v>71</v>
      </c>
      <c r="B1104" s="99" t="s">
        <v>116</v>
      </c>
      <c r="C1104" s="99">
        <v>2017</v>
      </c>
      <c r="D1104" s="86">
        <v>0.11657980670483978</v>
      </c>
    </row>
    <row r="1105" spans="1:4" x14ac:dyDescent="0.2">
      <c r="A1105" s="99" t="s">
        <v>71</v>
      </c>
      <c r="B1105" s="99" t="s">
        <v>116</v>
      </c>
      <c r="C1105" s="99">
        <v>2018</v>
      </c>
      <c r="D1105" s="86">
        <v>0.10946930566572877</v>
      </c>
    </row>
    <row r="1106" spans="1:4" x14ac:dyDescent="0.2">
      <c r="A1106" s="99" t="s">
        <v>71</v>
      </c>
      <c r="B1106" s="99" t="s">
        <v>116</v>
      </c>
      <c r="C1106" s="99">
        <v>2019</v>
      </c>
      <c r="D1106" s="86">
        <v>0.11817939728738346</v>
      </c>
    </row>
    <row r="1107" spans="1:4" x14ac:dyDescent="0.2">
      <c r="A1107" s="99" t="s">
        <v>71</v>
      </c>
      <c r="B1107" s="99" t="s">
        <v>116</v>
      </c>
      <c r="C1107" s="99">
        <v>2020</v>
      </c>
      <c r="D1107" s="86">
        <v>0.12360958621115684</v>
      </c>
    </row>
    <row r="1108" spans="1:4" x14ac:dyDescent="0.2">
      <c r="A1108" s="99" t="s">
        <v>71</v>
      </c>
      <c r="B1108" s="99" t="s">
        <v>116</v>
      </c>
      <c r="C1108" s="99">
        <v>2021</v>
      </c>
      <c r="D1108" s="86">
        <v>0.12404379393321878</v>
      </c>
    </row>
    <row r="1109" spans="1:4" x14ac:dyDescent="0.2">
      <c r="A1109" s="99" t="s">
        <v>71</v>
      </c>
      <c r="B1109" s="99" t="s">
        <v>116</v>
      </c>
      <c r="C1109" s="99">
        <v>2022</v>
      </c>
      <c r="D1109" s="86">
        <v>9.3952720083233646E-2</v>
      </c>
    </row>
    <row r="1110" spans="1:4" x14ac:dyDescent="0.2">
      <c r="A1110" s="99" t="s">
        <v>71</v>
      </c>
      <c r="B1110" s="99" t="s">
        <v>116</v>
      </c>
      <c r="C1110" s="99">
        <v>2023</v>
      </c>
      <c r="D1110" s="86">
        <v>9.4278588774415098E-2</v>
      </c>
    </row>
    <row r="1111" spans="1:4" x14ac:dyDescent="0.2">
      <c r="A1111" s="99" t="s">
        <v>71</v>
      </c>
      <c r="B1111" s="99" t="s">
        <v>116</v>
      </c>
      <c r="C1111" s="99">
        <v>2024</v>
      </c>
      <c r="D1111" s="86">
        <v>8.7905343524873128E-2</v>
      </c>
    </row>
    <row r="1112" spans="1:4" x14ac:dyDescent="0.2">
      <c r="A1112" s="99" t="s">
        <v>71</v>
      </c>
      <c r="B1112" s="99" t="s">
        <v>116</v>
      </c>
      <c r="C1112" s="99">
        <v>2025</v>
      </c>
      <c r="D1112" s="86">
        <v>8.5518721909212933E-2</v>
      </c>
    </row>
    <row r="1113" spans="1:4" x14ac:dyDescent="0.2">
      <c r="A1113" s="99" t="s">
        <v>60</v>
      </c>
      <c r="B1113" s="99" t="s">
        <v>116</v>
      </c>
      <c r="C1113" s="99">
        <v>2014</v>
      </c>
      <c r="D1113" s="86">
        <v>0.17189929924516495</v>
      </c>
    </row>
    <row r="1114" spans="1:4" x14ac:dyDescent="0.2">
      <c r="A1114" s="99" t="s">
        <v>60</v>
      </c>
      <c r="B1114" s="99" t="s">
        <v>116</v>
      </c>
      <c r="C1114" s="99">
        <v>2015</v>
      </c>
      <c r="D1114" s="86">
        <v>0.11891706812653749</v>
      </c>
    </row>
    <row r="1115" spans="1:4" x14ac:dyDescent="0.2">
      <c r="A1115" s="99" t="s">
        <v>60</v>
      </c>
      <c r="B1115" s="99" t="s">
        <v>116</v>
      </c>
      <c r="C1115" s="99">
        <v>2016</v>
      </c>
      <c r="D1115" s="86">
        <v>0.11866822978926897</v>
      </c>
    </row>
    <row r="1116" spans="1:4" x14ac:dyDescent="0.2">
      <c r="A1116" s="99" t="s">
        <v>60</v>
      </c>
      <c r="B1116" s="99" t="s">
        <v>116</v>
      </c>
      <c r="C1116" s="99">
        <v>2017</v>
      </c>
      <c r="D1116" s="86">
        <v>0.1235933010743873</v>
      </c>
    </row>
    <row r="1117" spans="1:4" x14ac:dyDescent="0.2">
      <c r="A1117" s="99" t="s">
        <v>60</v>
      </c>
      <c r="B1117" s="99" t="s">
        <v>116</v>
      </c>
      <c r="C1117" s="99">
        <v>2018</v>
      </c>
      <c r="D1117" s="86">
        <v>9.1148057088534851E-2</v>
      </c>
    </row>
    <row r="1118" spans="1:4" x14ac:dyDescent="0.2">
      <c r="A1118" s="99" t="s">
        <v>60</v>
      </c>
      <c r="B1118" s="99" t="s">
        <v>116</v>
      </c>
      <c r="C1118" s="99">
        <v>2019</v>
      </c>
      <c r="D1118" s="86">
        <v>9.0125499816245402E-2</v>
      </c>
    </row>
    <row r="1119" spans="1:4" x14ac:dyDescent="0.2">
      <c r="A1119" s="99" t="s">
        <v>60</v>
      </c>
      <c r="B1119" s="99" t="s">
        <v>116</v>
      </c>
      <c r="C1119" s="99">
        <v>2020</v>
      </c>
      <c r="D1119" s="86">
        <v>8.5194312339704065E-2</v>
      </c>
    </row>
    <row r="1120" spans="1:4" x14ac:dyDescent="0.2">
      <c r="A1120" s="99" t="s">
        <v>60</v>
      </c>
      <c r="B1120" s="99" t="s">
        <v>116</v>
      </c>
      <c r="C1120" s="99">
        <v>2021</v>
      </c>
      <c r="D1120" s="86">
        <v>8.6135151965568146E-2</v>
      </c>
    </row>
    <row r="1121" spans="1:4" x14ac:dyDescent="0.2">
      <c r="A1121" s="99" t="s">
        <v>60</v>
      </c>
      <c r="B1121" s="99" t="s">
        <v>116</v>
      </c>
      <c r="C1121" s="99">
        <v>2022</v>
      </c>
      <c r="D1121" s="86">
        <v>9.6822093834257453E-2</v>
      </c>
    </row>
    <row r="1122" spans="1:4" x14ac:dyDescent="0.2">
      <c r="A1122" s="99" t="s">
        <v>60</v>
      </c>
      <c r="B1122" s="99" t="s">
        <v>116</v>
      </c>
      <c r="C1122" s="99">
        <v>2023</v>
      </c>
      <c r="D1122" s="86">
        <v>0.171648247597329</v>
      </c>
    </row>
    <row r="1123" spans="1:4" x14ac:dyDescent="0.2">
      <c r="A1123" s="99" t="s">
        <v>60</v>
      </c>
      <c r="B1123" s="99" t="s">
        <v>116</v>
      </c>
      <c r="C1123" s="99">
        <v>2024</v>
      </c>
      <c r="D1123" s="86">
        <v>7.1397579837720673E-2</v>
      </c>
    </row>
    <row r="1124" spans="1:4" x14ac:dyDescent="0.2">
      <c r="A1124" s="99" t="s">
        <v>60</v>
      </c>
      <c r="B1124" s="99" t="s">
        <v>116</v>
      </c>
      <c r="C1124" s="99">
        <v>2025</v>
      </c>
      <c r="D1124" s="86">
        <v>6.6374402488528758E-2</v>
      </c>
    </row>
    <row r="1125" spans="1:4" x14ac:dyDescent="0.2">
      <c r="A1125" s="99" t="s">
        <v>74</v>
      </c>
      <c r="B1125" s="99" t="s">
        <v>116</v>
      </c>
      <c r="C1125" s="99">
        <v>2014</v>
      </c>
      <c r="D1125" s="86">
        <v>8.5548319563834435E-2</v>
      </c>
    </row>
    <row r="1126" spans="1:4" x14ac:dyDescent="0.2">
      <c r="A1126" s="99" t="s">
        <v>74</v>
      </c>
      <c r="B1126" s="99" t="s">
        <v>116</v>
      </c>
      <c r="C1126" s="99">
        <v>2015</v>
      </c>
      <c r="D1126" s="86">
        <v>9.4488492513681979E-2</v>
      </c>
    </row>
    <row r="1127" spans="1:4" x14ac:dyDescent="0.2">
      <c r="A1127" s="99" t="s">
        <v>74</v>
      </c>
      <c r="B1127" s="99" t="s">
        <v>116</v>
      </c>
      <c r="C1127" s="99">
        <v>2016</v>
      </c>
      <c r="D1127" s="86">
        <v>0.11412072983861135</v>
      </c>
    </row>
    <row r="1128" spans="1:4" x14ac:dyDescent="0.2">
      <c r="A1128" s="99" t="s">
        <v>74</v>
      </c>
      <c r="B1128" s="99" t="s">
        <v>116</v>
      </c>
      <c r="C1128" s="99">
        <v>2017</v>
      </c>
      <c r="D1128" s="86">
        <v>9.9497364644833219E-2</v>
      </c>
    </row>
    <row r="1129" spans="1:4" x14ac:dyDescent="0.2">
      <c r="A1129" s="99" t="s">
        <v>74</v>
      </c>
      <c r="B1129" s="99" t="s">
        <v>116</v>
      </c>
      <c r="C1129" s="99">
        <v>2018</v>
      </c>
      <c r="D1129" s="86">
        <v>6.9866596383043003E-2</v>
      </c>
    </row>
    <row r="1130" spans="1:4" x14ac:dyDescent="0.2">
      <c r="A1130" s="99" t="s">
        <v>74</v>
      </c>
      <c r="B1130" s="99" t="s">
        <v>116</v>
      </c>
      <c r="C1130" s="99">
        <v>2019</v>
      </c>
      <c r="D1130" s="86">
        <v>9.8422140798445842E-2</v>
      </c>
    </row>
    <row r="1131" spans="1:4" x14ac:dyDescent="0.2">
      <c r="A1131" s="99" t="s">
        <v>74</v>
      </c>
      <c r="B1131" s="99" t="s">
        <v>116</v>
      </c>
      <c r="C1131" s="99">
        <v>2020</v>
      </c>
      <c r="D1131" s="86">
        <v>0.10186914943813279</v>
      </c>
    </row>
    <row r="1132" spans="1:4" x14ac:dyDescent="0.2">
      <c r="A1132" s="99" t="s">
        <v>74</v>
      </c>
      <c r="B1132" s="99" t="s">
        <v>116</v>
      </c>
      <c r="C1132" s="99">
        <v>2021</v>
      </c>
      <c r="D1132" s="86">
        <v>9.7513660273170058E-2</v>
      </c>
    </row>
    <row r="1133" spans="1:4" x14ac:dyDescent="0.2">
      <c r="A1133" s="99" t="s">
        <v>74</v>
      </c>
      <c r="B1133" s="99" t="s">
        <v>116</v>
      </c>
      <c r="C1133" s="99">
        <v>2022</v>
      </c>
      <c r="D1133" s="86">
        <v>7.9943081418909712E-2</v>
      </c>
    </row>
    <row r="1134" spans="1:4" x14ac:dyDescent="0.2">
      <c r="A1134" s="99" t="s">
        <v>74</v>
      </c>
      <c r="B1134" s="99" t="s">
        <v>116</v>
      </c>
      <c r="C1134" s="99">
        <v>2023</v>
      </c>
      <c r="D1134" s="86">
        <v>0.25942502191425582</v>
      </c>
    </row>
    <row r="1135" spans="1:4" x14ac:dyDescent="0.2">
      <c r="A1135" s="99" t="s">
        <v>74</v>
      </c>
      <c r="B1135" s="99" t="s">
        <v>116</v>
      </c>
      <c r="C1135" s="99">
        <v>2024</v>
      </c>
      <c r="D1135" s="86">
        <v>8.9679307919982534E-2</v>
      </c>
    </row>
    <row r="1136" spans="1:4" x14ac:dyDescent="0.2">
      <c r="A1136" s="99" t="s">
        <v>74</v>
      </c>
      <c r="B1136" s="99" t="s">
        <v>116</v>
      </c>
      <c r="C1136" s="99">
        <v>2025</v>
      </c>
      <c r="D1136" s="86">
        <v>0.14088937996325254</v>
      </c>
    </row>
    <row r="1137" spans="1:4" x14ac:dyDescent="0.2">
      <c r="A1137" s="99" t="s">
        <v>72</v>
      </c>
      <c r="B1137" s="99" t="s">
        <v>116</v>
      </c>
      <c r="C1137" s="99">
        <v>2014</v>
      </c>
      <c r="D1137" s="86">
        <v>0.1101866491725213</v>
      </c>
    </row>
    <row r="1138" spans="1:4" x14ac:dyDescent="0.2">
      <c r="A1138" s="99" t="s">
        <v>72</v>
      </c>
      <c r="B1138" s="99" t="s">
        <v>116</v>
      </c>
      <c r="C1138" s="99">
        <v>2015</v>
      </c>
      <c r="D1138" s="86">
        <v>0.1151226438855622</v>
      </c>
    </row>
    <row r="1139" spans="1:4" x14ac:dyDescent="0.2">
      <c r="A1139" s="99" t="s">
        <v>72</v>
      </c>
      <c r="B1139" s="99" t="s">
        <v>116</v>
      </c>
      <c r="C1139" s="99">
        <v>2016</v>
      </c>
      <c r="D1139" s="86">
        <v>0.10782724976648507</v>
      </c>
    </row>
    <row r="1140" spans="1:4" x14ac:dyDescent="0.2">
      <c r="A1140" s="99" t="s">
        <v>72</v>
      </c>
      <c r="B1140" s="99" t="s">
        <v>116</v>
      </c>
      <c r="C1140" s="99">
        <v>2017</v>
      </c>
      <c r="D1140" s="86">
        <v>6.9863087295483378E-2</v>
      </c>
    </row>
    <row r="1141" spans="1:4" x14ac:dyDescent="0.2">
      <c r="A1141" s="99" t="s">
        <v>72</v>
      </c>
      <c r="B1141" s="99" t="s">
        <v>116</v>
      </c>
      <c r="C1141" s="99">
        <v>2018</v>
      </c>
      <c r="D1141" s="86">
        <v>6.1315512939055641E-2</v>
      </c>
    </row>
    <row r="1142" spans="1:4" x14ac:dyDescent="0.2">
      <c r="A1142" s="99" t="s">
        <v>72</v>
      </c>
      <c r="B1142" s="99" t="s">
        <v>116</v>
      </c>
      <c r="C1142" s="99">
        <v>2019</v>
      </c>
      <c r="D1142" s="86">
        <v>5.857084886663181E-2</v>
      </c>
    </row>
    <row r="1143" spans="1:4" x14ac:dyDescent="0.2">
      <c r="A1143" s="99" t="s">
        <v>72</v>
      </c>
      <c r="B1143" s="99" t="s">
        <v>116</v>
      </c>
      <c r="C1143" s="99">
        <v>2020</v>
      </c>
      <c r="D1143" s="86">
        <v>5.6664412555226598E-2</v>
      </c>
    </row>
    <row r="1144" spans="1:4" x14ac:dyDescent="0.2">
      <c r="A1144" s="99" t="s">
        <v>72</v>
      </c>
      <c r="B1144" s="99" t="s">
        <v>116</v>
      </c>
      <c r="C1144" s="99">
        <v>2021</v>
      </c>
      <c r="D1144" s="86">
        <v>6.3909006637121249E-2</v>
      </c>
    </row>
    <row r="1145" spans="1:4" x14ac:dyDescent="0.2">
      <c r="A1145" s="99" t="s">
        <v>72</v>
      </c>
      <c r="B1145" s="99" t="s">
        <v>116</v>
      </c>
      <c r="C1145" s="99">
        <v>2022</v>
      </c>
      <c r="D1145" s="86">
        <v>6.6912260203199111E-2</v>
      </c>
    </row>
    <row r="1146" spans="1:4" x14ac:dyDescent="0.2">
      <c r="A1146" s="99" t="s">
        <v>72</v>
      </c>
      <c r="B1146" s="99" t="s">
        <v>116</v>
      </c>
      <c r="C1146" s="99">
        <v>2023</v>
      </c>
      <c r="D1146" s="86">
        <v>6.4872594013029874E-2</v>
      </c>
    </row>
    <row r="1147" spans="1:4" x14ac:dyDescent="0.2">
      <c r="A1147" s="99" t="s">
        <v>72</v>
      </c>
      <c r="B1147" s="99" t="s">
        <v>116</v>
      </c>
      <c r="C1147" s="99">
        <v>2024</v>
      </c>
      <c r="D1147" s="86">
        <v>4.883906818253491E-2</v>
      </c>
    </row>
    <row r="1148" spans="1:4" x14ac:dyDescent="0.2">
      <c r="A1148" s="99" t="s">
        <v>72</v>
      </c>
      <c r="B1148" s="99" t="s">
        <v>116</v>
      </c>
      <c r="C1148" s="99">
        <v>2025</v>
      </c>
      <c r="D1148" s="86">
        <v>4.5702525012712915E-2</v>
      </c>
    </row>
    <row r="1149" spans="1:4" x14ac:dyDescent="0.2">
      <c r="A1149" s="99" t="s">
        <v>73</v>
      </c>
      <c r="B1149" s="99" t="s">
        <v>116</v>
      </c>
      <c r="C1149" s="99">
        <v>2014</v>
      </c>
      <c r="D1149" s="86">
        <v>0.1962733087524462</v>
      </c>
    </row>
    <row r="1150" spans="1:4" x14ac:dyDescent="0.2">
      <c r="A1150" s="99" t="s">
        <v>73</v>
      </c>
      <c r="B1150" s="99" t="s">
        <v>116</v>
      </c>
      <c r="C1150" s="99">
        <v>2015</v>
      </c>
      <c r="D1150" s="86">
        <v>0.25448520431670485</v>
      </c>
    </row>
    <row r="1151" spans="1:4" x14ac:dyDescent="0.2">
      <c r="A1151" s="99" t="s">
        <v>73</v>
      </c>
      <c r="B1151" s="99" t="s">
        <v>116</v>
      </c>
      <c r="C1151" s="99">
        <v>2016</v>
      </c>
      <c r="D1151" s="86">
        <v>0.15340661291864621</v>
      </c>
    </row>
    <row r="1152" spans="1:4" x14ac:dyDescent="0.2">
      <c r="A1152" s="99" t="s">
        <v>73</v>
      </c>
      <c r="B1152" s="99" t="s">
        <v>116</v>
      </c>
      <c r="C1152" s="99">
        <v>2017</v>
      </c>
      <c r="D1152" s="86">
        <v>0.15657947941654524</v>
      </c>
    </row>
    <row r="1153" spans="1:4" x14ac:dyDescent="0.2">
      <c r="A1153" s="99" t="s">
        <v>73</v>
      </c>
      <c r="B1153" s="99" t="s">
        <v>116</v>
      </c>
      <c r="C1153" s="99">
        <v>2018</v>
      </c>
      <c r="D1153" s="86">
        <v>0.12248458673648856</v>
      </c>
    </row>
    <row r="1154" spans="1:4" x14ac:dyDescent="0.2">
      <c r="A1154" s="99" t="s">
        <v>73</v>
      </c>
      <c r="B1154" s="99" t="s">
        <v>116</v>
      </c>
      <c r="C1154" s="99">
        <v>2019</v>
      </c>
      <c r="D1154" s="86">
        <v>0.10733021253997721</v>
      </c>
    </row>
    <row r="1155" spans="1:4" x14ac:dyDescent="0.2">
      <c r="A1155" s="99" t="s">
        <v>73</v>
      </c>
      <c r="B1155" s="99" t="s">
        <v>116</v>
      </c>
      <c r="C1155" s="99">
        <v>2020</v>
      </c>
      <c r="D1155" s="86">
        <v>7.3650808026696893E-2</v>
      </c>
    </row>
    <row r="1156" spans="1:4" x14ac:dyDescent="0.2">
      <c r="A1156" s="99" t="s">
        <v>73</v>
      </c>
      <c r="B1156" s="99" t="s">
        <v>116</v>
      </c>
      <c r="C1156" s="99">
        <v>2021</v>
      </c>
      <c r="D1156" s="86">
        <v>0.11144452579778706</v>
      </c>
    </row>
    <row r="1157" spans="1:4" x14ac:dyDescent="0.2">
      <c r="A1157" s="99" t="s">
        <v>73</v>
      </c>
      <c r="B1157" s="99" t="s">
        <v>116</v>
      </c>
      <c r="C1157" s="99">
        <v>2022</v>
      </c>
      <c r="D1157" s="86">
        <v>9.0007960736692649E-2</v>
      </c>
    </row>
    <row r="1158" spans="1:4" x14ac:dyDescent="0.2">
      <c r="A1158" s="99" t="s">
        <v>73</v>
      </c>
      <c r="B1158" s="99" t="s">
        <v>116</v>
      </c>
      <c r="C1158" s="99">
        <v>2023</v>
      </c>
      <c r="D1158" s="86">
        <v>1.2829395958460988E-2</v>
      </c>
    </row>
    <row r="1159" spans="1:4" x14ac:dyDescent="0.2">
      <c r="A1159" s="99" t="s">
        <v>73</v>
      </c>
      <c r="B1159" s="99" t="s">
        <v>116</v>
      </c>
      <c r="C1159" s="99">
        <v>2024</v>
      </c>
      <c r="D1159" s="86">
        <v>1.6058943159352194E-2</v>
      </c>
    </row>
    <row r="1160" spans="1:4" x14ac:dyDescent="0.2">
      <c r="A1160" s="99" t="s">
        <v>73</v>
      </c>
      <c r="B1160" s="99" t="s">
        <v>116</v>
      </c>
      <c r="C1160" s="99">
        <v>2025</v>
      </c>
      <c r="D1160" s="86">
        <v>5.9081007733324198E-2</v>
      </c>
    </row>
    <row r="1161" spans="1:4" x14ac:dyDescent="0.2">
      <c r="A1161" s="99" t="s">
        <v>11</v>
      </c>
      <c r="B1161" s="99" t="s">
        <v>116</v>
      </c>
      <c r="C1161" s="99">
        <v>2014</v>
      </c>
      <c r="D1161" s="86">
        <v>0.31728986374031765</v>
      </c>
    </row>
    <row r="1162" spans="1:4" x14ac:dyDescent="0.2">
      <c r="A1162" s="99" t="s">
        <v>11</v>
      </c>
      <c r="B1162" s="99" t="s">
        <v>116</v>
      </c>
      <c r="C1162" s="99">
        <v>2015</v>
      </c>
      <c r="D1162" s="86">
        <v>0.1620067998298064</v>
      </c>
    </row>
    <row r="1163" spans="1:4" x14ac:dyDescent="0.2">
      <c r="A1163" s="99" t="s">
        <v>11</v>
      </c>
      <c r="B1163" s="99" t="s">
        <v>116</v>
      </c>
      <c r="C1163" s="99">
        <v>2016</v>
      </c>
      <c r="D1163" s="86">
        <v>0.22398274979245342</v>
      </c>
    </row>
    <row r="1164" spans="1:4" x14ac:dyDescent="0.2">
      <c r="A1164" s="99" t="s">
        <v>11</v>
      </c>
      <c r="B1164" s="99" t="s">
        <v>116</v>
      </c>
      <c r="C1164" s="99">
        <v>2017</v>
      </c>
      <c r="D1164" s="86">
        <v>0.30869673872851899</v>
      </c>
    </row>
    <row r="1165" spans="1:4" x14ac:dyDescent="0.2">
      <c r="A1165" s="99" t="s">
        <v>11</v>
      </c>
      <c r="B1165" s="99" t="s">
        <v>116</v>
      </c>
      <c r="C1165" s="99">
        <v>2018</v>
      </c>
      <c r="D1165" s="86">
        <v>0.12402515340896073</v>
      </c>
    </row>
    <row r="1166" spans="1:4" x14ac:dyDescent="0.2">
      <c r="A1166" s="99" t="s">
        <v>11</v>
      </c>
      <c r="B1166" s="99" t="s">
        <v>116</v>
      </c>
      <c r="C1166" s="99">
        <v>2019</v>
      </c>
      <c r="D1166" s="86">
        <v>0.1292245001388736</v>
      </c>
    </row>
    <row r="1167" spans="1:4" x14ac:dyDescent="0.2">
      <c r="A1167" s="99" t="s">
        <v>11</v>
      </c>
      <c r="B1167" s="99" t="s">
        <v>116</v>
      </c>
      <c r="C1167" s="99">
        <v>2020</v>
      </c>
      <c r="D1167" s="86">
        <v>0.12568357160791516</v>
      </c>
    </row>
    <row r="1168" spans="1:4" x14ac:dyDescent="0.2">
      <c r="A1168" s="99" t="s">
        <v>11</v>
      </c>
      <c r="B1168" s="99" t="s">
        <v>116</v>
      </c>
      <c r="C1168" s="99">
        <v>2021</v>
      </c>
      <c r="D1168" s="86">
        <v>0.11564889090040199</v>
      </c>
    </row>
    <row r="1169" spans="1:5" x14ac:dyDescent="0.2">
      <c r="A1169" s="99" t="s">
        <v>11</v>
      </c>
      <c r="B1169" s="99" t="s">
        <v>116</v>
      </c>
      <c r="C1169" s="99">
        <v>2022</v>
      </c>
      <c r="D1169" s="86">
        <v>0.10598044235465844</v>
      </c>
    </row>
    <row r="1170" spans="1:5" x14ac:dyDescent="0.2">
      <c r="A1170" s="99" t="s">
        <v>11</v>
      </c>
      <c r="B1170" s="99" t="s">
        <v>116</v>
      </c>
      <c r="C1170" s="99">
        <v>2023</v>
      </c>
      <c r="D1170" s="86">
        <v>0.19464574270749541</v>
      </c>
    </row>
    <row r="1171" spans="1:5" x14ac:dyDescent="0.2">
      <c r="A1171" s="99" t="s">
        <v>11</v>
      </c>
      <c r="B1171" s="99" t="s">
        <v>116</v>
      </c>
      <c r="C1171" s="99">
        <v>2024</v>
      </c>
      <c r="D1171" s="86">
        <v>0.10547615280067847</v>
      </c>
    </row>
    <row r="1172" spans="1:5" x14ac:dyDescent="0.2">
      <c r="A1172" s="99" t="s">
        <v>11</v>
      </c>
      <c r="B1172" s="99" t="s">
        <v>116</v>
      </c>
      <c r="C1172" s="99">
        <v>2025</v>
      </c>
      <c r="D1172" s="86">
        <v>8.1281273228540576E-2</v>
      </c>
    </row>
    <row r="1173" spans="1:5" x14ac:dyDescent="0.2">
      <c r="A1173" t="s">
        <v>71</v>
      </c>
      <c r="B1173" t="s">
        <v>114</v>
      </c>
      <c r="C1173">
        <v>2014</v>
      </c>
      <c r="D1173" s="91">
        <v>0.33209812463938188</v>
      </c>
    </row>
    <row r="1174" spans="1:5" x14ac:dyDescent="0.2">
      <c r="A1174" t="s">
        <v>71</v>
      </c>
      <c r="B1174" t="s">
        <v>114</v>
      </c>
      <c r="C1174">
        <v>2015</v>
      </c>
      <c r="D1174" s="91">
        <v>0.24068666303319752</v>
      </c>
    </row>
    <row r="1175" spans="1:5" x14ac:dyDescent="0.2">
      <c r="A1175" t="s">
        <v>71</v>
      </c>
      <c r="B1175" t="s">
        <v>114</v>
      </c>
      <c r="C1175">
        <v>2016</v>
      </c>
      <c r="D1175" s="91">
        <v>0.13398794074709908</v>
      </c>
    </row>
    <row r="1176" spans="1:5" x14ac:dyDescent="0.2">
      <c r="A1176" t="s">
        <v>71</v>
      </c>
      <c r="B1176" t="s">
        <v>114</v>
      </c>
      <c r="C1176">
        <v>2017</v>
      </c>
      <c r="D1176" s="91">
        <v>9.2221224624176742E-2</v>
      </c>
    </row>
    <row r="1177" spans="1:5" x14ac:dyDescent="0.2">
      <c r="A1177" t="s">
        <v>71</v>
      </c>
      <c r="B1177" t="s">
        <v>114</v>
      </c>
      <c r="C1177">
        <v>2018</v>
      </c>
      <c r="D1177" s="91">
        <v>0.10302878918264058</v>
      </c>
    </row>
    <row r="1178" spans="1:5" x14ac:dyDescent="0.2">
      <c r="A1178" t="s">
        <v>71</v>
      </c>
      <c r="B1178" t="s">
        <v>114</v>
      </c>
      <c r="C1178">
        <v>2019</v>
      </c>
      <c r="D1178" s="91">
        <v>0.10983191226289009</v>
      </c>
      <c r="E1178" s="103"/>
    </row>
    <row r="1179" spans="1:5" x14ac:dyDescent="0.2">
      <c r="A1179" t="s">
        <v>71</v>
      </c>
      <c r="B1179" t="s">
        <v>114</v>
      </c>
      <c r="C1179">
        <v>2020</v>
      </c>
      <c r="D1179" s="91">
        <v>0.11190535172224149</v>
      </c>
      <c r="E1179" s="103"/>
    </row>
    <row r="1180" spans="1:5" x14ac:dyDescent="0.2">
      <c r="A1180" t="s">
        <v>71</v>
      </c>
      <c r="B1180" t="s">
        <v>114</v>
      </c>
      <c r="C1180">
        <v>2021</v>
      </c>
      <c r="D1180" s="91">
        <v>9.3530749432264276E-2</v>
      </c>
    </row>
    <row r="1181" spans="1:5" x14ac:dyDescent="0.2">
      <c r="A1181" t="s">
        <v>71</v>
      </c>
      <c r="B1181" t="s">
        <v>114</v>
      </c>
      <c r="C1181">
        <v>2022</v>
      </c>
      <c r="D1181" s="91">
        <v>0.119762737835057</v>
      </c>
    </row>
    <row r="1182" spans="1:5" x14ac:dyDescent="0.2">
      <c r="A1182" t="s">
        <v>71</v>
      </c>
      <c r="B1182" t="s">
        <v>114</v>
      </c>
      <c r="C1182">
        <v>2023</v>
      </c>
      <c r="D1182" s="91">
        <v>0.21475633241299175</v>
      </c>
    </row>
    <row r="1183" spans="1:5" x14ac:dyDescent="0.2">
      <c r="A1183" t="s">
        <v>71</v>
      </c>
      <c r="B1183" t="s">
        <v>114</v>
      </c>
      <c r="C1183">
        <v>2024</v>
      </c>
      <c r="D1183" s="91">
        <v>0.12344426043950901</v>
      </c>
    </row>
    <row r="1184" spans="1:5" x14ac:dyDescent="0.2">
      <c r="A1184" t="s">
        <v>71</v>
      </c>
      <c r="B1184" t="s">
        <v>114</v>
      </c>
      <c r="C1184" s="99">
        <v>2025</v>
      </c>
      <c r="D1184" s="86">
        <v>9.6170497552305959E-2</v>
      </c>
    </row>
    <row r="1185" spans="1:4" x14ac:dyDescent="0.2">
      <c r="A1185" t="s">
        <v>60</v>
      </c>
      <c r="B1185" t="s">
        <v>114</v>
      </c>
      <c r="C1185">
        <v>2014</v>
      </c>
      <c r="D1185" s="91">
        <v>0.15581372538886307</v>
      </c>
    </row>
    <row r="1186" spans="1:4" x14ac:dyDescent="0.2">
      <c r="A1186" t="s">
        <v>60</v>
      </c>
      <c r="B1186" t="s">
        <v>114</v>
      </c>
      <c r="C1186">
        <v>2015</v>
      </c>
      <c r="D1186" s="91">
        <v>0.1149742875953866</v>
      </c>
    </row>
    <row r="1187" spans="1:4" x14ac:dyDescent="0.2">
      <c r="A1187" t="s">
        <v>60</v>
      </c>
      <c r="B1187" t="s">
        <v>114</v>
      </c>
      <c r="C1187">
        <v>2016</v>
      </c>
      <c r="D1187" s="91">
        <v>9.9001220306928261E-2</v>
      </c>
    </row>
    <row r="1188" spans="1:4" x14ac:dyDescent="0.2">
      <c r="A1188" t="s">
        <v>60</v>
      </c>
      <c r="B1188" t="s">
        <v>114</v>
      </c>
      <c r="C1188">
        <v>2017</v>
      </c>
      <c r="D1188" s="91">
        <v>9.9625753988456967E-2</v>
      </c>
    </row>
    <row r="1189" spans="1:4" x14ac:dyDescent="0.2">
      <c r="A1189" t="s">
        <v>60</v>
      </c>
      <c r="B1189" t="s">
        <v>114</v>
      </c>
      <c r="C1189">
        <v>2018</v>
      </c>
      <c r="D1189" s="91">
        <v>6.816045421103227E-2</v>
      </c>
    </row>
    <row r="1190" spans="1:4" x14ac:dyDescent="0.2">
      <c r="A1190" t="s">
        <v>60</v>
      </c>
      <c r="B1190" t="s">
        <v>114</v>
      </c>
      <c r="C1190">
        <v>2019</v>
      </c>
      <c r="D1190" s="91">
        <v>7.7473788091346238E-2</v>
      </c>
    </row>
    <row r="1191" spans="1:4" x14ac:dyDescent="0.2">
      <c r="A1191" t="s">
        <v>60</v>
      </c>
      <c r="B1191" t="s">
        <v>114</v>
      </c>
      <c r="C1191">
        <v>2020</v>
      </c>
      <c r="D1191" s="91">
        <v>6.5998626221105805E-2</v>
      </c>
    </row>
    <row r="1192" spans="1:4" x14ac:dyDescent="0.2">
      <c r="A1192" t="s">
        <v>60</v>
      </c>
      <c r="B1192" t="s">
        <v>114</v>
      </c>
      <c r="C1192">
        <v>2021</v>
      </c>
      <c r="D1192" s="91">
        <v>3.7033161971866742E-2</v>
      </c>
    </row>
    <row r="1193" spans="1:4" x14ac:dyDescent="0.2">
      <c r="A1193" t="s">
        <v>60</v>
      </c>
      <c r="B1193" t="s">
        <v>114</v>
      </c>
      <c r="C1193">
        <v>2022</v>
      </c>
      <c r="D1193" s="91">
        <v>0.12540271992438506</v>
      </c>
    </row>
    <row r="1194" spans="1:4" x14ac:dyDescent="0.2">
      <c r="A1194" t="s">
        <v>60</v>
      </c>
      <c r="B1194" t="s">
        <v>114</v>
      </c>
      <c r="C1194">
        <v>2023</v>
      </c>
      <c r="D1194" s="91">
        <v>0.13536146342299829</v>
      </c>
    </row>
    <row r="1195" spans="1:4" x14ac:dyDescent="0.2">
      <c r="A1195" t="s">
        <v>60</v>
      </c>
      <c r="B1195" t="s">
        <v>114</v>
      </c>
      <c r="C1195">
        <v>2024</v>
      </c>
      <c r="D1195" s="91">
        <v>0.16961800584545556</v>
      </c>
    </row>
    <row r="1196" spans="1:4" x14ac:dyDescent="0.2">
      <c r="A1196" t="s">
        <v>60</v>
      </c>
      <c r="B1196" t="s">
        <v>114</v>
      </c>
      <c r="C1196" s="99">
        <v>2025</v>
      </c>
      <c r="D1196" s="86">
        <v>9.3041434189421457E-2</v>
      </c>
    </row>
    <row r="1197" spans="1:4" ht="14.1" customHeight="1" x14ac:dyDescent="0.2">
      <c r="A1197" t="s">
        <v>74</v>
      </c>
      <c r="B1197" t="s">
        <v>114</v>
      </c>
      <c r="C1197">
        <v>2014</v>
      </c>
      <c r="D1197" s="91">
        <v>7.2389247068621959E-2</v>
      </c>
    </row>
    <row r="1198" spans="1:4" ht="14.1" customHeight="1" x14ac:dyDescent="0.2">
      <c r="A1198" t="s">
        <v>74</v>
      </c>
      <c r="B1198" t="s">
        <v>114</v>
      </c>
      <c r="C1198">
        <v>2015</v>
      </c>
      <c r="D1198" s="91">
        <v>8.4529235020525867E-2</v>
      </c>
    </row>
    <row r="1199" spans="1:4" ht="14.1" customHeight="1" x14ac:dyDescent="0.2">
      <c r="A1199" t="s">
        <v>74</v>
      </c>
      <c r="B1199" t="s">
        <v>114</v>
      </c>
      <c r="C1199">
        <v>2016</v>
      </c>
      <c r="D1199" s="91">
        <v>8.7279144846760304E-2</v>
      </c>
    </row>
    <row r="1200" spans="1:4" ht="14.1" customHeight="1" x14ac:dyDescent="0.2">
      <c r="A1200" t="s">
        <v>74</v>
      </c>
      <c r="B1200" t="s">
        <v>114</v>
      </c>
      <c r="C1200">
        <v>2017</v>
      </c>
      <c r="D1200" s="91">
        <v>7.1670247014470376E-2</v>
      </c>
    </row>
    <row r="1201" spans="1:4" ht="14.1" customHeight="1" x14ac:dyDescent="0.2">
      <c r="A1201" t="s">
        <v>74</v>
      </c>
      <c r="B1201" t="s">
        <v>114</v>
      </c>
      <c r="C1201">
        <v>2018</v>
      </c>
      <c r="D1201" s="91">
        <v>5.2994933525163303E-2</v>
      </c>
    </row>
    <row r="1202" spans="1:4" ht="14.1" customHeight="1" x14ac:dyDescent="0.2">
      <c r="A1202" t="s">
        <v>74</v>
      </c>
      <c r="B1202" t="s">
        <v>114</v>
      </c>
      <c r="C1202">
        <v>2019</v>
      </c>
      <c r="D1202" s="91">
        <v>8.4947559267008393E-2</v>
      </c>
    </row>
    <row r="1203" spans="1:4" ht="14.1" customHeight="1" x14ac:dyDescent="0.2">
      <c r="A1203" t="s">
        <v>74</v>
      </c>
      <c r="B1203" t="s">
        <v>114</v>
      </c>
      <c r="C1203">
        <v>2020</v>
      </c>
      <c r="D1203" s="91">
        <v>7.4427413858307159E-2</v>
      </c>
    </row>
    <row r="1204" spans="1:4" ht="14.1" customHeight="1" x14ac:dyDescent="0.2">
      <c r="A1204" t="s">
        <v>74</v>
      </c>
      <c r="B1204" t="s">
        <v>114</v>
      </c>
      <c r="C1204">
        <v>2021</v>
      </c>
      <c r="D1204" s="91">
        <v>8.8581190173757825E-3</v>
      </c>
    </row>
    <row r="1205" spans="1:4" ht="14.1" customHeight="1" x14ac:dyDescent="0.2">
      <c r="A1205" t="s">
        <v>74</v>
      </c>
      <c r="B1205" t="s">
        <v>114</v>
      </c>
      <c r="C1205">
        <v>2022</v>
      </c>
      <c r="D1205" s="91">
        <v>0.11826121772813235</v>
      </c>
    </row>
    <row r="1206" spans="1:4" x14ac:dyDescent="0.2">
      <c r="A1206" t="s">
        <v>74</v>
      </c>
      <c r="B1206" t="s">
        <v>114</v>
      </c>
      <c r="C1206">
        <v>2023</v>
      </c>
      <c r="D1206" s="91">
        <v>0.16036378009629845</v>
      </c>
    </row>
    <row r="1207" spans="1:4" x14ac:dyDescent="0.2">
      <c r="A1207" t="s">
        <v>74</v>
      </c>
      <c r="B1207" t="s">
        <v>114</v>
      </c>
      <c r="C1207">
        <v>2024</v>
      </c>
      <c r="D1207" s="91">
        <v>0.22132854815024741</v>
      </c>
    </row>
    <row r="1208" spans="1:4" x14ac:dyDescent="0.2">
      <c r="A1208" t="s">
        <v>74</v>
      </c>
      <c r="B1208" t="s">
        <v>114</v>
      </c>
      <c r="C1208" s="99">
        <v>2025</v>
      </c>
      <c r="D1208" s="86">
        <v>0.16298949561361353</v>
      </c>
    </row>
    <row r="1209" spans="1:4" x14ac:dyDescent="0.2">
      <c r="A1209" t="s">
        <v>72</v>
      </c>
      <c r="B1209" t="s">
        <v>114</v>
      </c>
      <c r="C1209">
        <v>2014</v>
      </c>
      <c r="D1209" s="91">
        <v>0.10948554917252133</v>
      </c>
    </row>
    <row r="1210" spans="1:4" x14ac:dyDescent="0.2">
      <c r="A1210" t="s">
        <v>72</v>
      </c>
      <c r="B1210" t="s">
        <v>114</v>
      </c>
      <c r="C1210">
        <v>2015</v>
      </c>
      <c r="D1210" s="91">
        <v>0.11482264388556213</v>
      </c>
    </row>
    <row r="1211" spans="1:4" x14ac:dyDescent="0.2">
      <c r="A1211" t="s">
        <v>72</v>
      </c>
      <c r="B1211" t="s">
        <v>114</v>
      </c>
      <c r="C1211">
        <v>2016</v>
      </c>
      <c r="D1211" s="91">
        <v>0.10310094781436863</v>
      </c>
    </row>
    <row r="1212" spans="1:4" x14ac:dyDescent="0.2">
      <c r="A1212" t="s">
        <v>72</v>
      </c>
      <c r="B1212" t="s">
        <v>114</v>
      </c>
      <c r="C1212">
        <v>2017</v>
      </c>
      <c r="D1212" s="91">
        <v>5.7860816439255579E-2</v>
      </c>
    </row>
    <row r="1213" spans="1:4" x14ac:dyDescent="0.2">
      <c r="A1213" t="s">
        <v>72</v>
      </c>
      <c r="B1213" t="s">
        <v>114</v>
      </c>
      <c r="C1213">
        <v>2018</v>
      </c>
      <c r="D1213" s="91">
        <v>6.209036883400746E-2</v>
      </c>
    </row>
    <row r="1214" spans="1:4" x14ac:dyDescent="0.2">
      <c r="A1214" t="s">
        <v>72</v>
      </c>
      <c r="B1214" t="s">
        <v>114</v>
      </c>
      <c r="C1214">
        <v>2019</v>
      </c>
      <c r="D1214" s="91">
        <v>6.1255028998063801E-2</v>
      </c>
    </row>
    <row r="1215" spans="1:4" x14ac:dyDescent="0.2">
      <c r="A1215" t="s">
        <v>72</v>
      </c>
      <c r="B1215" t="s">
        <v>114</v>
      </c>
      <c r="C1215">
        <v>2020</v>
      </c>
      <c r="D1215" s="91">
        <v>5.257977203976183E-2</v>
      </c>
    </row>
    <row r="1216" spans="1:4" x14ac:dyDescent="0.2">
      <c r="A1216" t="s">
        <v>72</v>
      </c>
      <c r="B1216" t="s">
        <v>114</v>
      </c>
      <c r="C1216">
        <v>2021</v>
      </c>
      <c r="D1216" s="91">
        <v>5.0025310125542184E-2</v>
      </c>
    </row>
    <row r="1217" spans="1:4" x14ac:dyDescent="0.2">
      <c r="A1217" t="s">
        <v>72</v>
      </c>
      <c r="B1217" t="s">
        <v>114</v>
      </c>
      <c r="C1217">
        <v>2022</v>
      </c>
      <c r="D1217" s="91">
        <v>8.1903076194525942E-2</v>
      </c>
    </row>
    <row r="1218" spans="1:4" x14ac:dyDescent="0.2">
      <c r="A1218" t="s">
        <v>72</v>
      </c>
      <c r="B1218" t="s">
        <v>114</v>
      </c>
      <c r="C1218">
        <v>2023</v>
      </c>
      <c r="D1218" s="91">
        <v>0.12638828238938604</v>
      </c>
    </row>
    <row r="1219" spans="1:4" x14ac:dyDescent="0.2">
      <c r="A1219" t="s">
        <v>72</v>
      </c>
      <c r="B1219" t="s">
        <v>114</v>
      </c>
      <c r="C1219">
        <v>2024</v>
      </c>
      <c r="D1219" s="91">
        <v>6.9550344284214777E-2</v>
      </c>
    </row>
    <row r="1220" spans="1:4" x14ac:dyDescent="0.2">
      <c r="A1220" t="s">
        <v>72</v>
      </c>
      <c r="B1220" t="s">
        <v>114</v>
      </c>
      <c r="C1220" s="99">
        <v>2025</v>
      </c>
      <c r="D1220" s="86">
        <v>4.9955529803971249E-2</v>
      </c>
    </row>
    <row r="1221" spans="1:4" x14ac:dyDescent="0.2">
      <c r="A1221" t="s">
        <v>73</v>
      </c>
      <c r="B1221" t="s">
        <v>114</v>
      </c>
      <c r="C1221">
        <v>2014</v>
      </c>
      <c r="D1221" s="91">
        <v>0.20036711737391652</v>
      </c>
    </row>
    <row r="1222" spans="1:4" x14ac:dyDescent="0.2">
      <c r="A1222" t="s">
        <v>73</v>
      </c>
      <c r="B1222" t="s">
        <v>114</v>
      </c>
      <c r="C1222">
        <v>2015</v>
      </c>
      <c r="D1222" s="91">
        <v>0.22994371447123538</v>
      </c>
    </row>
    <row r="1223" spans="1:4" x14ac:dyDescent="0.2">
      <c r="A1223" t="s">
        <v>73</v>
      </c>
      <c r="B1223" t="s">
        <v>114</v>
      </c>
      <c r="C1223">
        <v>2016</v>
      </c>
      <c r="D1223" s="91">
        <v>0.13109427340045141</v>
      </c>
    </row>
    <row r="1224" spans="1:4" x14ac:dyDescent="0.2">
      <c r="A1224" t="s">
        <v>73</v>
      </c>
      <c r="B1224" t="s">
        <v>114</v>
      </c>
      <c r="C1224">
        <v>2017</v>
      </c>
      <c r="D1224" s="91">
        <v>0.13002477849375593</v>
      </c>
    </row>
    <row r="1225" spans="1:4" x14ac:dyDescent="0.2">
      <c r="A1225" t="s">
        <v>73</v>
      </c>
      <c r="B1225" t="s">
        <v>114</v>
      </c>
      <c r="C1225">
        <v>2018</v>
      </c>
      <c r="D1225" s="91">
        <v>0.10600949472295862</v>
      </c>
    </row>
    <row r="1226" spans="1:4" x14ac:dyDescent="0.2">
      <c r="A1226" t="s">
        <v>73</v>
      </c>
      <c r="B1226" t="s">
        <v>114</v>
      </c>
      <c r="C1226">
        <v>2019</v>
      </c>
      <c r="D1226" s="91">
        <v>8.6239273954268822E-2</v>
      </c>
    </row>
    <row r="1227" spans="1:4" ht="14.1" customHeight="1" x14ac:dyDescent="0.2">
      <c r="A1227" t="s">
        <v>73</v>
      </c>
      <c r="B1227" t="s">
        <v>114</v>
      </c>
      <c r="C1227">
        <v>2020</v>
      </c>
      <c r="D1227" s="91">
        <v>5.2999549351033973E-2</v>
      </c>
    </row>
    <row r="1228" spans="1:4" x14ac:dyDescent="0.2">
      <c r="A1228" t="s">
        <v>73</v>
      </c>
      <c r="B1228" t="s">
        <v>114</v>
      </c>
      <c r="C1228">
        <v>2021</v>
      </c>
      <c r="D1228" s="91">
        <v>6.8885222744828903E-2</v>
      </c>
    </row>
    <row r="1229" spans="1:4" x14ac:dyDescent="0.2">
      <c r="A1229" t="s">
        <v>73</v>
      </c>
      <c r="B1229" t="s">
        <v>114</v>
      </c>
      <c r="C1229">
        <v>2022</v>
      </c>
      <c r="D1229" s="91">
        <v>0.13151808460970177</v>
      </c>
    </row>
    <row r="1230" spans="1:4" x14ac:dyDescent="0.2">
      <c r="A1230" t="s">
        <v>73</v>
      </c>
      <c r="B1230" t="s">
        <v>114</v>
      </c>
      <c r="C1230">
        <v>2023</v>
      </c>
      <c r="D1230" s="91">
        <v>0.17839525565574316</v>
      </c>
    </row>
    <row r="1231" spans="1:4" x14ac:dyDescent="0.2">
      <c r="A1231" t="s">
        <v>73</v>
      </c>
      <c r="B1231" t="s">
        <v>114</v>
      </c>
      <c r="C1231">
        <v>2024</v>
      </c>
      <c r="D1231" s="91">
        <v>6.6147786958708668E-2</v>
      </c>
    </row>
    <row r="1232" spans="1:4" x14ac:dyDescent="0.2">
      <c r="A1232" t="s">
        <v>73</v>
      </c>
      <c r="B1232" t="s">
        <v>114</v>
      </c>
      <c r="C1232" s="99">
        <v>2025</v>
      </c>
      <c r="D1232" s="86">
        <v>6.3667289709100877E-2</v>
      </c>
    </row>
    <row r="1233" spans="1:4" x14ac:dyDescent="0.2">
      <c r="A1233" t="s">
        <v>11</v>
      </c>
      <c r="B1233" t="s">
        <v>114</v>
      </c>
      <c r="C1233">
        <v>2014</v>
      </c>
      <c r="D1233" s="91">
        <v>0.25884306735747498</v>
      </c>
    </row>
    <row r="1234" spans="1:4" x14ac:dyDescent="0.2">
      <c r="A1234" t="s">
        <v>11</v>
      </c>
      <c r="B1234" t="s">
        <v>114</v>
      </c>
      <c r="C1234">
        <v>2015</v>
      </c>
      <c r="D1234" s="91">
        <v>0.14635341763777987</v>
      </c>
    </row>
    <row r="1235" spans="1:4" x14ac:dyDescent="0.2">
      <c r="A1235" t="s">
        <v>11</v>
      </c>
      <c r="B1235" t="s">
        <v>114</v>
      </c>
      <c r="C1235">
        <v>2016</v>
      </c>
      <c r="D1235" s="91">
        <v>0.10497324981149607</v>
      </c>
    </row>
    <row r="1236" spans="1:4" x14ac:dyDescent="0.2">
      <c r="A1236" t="s">
        <v>11</v>
      </c>
      <c r="B1236" t="s">
        <v>114</v>
      </c>
      <c r="C1236">
        <v>2017</v>
      </c>
      <c r="D1236" s="91">
        <v>0.15619202458724266</v>
      </c>
    </row>
    <row r="1237" spans="1:4" x14ac:dyDescent="0.2">
      <c r="A1237" t="s">
        <v>11</v>
      </c>
      <c r="B1237" t="s">
        <v>114</v>
      </c>
      <c r="C1237">
        <v>2018</v>
      </c>
      <c r="D1237" s="91">
        <v>0.11579847318273072</v>
      </c>
    </row>
    <row r="1238" spans="1:4" x14ac:dyDescent="0.2">
      <c r="A1238" t="s">
        <v>11</v>
      </c>
      <c r="B1238" t="s">
        <v>114</v>
      </c>
      <c r="C1238">
        <v>2019</v>
      </c>
      <c r="D1238" s="91">
        <v>0.11331852800939922</v>
      </c>
    </row>
    <row r="1239" spans="1:4" x14ac:dyDescent="0.2">
      <c r="A1239" t="s">
        <v>11</v>
      </c>
      <c r="B1239" t="s">
        <v>114</v>
      </c>
      <c r="C1239">
        <v>2020</v>
      </c>
      <c r="D1239" s="91">
        <v>0.10983744146355769</v>
      </c>
    </row>
    <row r="1240" spans="1:4" x14ac:dyDescent="0.2">
      <c r="A1240" t="s">
        <v>11</v>
      </c>
      <c r="B1240" t="s">
        <v>114</v>
      </c>
      <c r="C1240">
        <v>2021</v>
      </c>
      <c r="D1240" s="91">
        <v>6.2620597762331115E-2</v>
      </c>
    </row>
    <row r="1241" spans="1:4" x14ac:dyDescent="0.2">
      <c r="A1241" t="s">
        <v>11</v>
      </c>
      <c r="B1241" t="s">
        <v>114</v>
      </c>
      <c r="C1241">
        <v>2022</v>
      </c>
      <c r="D1241" s="91">
        <v>0.13645650391047873</v>
      </c>
    </row>
    <row r="1242" spans="1:4" x14ac:dyDescent="0.2">
      <c r="A1242" t="s">
        <v>11</v>
      </c>
      <c r="B1242" t="s">
        <v>114</v>
      </c>
      <c r="C1242">
        <v>2023</v>
      </c>
      <c r="D1242" s="91">
        <v>0.16470184920242181</v>
      </c>
    </row>
    <row r="1243" spans="1:4" x14ac:dyDescent="0.2">
      <c r="A1243" t="s">
        <v>11</v>
      </c>
      <c r="B1243" t="s">
        <v>114</v>
      </c>
      <c r="C1243">
        <v>2024</v>
      </c>
      <c r="D1243" s="91">
        <v>0.2067356207663992</v>
      </c>
    </row>
    <row r="1244" spans="1:4" x14ac:dyDescent="0.2">
      <c r="A1244" t="s">
        <v>11</v>
      </c>
      <c r="B1244" t="s">
        <v>114</v>
      </c>
      <c r="C1244" s="99">
        <v>2025</v>
      </c>
      <c r="D1244" s="86">
        <v>0.10398404919290342</v>
      </c>
    </row>
    <row r="1245" spans="1:4" x14ac:dyDescent="0.2">
      <c r="A1245" t="s">
        <v>71</v>
      </c>
      <c r="B1245" t="s">
        <v>118</v>
      </c>
      <c r="C1245">
        <v>2014</v>
      </c>
      <c r="D1245" s="91">
        <v>0.31581850319814458</v>
      </c>
    </row>
    <row r="1246" spans="1:4" x14ac:dyDescent="0.2">
      <c r="A1246" t="s">
        <v>71</v>
      </c>
      <c r="B1246" t="s">
        <v>118</v>
      </c>
      <c r="C1246">
        <v>2015</v>
      </c>
      <c r="D1246" s="91">
        <v>0.29228325217601409</v>
      </c>
    </row>
    <row r="1247" spans="1:4" x14ac:dyDescent="0.2">
      <c r="A1247" t="s">
        <v>71</v>
      </c>
      <c r="B1247" t="s">
        <v>118</v>
      </c>
      <c r="C1247">
        <v>2016</v>
      </c>
      <c r="D1247" s="91">
        <v>0.15871858731323085</v>
      </c>
    </row>
    <row r="1248" spans="1:4" x14ac:dyDescent="0.2">
      <c r="A1248" t="s">
        <v>71</v>
      </c>
      <c r="B1248" t="s">
        <v>118</v>
      </c>
      <c r="C1248">
        <v>2017</v>
      </c>
      <c r="D1248" s="91">
        <v>0.11015460296887061</v>
      </c>
    </row>
    <row r="1249" spans="1:4" x14ac:dyDescent="0.2">
      <c r="A1249" t="s">
        <v>71</v>
      </c>
      <c r="B1249" t="s">
        <v>118</v>
      </c>
      <c r="C1249">
        <v>2018</v>
      </c>
      <c r="D1249" s="91">
        <v>0.11260664914750325</v>
      </c>
    </row>
    <row r="1250" spans="1:4" x14ac:dyDescent="0.2">
      <c r="A1250" t="s">
        <v>71</v>
      </c>
      <c r="B1250" t="s">
        <v>118</v>
      </c>
      <c r="C1250">
        <v>2019</v>
      </c>
      <c r="D1250" s="91">
        <v>0.12223105368091511</v>
      </c>
    </row>
    <row r="1251" spans="1:4" x14ac:dyDescent="0.2">
      <c r="A1251" t="s">
        <v>71</v>
      </c>
      <c r="B1251" t="s">
        <v>118</v>
      </c>
      <c r="C1251">
        <v>2020</v>
      </c>
      <c r="D1251" s="91">
        <v>0.12330582354475503</v>
      </c>
    </row>
    <row r="1252" spans="1:4" x14ac:dyDescent="0.2">
      <c r="A1252" t="s">
        <v>71</v>
      </c>
      <c r="B1252" t="s">
        <v>118</v>
      </c>
      <c r="C1252">
        <v>2021</v>
      </c>
      <c r="D1252" s="91">
        <v>0.12404379393321878</v>
      </c>
    </row>
    <row r="1253" spans="1:4" x14ac:dyDescent="0.2">
      <c r="A1253" t="s">
        <v>71</v>
      </c>
      <c r="B1253" t="s">
        <v>118</v>
      </c>
      <c r="C1253">
        <v>2022</v>
      </c>
      <c r="D1253" s="91">
        <v>8.8988407052388308E-2</v>
      </c>
    </row>
    <row r="1254" spans="1:4" x14ac:dyDescent="0.2">
      <c r="A1254" t="s">
        <v>71</v>
      </c>
      <c r="B1254" t="s">
        <v>118</v>
      </c>
      <c r="C1254">
        <v>2023</v>
      </c>
      <c r="D1254" s="91">
        <v>9.3392209303638507E-2</v>
      </c>
    </row>
    <row r="1255" spans="1:4" x14ac:dyDescent="0.2">
      <c r="A1255" t="s">
        <v>71</v>
      </c>
      <c r="B1255" t="s">
        <v>118</v>
      </c>
      <c r="C1255">
        <v>2024</v>
      </c>
      <c r="D1255" s="91">
        <v>8.3766320629140037E-2</v>
      </c>
    </row>
    <row r="1256" spans="1:4" x14ac:dyDescent="0.2">
      <c r="A1256" t="s">
        <v>71</v>
      </c>
      <c r="B1256" t="s">
        <v>118</v>
      </c>
      <c r="C1256" s="99">
        <v>2025</v>
      </c>
      <c r="D1256" s="86">
        <v>8.8555573658755576E-2</v>
      </c>
    </row>
    <row r="1257" spans="1:4" x14ac:dyDescent="0.2">
      <c r="A1257" t="s">
        <v>60</v>
      </c>
      <c r="B1257" t="s">
        <v>118</v>
      </c>
      <c r="C1257">
        <v>2014</v>
      </c>
      <c r="D1257" s="91">
        <v>0.17189929924516495</v>
      </c>
    </row>
    <row r="1258" spans="1:4" x14ac:dyDescent="0.2">
      <c r="A1258" t="s">
        <v>60</v>
      </c>
      <c r="B1258" t="s">
        <v>118</v>
      </c>
      <c r="C1258">
        <v>2015</v>
      </c>
      <c r="D1258" s="91">
        <v>0.11891706812653749</v>
      </c>
    </row>
    <row r="1259" spans="1:4" x14ac:dyDescent="0.2">
      <c r="A1259" t="s">
        <v>60</v>
      </c>
      <c r="B1259" t="s">
        <v>118</v>
      </c>
      <c r="C1259">
        <v>2016</v>
      </c>
      <c r="D1259" s="91">
        <v>0.11866822978926897</v>
      </c>
    </row>
    <row r="1260" spans="1:4" x14ac:dyDescent="0.2">
      <c r="A1260" t="s">
        <v>60</v>
      </c>
      <c r="B1260" t="s">
        <v>118</v>
      </c>
      <c r="C1260">
        <v>2017</v>
      </c>
      <c r="D1260" s="91">
        <v>0.1235933010743873</v>
      </c>
    </row>
    <row r="1261" spans="1:4" x14ac:dyDescent="0.2">
      <c r="A1261" t="s">
        <v>60</v>
      </c>
      <c r="B1261" t="s">
        <v>118</v>
      </c>
      <c r="C1261">
        <v>2018</v>
      </c>
      <c r="D1261" s="91">
        <v>7.7972117442513825E-2</v>
      </c>
    </row>
    <row r="1262" spans="1:4" x14ac:dyDescent="0.2">
      <c r="A1262" t="s">
        <v>60</v>
      </c>
      <c r="B1262" t="s">
        <v>118</v>
      </c>
      <c r="C1262">
        <v>2019</v>
      </c>
      <c r="D1262" s="91">
        <v>8.4793506875222219E-2</v>
      </c>
    </row>
    <row r="1263" spans="1:4" x14ac:dyDescent="0.2">
      <c r="A1263" t="s">
        <v>60</v>
      </c>
      <c r="B1263" t="s">
        <v>118</v>
      </c>
      <c r="C1263">
        <v>2020</v>
      </c>
      <c r="D1263" s="91">
        <v>8.2059029898872399E-2</v>
      </c>
    </row>
    <row r="1264" spans="1:4" x14ac:dyDescent="0.2">
      <c r="A1264" t="s">
        <v>60</v>
      </c>
      <c r="B1264" t="s">
        <v>118</v>
      </c>
      <c r="C1264">
        <v>2021</v>
      </c>
      <c r="D1264" s="91">
        <v>8.8095857328940236E-2</v>
      </c>
    </row>
    <row r="1265" spans="1:4" x14ac:dyDescent="0.2">
      <c r="A1265" t="s">
        <v>60</v>
      </c>
      <c r="B1265" t="s">
        <v>118</v>
      </c>
      <c r="C1265">
        <v>2022</v>
      </c>
      <c r="D1265" s="91">
        <v>9.6822093834257453E-2</v>
      </c>
    </row>
    <row r="1266" spans="1:4" x14ac:dyDescent="0.2">
      <c r="A1266" t="s">
        <v>60</v>
      </c>
      <c r="B1266" t="s">
        <v>118</v>
      </c>
      <c r="C1266">
        <v>2023</v>
      </c>
      <c r="D1266" s="91">
        <v>0.1721208824869172</v>
      </c>
    </row>
    <row r="1267" spans="1:4" x14ac:dyDescent="0.2">
      <c r="A1267" t="s">
        <v>60</v>
      </c>
      <c r="B1267" t="s">
        <v>118</v>
      </c>
      <c r="C1267">
        <v>2024</v>
      </c>
      <c r="D1267" s="91">
        <v>7.515807996029783E-2</v>
      </c>
    </row>
    <row r="1268" spans="1:4" x14ac:dyDescent="0.2">
      <c r="A1268" t="s">
        <v>60</v>
      </c>
      <c r="B1268" t="s">
        <v>118</v>
      </c>
      <c r="C1268" s="99">
        <v>2025</v>
      </c>
      <c r="D1268" s="86">
        <v>7.2412121612941471E-2</v>
      </c>
    </row>
    <row r="1269" spans="1:4" x14ac:dyDescent="0.2">
      <c r="A1269" t="s">
        <v>74</v>
      </c>
      <c r="B1269" t="s">
        <v>118</v>
      </c>
      <c r="C1269">
        <v>2014</v>
      </c>
      <c r="D1269" s="91">
        <v>8.0329881985371984E-2</v>
      </c>
    </row>
    <row r="1270" spans="1:4" x14ac:dyDescent="0.2">
      <c r="A1270" t="s">
        <v>74</v>
      </c>
      <c r="B1270" t="s">
        <v>118</v>
      </c>
      <c r="C1270">
        <v>2015</v>
      </c>
      <c r="D1270" s="91">
        <v>8.8559927749453177E-2</v>
      </c>
    </row>
    <row r="1271" spans="1:4" x14ac:dyDescent="0.2">
      <c r="A1271" t="s">
        <v>74</v>
      </c>
      <c r="B1271" t="s">
        <v>118</v>
      </c>
      <c r="C1271">
        <v>2016</v>
      </c>
      <c r="D1271" s="91">
        <v>0.10930119354436428</v>
      </c>
    </row>
    <row r="1272" spans="1:4" x14ac:dyDescent="0.2">
      <c r="A1272" t="s">
        <v>74</v>
      </c>
      <c r="B1272" t="s">
        <v>118</v>
      </c>
      <c r="C1272">
        <v>2017</v>
      </c>
      <c r="D1272" s="91">
        <v>9.5126832023531366E-2</v>
      </c>
    </row>
    <row r="1273" spans="1:4" x14ac:dyDescent="0.2">
      <c r="A1273" t="s">
        <v>74</v>
      </c>
      <c r="B1273" t="s">
        <v>118</v>
      </c>
      <c r="C1273">
        <v>2018</v>
      </c>
      <c r="D1273" s="91">
        <v>6.7176020392180069E-2</v>
      </c>
    </row>
    <row r="1274" spans="1:4" x14ac:dyDescent="0.2">
      <c r="A1274" t="s">
        <v>74</v>
      </c>
      <c r="B1274" t="s">
        <v>118</v>
      </c>
      <c r="C1274">
        <v>2019</v>
      </c>
      <c r="D1274" s="91">
        <v>9.5628932576659428E-2</v>
      </c>
    </row>
    <row r="1275" spans="1:4" x14ac:dyDescent="0.2">
      <c r="A1275" t="s">
        <v>74</v>
      </c>
      <c r="B1275" t="s">
        <v>118</v>
      </c>
      <c r="C1275">
        <v>2020</v>
      </c>
      <c r="D1275" s="91">
        <v>9.9156465576872091E-2</v>
      </c>
    </row>
    <row r="1276" spans="1:4" x14ac:dyDescent="0.2">
      <c r="A1276" t="s">
        <v>74</v>
      </c>
      <c r="B1276" t="s">
        <v>118</v>
      </c>
      <c r="C1276">
        <v>2021</v>
      </c>
      <c r="D1276" s="91">
        <v>9.4583670841607542E-2</v>
      </c>
    </row>
    <row r="1277" spans="1:4" x14ac:dyDescent="0.2">
      <c r="A1277" t="s">
        <v>74</v>
      </c>
      <c r="B1277" t="s">
        <v>118</v>
      </c>
      <c r="C1277">
        <v>2022</v>
      </c>
      <c r="D1277" s="91">
        <v>7.7198268277530249E-2</v>
      </c>
    </row>
    <row r="1278" spans="1:4" x14ac:dyDescent="0.2">
      <c r="A1278" t="s">
        <v>74</v>
      </c>
      <c r="B1278" t="s">
        <v>118</v>
      </c>
      <c r="C1278">
        <v>2023</v>
      </c>
      <c r="D1278" s="91">
        <v>0.23913212029132033</v>
      </c>
    </row>
    <row r="1279" spans="1:4" x14ac:dyDescent="0.2">
      <c r="A1279" t="s">
        <v>74</v>
      </c>
      <c r="B1279" t="s">
        <v>118</v>
      </c>
      <c r="C1279">
        <v>2024</v>
      </c>
      <c r="D1279" s="91">
        <v>8.0199119205793257E-2</v>
      </c>
    </row>
    <row r="1280" spans="1:4" x14ac:dyDescent="0.2">
      <c r="A1280" t="s">
        <v>74</v>
      </c>
      <c r="B1280" t="s">
        <v>118</v>
      </c>
      <c r="C1280" s="99">
        <v>2025</v>
      </c>
      <c r="D1280" s="86">
        <v>0.13480640112607228</v>
      </c>
    </row>
    <row r="1281" spans="1:4" x14ac:dyDescent="0.2">
      <c r="A1281" t="s">
        <v>72</v>
      </c>
      <c r="B1281" t="s">
        <v>118</v>
      </c>
      <c r="C1281">
        <v>2014</v>
      </c>
      <c r="D1281" s="91">
        <v>0.1101866491725213</v>
      </c>
    </row>
    <row r="1282" spans="1:4" x14ac:dyDescent="0.2">
      <c r="A1282" t="s">
        <v>72</v>
      </c>
      <c r="B1282" t="s">
        <v>118</v>
      </c>
      <c r="C1282">
        <v>2015</v>
      </c>
      <c r="D1282" s="91">
        <v>0.1151226438855622</v>
      </c>
    </row>
    <row r="1283" spans="1:4" x14ac:dyDescent="0.2">
      <c r="A1283" t="s">
        <v>72</v>
      </c>
      <c r="B1283" t="s">
        <v>118</v>
      </c>
      <c r="C1283">
        <v>2016</v>
      </c>
      <c r="D1283" s="91">
        <v>0.10870494283437428</v>
      </c>
    </row>
    <row r="1284" spans="1:4" x14ac:dyDescent="0.2">
      <c r="A1284" t="s">
        <v>72</v>
      </c>
      <c r="B1284" t="s">
        <v>118</v>
      </c>
      <c r="C1284">
        <v>2017</v>
      </c>
      <c r="D1284" s="91">
        <v>6.5590217328704542E-2</v>
      </c>
    </row>
    <row r="1285" spans="1:4" x14ac:dyDescent="0.2">
      <c r="A1285" t="s">
        <v>72</v>
      </c>
      <c r="B1285" t="s">
        <v>118</v>
      </c>
      <c r="C1285">
        <v>2018</v>
      </c>
      <c r="D1285" s="91">
        <v>6.5489008234023413E-2</v>
      </c>
    </row>
    <row r="1286" spans="1:4" x14ac:dyDescent="0.2">
      <c r="A1286" t="s">
        <v>72</v>
      </c>
      <c r="B1286" t="s">
        <v>118</v>
      </c>
      <c r="C1286">
        <v>2019</v>
      </c>
      <c r="D1286" s="91">
        <v>6.5903364286490934E-2</v>
      </c>
    </row>
    <row r="1287" spans="1:4" x14ac:dyDescent="0.2">
      <c r="A1287" t="s">
        <v>72</v>
      </c>
      <c r="B1287" t="s">
        <v>118</v>
      </c>
      <c r="C1287">
        <v>2020</v>
      </c>
      <c r="D1287" s="91">
        <v>5.6664412555226598E-2</v>
      </c>
    </row>
    <row r="1288" spans="1:4" x14ac:dyDescent="0.2">
      <c r="A1288" t="s">
        <v>72</v>
      </c>
      <c r="B1288" t="s">
        <v>118</v>
      </c>
      <c r="C1288">
        <v>2021</v>
      </c>
      <c r="D1288" s="91">
        <v>6.3909006637121249E-2</v>
      </c>
    </row>
    <row r="1289" spans="1:4" x14ac:dyDescent="0.2">
      <c r="A1289" t="s">
        <v>72</v>
      </c>
      <c r="B1289" t="s">
        <v>118</v>
      </c>
      <c r="C1289">
        <v>2022</v>
      </c>
      <c r="D1289" s="91">
        <v>6.6912260203199111E-2</v>
      </c>
    </row>
    <row r="1290" spans="1:4" x14ac:dyDescent="0.2">
      <c r="A1290" t="s">
        <v>72</v>
      </c>
      <c r="B1290" t="s">
        <v>118</v>
      </c>
      <c r="C1290">
        <v>2023</v>
      </c>
      <c r="D1290" s="91">
        <v>6.8059565649143713E-2</v>
      </c>
    </row>
    <row r="1291" spans="1:4" x14ac:dyDescent="0.2">
      <c r="A1291" t="s">
        <v>72</v>
      </c>
      <c r="B1291" t="s">
        <v>118</v>
      </c>
      <c r="C1291">
        <v>2024</v>
      </c>
      <c r="D1291" s="91">
        <v>4.902374438403341E-2</v>
      </c>
    </row>
    <row r="1292" spans="1:4" x14ac:dyDescent="0.2">
      <c r="A1292" t="s">
        <v>72</v>
      </c>
      <c r="B1292" t="s">
        <v>118</v>
      </c>
      <c r="C1292" s="99">
        <v>2025</v>
      </c>
      <c r="D1292" s="86">
        <v>4.5702525012712915E-2</v>
      </c>
    </row>
    <row r="1293" spans="1:4" x14ac:dyDescent="0.2">
      <c r="A1293" t="s">
        <v>73</v>
      </c>
      <c r="B1293" t="s">
        <v>118</v>
      </c>
      <c r="C1293">
        <v>2014</v>
      </c>
      <c r="D1293" s="91">
        <v>0.1962733087524462</v>
      </c>
    </row>
    <row r="1294" spans="1:4" x14ac:dyDescent="0.2">
      <c r="A1294" t="s">
        <v>73</v>
      </c>
      <c r="B1294" t="s">
        <v>118</v>
      </c>
      <c r="C1294">
        <v>2015</v>
      </c>
      <c r="D1294" s="91">
        <v>0.25448520431670485</v>
      </c>
    </row>
    <row r="1295" spans="1:4" x14ac:dyDescent="0.2">
      <c r="A1295" t="s">
        <v>73</v>
      </c>
      <c r="B1295" t="s">
        <v>118</v>
      </c>
      <c r="C1295">
        <v>2016</v>
      </c>
      <c r="D1295" s="91">
        <v>0.15340661291864621</v>
      </c>
    </row>
    <row r="1296" spans="1:4" x14ac:dyDescent="0.2">
      <c r="A1296" t="s">
        <v>73</v>
      </c>
      <c r="B1296" t="s">
        <v>118</v>
      </c>
      <c r="C1296">
        <v>2017</v>
      </c>
      <c r="D1296" s="91">
        <v>0.15657947941654524</v>
      </c>
    </row>
    <row r="1297" spans="1:4" x14ac:dyDescent="0.2">
      <c r="A1297" t="s">
        <v>73</v>
      </c>
      <c r="B1297" t="s">
        <v>118</v>
      </c>
      <c r="C1297">
        <v>2018</v>
      </c>
      <c r="D1297" s="91">
        <v>0.12248458673648856</v>
      </c>
    </row>
    <row r="1298" spans="1:4" x14ac:dyDescent="0.2">
      <c r="A1298" t="s">
        <v>73</v>
      </c>
      <c r="B1298" t="s">
        <v>118</v>
      </c>
      <c r="C1298">
        <v>2019</v>
      </c>
      <c r="D1298" s="91">
        <v>0.10733021253997721</v>
      </c>
    </row>
    <row r="1299" spans="1:4" x14ac:dyDescent="0.2">
      <c r="A1299" t="s">
        <v>73</v>
      </c>
      <c r="B1299" t="s">
        <v>118</v>
      </c>
      <c r="C1299">
        <v>2020</v>
      </c>
      <c r="D1299" s="91">
        <v>7.3650808026696893E-2</v>
      </c>
    </row>
    <row r="1300" spans="1:4" x14ac:dyDescent="0.2">
      <c r="A1300" t="s">
        <v>73</v>
      </c>
      <c r="B1300" t="s">
        <v>118</v>
      </c>
      <c r="C1300">
        <v>2021</v>
      </c>
      <c r="D1300" s="91">
        <v>0.11352924886496212</v>
      </c>
    </row>
    <row r="1301" spans="1:4" x14ac:dyDescent="0.2">
      <c r="A1301" t="s">
        <v>73</v>
      </c>
      <c r="B1301" t="s">
        <v>118</v>
      </c>
      <c r="C1301">
        <v>2022</v>
      </c>
      <c r="D1301" s="91">
        <v>9.2114294344829983E-2</v>
      </c>
    </row>
    <row r="1302" spans="1:4" x14ac:dyDescent="0.2">
      <c r="A1302" t="s">
        <v>73</v>
      </c>
      <c r="B1302" t="s">
        <v>118</v>
      </c>
      <c r="C1302">
        <v>2023</v>
      </c>
      <c r="D1302" s="91">
        <v>1.4659456771309861E-2</v>
      </c>
    </row>
    <row r="1303" spans="1:4" x14ac:dyDescent="0.2">
      <c r="A1303" t="s">
        <v>73</v>
      </c>
      <c r="B1303" t="s">
        <v>118</v>
      </c>
      <c r="C1303">
        <v>2024</v>
      </c>
      <c r="D1303" s="91">
        <v>1.7849302295498651E-2</v>
      </c>
    </row>
    <row r="1304" spans="1:4" x14ac:dyDescent="0.2">
      <c r="A1304" t="s">
        <v>73</v>
      </c>
      <c r="B1304" t="s">
        <v>118</v>
      </c>
      <c r="C1304" s="99">
        <v>2025</v>
      </c>
      <c r="D1304" s="86">
        <v>6.0610563343276108E-2</v>
      </c>
    </row>
    <row r="1305" spans="1:4" x14ac:dyDescent="0.2">
      <c r="A1305" t="s">
        <v>11</v>
      </c>
      <c r="B1305" t="s">
        <v>118</v>
      </c>
      <c r="C1305">
        <v>2014</v>
      </c>
      <c r="D1305" s="91">
        <v>0.31728986374031765</v>
      </c>
    </row>
    <row r="1306" spans="1:4" x14ac:dyDescent="0.2">
      <c r="A1306" t="s">
        <v>11</v>
      </c>
      <c r="B1306" t="s">
        <v>118</v>
      </c>
      <c r="C1306">
        <v>2015</v>
      </c>
      <c r="D1306" s="91">
        <v>0.1620067998298064</v>
      </c>
    </row>
    <row r="1307" spans="1:4" x14ac:dyDescent="0.2">
      <c r="A1307" t="s">
        <v>11</v>
      </c>
      <c r="B1307" t="s">
        <v>118</v>
      </c>
      <c r="C1307">
        <v>2016</v>
      </c>
      <c r="D1307" s="91">
        <v>0.22398274979245342</v>
      </c>
    </row>
    <row r="1308" spans="1:4" x14ac:dyDescent="0.2">
      <c r="A1308" t="s">
        <v>11</v>
      </c>
      <c r="B1308" t="s">
        <v>118</v>
      </c>
      <c r="C1308">
        <v>2017</v>
      </c>
      <c r="D1308" s="91">
        <v>0.30869673872851916</v>
      </c>
    </row>
    <row r="1309" spans="1:4" x14ac:dyDescent="0.2">
      <c r="A1309" t="s">
        <v>11</v>
      </c>
      <c r="B1309" t="s">
        <v>118</v>
      </c>
      <c r="C1309">
        <v>2018</v>
      </c>
      <c r="D1309" s="91">
        <v>0.12733493637527063</v>
      </c>
    </row>
    <row r="1310" spans="1:4" x14ac:dyDescent="0.2">
      <c r="A1310" t="s">
        <v>11</v>
      </c>
      <c r="B1310" t="s">
        <v>118</v>
      </c>
      <c r="C1310">
        <v>2019</v>
      </c>
      <c r="D1310" s="91">
        <v>0.12189345146326092</v>
      </c>
    </row>
    <row r="1311" spans="1:4" x14ac:dyDescent="0.2">
      <c r="A1311" t="s">
        <v>11</v>
      </c>
      <c r="B1311" t="s">
        <v>118</v>
      </c>
      <c r="C1311">
        <v>2020</v>
      </c>
      <c r="D1311" s="91">
        <v>0.12908962722206407</v>
      </c>
    </row>
    <row r="1312" spans="1:4" x14ac:dyDescent="0.2">
      <c r="A1312" t="s">
        <v>11</v>
      </c>
      <c r="B1312" t="s">
        <v>118</v>
      </c>
      <c r="C1312">
        <v>2021</v>
      </c>
      <c r="D1312" s="91">
        <v>0.1236250375413514</v>
      </c>
    </row>
    <row r="1313" spans="1:4" x14ac:dyDescent="0.2">
      <c r="A1313" t="s">
        <v>11</v>
      </c>
      <c r="B1313" t="s">
        <v>118</v>
      </c>
      <c r="C1313">
        <v>2022</v>
      </c>
      <c r="D1313" s="91">
        <v>0.10598044235465844</v>
      </c>
    </row>
    <row r="1314" spans="1:4" x14ac:dyDescent="0.2">
      <c r="A1314" t="s">
        <v>11</v>
      </c>
      <c r="B1314" t="s">
        <v>118</v>
      </c>
      <c r="C1314">
        <v>2023</v>
      </c>
      <c r="D1314" s="91">
        <v>0.2060915982890198</v>
      </c>
    </row>
    <row r="1315" spans="1:4" x14ac:dyDescent="0.2">
      <c r="A1315" t="s">
        <v>11</v>
      </c>
      <c r="B1315" t="s">
        <v>118</v>
      </c>
      <c r="C1315">
        <v>2024</v>
      </c>
      <c r="D1315" s="91">
        <v>9.7995007709072268E-2</v>
      </c>
    </row>
    <row r="1316" spans="1:4" x14ac:dyDescent="0.2">
      <c r="A1316" t="s">
        <v>11</v>
      </c>
      <c r="B1316" t="s">
        <v>118</v>
      </c>
      <c r="C1316" s="99">
        <v>2025</v>
      </c>
      <c r="D1316" s="86">
        <v>8.1766619789150272E-2</v>
      </c>
    </row>
    <row r="1317" spans="1:4" x14ac:dyDescent="0.2">
      <c r="A1317" s="99" t="s">
        <v>71</v>
      </c>
      <c r="B1317" s="99" t="s">
        <v>63</v>
      </c>
      <c r="C1317" s="99">
        <v>2014</v>
      </c>
      <c r="D1317" s="62">
        <v>45418939.481971599</v>
      </c>
    </row>
    <row r="1318" spans="1:4" x14ac:dyDescent="0.2">
      <c r="A1318" s="99" t="s">
        <v>71</v>
      </c>
      <c r="B1318" s="99" t="s">
        <v>63</v>
      </c>
      <c r="C1318" s="99">
        <v>2015</v>
      </c>
      <c r="D1318" s="62">
        <v>49937690.376984097</v>
      </c>
    </row>
    <row r="1319" spans="1:4" x14ac:dyDescent="0.2">
      <c r="A1319" s="99" t="s">
        <v>71</v>
      </c>
      <c r="B1319" s="99" t="s">
        <v>63</v>
      </c>
      <c r="C1319" s="99">
        <v>2016</v>
      </c>
      <c r="D1319" s="62">
        <v>51882491.498900801</v>
      </c>
    </row>
    <row r="1320" spans="1:4" x14ac:dyDescent="0.2">
      <c r="A1320" s="99" t="s">
        <v>71</v>
      </c>
      <c r="B1320" s="99" t="s">
        <v>63</v>
      </c>
      <c r="C1320" s="99">
        <v>2017</v>
      </c>
      <c r="D1320" s="62">
        <v>43812296.970693097</v>
      </c>
    </row>
    <row r="1321" spans="1:4" x14ac:dyDescent="0.2">
      <c r="A1321" s="99" t="s">
        <v>71</v>
      </c>
      <c r="B1321" s="99" t="s">
        <v>63</v>
      </c>
      <c r="C1321" s="99">
        <v>2018</v>
      </c>
      <c r="D1321" s="62">
        <v>49012462.497663699</v>
      </c>
    </row>
    <row r="1322" spans="1:4" x14ac:dyDescent="0.2">
      <c r="A1322" s="99" t="s">
        <v>71</v>
      </c>
      <c r="B1322" s="99" t="s">
        <v>63</v>
      </c>
      <c r="C1322" s="99">
        <v>2019</v>
      </c>
      <c r="D1322" s="62">
        <v>56326799.427938603</v>
      </c>
    </row>
    <row r="1323" spans="1:4" x14ac:dyDescent="0.2">
      <c r="A1323" s="99" t="s">
        <v>71</v>
      </c>
      <c r="B1323" s="99" t="s">
        <v>63</v>
      </c>
      <c r="C1323" s="99">
        <v>2020</v>
      </c>
      <c r="D1323" s="62">
        <v>63170093.883705497</v>
      </c>
    </row>
    <row r="1324" spans="1:4" x14ac:dyDescent="0.2">
      <c r="A1324" s="99" t="s">
        <v>71</v>
      </c>
      <c r="B1324" s="99" t="s">
        <v>63</v>
      </c>
      <c r="C1324" s="99">
        <v>2021</v>
      </c>
      <c r="D1324" s="62">
        <v>64837537.433382802</v>
      </c>
    </row>
    <row r="1325" spans="1:4" x14ac:dyDescent="0.2">
      <c r="A1325" s="99" t="s">
        <v>71</v>
      </c>
      <c r="B1325" s="99" t="s">
        <v>63</v>
      </c>
      <c r="C1325" s="99">
        <v>2022</v>
      </c>
      <c r="D1325" s="62">
        <v>90737185.222774297</v>
      </c>
    </row>
    <row r="1326" spans="1:4" x14ac:dyDescent="0.2">
      <c r="A1326" s="99" t="s">
        <v>71</v>
      </c>
      <c r="B1326" s="99" t="s">
        <v>38</v>
      </c>
      <c r="C1326" s="99">
        <v>2023</v>
      </c>
      <c r="D1326" s="62">
        <v>97067030.982244894</v>
      </c>
    </row>
    <row r="1327" spans="1:4" x14ac:dyDescent="0.2">
      <c r="A1327" s="99" t="s">
        <v>71</v>
      </c>
      <c r="B1327" s="99" t="s">
        <v>63</v>
      </c>
      <c r="C1327" s="99">
        <v>2024</v>
      </c>
      <c r="D1327" s="62">
        <v>113647490.30138175</v>
      </c>
    </row>
    <row r="1328" spans="1:4" x14ac:dyDescent="0.2">
      <c r="A1328" s="99" t="s">
        <v>71</v>
      </c>
      <c r="B1328" s="99" t="s">
        <v>63</v>
      </c>
      <c r="C1328" s="99">
        <v>2025</v>
      </c>
      <c r="D1328" s="62">
        <v>110708659.08623923</v>
      </c>
    </row>
    <row r="1329" spans="1:4" x14ac:dyDescent="0.2">
      <c r="A1329" s="99" t="s">
        <v>60</v>
      </c>
      <c r="B1329" s="99" t="s">
        <v>63</v>
      </c>
      <c r="C1329" s="99">
        <v>2014</v>
      </c>
      <c r="D1329" s="62">
        <v>45442527.569211498</v>
      </c>
    </row>
    <row r="1330" spans="1:4" x14ac:dyDescent="0.2">
      <c r="A1330" s="99" t="s">
        <v>60</v>
      </c>
      <c r="B1330" s="99" t="s">
        <v>63</v>
      </c>
      <c r="C1330" s="99">
        <v>2015</v>
      </c>
      <c r="D1330" s="62">
        <v>51135109.762907401</v>
      </c>
    </row>
    <row r="1331" spans="1:4" x14ac:dyDescent="0.2">
      <c r="A1331" s="99" t="s">
        <v>60</v>
      </c>
      <c r="B1331" s="99" t="s">
        <v>63</v>
      </c>
      <c r="C1331" s="99">
        <v>2016</v>
      </c>
      <c r="D1331" s="62">
        <v>55005729.173960298</v>
      </c>
    </row>
    <row r="1332" spans="1:4" x14ac:dyDescent="0.2">
      <c r="A1332" s="99" t="s">
        <v>60</v>
      </c>
      <c r="B1332" s="99" t="s">
        <v>63</v>
      </c>
      <c r="C1332" s="99">
        <v>2017</v>
      </c>
      <c r="D1332" s="62">
        <v>58411457.924674697</v>
      </c>
    </row>
    <row r="1333" spans="1:4" x14ac:dyDescent="0.2">
      <c r="A1333" s="99" t="s">
        <v>60</v>
      </c>
      <c r="B1333" s="99" t="s">
        <v>63</v>
      </c>
      <c r="C1333" s="99">
        <v>2018</v>
      </c>
      <c r="D1333" s="62">
        <v>77942633.313161507</v>
      </c>
    </row>
    <row r="1334" spans="1:4" x14ac:dyDescent="0.2">
      <c r="A1334" s="99" t="s">
        <v>60</v>
      </c>
      <c r="B1334" s="99" t="s">
        <v>63</v>
      </c>
      <c r="C1334" s="99">
        <v>2019</v>
      </c>
      <c r="D1334" s="62">
        <v>85434502.128600299</v>
      </c>
    </row>
    <row r="1335" spans="1:4" x14ac:dyDescent="0.2">
      <c r="A1335" s="99" t="s">
        <v>60</v>
      </c>
      <c r="B1335" s="99" t="s">
        <v>63</v>
      </c>
      <c r="C1335" s="99">
        <v>2020</v>
      </c>
      <c r="D1335" s="62">
        <v>95575444.201331094</v>
      </c>
    </row>
    <row r="1336" spans="1:4" x14ac:dyDescent="0.2">
      <c r="A1336" s="99" t="s">
        <v>60</v>
      </c>
      <c r="B1336" s="99" t="s">
        <v>63</v>
      </c>
      <c r="C1336" s="99">
        <v>2021</v>
      </c>
      <c r="D1336" s="62">
        <v>86939637.438246101</v>
      </c>
    </row>
    <row r="1337" spans="1:4" x14ac:dyDescent="0.2">
      <c r="A1337" s="99" t="s">
        <v>60</v>
      </c>
      <c r="B1337" s="99" t="s">
        <v>63</v>
      </c>
      <c r="C1337" s="99">
        <v>2022</v>
      </c>
      <c r="D1337" s="62">
        <v>94287763.870932996</v>
      </c>
    </row>
    <row r="1338" spans="1:4" x14ac:dyDescent="0.2">
      <c r="A1338" s="99" t="s">
        <v>60</v>
      </c>
      <c r="B1338" s="99" t="s">
        <v>38</v>
      </c>
      <c r="C1338" s="99">
        <v>2023</v>
      </c>
      <c r="D1338" s="62">
        <v>61423709.877606936</v>
      </c>
    </row>
    <row r="1339" spans="1:4" x14ac:dyDescent="0.2">
      <c r="A1339" s="99" t="s">
        <v>60</v>
      </c>
      <c r="B1339" s="99" t="s">
        <v>63</v>
      </c>
      <c r="C1339" s="99">
        <v>2024</v>
      </c>
      <c r="D1339" s="62">
        <v>105938778.76905152</v>
      </c>
    </row>
    <row r="1340" spans="1:4" x14ac:dyDescent="0.2">
      <c r="A1340" s="99" t="s">
        <v>60</v>
      </c>
      <c r="B1340" s="99" t="s">
        <v>63</v>
      </c>
      <c r="C1340" s="99">
        <v>2025</v>
      </c>
      <c r="D1340" s="62">
        <v>115353729.21653746</v>
      </c>
    </row>
    <row r="1341" spans="1:4" x14ac:dyDescent="0.2">
      <c r="A1341" s="99" t="s">
        <v>74</v>
      </c>
      <c r="B1341" s="99" t="s">
        <v>63</v>
      </c>
      <c r="C1341" s="99">
        <v>2014</v>
      </c>
      <c r="D1341" s="62">
        <v>54815094.842440702</v>
      </c>
    </row>
    <row r="1342" spans="1:4" x14ac:dyDescent="0.2">
      <c r="A1342" s="99" t="s">
        <v>74</v>
      </c>
      <c r="B1342" s="99" t="s">
        <v>63</v>
      </c>
      <c r="C1342" s="99">
        <v>2015</v>
      </c>
      <c r="D1342" s="62">
        <v>61378882.815684803</v>
      </c>
    </row>
    <row r="1343" spans="1:4" x14ac:dyDescent="0.2">
      <c r="A1343" s="99" t="s">
        <v>74</v>
      </c>
      <c r="B1343" s="99" t="s">
        <v>63</v>
      </c>
      <c r="C1343" s="99">
        <v>2016</v>
      </c>
      <c r="D1343" s="62">
        <v>66238616.495098099</v>
      </c>
    </row>
    <row r="1344" spans="1:4" x14ac:dyDescent="0.2">
      <c r="A1344" s="99" t="s">
        <v>74</v>
      </c>
      <c r="B1344" s="99" t="s">
        <v>63</v>
      </c>
      <c r="C1344" s="99">
        <v>2017</v>
      </c>
      <c r="D1344" s="62">
        <v>70461747.703233093</v>
      </c>
    </row>
    <row r="1345" spans="1:4" x14ac:dyDescent="0.2">
      <c r="A1345" s="99" t="s">
        <v>74</v>
      </c>
      <c r="B1345" s="99" t="s">
        <v>63</v>
      </c>
      <c r="C1345" s="99">
        <v>2018</v>
      </c>
      <c r="D1345" s="62">
        <v>79444828.621458307</v>
      </c>
    </row>
    <row r="1346" spans="1:4" x14ac:dyDescent="0.2">
      <c r="A1346" s="99" t="s">
        <v>74</v>
      </c>
      <c r="B1346" s="99" t="s">
        <v>63</v>
      </c>
      <c r="C1346" s="99">
        <v>2019</v>
      </c>
      <c r="D1346" s="62">
        <v>70288129.826985896</v>
      </c>
    </row>
    <row r="1347" spans="1:4" x14ac:dyDescent="0.2">
      <c r="A1347" s="99" t="s">
        <v>74</v>
      </c>
      <c r="B1347" s="99" t="s">
        <v>63</v>
      </c>
      <c r="C1347" s="99">
        <v>2020</v>
      </c>
      <c r="D1347" s="62">
        <v>74267086.189468205</v>
      </c>
    </row>
    <row r="1348" spans="1:4" x14ac:dyDescent="0.2">
      <c r="A1348" s="99" t="s">
        <v>74</v>
      </c>
      <c r="B1348" s="99" t="s">
        <v>63</v>
      </c>
      <c r="C1348" s="99">
        <v>2021</v>
      </c>
      <c r="D1348" s="62">
        <v>77199070.910193205</v>
      </c>
    </row>
    <row r="1349" spans="1:4" x14ac:dyDescent="0.2">
      <c r="A1349" s="99" t="s">
        <v>74</v>
      </c>
      <c r="B1349" s="99" t="s">
        <v>63</v>
      </c>
      <c r="C1349" s="99">
        <v>2022</v>
      </c>
      <c r="D1349" s="62">
        <v>84053778.607778803</v>
      </c>
    </row>
    <row r="1350" spans="1:4" x14ac:dyDescent="0.2">
      <c r="A1350" s="99" t="s">
        <v>74</v>
      </c>
      <c r="B1350" s="99" t="s">
        <v>38</v>
      </c>
      <c r="C1350" s="99">
        <v>2023</v>
      </c>
      <c r="D1350" s="62">
        <v>77335464.274816692</v>
      </c>
    </row>
    <row r="1351" spans="1:4" x14ac:dyDescent="0.2">
      <c r="A1351" s="99" t="s">
        <v>74</v>
      </c>
      <c r="B1351" s="99" t="s">
        <v>63</v>
      </c>
      <c r="C1351" s="99">
        <v>2024</v>
      </c>
      <c r="D1351" s="62">
        <v>106986331.99372651</v>
      </c>
    </row>
    <row r="1352" spans="1:4" x14ac:dyDescent="0.2">
      <c r="A1352" s="99" t="s">
        <v>74</v>
      </c>
      <c r="B1352" s="99" t="s">
        <v>63</v>
      </c>
      <c r="C1352" s="99">
        <v>2025</v>
      </c>
      <c r="D1352" s="80">
        <v>110053965.58180629</v>
      </c>
    </row>
    <row r="1353" spans="1:4" x14ac:dyDescent="0.2">
      <c r="A1353" s="99" t="s">
        <v>72</v>
      </c>
      <c r="B1353" s="99" t="s">
        <v>63</v>
      </c>
      <c r="C1353" s="99">
        <v>2014</v>
      </c>
      <c r="D1353" s="62">
        <v>13215795.200454401</v>
      </c>
    </row>
    <row r="1354" spans="1:4" x14ac:dyDescent="0.2">
      <c r="A1354" s="99" t="s">
        <v>72</v>
      </c>
      <c r="B1354" s="99" t="s">
        <v>63</v>
      </c>
      <c r="C1354" s="99">
        <v>2015</v>
      </c>
      <c r="D1354" s="62">
        <v>13734106.450857401</v>
      </c>
    </row>
    <row r="1355" spans="1:4" x14ac:dyDescent="0.2">
      <c r="A1355" s="99" t="s">
        <v>72</v>
      </c>
      <c r="B1355" s="99" t="s">
        <v>63</v>
      </c>
      <c r="C1355" s="99">
        <v>2016</v>
      </c>
      <c r="D1355" s="62">
        <v>11831158.1464427</v>
      </c>
    </row>
    <row r="1356" spans="1:4" x14ac:dyDescent="0.2">
      <c r="A1356" s="99" t="s">
        <v>72</v>
      </c>
      <c r="B1356" s="99" t="s">
        <v>63</v>
      </c>
      <c r="C1356" s="99">
        <v>2017</v>
      </c>
      <c r="D1356" s="62">
        <v>13366258.677078299</v>
      </c>
    </row>
    <row r="1357" spans="1:4" x14ac:dyDescent="0.2">
      <c r="A1357" s="99" t="s">
        <v>72</v>
      </c>
      <c r="B1357" s="99" t="s">
        <v>63</v>
      </c>
      <c r="C1357" s="99">
        <v>2018</v>
      </c>
      <c r="D1357" s="62">
        <v>14285628.9992528</v>
      </c>
    </row>
    <row r="1358" spans="1:4" x14ac:dyDescent="0.2">
      <c r="A1358" s="99" t="s">
        <v>72</v>
      </c>
      <c r="B1358" s="99" t="s">
        <v>63</v>
      </c>
      <c r="C1358" s="99">
        <v>2019</v>
      </c>
      <c r="D1358" s="62">
        <v>15275460.527195301</v>
      </c>
    </row>
    <row r="1359" spans="1:4" x14ac:dyDescent="0.2">
      <c r="A1359" s="99" t="s">
        <v>72</v>
      </c>
      <c r="B1359" s="99" t="s">
        <v>63</v>
      </c>
      <c r="C1359" s="99">
        <v>2020</v>
      </c>
      <c r="D1359" s="62">
        <v>16316161.490820199</v>
      </c>
    </row>
    <row r="1360" spans="1:4" x14ac:dyDescent="0.2">
      <c r="A1360" s="99" t="s">
        <v>72</v>
      </c>
      <c r="B1360" s="99" t="s">
        <v>63</v>
      </c>
      <c r="C1360" s="99">
        <v>2021</v>
      </c>
      <c r="D1360" s="62">
        <v>17289386.542360183</v>
      </c>
    </row>
    <row r="1361" spans="1:4" x14ac:dyDescent="0.2">
      <c r="A1361" s="99" t="s">
        <v>72</v>
      </c>
      <c r="B1361" s="99" t="s">
        <v>63</v>
      </c>
      <c r="C1361" s="99">
        <v>2022</v>
      </c>
      <c r="D1361" s="62">
        <v>15105743.832601268</v>
      </c>
    </row>
    <row r="1362" spans="1:4" x14ac:dyDescent="0.2">
      <c r="A1362" s="99" t="s">
        <v>72</v>
      </c>
      <c r="B1362" s="99" t="s">
        <v>38</v>
      </c>
      <c r="C1362" s="99">
        <v>2023</v>
      </c>
      <c r="D1362" s="62">
        <v>16833670.295530181</v>
      </c>
    </row>
    <row r="1363" spans="1:4" x14ac:dyDescent="0.2">
      <c r="A1363" s="99" t="s">
        <v>72</v>
      </c>
      <c r="B1363" s="99" t="s">
        <v>63</v>
      </c>
      <c r="C1363" s="99">
        <v>2024</v>
      </c>
      <c r="D1363" s="62">
        <v>19594352.863609273</v>
      </c>
    </row>
    <row r="1364" spans="1:4" x14ac:dyDescent="0.2">
      <c r="A1364" s="99" t="s">
        <v>72</v>
      </c>
      <c r="B1364" s="99" t="s">
        <v>63</v>
      </c>
      <c r="C1364" s="99">
        <v>2025</v>
      </c>
      <c r="D1364" s="62">
        <v>20381396.059437532</v>
      </c>
    </row>
    <row r="1365" spans="1:4" x14ac:dyDescent="0.2">
      <c r="A1365" s="99" t="s">
        <v>73</v>
      </c>
      <c r="B1365" s="99" t="s">
        <v>63</v>
      </c>
      <c r="C1365" s="99">
        <v>2014</v>
      </c>
      <c r="D1365" s="62">
        <v>112742128.928068</v>
      </c>
    </row>
    <row r="1366" spans="1:4" x14ac:dyDescent="0.2">
      <c r="A1366" s="99" t="s">
        <v>73</v>
      </c>
      <c r="B1366" s="99" t="s">
        <v>63</v>
      </c>
      <c r="C1366" s="99">
        <v>2015</v>
      </c>
      <c r="D1366" s="62">
        <v>124046829.724755</v>
      </c>
    </row>
    <row r="1367" spans="1:4" x14ac:dyDescent="0.2">
      <c r="A1367" s="99" t="s">
        <v>73</v>
      </c>
      <c r="B1367" s="99" t="s">
        <v>63</v>
      </c>
      <c r="C1367" s="99">
        <v>2016</v>
      </c>
      <c r="D1367" s="62">
        <v>144220721.30219799</v>
      </c>
    </row>
    <row r="1368" spans="1:4" x14ac:dyDescent="0.2">
      <c r="A1368" s="99" t="s">
        <v>73</v>
      </c>
      <c r="B1368" s="99" t="s">
        <v>63</v>
      </c>
      <c r="C1368" s="99">
        <v>2017</v>
      </c>
      <c r="D1368" s="62">
        <v>158633949.89486501</v>
      </c>
    </row>
    <row r="1369" spans="1:4" x14ac:dyDescent="0.2">
      <c r="A1369" s="99" t="s">
        <v>73</v>
      </c>
      <c r="B1369" s="99" t="s">
        <v>63</v>
      </c>
      <c r="C1369" s="99">
        <v>2018</v>
      </c>
      <c r="D1369" s="62">
        <v>174012073.976392</v>
      </c>
    </row>
    <row r="1370" spans="1:4" x14ac:dyDescent="0.2">
      <c r="A1370" s="99" t="s">
        <v>73</v>
      </c>
      <c r="B1370" s="99" t="s">
        <v>63</v>
      </c>
      <c r="C1370" s="99">
        <v>2019</v>
      </c>
      <c r="D1370" s="62">
        <v>186056680.96060699</v>
      </c>
    </row>
    <row r="1371" spans="1:4" x14ac:dyDescent="0.2">
      <c r="A1371" s="99" t="s">
        <v>73</v>
      </c>
      <c r="B1371" s="99" t="s">
        <v>63</v>
      </c>
      <c r="C1371" s="99">
        <v>2020</v>
      </c>
      <c r="D1371" s="62">
        <v>234058677.14668617</v>
      </c>
    </row>
    <row r="1372" spans="1:4" x14ac:dyDescent="0.2">
      <c r="A1372" s="99" t="s">
        <v>73</v>
      </c>
      <c r="B1372" s="99" t="s">
        <v>63</v>
      </c>
      <c r="C1372" s="99">
        <v>2021</v>
      </c>
      <c r="D1372" s="62">
        <v>147996613.9792054</v>
      </c>
    </row>
    <row r="1373" spans="1:4" x14ac:dyDescent="0.2">
      <c r="A1373" s="99" t="s">
        <v>73</v>
      </c>
      <c r="B1373" s="99" t="s">
        <v>63</v>
      </c>
      <c r="C1373" s="99">
        <v>2022</v>
      </c>
      <c r="D1373" s="62">
        <v>162083892.74685091</v>
      </c>
    </row>
    <row r="1374" spans="1:4" x14ac:dyDescent="0.2">
      <c r="A1374" s="99" t="s">
        <v>73</v>
      </c>
      <c r="B1374" s="99" t="s">
        <v>38</v>
      </c>
      <c r="C1374" s="99">
        <v>2023</v>
      </c>
      <c r="D1374" s="62">
        <v>182110010.35153645</v>
      </c>
    </row>
    <row r="1375" spans="1:4" x14ac:dyDescent="0.2">
      <c r="A1375" s="99" t="s">
        <v>73</v>
      </c>
      <c r="B1375" s="99" t="s">
        <v>63</v>
      </c>
      <c r="C1375" s="99">
        <v>2024</v>
      </c>
      <c r="D1375" s="62">
        <v>198978683.98525909</v>
      </c>
    </row>
    <row r="1376" spans="1:4" x14ac:dyDescent="0.2">
      <c r="A1376" s="99" t="s">
        <v>73</v>
      </c>
      <c r="B1376" s="99" t="s">
        <v>63</v>
      </c>
      <c r="C1376" s="99">
        <v>2025</v>
      </c>
      <c r="D1376" s="62">
        <v>186872048.00948554</v>
      </c>
    </row>
    <row r="1377" spans="1:4" x14ac:dyDescent="0.2">
      <c r="A1377" s="99" t="s">
        <v>11</v>
      </c>
      <c r="B1377" s="99" t="s">
        <v>63</v>
      </c>
      <c r="C1377" s="99">
        <v>2014</v>
      </c>
      <c r="D1377" s="62">
        <v>55276226.283572398</v>
      </c>
    </row>
    <row r="1378" spans="1:4" x14ac:dyDescent="0.2">
      <c r="A1378" s="99" t="s">
        <v>11</v>
      </c>
      <c r="B1378" s="99" t="s">
        <v>63</v>
      </c>
      <c r="C1378" s="99">
        <v>2015</v>
      </c>
      <c r="D1378" s="62">
        <v>58693216.108965203</v>
      </c>
    </row>
    <row r="1379" spans="1:4" x14ac:dyDescent="0.2">
      <c r="A1379" s="99" t="s">
        <v>11</v>
      </c>
      <c r="B1379" s="99" t="s">
        <v>63</v>
      </c>
      <c r="C1379" s="99">
        <v>2016</v>
      </c>
      <c r="D1379" s="62">
        <v>61463796.162053198</v>
      </c>
    </row>
    <row r="1380" spans="1:4" x14ac:dyDescent="0.2">
      <c r="A1380" s="99" t="s">
        <v>11</v>
      </c>
      <c r="B1380" s="99" t="s">
        <v>63</v>
      </c>
      <c r="C1380" s="99">
        <v>2017</v>
      </c>
      <c r="D1380" s="62">
        <v>64692635.424374901</v>
      </c>
    </row>
    <row r="1381" spans="1:4" x14ac:dyDescent="0.2">
      <c r="A1381" s="99" t="s">
        <v>11</v>
      </c>
      <c r="B1381" s="99" t="s">
        <v>63</v>
      </c>
      <c r="C1381" s="99">
        <v>2018</v>
      </c>
      <c r="D1381" s="62">
        <v>62871326.468185499</v>
      </c>
    </row>
    <row r="1382" spans="1:4" x14ac:dyDescent="0.2">
      <c r="A1382" s="99" t="s">
        <v>11</v>
      </c>
      <c r="B1382" s="99" t="s">
        <v>63</v>
      </c>
      <c r="C1382" s="99">
        <v>2019</v>
      </c>
      <c r="D1382" s="62">
        <v>66299293.4890102</v>
      </c>
    </row>
    <row r="1383" spans="1:4" x14ac:dyDescent="0.2">
      <c r="A1383" s="99" t="s">
        <v>11</v>
      </c>
      <c r="B1383" s="99" t="s">
        <v>63</v>
      </c>
      <c r="C1383" s="99">
        <v>2020</v>
      </c>
      <c r="D1383" s="62">
        <v>70227007.442101702</v>
      </c>
    </row>
    <row r="1384" spans="1:4" x14ac:dyDescent="0.2">
      <c r="A1384" s="99" t="s">
        <v>11</v>
      </c>
      <c r="B1384" s="99" t="s">
        <v>63</v>
      </c>
      <c r="C1384" s="99">
        <v>2021</v>
      </c>
      <c r="D1384" s="62">
        <v>72410111.090399399</v>
      </c>
    </row>
    <row r="1385" spans="1:4" x14ac:dyDescent="0.2">
      <c r="A1385" s="99" t="s">
        <v>11</v>
      </c>
      <c r="B1385" s="99" t="s">
        <v>63</v>
      </c>
      <c r="C1385" s="99">
        <v>2022</v>
      </c>
      <c r="D1385" s="62">
        <v>77846103.9961766</v>
      </c>
    </row>
    <row r="1386" spans="1:4" x14ac:dyDescent="0.2">
      <c r="A1386" s="99" t="s">
        <v>11</v>
      </c>
      <c r="B1386" s="99" t="s">
        <v>38</v>
      </c>
      <c r="C1386" s="99">
        <v>2023</v>
      </c>
      <c r="D1386" s="62">
        <v>65723625.083706193</v>
      </c>
    </row>
    <row r="1387" spans="1:4" x14ac:dyDescent="0.2">
      <c r="A1387" s="99" t="s">
        <v>11</v>
      </c>
      <c r="B1387" s="99" t="s">
        <v>63</v>
      </c>
      <c r="C1387" s="99">
        <v>2024</v>
      </c>
      <c r="D1387" s="62">
        <v>85819219.510485634</v>
      </c>
    </row>
    <row r="1388" spans="1:4" x14ac:dyDescent="0.2">
      <c r="A1388" s="99" t="s">
        <v>11</v>
      </c>
      <c r="B1388" s="99" t="s">
        <v>63</v>
      </c>
      <c r="C1388" s="99">
        <v>2025</v>
      </c>
      <c r="D1388" s="62">
        <v>88762492.982463881</v>
      </c>
    </row>
    <row r="1389" spans="1:4" x14ac:dyDescent="0.2">
      <c r="A1389" s="99" t="s">
        <v>71</v>
      </c>
      <c r="B1389" s="99" t="s">
        <v>51</v>
      </c>
      <c r="C1389" s="99">
        <v>2014</v>
      </c>
      <c r="D1389" s="62">
        <v>1139985236.9082601</v>
      </c>
    </row>
    <row r="1390" spans="1:4" x14ac:dyDescent="0.2">
      <c r="A1390" s="99" t="s">
        <v>71</v>
      </c>
      <c r="B1390" s="99" t="s">
        <v>51</v>
      </c>
      <c r="C1390" s="99">
        <v>2015</v>
      </c>
      <c r="D1390" s="62">
        <v>1230817802.3074</v>
      </c>
    </row>
    <row r="1391" spans="1:4" x14ac:dyDescent="0.2">
      <c r="A1391" s="99" t="s">
        <v>71</v>
      </c>
      <c r="B1391" s="99" t="s">
        <v>51</v>
      </c>
      <c r="C1391" s="99">
        <v>2016</v>
      </c>
      <c r="D1391" s="62">
        <v>1303654299.5491099</v>
      </c>
    </row>
    <row r="1392" spans="1:4" x14ac:dyDescent="0.2">
      <c r="A1392" s="99" t="s">
        <v>71</v>
      </c>
      <c r="B1392" s="99" t="s">
        <v>51</v>
      </c>
      <c r="C1392" s="99">
        <v>2017</v>
      </c>
      <c r="D1392" s="62">
        <v>1385628269.2493401</v>
      </c>
    </row>
    <row r="1393" spans="1:4" x14ac:dyDescent="0.2">
      <c r="A1393" s="99" t="s">
        <v>71</v>
      </c>
      <c r="B1393" s="99" t="s">
        <v>51</v>
      </c>
      <c r="C1393" s="99">
        <v>2018</v>
      </c>
      <c r="D1393" s="62">
        <v>1454128307.0501399</v>
      </c>
    </row>
    <row r="1394" spans="1:4" x14ac:dyDescent="0.2">
      <c r="A1394" s="99" t="s">
        <v>71</v>
      </c>
      <c r="B1394" s="99" t="s">
        <v>51</v>
      </c>
      <c r="C1394" s="99">
        <v>2019</v>
      </c>
      <c r="D1394" s="62">
        <v>1534741902.37918</v>
      </c>
    </row>
    <row r="1395" spans="1:4" x14ac:dyDescent="0.2">
      <c r="A1395" s="99" t="s">
        <v>71</v>
      </c>
      <c r="B1395" s="99" t="s">
        <v>51</v>
      </c>
      <c r="C1395" s="99">
        <v>2020</v>
      </c>
      <c r="D1395" s="62">
        <v>1614012112.62238</v>
      </c>
    </row>
    <row r="1396" spans="1:4" x14ac:dyDescent="0.2">
      <c r="A1396" s="99" t="s">
        <v>71</v>
      </c>
      <c r="B1396" s="99" t="s">
        <v>51</v>
      </c>
      <c r="C1396" s="99">
        <v>2021</v>
      </c>
      <c r="D1396" s="62">
        <v>1682072612.5285499</v>
      </c>
    </row>
    <row r="1397" spans="1:4" x14ac:dyDescent="0.2">
      <c r="A1397" s="99" t="s">
        <v>71</v>
      </c>
      <c r="B1397" s="99" t="s">
        <v>51</v>
      </c>
      <c r="C1397" s="99">
        <v>2022</v>
      </c>
      <c r="D1397" s="62">
        <v>1701994599.3845699</v>
      </c>
    </row>
    <row r="1398" spans="1:4" x14ac:dyDescent="0.2">
      <c r="A1398" s="99" t="s">
        <v>71</v>
      </c>
      <c r="B1398" s="99" t="s">
        <v>51</v>
      </c>
      <c r="C1398" s="99">
        <v>2023</v>
      </c>
      <c r="D1398" s="62">
        <v>1762906416.8552599</v>
      </c>
    </row>
    <row r="1399" spans="1:4" x14ac:dyDescent="0.2">
      <c r="A1399" s="99" t="s">
        <v>71</v>
      </c>
      <c r="B1399" s="99" t="s">
        <v>51</v>
      </c>
      <c r="C1399" s="99">
        <v>2024</v>
      </c>
      <c r="D1399" s="62">
        <v>1901760854.9707301</v>
      </c>
    </row>
    <row r="1400" spans="1:4" x14ac:dyDescent="0.2">
      <c r="A1400" s="99" t="s">
        <v>71</v>
      </c>
      <c r="B1400" s="99" t="s">
        <v>51</v>
      </c>
      <c r="C1400" s="99">
        <v>2025</v>
      </c>
      <c r="D1400" s="62">
        <v>1965240211.9833989</v>
      </c>
    </row>
    <row r="1401" spans="1:4" x14ac:dyDescent="0.2">
      <c r="A1401" s="99" t="s">
        <v>60</v>
      </c>
      <c r="B1401" s="99" t="s">
        <v>51</v>
      </c>
      <c r="C1401" s="99">
        <v>2014</v>
      </c>
      <c r="D1401" s="62">
        <v>1236982064.7783401</v>
      </c>
    </row>
    <row r="1402" spans="1:4" x14ac:dyDescent="0.2">
      <c r="A1402" s="99" t="s">
        <v>60</v>
      </c>
      <c r="B1402" s="99" t="s">
        <v>51</v>
      </c>
      <c r="C1402" s="99">
        <v>2015</v>
      </c>
      <c r="D1402" s="62">
        <v>1331371051.0399401</v>
      </c>
    </row>
    <row r="1403" spans="1:4" x14ac:dyDescent="0.2">
      <c r="A1403" s="99" t="s">
        <v>60</v>
      </c>
      <c r="B1403" s="99" t="s">
        <v>51</v>
      </c>
      <c r="C1403" s="99">
        <v>2016</v>
      </c>
      <c r="D1403" s="62">
        <v>1439467209.6719899</v>
      </c>
    </row>
    <row r="1404" spans="1:4" x14ac:dyDescent="0.2">
      <c r="A1404" s="99" t="s">
        <v>60</v>
      </c>
      <c r="B1404" s="99" t="s">
        <v>51</v>
      </c>
      <c r="C1404" s="99">
        <v>2017</v>
      </c>
      <c r="D1404" s="62">
        <v>1496969039.96346</v>
      </c>
    </row>
    <row r="1405" spans="1:4" x14ac:dyDescent="0.2">
      <c r="A1405" s="99" t="s">
        <v>60</v>
      </c>
      <c r="B1405" s="99" t="s">
        <v>51</v>
      </c>
      <c r="C1405" s="99">
        <v>2018</v>
      </c>
      <c r="D1405" s="62">
        <v>1571951671.9337499</v>
      </c>
    </row>
    <row r="1406" spans="1:4" x14ac:dyDescent="0.2">
      <c r="A1406" s="99" t="s">
        <v>60</v>
      </c>
      <c r="B1406" s="99" t="s">
        <v>51</v>
      </c>
      <c r="C1406" s="99">
        <v>2019</v>
      </c>
      <c r="D1406" s="62">
        <v>1612064048.2146599</v>
      </c>
    </row>
    <row r="1407" spans="1:4" x14ac:dyDescent="0.2">
      <c r="A1407" s="99" t="s">
        <v>60</v>
      </c>
      <c r="B1407" s="99" t="s">
        <v>51</v>
      </c>
      <c r="C1407" s="99">
        <v>2020</v>
      </c>
      <c r="D1407" s="62">
        <v>1668241074.2644401</v>
      </c>
    </row>
    <row r="1408" spans="1:4" x14ac:dyDescent="0.2">
      <c r="A1408" s="99" t="s">
        <v>60</v>
      </c>
      <c r="B1408" s="99" t="s">
        <v>51</v>
      </c>
      <c r="C1408" s="99">
        <v>2021</v>
      </c>
      <c r="D1408" s="62">
        <v>1729103711.67399</v>
      </c>
    </row>
    <row r="1409" spans="1:4" x14ac:dyDescent="0.2">
      <c r="A1409" s="99" t="s">
        <v>60</v>
      </c>
      <c r="B1409" s="99" t="s">
        <v>51</v>
      </c>
      <c r="C1409" s="99">
        <v>2022</v>
      </c>
      <c r="D1409" s="62">
        <v>1778384514.6187301</v>
      </c>
    </row>
    <row r="1410" spans="1:4" x14ac:dyDescent="0.2">
      <c r="A1410" s="99" t="s">
        <v>60</v>
      </c>
      <c r="B1410" s="99" t="s">
        <v>51</v>
      </c>
      <c r="C1410" s="99">
        <v>2023</v>
      </c>
      <c r="D1410" s="62">
        <v>1897341784.5287244</v>
      </c>
    </row>
    <row r="1411" spans="1:4" x14ac:dyDescent="0.2">
      <c r="A1411" s="99" t="s">
        <v>60</v>
      </c>
      <c r="B1411" s="99" t="s">
        <v>51</v>
      </c>
      <c r="C1411" s="99">
        <v>2024</v>
      </c>
      <c r="D1411" s="62">
        <v>1953145824.08658</v>
      </c>
    </row>
    <row r="1412" spans="1:4" x14ac:dyDescent="0.2">
      <c r="A1412" s="99" t="s">
        <v>60</v>
      </c>
      <c r="B1412" s="99" t="s">
        <v>51</v>
      </c>
      <c r="C1412" s="99">
        <v>2025</v>
      </c>
      <c r="D1412" s="62">
        <v>2089403725.4773543</v>
      </c>
    </row>
    <row r="1413" spans="1:4" x14ac:dyDescent="0.2">
      <c r="A1413" s="99" t="s">
        <v>74</v>
      </c>
      <c r="B1413" s="99" t="s">
        <v>51</v>
      </c>
      <c r="C1413" s="99">
        <v>2014</v>
      </c>
      <c r="D1413" s="62">
        <v>1339156588.02581</v>
      </c>
    </row>
    <row r="1414" spans="1:4" x14ac:dyDescent="0.2">
      <c r="A1414" s="99" t="s">
        <v>74</v>
      </c>
      <c r="B1414" s="99" t="s">
        <v>51</v>
      </c>
      <c r="C1414" s="99">
        <v>2015</v>
      </c>
      <c r="D1414" s="62">
        <v>1407350078.6162701</v>
      </c>
    </row>
    <row r="1415" spans="1:4" x14ac:dyDescent="0.2">
      <c r="A1415" s="99" t="s">
        <v>74</v>
      </c>
      <c r="B1415" s="99" t="s">
        <v>51</v>
      </c>
      <c r="C1415" s="99">
        <v>2016</v>
      </c>
      <c r="D1415" s="62">
        <v>1471006038.05709</v>
      </c>
    </row>
    <row r="1416" spans="1:4" x14ac:dyDescent="0.2">
      <c r="A1416" s="99" t="s">
        <v>74</v>
      </c>
      <c r="B1416" s="99" t="s">
        <v>51</v>
      </c>
      <c r="C1416" s="99">
        <v>2017</v>
      </c>
      <c r="D1416" s="62">
        <v>1510588113.2895801</v>
      </c>
    </row>
    <row r="1417" spans="1:4" x14ac:dyDescent="0.2">
      <c r="A1417" s="99" t="s">
        <v>74</v>
      </c>
      <c r="B1417" s="99" t="s">
        <v>51</v>
      </c>
      <c r="C1417" s="99">
        <v>2018</v>
      </c>
      <c r="D1417" s="62">
        <v>1562693613.53669</v>
      </c>
    </row>
    <row r="1418" spans="1:4" x14ac:dyDescent="0.2">
      <c r="A1418" s="99" t="s">
        <v>74</v>
      </c>
      <c r="B1418" s="99" t="s">
        <v>51</v>
      </c>
      <c r="C1418" s="99">
        <v>2019</v>
      </c>
      <c r="D1418" s="62">
        <v>1611615801.88146</v>
      </c>
    </row>
    <row r="1419" spans="1:4" x14ac:dyDescent="0.2">
      <c r="A1419" s="99" t="s">
        <v>74</v>
      </c>
      <c r="B1419" s="99" t="s">
        <v>51</v>
      </c>
      <c r="C1419" s="99">
        <v>2020</v>
      </c>
      <c r="D1419" s="62">
        <v>1671769531.5929201</v>
      </c>
    </row>
    <row r="1420" spans="1:4" x14ac:dyDescent="0.2">
      <c r="A1420" s="99" t="s">
        <v>74</v>
      </c>
      <c r="B1420" s="99" t="s">
        <v>51</v>
      </c>
      <c r="C1420" s="99">
        <v>2021</v>
      </c>
      <c r="D1420" s="62">
        <v>1717370484.0731699</v>
      </c>
    </row>
    <row r="1421" spans="1:4" x14ac:dyDescent="0.2">
      <c r="A1421" s="99" t="s">
        <v>74</v>
      </c>
      <c r="B1421" s="99" t="s">
        <v>51</v>
      </c>
      <c r="C1421" s="99">
        <v>2022</v>
      </c>
      <c r="D1421" s="62">
        <v>1735178745.72226</v>
      </c>
    </row>
    <row r="1422" spans="1:4" x14ac:dyDescent="0.2">
      <c r="A1422" s="99" t="s">
        <v>74</v>
      </c>
      <c r="B1422" s="99" t="s">
        <v>51</v>
      </c>
      <c r="C1422" s="99">
        <v>2023</v>
      </c>
      <c r="D1422" s="62">
        <v>1810488335.0524027</v>
      </c>
    </row>
    <row r="1423" spans="1:4" x14ac:dyDescent="0.2">
      <c r="A1423" s="99" t="s">
        <v>74</v>
      </c>
      <c r="B1423" s="99" t="s">
        <v>51</v>
      </c>
      <c r="C1423" s="99">
        <v>2024</v>
      </c>
      <c r="D1423" s="62">
        <v>1850678055.8023901</v>
      </c>
    </row>
    <row r="1424" spans="1:4" x14ac:dyDescent="0.2">
      <c r="A1424" s="99" t="s">
        <v>74</v>
      </c>
      <c r="B1424" s="99" t="s">
        <v>51</v>
      </c>
      <c r="C1424" s="99">
        <v>2025</v>
      </c>
      <c r="D1424" s="62">
        <v>1995441653.3054302</v>
      </c>
    </row>
    <row r="1425" spans="1:4" x14ac:dyDescent="0.2">
      <c r="A1425" s="99" t="s">
        <v>72</v>
      </c>
      <c r="B1425" s="99" t="s">
        <v>51</v>
      </c>
      <c r="C1425" s="99">
        <v>2014</v>
      </c>
      <c r="D1425" s="62">
        <v>313798432.13187897</v>
      </c>
    </row>
    <row r="1426" spans="1:4" x14ac:dyDescent="0.2">
      <c r="A1426" s="99" t="s">
        <v>72</v>
      </c>
      <c r="B1426" s="99" t="s">
        <v>51</v>
      </c>
      <c r="C1426" s="99">
        <v>2015</v>
      </c>
      <c r="D1426" s="62">
        <v>326882451.94342202</v>
      </c>
    </row>
    <row r="1427" spans="1:4" x14ac:dyDescent="0.2">
      <c r="A1427" s="99" t="s">
        <v>72</v>
      </c>
      <c r="B1427" s="99" t="s">
        <v>51</v>
      </c>
      <c r="C1427" s="99">
        <v>2016</v>
      </c>
      <c r="D1427" s="62">
        <v>338353193.81629801</v>
      </c>
    </row>
    <row r="1428" spans="1:4" x14ac:dyDescent="0.2">
      <c r="A1428" s="99" t="s">
        <v>72</v>
      </c>
      <c r="B1428" s="99" t="s">
        <v>51</v>
      </c>
      <c r="C1428" s="99">
        <v>2017</v>
      </c>
      <c r="D1428" s="62">
        <v>349655855.16033798</v>
      </c>
    </row>
    <row r="1429" spans="1:4" x14ac:dyDescent="0.2">
      <c r="A1429" s="99" t="s">
        <v>72</v>
      </c>
      <c r="B1429" s="99" t="s">
        <v>51</v>
      </c>
      <c r="C1429" s="99">
        <v>2018</v>
      </c>
      <c r="D1429" s="62">
        <v>361071299.99838102</v>
      </c>
    </row>
    <row r="1430" spans="1:4" x14ac:dyDescent="0.2">
      <c r="A1430" s="99" t="s">
        <v>72</v>
      </c>
      <c r="B1430" s="99" t="s">
        <v>51</v>
      </c>
      <c r="C1430" s="99">
        <v>2019</v>
      </c>
      <c r="D1430" s="62">
        <v>366861649.22352302</v>
      </c>
    </row>
    <row r="1431" spans="1:4" x14ac:dyDescent="0.2">
      <c r="A1431" s="99" t="s">
        <v>72</v>
      </c>
      <c r="B1431" s="99" t="s">
        <v>51</v>
      </c>
      <c r="C1431" s="99">
        <v>2020</v>
      </c>
      <c r="D1431" s="62">
        <v>371390539.591766</v>
      </c>
    </row>
    <row r="1432" spans="1:4" x14ac:dyDescent="0.2">
      <c r="A1432" s="99" t="s">
        <v>72</v>
      </c>
      <c r="B1432" s="99" t="s">
        <v>51</v>
      </c>
      <c r="C1432" s="99">
        <v>2021</v>
      </c>
      <c r="D1432" s="62">
        <v>376157067.72320598</v>
      </c>
    </row>
    <row r="1433" spans="1:4" x14ac:dyDescent="0.2">
      <c r="A1433" s="99" t="s">
        <v>72</v>
      </c>
      <c r="B1433" s="99" t="s">
        <v>51</v>
      </c>
      <c r="C1433" s="99">
        <v>2022</v>
      </c>
      <c r="D1433" s="62">
        <v>373673044</v>
      </c>
    </row>
    <row r="1434" spans="1:4" x14ac:dyDescent="0.2">
      <c r="A1434" s="99" t="s">
        <v>72</v>
      </c>
      <c r="B1434" s="99" t="s">
        <v>51</v>
      </c>
      <c r="C1434" s="99">
        <v>2023</v>
      </c>
      <c r="D1434" s="62">
        <v>381043634</v>
      </c>
    </row>
    <row r="1435" spans="1:4" x14ac:dyDescent="0.2">
      <c r="A1435" s="99" t="s">
        <v>72</v>
      </c>
      <c r="B1435" s="99" t="s">
        <v>51</v>
      </c>
      <c r="C1435" s="99">
        <v>2024</v>
      </c>
      <c r="D1435" s="62">
        <v>404256344</v>
      </c>
    </row>
    <row r="1436" spans="1:4" x14ac:dyDescent="0.2">
      <c r="A1436" s="99" t="s">
        <v>72</v>
      </c>
      <c r="B1436" s="99" t="s">
        <v>51</v>
      </c>
      <c r="C1436" s="99">
        <v>2025</v>
      </c>
      <c r="D1436" s="62">
        <v>414795027.01831436</v>
      </c>
    </row>
    <row r="1437" spans="1:4" x14ac:dyDescent="0.2">
      <c r="A1437" s="99" t="s">
        <v>73</v>
      </c>
      <c r="B1437" s="99" t="s">
        <v>51</v>
      </c>
      <c r="C1437" s="99">
        <v>2014</v>
      </c>
      <c r="D1437" s="62">
        <v>2766727857.2907205</v>
      </c>
    </row>
    <row r="1438" spans="1:4" x14ac:dyDescent="0.2">
      <c r="A1438" s="99" t="s">
        <v>73</v>
      </c>
      <c r="B1438" s="99" t="s">
        <v>51</v>
      </c>
      <c r="C1438" s="99">
        <v>2015</v>
      </c>
      <c r="D1438" s="62">
        <v>2924512834.7202024</v>
      </c>
    </row>
    <row r="1439" spans="1:4" x14ac:dyDescent="0.2">
      <c r="A1439" s="99" t="s">
        <v>73</v>
      </c>
      <c r="B1439" s="99" t="s">
        <v>51</v>
      </c>
      <c r="C1439" s="99">
        <v>2016</v>
      </c>
      <c r="D1439" s="62">
        <v>3081216128.339891</v>
      </c>
    </row>
    <row r="1440" spans="1:4" x14ac:dyDescent="0.2">
      <c r="A1440" s="99" t="s">
        <v>73</v>
      </c>
      <c r="B1440" s="99" t="s">
        <v>51</v>
      </c>
      <c r="C1440" s="99">
        <v>2017</v>
      </c>
      <c r="D1440" s="62">
        <v>3182005468.4956732</v>
      </c>
    </row>
    <row r="1441" spans="1:4" x14ac:dyDescent="0.2">
      <c r="A1441" s="99" t="s">
        <v>73</v>
      </c>
      <c r="B1441" s="99" t="s">
        <v>51</v>
      </c>
      <c r="C1441" s="99">
        <v>2018</v>
      </c>
      <c r="D1441" s="62">
        <v>3256025518.2544975</v>
      </c>
    </row>
    <row r="1442" spans="1:4" x14ac:dyDescent="0.2">
      <c r="A1442" s="99" t="s">
        <v>73</v>
      </c>
      <c r="B1442" s="99" t="s">
        <v>51</v>
      </c>
      <c r="C1442" s="99">
        <v>2019</v>
      </c>
      <c r="D1442" s="62">
        <v>3322383586.8609886</v>
      </c>
    </row>
    <row r="1443" spans="1:4" x14ac:dyDescent="0.2">
      <c r="A1443" s="99" t="s">
        <v>73</v>
      </c>
      <c r="B1443" s="99" t="s">
        <v>51</v>
      </c>
      <c r="C1443" s="99">
        <v>2020</v>
      </c>
      <c r="D1443" s="62">
        <v>3377643258.3564301</v>
      </c>
    </row>
    <row r="1444" spans="1:4" x14ac:dyDescent="0.2">
      <c r="A1444" s="99" t="s">
        <v>73</v>
      </c>
      <c r="B1444" s="99" t="s">
        <v>51</v>
      </c>
      <c r="C1444" s="99">
        <v>2021</v>
      </c>
      <c r="D1444" s="62">
        <v>3318049885.5301223</v>
      </c>
    </row>
    <row r="1445" spans="1:4" x14ac:dyDescent="0.2">
      <c r="A1445" s="99" t="s">
        <v>73</v>
      </c>
      <c r="B1445" s="99" t="s">
        <v>51</v>
      </c>
      <c r="C1445" s="99">
        <v>2022</v>
      </c>
      <c r="D1445" s="62">
        <v>3354713151.0376234</v>
      </c>
    </row>
    <row r="1446" spans="1:4" x14ac:dyDescent="0.2">
      <c r="A1446" s="99" t="s">
        <v>73</v>
      </c>
      <c r="B1446" s="99" t="s">
        <v>51</v>
      </c>
      <c r="C1446" s="99">
        <v>2023</v>
      </c>
      <c r="D1446" s="62">
        <v>3452052522.1555634</v>
      </c>
    </row>
    <row r="1447" spans="1:4" x14ac:dyDescent="0.2">
      <c r="A1447" s="99" t="s">
        <v>73</v>
      </c>
      <c r="B1447" s="99" t="s">
        <v>51</v>
      </c>
      <c r="C1447" s="99">
        <v>2024</v>
      </c>
      <c r="D1447" s="62">
        <v>3696432036.7945652</v>
      </c>
    </row>
    <row r="1448" spans="1:4" x14ac:dyDescent="0.2">
      <c r="A1448" s="99" t="s">
        <v>73</v>
      </c>
      <c r="B1448" s="99" t="s">
        <v>51</v>
      </c>
      <c r="C1448" s="99">
        <v>2025</v>
      </c>
      <c r="D1448" s="62">
        <v>3800396342.0558057</v>
      </c>
    </row>
    <row r="1449" spans="1:4" x14ac:dyDescent="0.2">
      <c r="A1449" s="99" t="s">
        <v>11</v>
      </c>
      <c r="B1449" s="99" t="s">
        <v>51</v>
      </c>
      <c r="C1449" s="99">
        <v>2014</v>
      </c>
      <c r="D1449" s="62">
        <v>1087431691.12202</v>
      </c>
    </row>
    <row r="1450" spans="1:4" x14ac:dyDescent="0.2">
      <c r="A1450" s="99" t="s">
        <v>11</v>
      </c>
      <c r="B1450" s="99" t="s">
        <v>51</v>
      </c>
      <c r="C1450" s="99">
        <v>2015</v>
      </c>
      <c r="D1450" s="62">
        <v>1108669276.16097</v>
      </c>
    </row>
    <row r="1451" spans="1:4" x14ac:dyDescent="0.2">
      <c r="A1451" s="99" t="s">
        <v>11</v>
      </c>
      <c r="B1451" s="99" t="s">
        <v>51</v>
      </c>
      <c r="C1451" s="99">
        <v>2016</v>
      </c>
      <c r="D1451" s="62">
        <v>1135694043.4895599</v>
      </c>
    </row>
    <row r="1452" spans="1:4" x14ac:dyDescent="0.2">
      <c r="A1452" s="99" t="s">
        <v>11</v>
      </c>
      <c r="B1452" s="99" t="s">
        <v>51</v>
      </c>
      <c r="C1452" s="99">
        <v>2017</v>
      </c>
      <c r="D1452" s="62">
        <v>1161282529.2692299</v>
      </c>
    </row>
    <row r="1453" spans="1:4" x14ac:dyDescent="0.2">
      <c r="A1453" s="99" t="s">
        <v>11</v>
      </c>
      <c r="B1453" s="99" t="s">
        <v>51</v>
      </c>
      <c r="C1453" s="99">
        <v>2018</v>
      </c>
      <c r="D1453" s="62">
        <v>1192851616.1774001</v>
      </c>
    </row>
    <row r="1454" spans="1:4" x14ac:dyDescent="0.2">
      <c r="A1454" s="99" t="s">
        <v>11</v>
      </c>
      <c r="B1454" s="99" t="s">
        <v>51</v>
      </c>
      <c r="C1454" s="99">
        <v>2019</v>
      </c>
      <c r="D1454" s="62">
        <v>1252148352.52565</v>
      </c>
    </row>
    <row r="1455" spans="1:4" x14ac:dyDescent="0.2">
      <c r="A1455" s="99" t="s">
        <v>11</v>
      </c>
      <c r="B1455" s="99" t="s">
        <v>51</v>
      </c>
      <c r="C1455" s="99">
        <v>2020</v>
      </c>
      <c r="D1455" s="62">
        <v>1299575888.5876801</v>
      </c>
    </row>
    <row r="1456" spans="1:4" x14ac:dyDescent="0.2">
      <c r="A1456" s="99" t="s">
        <v>11</v>
      </c>
      <c r="B1456" s="99" t="s">
        <v>51</v>
      </c>
      <c r="C1456" s="99">
        <v>2021</v>
      </c>
      <c r="D1456" s="62">
        <v>1332125602.0378301</v>
      </c>
    </row>
    <row r="1457" spans="1:4" x14ac:dyDescent="0.2">
      <c r="A1457" s="99" t="s">
        <v>11</v>
      </c>
      <c r="B1457" s="99" t="s">
        <v>51</v>
      </c>
      <c r="C1457" s="99">
        <v>2022</v>
      </c>
      <c r="D1457" s="62">
        <v>1339907532.7742801</v>
      </c>
    </row>
    <row r="1458" spans="1:4" x14ac:dyDescent="0.2">
      <c r="A1458" s="99" t="s">
        <v>11</v>
      </c>
      <c r="B1458" s="99" t="s">
        <v>51</v>
      </c>
      <c r="C1458" s="99">
        <v>2023</v>
      </c>
      <c r="D1458" s="62">
        <v>1385351396.9166901</v>
      </c>
    </row>
    <row r="1459" spans="1:4" x14ac:dyDescent="0.2">
      <c r="A1459" s="99" t="s">
        <v>11</v>
      </c>
      <c r="B1459" s="99" t="s">
        <v>51</v>
      </c>
      <c r="C1459" s="99">
        <v>2024</v>
      </c>
      <c r="D1459" s="62">
        <v>1416239143.94102</v>
      </c>
    </row>
    <row r="1460" spans="1:4" x14ac:dyDescent="0.2">
      <c r="A1460" s="99" t="s">
        <v>11</v>
      </c>
      <c r="B1460" s="99" t="s">
        <v>51</v>
      </c>
      <c r="C1460" s="99">
        <v>2025</v>
      </c>
      <c r="D1460" s="62">
        <v>1555404215.9484336</v>
      </c>
    </row>
    <row r="1461" spans="1:4" x14ac:dyDescent="0.2">
      <c r="A1461" s="99" t="s">
        <v>71</v>
      </c>
      <c r="B1461" s="99" t="s">
        <v>70</v>
      </c>
      <c r="C1461" s="99">
        <v>2014</v>
      </c>
      <c r="D1461" s="62">
        <v>4979586.8013802022</v>
      </c>
    </row>
    <row r="1462" spans="1:4" x14ac:dyDescent="0.2">
      <c r="A1462" s="99" t="s">
        <v>71</v>
      </c>
      <c r="B1462" s="99" t="s">
        <v>70</v>
      </c>
      <c r="C1462" s="99">
        <v>2015</v>
      </c>
      <c r="D1462" s="62">
        <v>3826972.5291365087</v>
      </c>
    </row>
    <row r="1463" spans="1:4" x14ac:dyDescent="0.2">
      <c r="A1463" s="99" t="s">
        <v>71</v>
      </c>
      <c r="B1463" s="99" t="s">
        <v>70</v>
      </c>
      <c r="C1463" s="99">
        <v>2016</v>
      </c>
      <c r="D1463" s="62">
        <v>6300360.5792113692</v>
      </c>
    </row>
    <row r="1464" spans="1:4" x14ac:dyDescent="0.2">
      <c r="A1464" s="99" t="s">
        <v>71</v>
      </c>
      <c r="B1464" s="99" t="s">
        <v>70</v>
      </c>
      <c r="C1464" s="99">
        <v>2017</v>
      </c>
      <c r="D1464" s="62">
        <v>11966367.209473222</v>
      </c>
    </row>
    <row r="1465" spans="1:4" x14ac:dyDescent="0.2">
      <c r="A1465" s="99" t="s">
        <v>71</v>
      </c>
      <c r="B1465" s="99" t="s">
        <v>70</v>
      </c>
      <c r="C1465" s="99">
        <v>2018</v>
      </c>
      <c r="D1465" s="62">
        <v>9483383.3626927882</v>
      </c>
    </row>
    <row r="1466" spans="1:4" x14ac:dyDescent="0.2">
      <c r="A1466" s="99" t="s">
        <v>71</v>
      </c>
      <c r="B1466" s="99" t="s">
        <v>70</v>
      </c>
      <c r="C1466" s="99">
        <v>2019</v>
      </c>
      <c r="D1466" s="62">
        <v>16699342.02123031</v>
      </c>
    </row>
    <row r="1467" spans="1:4" x14ac:dyDescent="0.2">
      <c r="A1467" s="99" t="s">
        <v>71</v>
      </c>
      <c r="B1467" s="99" t="s">
        <v>70</v>
      </c>
      <c r="C1467" s="99">
        <v>2020</v>
      </c>
      <c r="D1467" s="62">
        <v>17755071.201760173</v>
      </c>
    </row>
    <row r="1468" spans="1:4" x14ac:dyDescent="0.2">
      <c r="A1468" s="99" t="s">
        <v>71</v>
      </c>
      <c r="B1468" s="99" t="s">
        <v>70</v>
      </c>
      <c r="C1468" s="99">
        <v>2021</v>
      </c>
      <c r="D1468" s="62">
        <v>17972364.795889542</v>
      </c>
    </row>
    <row r="1469" spans="1:4" x14ac:dyDescent="0.2">
      <c r="A1469" s="99" t="s">
        <v>71</v>
      </c>
      <c r="B1469" s="99" t="s">
        <v>70</v>
      </c>
      <c r="C1469" s="99">
        <v>2022</v>
      </c>
      <c r="D1469" s="62">
        <v>17245672.724296421</v>
      </c>
    </row>
    <row r="1470" spans="1:4" x14ac:dyDescent="0.2">
      <c r="A1470" s="99" t="s">
        <v>60</v>
      </c>
      <c r="B1470" s="99" t="s">
        <v>70</v>
      </c>
      <c r="C1470" s="99">
        <v>2014</v>
      </c>
      <c r="D1470" s="62">
        <v>2633445.5203314945</v>
      </c>
    </row>
    <row r="1471" spans="1:4" x14ac:dyDescent="0.2">
      <c r="A1471" s="99" t="s">
        <v>60</v>
      </c>
      <c r="B1471" s="99" t="s">
        <v>70</v>
      </c>
      <c r="C1471" s="99">
        <v>2015</v>
      </c>
      <c r="D1471" s="62">
        <v>7591081.1690172926</v>
      </c>
    </row>
    <row r="1472" spans="1:4" x14ac:dyDescent="0.2">
      <c r="A1472" s="99" t="s">
        <v>60</v>
      </c>
      <c r="B1472" s="99" t="s">
        <v>70</v>
      </c>
      <c r="C1472" s="99">
        <v>2016</v>
      </c>
      <c r="D1472" s="62">
        <v>7246966.4505819306</v>
      </c>
    </row>
    <row r="1473" spans="1:4" x14ac:dyDescent="0.2">
      <c r="A1473" s="99" t="s">
        <v>60</v>
      </c>
      <c r="B1473" s="99" t="s">
        <v>70</v>
      </c>
      <c r="C1473" s="99">
        <v>2017</v>
      </c>
      <c r="D1473" s="62">
        <v>5857308.6246726513</v>
      </c>
    </row>
    <row r="1474" spans="1:4" x14ac:dyDescent="0.2">
      <c r="A1474" s="99" t="s">
        <v>60</v>
      </c>
      <c r="B1474" s="99" t="s">
        <v>70</v>
      </c>
      <c r="C1474" s="99">
        <v>2018</v>
      </c>
      <c r="D1474" s="62">
        <v>4058376.6918883398</v>
      </c>
    </row>
    <row r="1475" spans="1:4" ht="14.1" customHeight="1" x14ac:dyDescent="0.2">
      <c r="A1475" s="99" t="s">
        <v>60</v>
      </c>
      <c r="B1475" s="99" t="s">
        <v>70</v>
      </c>
      <c r="C1475" s="99">
        <v>2019</v>
      </c>
      <c r="D1475" s="62">
        <v>1809397.1320077628</v>
      </c>
    </row>
    <row r="1476" spans="1:4" ht="14.1" customHeight="1" x14ac:dyDescent="0.2">
      <c r="A1476" s="99" t="s">
        <v>60</v>
      </c>
      <c r="B1476" s="99" t="s">
        <v>70</v>
      </c>
      <c r="C1476" s="99">
        <v>2020</v>
      </c>
      <c r="D1476" s="62">
        <v>1241251.3646322787</v>
      </c>
    </row>
    <row r="1477" spans="1:4" ht="14.1" customHeight="1" x14ac:dyDescent="0.2">
      <c r="A1477" s="99" t="s">
        <v>60</v>
      </c>
      <c r="B1477" s="99" t="s">
        <v>70</v>
      </c>
      <c r="C1477" s="99">
        <v>2021</v>
      </c>
      <c r="D1477" s="62">
        <v>1350309.6705008745</v>
      </c>
    </row>
    <row r="1478" spans="1:4" ht="14.1" customHeight="1" x14ac:dyDescent="0.2">
      <c r="A1478" s="99" t="s">
        <v>60</v>
      </c>
      <c r="B1478" s="99" t="s">
        <v>70</v>
      </c>
      <c r="C1478" s="99">
        <v>2022</v>
      </c>
      <c r="D1478" s="62">
        <v>2838749.4719627351</v>
      </c>
    </row>
    <row r="1479" spans="1:4" ht="14.1" customHeight="1" x14ac:dyDescent="0.2">
      <c r="A1479" s="99" t="s">
        <v>74</v>
      </c>
      <c r="B1479" s="99" t="s">
        <v>70</v>
      </c>
      <c r="C1479" s="99">
        <v>2014</v>
      </c>
      <c r="D1479" s="62">
        <v>6326025.4263990223</v>
      </c>
    </row>
    <row r="1480" spans="1:4" ht="14.1" customHeight="1" x14ac:dyDescent="0.2">
      <c r="A1480" s="99" t="s">
        <v>74</v>
      </c>
      <c r="B1480" s="99" t="s">
        <v>70</v>
      </c>
      <c r="C1480" s="99">
        <v>2015</v>
      </c>
      <c r="D1480" s="62">
        <v>10111862.541376069</v>
      </c>
    </row>
    <row r="1481" spans="1:4" ht="14.1" customHeight="1" x14ac:dyDescent="0.2">
      <c r="A1481" s="99" t="s">
        <v>74</v>
      </c>
      <c r="B1481" s="99" t="s">
        <v>70</v>
      </c>
      <c r="C1481" s="99">
        <v>2016</v>
      </c>
      <c r="D1481" s="62">
        <v>4136768.7816462368</v>
      </c>
    </row>
    <row r="1482" spans="1:4" ht="14.1" customHeight="1" x14ac:dyDescent="0.2">
      <c r="A1482" s="99" t="s">
        <v>74</v>
      </c>
      <c r="B1482" s="99" t="s">
        <v>70</v>
      </c>
      <c r="C1482" s="99">
        <v>2017</v>
      </c>
      <c r="D1482" s="62">
        <v>2396243.6962745115</v>
      </c>
    </row>
    <row r="1483" spans="1:4" ht="14.1" customHeight="1" x14ac:dyDescent="0.2">
      <c r="A1483" s="99" t="s">
        <v>74</v>
      </c>
      <c r="B1483" s="99" t="s">
        <v>70</v>
      </c>
      <c r="C1483" s="99">
        <v>2018</v>
      </c>
      <c r="D1483" s="62">
        <v>-2110646.2703338563</v>
      </c>
    </row>
    <row r="1484" spans="1:4" x14ac:dyDescent="0.2">
      <c r="A1484" s="99" t="s">
        <v>74</v>
      </c>
      <c r="B1484" s="99" t="s">
        <v>70</v>
      </c>
      <c r="C1484" s="99">
        <v>2019</v>
      </c>
      <c r="D1484" s="62">
        <v>-383787.96515510231</v>
      </c>
    </row>
    <row r="1485" spans="1:4" x14ac:dyDescent="0.2">
      <c r="A1485" s="99" t="s">
        <v>74</v>
      </c>
      <c r="B1485" s="99" t="s">
        <v>70</v>
      </c>
      <c r="C1485" s="99">
        <v>2020</v>
      </c>
      <c r="D1485" s="62">
        <v>514425.18537013978</v>
      </c>
    </row>
    <row r="1486" spans="1:4" x14ac:dyDescent="0.2">
      <c r="A1486" s="99" t="s">
        <v>74</v>
      </c>
      <c r="B1486" s="99" t="s">
        <v>70</v>
      </c>
      <c r="C1486" s="99">
        <v>2021</v>
      </c>
      <c r="D1486" s="62">
        <v>7209292.4100615531</v>
      </c>
    </row>
    <row r="1487" spans="1:4" x14ac:dyDescent="0.2">
      <c r="A1487" s="99" t="s">
        <v>74</v>
      </c>
      <c r="B1487" s="99" t="s">
        <v>70</v>
      </c>
      <c r="C1487" s="99">
        <v>2022</v>
      </c>
      <c r="D1487" s="62">
        <v>308034.28962060809</v>
      </c>
    </row>
    <row r="1488" spans="1:4" x14ac:dyDescent="0.2">
      <c r="A1488" s="99" t="s">
        <v>72</v>
      </c>
      <c r="B1488" s="99" t="s">
        <v>70</v>
      </c>
      <c r="C1488" s="99">
        <v>2014</v>
      </c>
      <c r="D1488" s="62">
        <v>704133.40377916768</v>
      </c>
    </row>
    <row r="1489" spans="1:4" x14ac:dyDescent="0.2">
      <c r="A1489" s="99" t="s">
        <v>72</v>
      </c>
      <c r="B1489" s="99" t="s">
        <v>70</v>
      </c>
      <c r="C1489" s="99">
        <v>2015</v>
      </c>
      <c r="D1489" s="62">
        <v>-1298134.540131066</v>
      </c>
    </row>
    <row r="1490" spans="1:4" x14ac:dyDescent="0.2">
      <c r="A1490" s="99" t="s">
        <v>72</v>
      </c>
      <c r="B1490" s="99" t="s">
        <v>70</v>
      </c>
      <c r="C1490" s="99">
        <v>2016</v>
      </c>
      <c r="D1490" s="62">
        <v>2585771.6775322892</v>
      </c>
    </row>
    <row r="1491" spans="1:4" x14ac:dyDescent="0.2">
      <c r="A1491" s="99" t="s">
        <v>72</v>
      </c>
      <c r="B1491" s="99" t="s">
        <v>70</v>
      </c>
      <c r="C1491" s="99">
        <v>2017</v>
      </c>
      <c r="D1491" s="62">
        <v>3382705.8382772431</v>
      </c>
    </row>
    <row r="1492" spans="1:4" x14ac:dyDescent="0.2">
      <c r="A1492" s="99" t="s">
        <v>72</v>
      </c>
      <c r="B1492" s="99" t="s">
        <v>70</v>
      </c>
      <c r="C1492" s="99">
        <v>2018</v>
      </c>
      <c r="D1492" s="62">
        <v>2262108.5572808348</v>
      </c>
    </row>
    <row r="1493" spans="1:4" x14ac:dyDescent="0.2">
      <c r="A1493" s="99" t="s">
        <v>72</v>
      </c>
      <c r="B1493" s="99" t="s">
        <v>70</v>
      </c>
      <c r="C1493" s="99">
        <v>2019</v>
      </c>
      <c r="D1493" s="62">
        <v>3177606.1034000255</v>
      </c>
    </row>
    <row r="1494" spans="1:4" x14ac:dyDescent="0.2">
      <c r="A1494" s="99" t="s">
        <v>72</v>
      </c>
      <c r="B1494" s="99" t="s">
        <v>70</v>
      </c>
      <c r="C1494" s="99">
        <v>2020</v>
      </c>
      <c r="D1494" s="62">
        <v>3242942.3033508807</v>
      </c>
    </row>
    <row r="1495" spans="1:4" x14ac:dyDescent="0.2">
      <c r="A1495" s="99" t="s">
        <v>72</v>
      </c>
      <c r="B1495" s="99" t="s">
        <v>70</v>
      </c>
      <c r="C1495" s="99">
        <v>2021</v>
      </c>
      <c r="D1495" s="62">
        <v>4562893.3178983629</v>
      </c>
    </row>
    <row r="1496" spans="1:4" x14ac:dyDescent="0.2">
      <c r="A1496" s="99" t="s">
        <v>72</v>
      </c>
      <c r="B1496" s="99" t="s">
        <v>70</v>
      </c>
      <c r="C1496" s="99">
        <v>2022</v>
      </c>
      <c r="D1496" s="62">
        <v>4157294.1687346697</v>
      </c>
    </row>
    <row r="1497" spans="1:4" x14ac:dyDescent="0.2">
      <c r="A1497" s="99" t="s">
        <v>73</v>
      </c>
      <c r="B1497" s="99" t="s">
        <v>70</v>
      </c>
      <c r="C1497" s="99">
        <v>2014</v>
      </c>
      <c r="D1497" s="62">
        <v>681533.16784372926</v>
      </c>
    </row>
    <row r="1498" spans="1:4" x14ac:dyDescent="0.2">
      <c r="A1498" s="99" t="s">
        <v>73</v>
      </c>
      <c r="B1498" s="99" t="s">
        <v>70</v>
      </c>
      <c r="C1498" s="99">
        <v>2015</v>
      </c>
      <c r="D1498" s="62">
        <v>9594551.1467042863</v>
      </c>
    </row>
    <row r="1499" spans="1:4" x14ac:dyDescent="0.2">
      <c r="A1499" s="99" t="s">
        <v>73</v>
      </c>
      <c r="B1499" s="99" t="s">
        <v>70</v>
      </c>
      <c r="C1499" s="99">
        <v>2016</v>
      </c>
      <c r="D1499" s="62">
        <v>-5479377.7279405296</v>
      </c>
    </row>
    <row r="1500" spans="1:4" x14ac:dyDescent="0.2">
      <c r="A1500" s="99" t="s">
        <v>73</v>
      </c>
      <c r="B1500" s="99" t="s">
        <v>70</v>
      </c>
      <c r="C1500" s="99">
        <v>2017</v>
      </c>
      <c r="D1500" s="62">
        <v>-13072670.403134167</v>
      </c>
    </row>
    <row r="1501" spans="1:4" x14ac:dyDescent="0.2">
      <c r="A1501" s="99" t="s">
        <v>73</v>
      </c>
      <c r="B1501" s="99" t="s">
        <v>70</v>
      </c>
      <c r="C1501" s="99">
        <v>2018</v>
      </c>
      <c r="D1501" s="62">
        <v>-7147537.758394599</v>
      </c>
    </row>
    <row r="1502" spans="1:4" x14ac:dyDescent="0.2">
      <c r="A1502" s="99" t="s">
        <v>73</v>
      </c>
      <c r="B1502" s="99" t="s">
        <v>70</v>
      </c>
      <c r="C1502" s="99">
        <v>2019</v>
      </c>
      <c r="D1502" s="62">
        <v>-7326240.3409299552</v>
      </c>
    </row>
    <row r="1503" spans="1:4" x14ac:dyDescent="0.2">
      <c r="A1503" s="99" t="s">
        <v>73</v>
      </c>
      <c r="B1503" s="99" t="s">
        <v>70</v>
      </c>
      <c r="C1503" s="99">
        <v>2020</v>
      </c>
      <c r="D1503" s="62">
        <v>-854567.3414875865</v>
      </c>
    </row>
    <row r="1504" spans="1:4" x14ac:dyDescent="0.2">
      <c r="A1504" s="99" t="s">
        <v>73</v>
      </c>
      <c r="B1504" s="99" t="s">
        <v>70</v>
      </c>
      <c r="C1504" s="99">
        <v>2021</v>
      </c>
      <c r="D1504" s="62">
        <v>41854813.795646191</v>
      </c>
    </row>
    <row r="1505" spans="1:4" x14ac:dyDescent="0.2">
      <c r="A1505" s="99" t="s">
        <v>73</v>
      </c>
      <c r="B1505" s="99" t="s">
        <v>70</v>
      </c>
      <c r="C1505" s="99">
        <v>2022</v>
      </c>
      <c r="D1505" s="62">
        <v>49920403.202220142</v>
      </c>
    </row>
    <row r="1506" spans="1:4" x14ac:dyDescent="0.2">
      <c r="A1506" s="99" t="s">
        <v>11</v>
      </c>
      <c r="B1506" s="99" t="s">
        <v>70</v>
      </c>
      <c r="C1506" s="99">
        <v>2014</v>
      </c>
      <c r="D1506" s="62">
        <v>-3051630.5415156037</v>
      </c>
    </row>
    <row r="1507" spans="1:4" x14ac:dyDescent="0.2">
      <c r="A1507" s="99" t="s">
        <v>11</v>
      </c>
      <c r="B1507" s="99" t="s">
        <v>70</v>
      </c>
      <c r="C1507" s="99">
        <v>2015</v>
      </c>
      <c r="D1507" s="62">
        <v>-4257203.0144245178</v>
      </c>
    </row>
    <row r="1508" spans="1:4" x14ac:dyDescent="0.2">
      <c r="A1508" s="99" t="s">
        <v>11</v>
      </c>
      <c r="B1508" s="99" t="s">
        <v>70</v>
      </c>
      <c r="C1508" s="99">
        <v>2016</v>
      </c>
      <c r="D1508" s="62">
        <v>-9370998.4271285087</v>
      </c>
    </row>
    <row r="1509" spans="1:4" x14ac:dyDescent="0.2">
      <c r="A1509" s="99" t="s">
        <v>11</v>
      </c>
      <c r="B1509" s="99" t="s">
        <v>70</v>
      </c>
      <c r="C1509" s="99">
        <v>2017</v>
      </c>
      <c r="D1509" s="62">
        <v>-7059940.4099748284</v>
      </c>
    </row>
    <row r="1510" spans="1:4" x14ac:dyDescent="0.2">
      <c r="A1510" s="99" t="s">
        <v>11</v>
      </c>
      <c r="B1510" s="99" t="s">
        <v>70</v>
      </c>
      <c r="C1510" s="99">
        <v>2018</v>
      </c>
      <c r="D1510" s="62">
        <v>16469344.271644972</v>
      </c>
    </row>
    <row r="1511" spans="1:4" x14ac:dyDescent="0.2">
      <c r="A1511" s="99" t="s">
        <v>11</v>
      </c>
      <c r="B1511" s="99" t="s">
        <v>70</v>
      </c>
      <c r="C1511" s="99">
        <v>2019</v>
      </c>
      <c r="D1511" s="62">
        <v>17586904.331904441</v>
      </c>
    </row>
    <row r="1512" spans="1:4" x14ac:dyDescent="0.2">
      <c r="A1512" s="99" t="s">
        <v>11</v>
      </c>
      <c r="B1512" s="99" t="s">
        <v>70</v>
      </c>
      <c r="C1512" s="99">
        <v>2020</v>
      </c>
      <c r="D1512" s="62">
        <v>13736916.526830539</v>
      </c>
    </row>
    <row r="1513" spans="1:4" x14ac:dyDescent="0.2">
      <c r="A1513" s="99" t="s">
        <v>11</v>
      </c>
      <c r="B1513" s="99" t="s">
        <v>70</v>
      </c>
      <c r="C1513" s="99">
        <v>2021</v>
      </c>
      <c r="D1513" s="62">
        <v>20083782.720800072</v>
      </c>
    </row>
    <row r="1514" spans="1:4" x14ac:dyDescent="0.2">
      <c r="A1514" s="99" t="s">
        <v>11</v>
      </c>
      <c r="B1514" s="99" t="s">
        <v>70</v>
      </c>
      <c r="C1514" s="99">
        <v>2022</v>
      </c>
      <c r="D1514" s="62">
        <v>20874958.643057004</v>
      </c>
    </row>
    <row r="1515" spans="1:4" x14ac:dyDescent="0.2">
      <c r="A1515" s="99" t="s">
        <v>71</v>
      </c>
      <c r="B1515" s="99" t="s">
        <v>33</v>
      </c>
      <c r="C1515" s="99">
        <v>2014</v>
      </c>
      <c r="D1515" s="62">
        <v>54352116</v>
      </c>
    </row>
    <row r="1516" spans="1:4" x14ac:dyDescent="0.2">
      <c r="A1516" s="99" t="s">
        <v>71</v>
      </c>
      <c r="B1516" s="99" t="s">
        <v>33</v>
      </c>
      <c r="C1516" s="99">
        <v>2015</v>
      </c>
      <c r="D1516" s="62">
        <v>57069168</v>
      </c>
    </row>
    <row r="1517" spans="1:4" x14ac:dyDescent="0.2">
      <c r="A1517" s="99" t="s">
        <v>71</v>
      </c>
      <c r="B1517" s="99" t="s">
        <v>33</v>
      </c>
      <c r="C1517" s="99">
        <v>2016</v>
      </c>
      <c r="D1517" s="62">
        <v>54323703</v>
      </c>
    </row>
    <row r="1518" spans="1:4" x14ac:dyDescent="0.2">
      <c r="A1518" s="99" t="s">
        <v>71</v>
      </c>
      <c r="B1518" s="99" t="s">
        <v>33</v>
      </c>
      <c r="C1518" s="99">
        <v>2017</v>
      </c>
      <c r="D1518" s="62">
        <v>49837181</v>
      </c>
    </row>
    <row r="1519" spans="1:4" x14ac:dyDescent="0.2">
      <c r="A1519" s="99" t="s">
        <v>71</v>
      </c>
      <c r="B1519" s="99" t="s">
        <v>33</v>
      </c>
      <c r="C1519" s="99">
        <v>2018</v>
      </c>
      <c r="D1519" s="62">
        <v>56049732</v>
      </c>
    </row>
    <row r="1520" spans="1:4" x14ac:dyDescent="0.2">
      <c r="A1520" s="99" t="s">
        <v>71</v>
      </c>
      <c r="B1520" s="99" t="s">
        <v>33</v>
      </c>
      <c r="C1520" s="99">
        <v>2019</v>
      </c>
      <c r="D1520" s="62">
        <v>51721814</v>
      </c>
    </row>
    <row r="1521" spans="1:4" x14ac:dyDescent="0.2">
      <c r="A1521" s="99" t="s">
        <v>71</v>
      </c>
      <c r="B1521" s="99" t="s">
        <v>33</v>
      </c>
      <c r="C1521" s="99">
        <v>2020</v>
      </c>
      <c r="D1521" s="62">
        <v>55815356.719999999</v>
      </c>
    </row>
    <row r="1522" spans="1:4" x14ac:dyDescent="0.2">
      <c r="A1522" s="99" t="s">
        <v>71</v>
      </c>
      <c r="B1522" s="99" t="s">
        <v>33</v>
      </c>
      <c r="C1522" s="99">
        <v>2021</v>
      </c>
      <c r="D1522" s="62">
        <v>52816332</v>
      </c>
    </row>
    <row r="1523" spans="1:4" x14ac:dyDescent="0.2">
      <c r="A1523" s="99" t="s">
        <v>71</v>
      </c>
      <c r="B1523" s="99" t="s">
        <v>33</v>
      </c>
      <c r="C1523" s="99">
        <v>2022</v>
      </c>
      <c r="D1523" s="62">
        <v>50668590.868128903</v>
      </c>
    </row>
    <row r="1524" spans="1:4" x14ac:dyDescent="0.2">
      <c r="A1524" s="99" t="s">
        <v>71</v>
      </c>
      <c r="B1524" s="99" t="s">
        <v>33</v>
      </c>
      <c r="C1524" s="99">
        <v>2023</v>
      </c>
      <c r="D1524" s="62">
        <v>55135362.864213049</v>
      </c>
    </row>
    <row r="1525" spans="1:4" x14ac:dyDescent="0.2">
      <c r="A1525" s="99" t="s">
        <v>71</v>
      </c>
      <c r="B1525" s="99" t="s">
        <v>33</v>
      </c>
      <c r="C1525" s="99">
        <v>2024</v>
      </c>
      <c r="D1525" s="62">
        <v>58983210.81687282</v>
      </c>
    </row>
    <row r="1526" spans="1:4" x14ac:dyDescent="0.2">
      <c r="A1526" s="99" t="s">
        <v>71</v>
      </c>
      <c r="B1526" s="99" t="s">
        <v>33</v>
      </c>
      <c r="C1526" s="99">
        <v>2025</v>
      </c>
      <c r="D1526" s="62">
        <v>66926165.874811523</v>
      </c>
    </row>
    <row r="1527" spans="1:4" x14ac:dyDescent="0.2">
      <c r="A1527" s="99" t="s">
        <v>60</v>
      </c>
      <c r="B1527" s="99" t="s">
        <v>33</v>
      </c>
      <c r="C1527" s="99">
        <v>2014</v>
      </c>
      <c r="D1527" s="62">
        <v>61511833.145120613</v>
      </c>
    </row>
    <row r="1528" spans="1:4" x14ac:dyDescent="0.2">
      <c r="A1528" s="99" t="s">
        <v>60</v>
      </c>
      <c r="B1528" s="99" t="s">
        <v>33</v>
      </c>
      <c r="C1528" s="99">
        <v>2015</v>
      </c>
      <c r="D1528" s="62">
        <v>59511645.884694502</v>
      </c>
    </row>
    <row r="1529" spans="1:4" x14ac:dyDescent="0.2">
      <c r="A1529" s="99" t="s">
        <v>60</v>
      </c>
      <c r="B1529" s="99" t="s">
        <v>33</v>
      </c>
      <c r="C1529" s="99">
        <v>2016</v>
      </c>
      <c r="D1529" s="62">
        <v>62400185.509374127</v>
      </c>
    </row>
    <row r="1530" spans="1:4" x14ac:dyDescent="0.2">
      <c r="A1530" s="99" t="s">
        <v>60</v>
      </c>
      <c r="B1530" s="99" t="s">
        <v>33</v>
      </c>
      <c r="C1530" s="99">
        <v>2017</v>
      </c>
      <c r="D1530" s="62">
        <v>65465719.561438546</v>
      </c>
    </row>
    <row r="1531" spans="1:4" x14ac:dyDescent="0.2">
      <c r="A1531" s="99" t="s">
        <v>60</v>
      </c>
      <c r="B1531" s="99" t="s">
        <v>33</v>
      </c>
      <c r="C1531" s="99">
        <v>2018</v>
      </c>
      <c r="D1531" s="62">
        <v>62428555.086965702</v>
      </c>
    </row>
    <row r="1532" spans="1:4" x14ac:dyDescent="0.2">
      <c r="A1532" s="99" t="s">
        <v>60</v>
      </c>
      <c r="B1532" s="99" t="s">
        <v>33</v>
      </c>
      <c r="C1532" s="99">
        <v>2019</v>
      </c>
      <c r="D1532" s="62">
        <v>62486415.106794298</v>
      </c>
    </row>
    <row r="1533" spans="1:4" x14ac:dyDescent="0.2">
      <c r="A1533" s="99" t="s">
        <v>60</v>
      </c>
      <c r="B1533" s="99" t="s">
        <v>33</v>
      </c>
      <c r="C1533" s="99">
        <v>2020</v>
      </c>
      <c r="D1533" s="62">
        <v>65198103.115137197</v>
      </c>
    </row>
    <row r="1534" spans="1:4" x14ac:dyDescent="0.2">
      <c r="A1534" s="99" t="s">
        <v>60</v>
      </c>
      <c r="B1534" s="99" t="s">
        <v>33</v>
      </c>
      <c r="C1534" s="99">
        <v>2021</v>
      </c>
      <c r="D1534" s="62">
        <v>69160175.059961095</v>
      </c>
    </row>
    <row r="1535" spans="1:4" x14ac:dyDescent="0.2">
      <c r="A1535" s="99" t="s">
        <v>60</v>
      </c>
      <c r="B1535" s="99" t="s">
        <v>33</v>
      </c>
      <c r="C1535" s="99">
        <v>2022</v>
      </c>
      <c r="D1535" s="62">
        <v>71960536.093084812</v>
      </c>
    </row>
    <row r="1536" spans="1:4" x14ac:dyDescent="0.2">
      <c r="A1536" s="99" t="s">
        <v>60</v>
      </c>
      <c r="B1536" s="99" t="s">
        <v>33</v>
      </c>
      <c r="C1536" s="99">
        <v>2023</v>
      </c>
      <c r="D1536" s="62">
        <v>72270752.831052214</v>
      </c>
    </row>
    <row r="1537" spans="1:4" x14ac:dyDescent="0.2">
      <c r="A1537" s="99" t="s">
        <v>60</v>
      </c>
      <c r="B1537" s="99" t="s">
        <v>33</v>
      </c>
      <c r="C1537" s="99">
        <v>2024</v>
      </c>
      <c r="D1537" s="62">
        <v>86426637.095744878</v>
      </c>
    </row>
    <row r="1538" spans="1:4" x14ac:dyDescent="0.2">
      <c r="A1538" s="99" t="s">
        <v>60</v>
      </c>
      <c r="B1538" s="99" t="s">
        <v>33</v>
      </c>
      <c r="C1538" s="99">
        <v>2025</v>
      </c>
      <c r="D1538" s="62">
        <v>94948612.903483927</v>
      </c>
    </row>
    <row r="1539" spans="1:4" x14ac:dyDescent="0.2">
      <c r="A1539" s="99" t="s">
        <v>74</v>
      </c>
      <c r="B1539" s="99" t="s">
        <v>33</v>
      </c>
      <c r="C1539" s="99">
        <v>2014</v>
      </c>
      <c r="D1539" s="62">
        <v>50880036.712258801</v>
      </c>
    </row>
    <row r="1540" spans="1:4" x14ac:dyDescent="0.2">
      <c r="A1540" s="99" t="s">
        <v>74</v>
      </c>
      <c r="B1540" s="99" t="s">
        <v>33</v>
      </c>
      <c r="C1540" s="99">
        <v>2015</v>
      </c>
      <c r="D1540" s="62">
        <v>52650548.153324299</v>
      </c>
    </row>
    <row r="1541" spans="1:4" x14ac:dyDescent="0.2">
      <c r="A1541" s="99" t="s">
        <v>74</v>
      </c>
      <c r="B1541" s="99" t="s">
        <v>33</v>
      </c>
      <c r="C1541" s="99">
        <v>2016</v>
      </c>
      <c r="D1541" s="62">
        <v>52842114.953422703</v>
      </c>
    </row>
    <row r="1542" spans="1:4" x14ac:dyDescent="0.2">
      <c r="A1542" s="99" t="s">
        <v>74</v>
      </c>
      <c r="B1542" s="99" t="s">
        <v>33</v>
      </c>
      <c r="C1542" s="99">
        <v>2017</v>
      </c>
      <c r="D1542" s="62">
        <v>56450875.947055899</v>
      </c>
    </row>
    <row r="1543" spans="1:4" x14ac:dyDescent="0.2">
      <c r="A1543" s="99" t="s">
        <v>74</v>
      </c>
      <c r="B1543" s="99" t="s">
        <v>33</v>
      </c>
      <c r="C1543" s="99">
        <v>2018</v>
      </c>
      <c r="D1543" s="62">
        <v>56461201.050584003</v>
      </c>
    </row>
    <row r="1544" spans="1:4" x14ac:dyDescent="0.2">
      <c r="A1544" s="99" t="s">
        <v>74</v>
      </c>
      <c r="B1544" s="99" t="s">
        <v>33</v>
      </c>
      <c r="C1544" s="99">
        <v>2019</v>
      </c>
      <c r="D1544" s="62">
        <v>54836228.539999999</v>
      </c>
    </row>
    <row r="1545" spans="1:4" x14ac:dyDescent="0.2">
      <c r="A1545" s="99" t="s">
        <v>74</v>
      </c>
      <c r="B1545" s="99" t="s">
        <v>33</v>
      </c>
      <c r="C1545" s="99">
        <v>2020</v>
      </c>
      <c r="D1545" s="62">
        <v>55339524.376182698</v>
      </c>
    </row>
    <row r="1546" spans="1:4" x14ac:dyDescent="0.2">
      <c r="A1546" s="99" t="s">
        <v>74</v>
      </c>
      <c r="B1546" s="99" t="s">
        <v>33</v>
      </c>
      <c r="C1546" s="99">
        <v>2021</v>
      </c>
      <c r="D1546" s="62">
        <v>56492855.549817294</v>
      </c>
    </row>
    <row r="1547" spans="1:4" x14ac:dyDescent="0.2">
      <c r="A1547" s="99" t="s">
        <v>74</v>
      </c>
      <c r="B1547" s="99" t="s">
        <v>33</v>
      </c>
      <c r="C1547" s="99">
        <v>2022</v>
      </c>
      <c r="D1547" s="62">
        <v>62169412.9766047</v>
      </c>
    </row>
    <row r="1548" spans="1:4" x14ac:dyDescent="0.2">
      <c r="A1548" s="99" t="s">
        <v>74</v>
      </c>
      <c r="B1548" s="99" t="s">
        <v>33</v>
      </c>
      <c r="C1548" s="99">
        <v>2023</v>
      </c>
      <c r="D1548" s="62">
        <v>48752511.574585639</v>
      </c>
    </row>
    <row r="1549" spans="1:4" x14ac:dyDescent="0.2">
      <c r="A1549" s="99" t="s">
        <v>74</v>
      </c>
      <c r="B1549" s="99" t="s">
        <v>33</v>
      </c>
      <c r="C1549" s="99">
        <v>2024</v>
      </c>
      <c r="D1549" s="62">
        <v>56918261.040022798</v>
      </c>
    </row>
    <row r="1550" spans="1:4" x14ac:dyDescent="0.2">
      <c r="A1550" s="99" t="s">
        <v>74</v>
      </c>
      <c r="B1550" s="99" t="s">
        <v>33</v>
      </c>
      <c r="C1550" s="99">
        <v>2025</v>
      </c>
      <c r="D1550" s="62">
        <v>64186743.188791811</v>
      </c>
    </row>
    <row r="1551" spans="1:4" x14ac:dyDescent="0.2">
      <c r="A1551" s="99" t="s">
        <v>72</v>
      </c>
      <c r="B1551" s="99" t="s">
        <v>33</v>
      </c>
      <c r="C1551" s="99">
        <v>2014</v>
      </c>
      <c r="D1551" s="62">
        <v>17769956</v>
      </c>
    </row>
    <row r="1552" spans="1:4" x14ac:dyDescent="0.2">
      <c r="A1552" s="99" t="s">
        <v>72</v>
      </c>
      <c r="B1552" s="99" t="s">
        <v>33</v>
      </c>
      <c r="C1552" s="99">
        <v>2015</v>
      </c>
      <c r="D1552" s="62">
        <v>20705411</v>
      </c>
    </row>
    <row r="1553" spans="1:4" x14ac:dyDescent="0.2">
      <c r="A1553" s="99" t="s">
        <v>72</v>
      </c>
      <c r="B1553" s="99" t="s">
        <v>33</v>
      </c>
      <c r="C1553" s="99">
        <v>2016</v>
      </c>
      <c r="D1553" s="62">
        <v>17556762</v>
      </c>
    </row>
    <row r="1554" spans="1:4" x14ac:dyDescent="0.2">
      <c r="A1554" s="99" t="s">
        <v>72</v>
      </c>
      <c r="B1554" s="99" t="s">
        <v>33</v>
      </c>
      <c r="C1554" s="99">
        <v>2017</v>
      </c>
      <c r="D1554" s="62">
        <v>18379007</v>
      </c>
    </row>
    <row r="1555" spans="1:4" x14ac:dyDescent="0.2">
      <c r="A1555" s="99" t="s">
        <v>72</v>
      </c>
      <c r="B1555" s="99" t="s">
        <v>33</v>
      </c>
      <c r="C1555" s="99">
        <v>2018</v>
      </c>
      <c r="D1555" s="62">
        <v>20004413</v>
      </c>
    </row>
    <row r="1556" spans="1:4" x14ac:dyDescent="0.2">
      <c r="A1556" s="99" t="s">
        <v>72</v>
      </c>
      <c r="B1556" s="99" t="s">
        <v>33</v>
      </c>
      <c r="C1556" s="99">
        <v>2019</v>
      </c>
      <c r="D1556" s="62">
        <v>21522937</v>
      </c>
    </row>
    <row r="1557" spans="1:4" x14ac:dyDescent="0.2">
      <c r="A1557" s="99" t="s">
        <v>72</v>
      </c>
      <c r="B1557" s="99" t="s">
        <v>33</v>
      </c>
      <c r="C1557" s="99">
        <v>2020</v>
      </c>
      <c r="D1557" s="62">
        <v>21712528</v>
      </c>
    </row>
    <row r="1558" spans="1:4" x14ac:dyDescent="0.2">
      <c r="A1558" s="99" t="s">
        <v>72</v>
      </c>
      <c r="B1558" s="99" t="s">
        <v>33</v>
      </c>
      <c r="C1558" s="99">
        <v>2021</v>
      </c>
      <c r="D1558" s="62">
        <v>19431867</v>
      </c>
    </row>
    <row r="1559" spans="1:4" x14ac:dyDescent="0.2">
      <c r="A1559" s="99" t="s">
        <v>72</v>
      </c>
      <c r="B1559" s="99" t="s">
        <v>33</v>
      </c>
      <c r="C1559" s="99">
        <v>2022</v>
      </c>
      <c r="D1559" s="62">
        <v>18593448</v>
      </c>
    </row>
    <row r="1560" spans="1:4" x14ac:dyDescent="0.2">
      <c r="A1560" s="99" t="s">
        <v>72</v>
      </c>
      <c r="B1560" s="99" t="s">
        <v>33</v>
      </c>
      <c r="C1560" s="99">
        <v>2023</v>
      </c>
      <c r="D1560" s="62">
        <v>17874686</v>
      </c>
    </row>
    <row r="1561" spans="1:4" x14ac:dyDescent="0.2">
      <c r="A1561" s="99" t="s">
        <v>72</v>
      </c>
      <c r="B1561" s="99" t="s">
        <v>33</v>
      </c>
      <c r="C1561" s="99">
        <v>2024</v>
      </c>
      <c r="D1561" s="62">
        <v>21215251</v>
      </c>
    </row>
    <row r="1562" spans="1:4" x14ac:dyDescent="0.2">
      <c r="A1562" s="99" t="s">
        <v>72</v>
      </c>
      <c r="B1562" s="99" t="s">
        <v>33</v>
      </c>
      <c r="C1562" s="99">
        <v>2025</v>
      </c>
      <c r="D1562" s="62">
        <v>26357625</v>
      </c>
    </row>
    <row r="1563" spans="1:4" x14ac:dyDescent="0.2">
      <c r="A1563" s="99" t="s">
        <v>73</v>
      </c>
      <c r="B1563" s="99" t="s">
        <v>33</v>
      </c>
      <c r="C1563" s="99">
        <v>2014</v>
      </c>
      <c r="D1563" s="62">
        <v>140456943.94251224</v>
      </c>
    </row>
    <row r="1564" spans="1:4" x14ac:dyDescent="0.2">
      <c r="A1564" s="99" t="s">
        <v>73</v>
      </c>
      <c r="B1564" s="99" t="s">
        <v>33</v>
      </c>
      <c r="C1564" s="99">
        <v>2015</v>
      </c>
      <c r="D1564" s="62">
        <v>135494043.45870012</v>
      </c>
    </row>
    <row r="1565" spans="1:4" x14ac:dyDescent="0.2">
      <c r="A1565" s="99" t="s">
        <v>73</v>
      </c>
      <c r="B1565" s="99" t="s">
        <v>33</v>
      </c>
      <c r="C1565" s="99">
        <v>2016</v>
      </c>
      <c r="D1565" s="62">
        <v>136361001.8745448</v>
      </c>
    </row>
    <row r="1566" spans="1:4" x14ac:dyDescent="0.2">
      <c r="A1566" s="99" t="s">
        <v>73</v>
      </c>
      <c r="B1566" s="99" t="s">
        <v>33</v>
      </c>
      <c r="C1566" s="99">
        <v>2017</v>
      </c>
      <c r="D1566" s="62">
        <v>150456804.0296711</v>
      </c>
    </row>
    <row r="1567" spans="1:4" x14ac:dyDescent="0.2">
      <c r="A1567" s="99" t="s">
        <v>73</v>
      </c>
      <c r="B1567" s="99" t="s">
        <v>33</v>
      </c>
      <c r="C1567" s="99">
        <v>2018</v>
      </c>
      <c r="D1567" s="62">
        <v>148265341.59153789</v>
      </c>
    </row>
    <row r="1568" spans="1:4" x14ac:dyDescent="0.2">
      <c r="A1568" s="99" t="s">
        <v>73</v>
      </c>
      <c r="B1568" s="99" t="s">
        <v>33</v>
      </c>
      <c r="C1568" s="99">
        <v>2019</v>
      </c>
      <c r="D1568" s="62">
        <v>155312600.02485758</v>
      </c>
    </row>
    <row r="1569" spans="1:4" x14ac:dyDescent="0.2">
      <c r="A1569" s="99" t="s">
        <v>73</v>
      </c>
      <c r="B1569" s="99" t="s">
        <v>33</v>
      </c>
      <c r="C1569" s="99">
        <v>2020</v>
      </c>
      <c r="D1569" s="62">
        <v>147245182.22123978</v>
      </c>
    </row>
    <row r="1570" spans="1:4" x14ac:dyDescent="0.2">
      <c r="A1570" s="99" t="s">
        <v>73</v>
      </c>
      <c r="B1570" s="99" t="s">
        <v>33</v>
      </c>
      <c r="C1570" s="99">
        <v>2021</v>
      </c>
      <c r="D1570" s="62">
        <v>136574026.76037398</v>
      </c>
    </row>
    <row r="1571" spans="1:4" x14ac:dyDescent="0.2">
      <c r="A1571" s="99" t="s">
        <v>73</v>
      </c>
      <c r="B1571" s="99" t="s">
        <v>33</v>
      </c>
      <c r="C1571" s="99">
        <v>2022</v>
      </c>
      <c r="D1571" s="62">
        <v>143662144.39323398</v>
      </c>
    </row>
    <row r="1572" spans="1:4" x14ac:dyDescent="0.2">
      <c r="A1572" s="99" t="s">
        <v>73</v>
      </c>
      <c r="B1572" s="99" t="s">
        <v>33</v>
      </c>
      <c r="C1572" s="99">
        <v>2023</v>
      </c>
      <c r="D1572" s="62">
        <v>171568720.87323448</v>
      </c>
    </row>
    <row r="1573" spans="1:4" x14ac:dyDescent="0.2">
      <c r="A1573" s="99" t="s">
        <v>73</v>
      </c>
      <c r="B1573" s="99" t="s">
        <v>33</v>
      </c>
      <c r="C1573" s="99">
        <v>2024</v>
      </c>
      <c r="D1573" s="62">
        <v>181738378.32729071</v>
      </c>
    </row>
    <row r="1574" spans="1:4" x14ac:dyDescent="0.2">
      <c r="A1574" s="99" t="s">
        <v>73</v>
      </c>
      <c r="B1574" s="99" t="s">
        <v>33</v>
      </c>
      <c r="C1574" s="99">
        <v>2025</v>
      </c>
      <c r="D1574" s="62">
        <v>214425370.55362415</v>
      </c>
    </row>
    <row r="1575" spans="1:4" x14ac:dyDescent="0.2">
      <c r="A1575" s="99" t="s">
        <v>11</v>
      </c>
      <c r="B1575" s="99" t="s">
        <v>33</v>
      </c>
      <c r="C1575" s="99">
        <v>2014</v>
      </c>
      <c r="D1575" s="62">
        <v>65650499.000000007</v>
      </c>
    </row>
    <row r="1576" spans="1:4" x14ac:dyDescent="0.2">
      <c r="A1576" s="99" t="s">
        <v>11</v>
      </c>
      <c r="B1576" s="99" t="s">
        <v>33</v>
      </c>
      <c r="C1576" s="99">
        <v>2015</v>
      </c>
      <c r="D1576" s="62">
        <v>66810112.799999997</v>
      </c>
    </row>
    <row r="1577" spans="1:4" x14ac:dyDescent="0.2">
      <c r="A1577" s="99" t="s">
        <v>11</v>
      </c>
      <c r="B1577" s="99" t="s">
        <v>33</v>
      </c>
      <c r="C1577" s="99">
        <v>2016</v>
      </c>
      <c r="D1577" s="62">
        <v>72312178</v>
      </c>
    </row>
    <row r="1578" spans="1:4" x14ac:dyDescent="0.2">
      <c r="A1578" s="99" t="s">
        <v>11</v>
      </c>
      <c r="B1578" s="99" t="s">
        <v>33</v>
      </c>
      <c r="C1578" s="99">
        <v>2017</v>
      </c>
      <c r="D1578" s="62">
        <v>67537786.699999958</v>
      </c>
    </row>
    <row r="1579" spans="1:4" x14ac:dyDescent="0.2">
      <c r="A1579" s="99" t="s">
        <v>11</v>
      </c>
      <c r="B1579" s="99" t="s">
        <v>33</v>
      </c>
      <c r="C1579" s="99">
        <v>2018</v>
      </c>
      <c r="D1579" s="62">
        <v>59665843.340000004</v>
      </c>
    </row>
    <row r="1580" spans="1:4" x14ac:dyDescent="0.2">
      <c r="A1580" s="99" t="s">
        <v>11</v>
      </c>
      <c r="B1580" s="99" t="s">
        <v>33</v>
      </c>
      <c r="C1580" s="99">
        <v>2019</v>
      </c>
      <c r="D1580" s="62">
        <v>60727203.840000004</v>
      </c>
    </row>
    <row r="1581" spans="1:4" x14ac:dyDescent="0.2">
      <c r="A1581" s="99" t="s">
        <v>11</v>
      </c>
      <c r="B1581" s="99" t="s">
        <v>33</v>
      </c>
      <c r="C1581" s="99">
        <v>2020</v>
      </c>
      <c r="D1581" s="62">
        <v>65166946.109999895</v>
      </c>
    </row>
    <row r="1582" spans="1:4" x14ac:dyDescent="0.2">
      <c r="A1582" s="99" t="s">
        <v>11</v>
      </c>
      <c r="B1582" s="99" t="s">
        <v>33</v>
      </c>
      <c r="C1582" s="99">
        <v>2021</v>
      </c>
      <c r="D1582" s="62">
        <v>66097404.060000002</v>
      </c>
    </row>
    <row r="1583" spans="1:4" x14ac:dyDescent="0.2">
      <c r="A1583" s="99" t="s">
        <v>11</v>
      </c>
      <c r="B1583" s="99" t="s">
        <v>33</v>
      </c>
      <c r="C1583" s="99">
        <v>2022</v>
      </c>
      <c r="D1583" s="62">
        <v>68031664.472195596</v>
      </c>
    </row>
    <row r="1584" spans="1:4" x14ac:dyDescent="0.2">
      <c r="A1584" s="99" t="s">
        <v>11</v>
      </c>
      <c r="B1584" s="99" t="s">
        <v>33</v>
      </c>
      <c r="C1584" s="99">
        <v>2023</v>
      </c>
      <c r="D1584" s="62">
        <v>62771972.016574591</v>
      </c>
    </row>
    <row r="1585" spans="1:4" x14ac:dyDescent="0.2">
      <c r="A1585" s="99" t="s">
        <v>11</v>
      </c>
      <c r="B1585" s="99" t="s">
        <v>33</v>
      </c>
      <c r="C1585" s="99">
        <v>2024</v>
      </c>
      <c r="D1585" s="62">
        <v>66584474.548508197</v>
      </c>
    </row>
    <row r="1586" spans="1:4" x14ac:dyDescent="0.2">
      <c r="A1586" s="99" t="s">
        <v>11</v>
      </c>
      <c r="B1586" s="99" t="s">
        <v>33</v>
      </c>
      <c r="C1586" s="99">
        <v>2025</v>
      </c>
      <c r="D1586" s="62">
        <v>72643520.857692078</v>
      </c>
    </row>
    <row r="1587" spans="1:4" x14ac:dyDescent="0.2">
      <c r="A1587" s="99" t="s">
        <v>71</v>
      </c>
      <c r="B1587" s="99" t="s">
        <v>45</v>
      </c>
      <c r="C1587" s="99">
        <v>2023</v>
      </c>
      <c r="D1587" s="80">
        <v>0</v>
      </c>
    </row>
    <row r="1588" spans="1:4" x14ac:dyDescent="0.2">
      <c r="A1588" s="99" t="s">
        <v>71</v>
      </c>
      <c r="B1588" s="99" t="s">
        <v>45</v>
      </c>
      <c r="C1588" s="99">
        <v>2024</v>
      </c>
      <c r="D1588" s="80">
        <v>0</v>
      </c>
    </row>
    <row r="1589" spans="1:4" x14ac:dyDescent="0.2">
      <c r="A1589" s="99" t="s">
        <v>71</v>
      </c>
      <c r="B1589" s="99" t="s">
        <v>45</v>
      </c>
      <c r="C1589" s="99">
        <v>2025</v>
      </c>
      <c r="D1589" s="62">
        <v>0</v>
      </c>
    </row>
    <row r="1590" spans="1:4" x14ac:dyDescent="0.2">
      <c r="A1590" s="99" t="s">
        <v>60</v>
      </c>
      <c r="B1590" s="99" t="s">
        <v>45</v>
      </c>
      <c r="C1590" s="99">
        <v>2023</v>
      </c>
      <c r="D1590" s="80">
        <v>0</v>
      </c>
    </row>
    <row r="1591" spans="1:4" x14ac:dyDescent="0.2">
      <c r="A1591" s="99" t="s">
        <v>60</v>
      </c>
      <c r="B1591" s="99" t="s">
        <v>45</v>
      </c>
      <c r="C1591" s="99">
        <v>2024</v>
      </c>
      <c r="D1591" s="62">
        <v>0</v>
      </c>
    </row>
    <row r="1592" spans="1:4" x14ac:dyDescent="0.2">
      <c r="A1592" s="99" t="s">
        <v>60</v>
      </c>
      <c r="B1592" s="99" t="s">
        <v>45</v>
      </c>
      <c r="C1592" s="99">
        <v>2025</v>
      </c>
      <c r="D1592" s="62">
        <v>0</v>
      </c>
    </row>
    <row r="1593" spans="1:4" x14ac:dyDescent="0.2">
      <c r="A1593" s="99" t="s">
        <v>74</v>
      </c>
      <c r="B1593" s="99" t="s">
        <v>45</v>
      </c>
      <c r="C1593" s="99">
        <v>2023</v>
      </c>
      <c r="D1593" s="80">
        <v>0</v>
      </c>
    </row>
    <row r="1594" spans="1:4" x14ac:dyDescent="0.2">
      <c r="A1594" s="99" t="s">
        <v>74</v>
      </c>
      <c r="B1594" s="99" t="s">
        <v>45</v>
      </c>
      <c r="C1594" s="99">
        <v>2024</v>
      </c>
      <c r="D1594" s="80">
        <v>0</v>
      </c>
    </row>
    <row r="1595" spans="1:4" x14ac:dyDescent="0.2">
      <c r="A1595" s="99" t="s">
        <v>74</v>
      </c>
      <c r="B1595" s="99" t="s">
        <v>45</v>
      </c>
      <c r="C1595" s="99">
        <v>2025</v>
      </c>
      <c r="D1595" s="62">
        <v>0</v>
      </c>
    </row>
    <row r="1596" spans="1:4" x14ac:dyDescent="0.2">
      <c r="A1596" s="99" t="s">
        <v>72</v>
      </c>
      <c r="B1596" s="99" t="s">
        <v>45</v>
      </c>
      <c r="C1596" s="99">
        <v>2023</v>
      </c>
      <c r="D1596" s="80">
        <v>0</v>
      </c>
    </row>
    <row r="1597" spans="1:4" x14ac:dyDescent="0.2">
      <c r="A1597" s="99" t="s">
        <v>72</v>
      </c>
      <c r="B1597" s="99" t="s">
        <v>45</v>
      </c>
      <c r="C1597" s="99">
        <v>2024</v>
      </c>
      <c r="D1597" s="62">
        <v>0</v>
      </c>
    </row>
    <row r="1598" spans="1:4" x14ac:dyDescent="0.2">
      <c r="A1598" s="99" t="s">
        <v>72</v>
      </c>
      <c r="B1598" s="99" t="s">
        <v>45</v>
      </c>
      <c r="C1598" s="99">
        <v>2025</v>
      </c>
      <c r="D1598" s="62">
        <v>0</v>
      </c>
    </row>
    <row r="1599" spans="1:4" x14ac:dyDescent="0.2">
      <c r="A1599" s="99" t="s">
        <v>73</v>
      </c>
      <c r="B1599" s="99" t="s">
        <v>45</v>
      </c>
      <c r="C1599" s="99">
        <v>2023</v>
      </c>
      <c r="D1599" s="80">
        <v>0</v>
      </c>
    </row>
    <row r="1600" spans="1:4" x14ac:dyDescent="0.2">
      <c r="A1600" s="99" t="s">
        <v>73</v>
      </c>
      <c r="B1600" s="99" t="s">
        <v>45</v>
      </c>
      <c r="C1600" s="99">
        <v>2024</v>
      </c>
      <c r="D1600" s="80">
        <v>0</v>
      </c>
    </row>
    <row r="1601" spans="1:4" x14ac:dyDescent="0.2">
      <c r="A1601" s="99" t="s">
        <v>73</v>
      </c>
      <c r="B1601" s="99" t="s">
        <v>45</v>
      </c>
      <c r="C1601" s="99">
        <v>2025</v>
      </c>
      <c r="D1601" s="62">
        <v>0</v>
      </c>
    </row>
    <row r="1602" spans="1:4" x14ac:dyDescent="0.2">
      <c r="A1602" s="99" t="s">
        <v>11</v>
      </c>
      <c r="B1602" s="99" t="s">
        <v>45</v>
      </c>
      <c r="C1602" s="99">
        <v>2023</v>
      </c>
      <c r="D1602" s="80">
        <v>0</v>
      </c>
    </row>
    <row r="1603" spans="1:4" x14ac:dyDescent="0.2">
      <c r="A1603" s="99" t="s">
        <v>11</v>
      </c>
      <c r="B1603" s="99" t="s">
        <v>45</v>
      </c>
      <c r="C1603" s="99">
        <v>2024</v>
      </c>
      <c r="D1603" s="80">
        <v>0</v>
      </c>
    </row>
    <row r="1604" spans="1:4" x14ac:dyDescent="0.2">
      <c r="A1604" s="99" t="s">
        <v>11</v>
      </c>
      <c r="B1604" s="99" t="s">
        <v>45</v>
      </c>
      <c r="C1604" s="99">
        <v>2025</v>
      </c>
      <c r="D1604" s="62">
        <v>0</v>
      </c>
    </row>
    <row r="1605" spans="1:4" x14ac:dyDescent="0.2">
      <c r="A1605" s="99" t="s">
        <v>71</v>
      </c>
      <c r="B1605" s="99" t="s">
        <v>25</v>
      </c>
      <c r="C1605" s="99">
        <v>2023</v>
      </c>
      <c r="D1605" s="62">
        <v>0</v>
      </c>
    </row>
    <row r="1606" spans="1:4" x14ac:dyDescent="0.2">
      <c r="A1606" s="99" t="s">
        <v>71</v>
      </c>
      <c r="B1606" s="99" t="s">
        <v>25</v>
      </c>
      <c r="C1606" s="99">
        <v>2024</v>
      </c>
      <c r="D1606" s="62">
        <v>0</v>
      </c>
    </row>
    <row r="1607" spans="1:4" x14ac:dyDescent="0.2">
      <c r="A1607" s="99" t="s">
        <v>71</v>
      </c>
      <c r="B1607" s="99" t="s">
        <v>25</v>
      </c>
      <c r="C1607" s="99">
        <v>2025</v>
      </c>
      <c r="D1607" s="62">
        <v>0</v>
      </c>
    </row>
    <row r="1608" spans="1:4" x14ac:dyDescent="0.2">
      <c r="A1608" s="99" t="s">
        <v>60</v>
      </c>
      <c r="B1608" s="99" t="s">
        <v>25</v>
      </c>
      <c r="C1608" s="99">
        <v>2023</v>
      </c>
      <c r="D1608" s="62">
        <v>0</v>
      </c>
    </row>
    <row r="1609" spans="1:4" x14ac:dyDescent="0.2">
      <c r="A1609" s="99" t="s">
        <v>60</v>
      </c>
      <c r="B1609" s="99" t="s">
        <v>25</v>
      </c>
      <c r="C1609" s="99">
        <v>2024</v>
      </c>
      <c r="D1609" s="62">
        <v>0</v>
      </c>
    </row>
    <row r="1610" spans="1:4" x14ac:dyDescent="0.2">
      <c r="A1610" s="99" t="s">
        <v>60</v>
      </c>
      <c r="B1610" s="99" t="s">
        <v>25</v>
      </c>
      <c r="C1610" s="99">
        <v>2025</v>
      </c>
      <c r="D1610" s="62">
        <v>0</v>
      </c>
    </row>
    <row r="1611" spans="1:4" x14ac:dyDescent="0.2">
      <c r="A1611" s="99" t="s">
        <v>74</v>
      </c>
      <c r="B1611" s="99" t="s">
        <v>25</v>
      </c>
      <c r="C1611" s="99">
        <v>2023</v>
      </c>
      <c r="D1611" s="62">
        <v>0</v>
      </c>
    </row>
    <row r="1612" spans="1:4" x14ac:dyDescent="0.2">
      <c r="A1612" s="99" t="s">
        <v>74</v>
      </c>
      <c r="B1612" s="99" t="s">
        <v>25</v>
      </c>
      <c r="C1612" s="99">
        <v>2024</v>
      </c>
      <c r="D1612" s="62">
        <v>0</v>
      </c>
    </row>
    <row r="1613" spans="1:4" x14ac:dyDescent="0.2">
      <c r="A1613" s="99" t="s">
        <v>74</v>
      </c>
      <c r="B1613" s="99" t="s">
        <v>25</v>
      </c>
      <c r="C1613" s="99">
        <v>2025</v>
      </c>
      <c r="D1613" s="62">
        <v>0</v>
      </c>
    </row>
    <row r="1614" spans="1:4" x14ac:dyDescent="0.2">
      <c r="A1614" s="99" t="s">
        <v>72</v>
      </c>
      <c r="B1614" s="99" t="s">
        <v>25</v>
      </c>
      <c r="C1614" s="99">
        <v>2023</v>
      </c>
      <c r="D1614" s="62">
        <v>110552.740000002</v>
      </c>
    </row>
    <row r="1615" spans="1:4" x14ac:dyDescent="0.2">
      <c r="A1615" s="99" t="s">
        <v>72</v>
      </c>
      <c r="B1615" s="99" t="s">
        <v>25</v>
      </c>
      <c r="C1615" s="99">
        <v>2024</v>
      </c>
      <c r="D1615" s="62">
        <v>205726.52000000299</v>
      </c>
    </row>
    <row r="1616" spans="1:4" x14ac:dyDescent="0.2">
      <c r="A1616" s="99" t="s">
        <v>72</v>
      </c>
      <c r="B1616" s="99" t="s">
        <v>25</v>
      </c>
      <c r="C1616" s="99">
        <v>2025</v>
      </c>
      <c r="D1616" s="62">
        <v>391297</v>
      </c>
    </row>
    <row r="1617" spans="1:4" x14ac:dyDescent="0.2">
      <c r="A1617" s="99" t="s">
        <v>73</v>
      </c>
      <c r="B1617" s="99" t="s">
        <v>25</v>
      </c>
      <c r="C1617" s="99">
        <v>2023</v>
      </c>
      <c r="D1617" s="62">
        <v>0</v>
      </c>
    </row>
    <row r="1618" spans="1:4" x14ac:dyDescent="0.2">
      <c r="A1618" s="99" t="s">
        <v>73</v>
      </c>
      <c r="B1618" s="99" t="s">
        <v>25</v>
      </c>
      <c r="C1618" s="99">
        <v>2024</v>
      </c>
      <c r="D1618" s="62">
        <v>0</v>
      </c>
    </row>
    <row r="1619" spans="1:4" x14ac:dyDescent="0.2">
      <c r="A1619" s="99" t="s">
        <v>73</v>
      </c>
      <c r="B1619" s="99" t="s">
        <v>25</v>
      </c>
      <c r="C1619" s="99">
        <v>2025</v>
      </c>
      <c r="D1619" s="62">
        <v>0</v>
      </c>
    </row>
    <row r="1620" spans="1:4" x14ac:dyDescent="0.2">
      <c r="A1620" s="99" t="s">
        <v>11</v>
      </c>
      <c r="B1620" s="99" t="s">
        <v>25</v>
      </c>
      <c r="C1620" s="99">
        <v>2023</v>
      </c>
      <c r="D1620" s="62">
        <v>0</v>
      </c>
    </row>
    <row r="1621" spans="1:4" x14ac:dyDescent="0.2">
      <c r="A1621" s="99" t="s">
        <v>11</v>
      </c>
      <c r="B1621" s="99" t="s">
        <v>25</v>
      </c>
      <c r="C1621" s="99">
        <v>2024</v>
      </c>
      <c r="D1621" s="62">
        <v>655825.94999999995</v>
      </c>
    </row>
    <row r="1622" spans="1:4" x14ac:dyDescent="0.2">
      <c r="A1622" s="99" t="s">
        <v>11</v>
      </c>
      <c r="B1622" s="99" t="s">
        <v>25</v>
      </c>
      <c r="C1622" s="99">
        <v>2025</v>
      </c>
      <c r="D1622" s="62">
        <v>0</v>
      </c>
    </row>
    <row r="1623" spans="1:4" x14ac:dyDescent="0.2">
      <c r="A1623" s="99" t="s">
        <v>71</v>
      </c>
      <c r="B1623" s="99" t="s">
        <v>94</v>
      </c>
      <c r="C1623" s="99">
        <v>2014</v>
      </c>
      <c r="D1623" s="86">
        <v>0.10635756083855757</v>
      </c>
    </row>
    <row r="1624" spans="1:4" x14ac:dyDescent="0.2">
      <c r="A1624" s="99" t="s">
        <v>71</v>
      </c>
      <c r="B1624" s="99" t="s">
        <v>94</v>
      </c>
      <c r="C1624" s="99">
        <v>2015</v>
      </c>
      <c r="D1624" s="86">
        <v>0.1033518650976851</v>
      </c>
    </row>
    <row r="1625" spans="1:4" x14ac:dyDescent="0.2">
      <c r="A1625" s="99" t="s">
        <v>71</v>
      </c>
      <c r="B1625" s="99" t="s">
        <v>94</v>
      </c>
      <c r="C1625" s="99">
        <v>2016</v>
      </c>
      <c r="D1625" s="86">
        <v>0.10089560688089234</v>
      </c>
    </row>
    <row r="1626" spans="1:4" x14ac:dyDescent="0.2">
      <c r="A1626" s="99" t="s">
        <v>71</v>
      </c>
      <c r="B1626" s="99" t="s">
        <v>94</v>
      </c>
      <c r="C1626" s="99">
        <v>2017</v>
      </c>
      <c r="D1626" s="86">
        <v>6.7001311161169558E-2</v>
      </c>
    </row>
    <row r="1627" spans="1:4" x14ac:dyDescent="0.2">
      <c r="A1627" s="99" t="s">
        <v>71</v>
      </c>
      <c r="B1627" s="99" t="s">
        <v>94</v>
      </c>
      <c r="C1627" s="99">
        <v>2018</v>
      </c>
      <c r="D1627" s="86">
        <v>6.1068774303274238E-2</v>
      </c>
    </row>
    <row r="1628" spans="1:4" x14ac:dyDescent="0.2">
      <c r="A1628" s="99" t="s">
        <v>71</v>
      </c>
      <c r="B1628" s="99" t="s">
        <v>94</v>
      </c>
      <c r="C1628" s="99">
        <v>2019</v>
      </c>
      <c r="D1628" s="86">
        <v>6.2841060385467953E-2</v>
      </c>
    </row>
    <row r="1629" spans="1:4" x14ac:dyDescent="0.2">
      <c r="A1629" s="99" t="s">
        <v>71</v>
      </c>
      <c r="B1629" s="99" t="s">
        <v>94</v>
      </c>
      <c r="C1629" s="99">
        <v>2020</v>
      </c>
      <c r="D1629" s="86">
        <v>6.6117542175999827E-2</v>
      </c>
    </row>
    <row r="1630" spans="1:4" x14ac:dyDescent="0.2">
      <c r="A1630" s="99" t="s">
        <v>71</v>
      </c>
      <c r="B1630" s="99" t="s">
        <v>94</v>
      </c>
      <c r="C1630" s="99">
        <v>2021</v>
      </c>
      <c r="D1630" s="86">
        <v>6.8821861041633028E-2</v>
      </c>
    </row>
    <row r="1631" spans="1:4" x14ac:dyDescent="0.2">
      <c r="A1631" s="99" t="s">
        <v>71</v>
      </c>
      <c r="B1631" s="99" t="s">
        <v>94</v>
      </c>
      <c r="C1631" s="99">
        <v>2022</v>
      </c>
      <c r="D1631" s="86">
        <v>4.5070740041396017E-2</v>
      </c>
    </row>
    <row r="1632" spans="1:4" x14ac:dyDescent="0.2">
      <c r="A1632" s="99" t="s">
        <v>71</v>
      </c>
      <c r="B1632" s="99" t="s">
        <v>94</v>
      </c>
      <c r="C1632" s="99">
        <v>2023</v>
      </c>
      <c r="D1632" s="86">
        <v>4.4577840291070155E-2</v>
      </c>
    </row>
    <row r="1633" spans="1:4" x14ac:dyDescent="0.2">
      <c r="A1633" s="99" t="s">
        <v>71</v>
      </c>
      <c r="B1633" s="99" t="s">
        <v>94</v>
      </c>
      <c r="C1633" s="99">
        <v>2024</v>
      </c>
      <c r="D1633" s="86">
        <v>4.2976244415349162E-2</v>
      </c>
    </row>
    <row r="1634" spans="1:4" x14ac:dyDescent="0.2">
      <c r="A1634" s="99" t="s">
        <v>71</v>
      </c>
      <c r="B1634" s="99" t="s">
        <v>94</v>
      </c>
      <c r="C1634" s="99">
        <v>2025</v>
      </c>
      <c r="D1634" s="86">
        <v>4.7324701563874944E-2</v>
      </c>
    </row>
    <row r="1635" spans="1:4" x14ac:dyDescent="0.2">
      <c r="A1635" s="99" t="s">
        <v>60</v>
      </c>
      <c r="B1635" s="99" t="s">
        <v>94</v>
      </c>
      <c r="C1635" s="99">
        <v>2014</v>
      </c>
      <c r="D1635" s="86">
        <v>6.5538094215458184E-2</v>
      </c>
    </row>
    <row r="1636" spans="1:4" x14ac:dyDescent="0.2">
      <c r="A1636" s="99" t="s">
        <v>60</v>
      </c>
      <c r="B1636" s="99" t="s">
        <v>94</v>
      </c>
      <c r="C1636" s="99">
        <v>2015</v>
      </c>
      <c r="D1636" s="86">
        <v>7.7361363081163301E-2</v>
      </c>
    </row>
    <row r="1637" spans="1:4" x14ac:dyDescent="0.2">
      <c r="A1637" s="99" t="s">
        <v>60</v>
      </c>
      <c r="B1637" s="99" t="s">
        <v>94</v>
      </c>
      <c r="C1637" s="99">
        <v>2016</v>
      </c>
      <c r="D1637" s="86">
        <v>7.2579218944899299E-2</v>
      </c>
    </row>
    <row r="1638" spans="1:4" x14ac:dyDescent="0.2">
      <c r="A1638" s="99" t="s">
        <v>60</v>
      </c>
      <c r="B1638" s="99" t="s">
        <v>94</v>
      </c>
      <c r="C1638" s="99">
        <v>2017</v>
      </c>
      <c r="D1638" s="86">
        <v>7.8313636770724532E-2</v>
      </c>
    </row>
    <row r="1639" spans="1:4" x14ac:dyDescent="0.2">
      <c r="A1639" s="99" t="s">
        <v>60</v>
      </c>
      <c r="B1639" s="99" t="s">
        <v>94</v>
      </c>
      <c r="C1639" s="99">
        <v>2018</v>
      </c>
      <c r="D1639" s="86">
        <v>5.5506148320038286E-2</v>
      </c>
    </row>
    <row r="1640" spans="1:4" x14ac:dyDescent="0.2">
      <c r="A1640" s="99" t="s">
        <v>60</v>
      </c>
      <c r="B1640" s="99" t="s">
        <v>94</v>
      </c>
      <c r="C1640" s="99">
        <v>2019</v>
      </c>
      <c r="D1640" s="86">
        <v>5.4163767234608313E-2</v>
      </c>
    </row>
    <row r="1641" spans="1:4" x14ac:dyDescent="0.2">
      <c r="A1641" s="99" t="s">
        <v>60</v>
      </c>
      <c r="B1641" s="99" t="s">
        <v>94</v>
      </c>
      <c r="C1641" s="99">
        <v>2020</v>
      </c>
      <c r="D1641" s="86">
        <v>5.5666405504046931E-2</v>
      </c>
    </row>
    <row r="1642" spans="1:4" x14ac:dyDescent="0.2">
      <c r="A1642" s="99" t="s">
        <v>60</v>
      </c>
      <c r="B1642" s="99" t="s">
        <v>94</v>
      </c>
      <c r="C1642" s="99">
        <v>2021</v>
      </c>
      <c r="D1642" s="86">
        <v>5.677770561939828E-2</v>
      </c>
    </row>
    <row r="1643" spans="1:4" x14ac:dyDescent="0.2">
      <c r="A1643" s="99" t="s">
        <v>60</v>
      </c>
      <c r="B1643" s="99" t="s">
        <v>94</v>
      </c>
      <c r="C1643" s="99">
        <v>2022</v>
      </c>
      <c r="D1643" s="86">
        <v>5.3677024480117644E-2</v>
      </c>
    </row>
    <row r="1644" spans="1:4" x14ac:dyDescent="0.2">
      <c r="A1644" s="99" t="s">
        <v>60</v>
      </c>
      <c r="B1644" s="99" t="s">
        <v>94</v>
      </c>
      <c r="C1644" s="99">
        <v>2023</v>
      </c>
      <c r="D1644" s="86">
        <v>5.3813148008700559E-2</v>
      </c>
    </row>
    <row r="1645" spans="1:4" x14ac:dyDescent="0.2">
      <c r="A1645" s="99" t="s">
        <v>60</v>
      </c>
      <c r="B1645" s="99" t="s">
        <v>94</v>
      </c>
      <c r="C1645" s="99">
        <v>2024</v>
      </c>
      <c r="D1645" s="86">
        <v>3.216210491390771E-2</v>
      </c>
    </row>
    <row r="1646" spans="1:4" x14ac:dyDescent="0.2">
      <c r="A1646" s="99" t="s">
        <v>60</v>
      </c>
      <c r="B1646" s="99" t="s">
        <v>94</v>
      </c>
      <c r="C1646" s="99">
        <v>2025</v>
      </c>
      <c r="D1646" s="86">
        <v>2.9431124215575259E-2</v>
      </c>
    </row>
    <row r="1647" spans="1:4" x14ac:dyDescent="0.2">
      <c r="A1647" s="99" t="s">
        <v>74</v>
      </c>
      <c r="B1647" s="99" t="s">
        <v>94</v>
      </c>
      <c r="C1647" s="99">
        <v>2014</v>
      </c>
      <c r="D1647" s="86">
        <v>4.6228926818237447E-2</v>
      </c>
    </row>
    <row r="1648" spans="1:4" x14ac:dyDescent="0.2">
      <c r="A1648" s="99" t="s">
        <v>74</v>
      </c>
      <c r="B1648" s="99" t="s">
        <v>94</v>
      </c>
      <c r="C1648" s="99">
        <v>2015</v>
      </c>
      <c r="D1648" s="86">
        <v>4.946315567148038E-2</v>
      </c>
    </row>
    <row r="1649" spans="1:4" x14ac:dyDescent="0.2">
      <c r="A1649" s="99" t="s">
        <v>74</v>
      </c>
      <c r="B1649" s="99" t="s">
        <v>94</v>
      </c>
      <c r="C1649" s="99">
        <v>2016</v>
      </c>
      <c r="D1649" s="86">
        <v>5.6634526136099317E-2</v>
      </c>
    </row>
    <row r="1650" spans="1:4" x14ac:dyDescent="0.2">
      <c r="A1650" s="99" t="s">
        <v>74</v>
      </c>
      <c r="B1650" s="99" t="s">
        <v>94</v>
      </c>
      <c r="C1650" s="99">
        <v>2017</v>
      </c>
      <c r="D1650" s="86">
        <v>5.6346682630948712E-2</v>
      </c>
    </row>
    <row r="1651" spans="1:4" x14ac:dyDescent="0.2">
      <c r="A1651" s="99" t="s">
        <v>74</v>
      </c>
      <c r="B1651" s="99" t="s">
        <v>94</v>
      </c>
      <c r="C1651" s="99">
        <v>2018</v>
      </c>
      <c r="D1651" s="86">
        <v>3.643912972937581E-2</v>
      </c>
    </row>
    <row r="1652" spans="1:4" x14ac:dyDescent="0.2">
      <c r="A1652" s="99" t="s">
        <v>74</v>
      </c>
      <c r="B1652" s="99" t="s">
        <v>94</v>
      </c>
      <c r="C1652" s="99">
        <v>2019</v>
      </c>
      <c r="D1652" s="86">
        <v>4.5474133661181325E-2</v>
      </c>
    </row>
    <row r="1653" spans="1:4" x14ac:dyDescent="0.2">
      <c r="A1653" s="99" t="s">
        <v>74</v>
      </c>
      <c r="B1653" s="99" t="s">
        <v>94</v>
      </c>
      <c r="C1653" s="99">
        <v>2020</v>
      </c>
      <c r="D1653" s="86">
        <v>4.6645375328609795E-2</v>
      </c>
    </row>
    <row r="1654" spans="1:4" x14ac:dyDescent="0.2">
      <c r="A1654" s="99" t="s">
        <v>74</v>
      </c>
      <c r="B1654" s="99" t="s">
        <v>94</v>
      </c>
      <c r="C1654" s="99">
        <v>2021</v>
      </c>
      <c r="D1654" s="86">
        <v>4.5599985190742306E-2</v>
      </c>
    </row>
    <row r="1655" spans="1:4" x14ac:dyDescent="0.2">
      <c r="A1655" s="99" t="s">
        <v>74</v>
      </c>
      <c r="B1655" s="99" t="s">
        <v>94</v>
      </c>
      <c r="C1655" s="99">
        <v>2022</v>
      </c>
      <c r="D1655" s="86">
        <v>3.5855582847613164E-2</v>
      </c>
    </row>
    <row r="1656" spans="1:4" x14ac:dyDescent="0.2">
      <c r="A1656" s="99" t="s">
        <v>74</v>
      </c>
      <c r="B1656" s="99" t="s">
        <v>94</v>
      </c>
      <c r="C1656" s="99">
        <v>2023</v>
      </c>
      <c r="D1656" s="86">
        <v>3.7106856261386684E-2</v>
      </c>
    </row>
    <row r="1657" spans="1:4" x14ac:dyDescent="0.2">
      <c r="A1657" s="99" t="s">
        <v>74</v>
      </c>
      <c r="B1657" s="99" t="s">
        <v>94</v>
      </c>
      <c r="C1657" s="99">
        <v>2024</v>
      </c>
      <c r="D1657" s="86">
        <v>3.4805589803490654E-2</v>
      </c>
    </row>
    <row r="1658" spans="1:4" x14ac:dyDescent="0.2">
      <c r="A1658" s="99" t="s">
        <v>74</v>
      </c>
      <c r="B1658" s="99" t="s">
        <v>94</v>
      </c>
      <c r="C1658" s="99">
        <v>2025</v>
      </c>
      <c r="D1658" s="86">
        <v>3.5576051260537693E-2</v>
      </c>
    </row>
    <row r="1659" spans="1:4" x14ac:dyDescent="0.2">
      <c r="A1659" s="99" t="s">
        <v>72</v>
      </c>
      <c r="B1659" s="99" t="s">
        <v>94</v>
      </c>
      <c r="C1659" s="99">
        <v>2014</v>
      </c>
      <c r="D1659" s="86">
        <v>9.3861922003500506E-2</v>
      </c>
    </row>
    <row r="1660" spans="1:4" x14ac:dyDescent="0.2">
      <c r="A1660" s="99" t="s">
        <v>72</v>
      </c>
      <c r="B1660" s="99" t="s">
        <v>94</v>
      </c>
      <c r="C1660" s="99">
        <v>2015</v>
      </c>
      <c r="D1660" s="86">
        <v>9.9146542316932817E-2</v>
      </c>
    </row>
    <row r="1661" spans="1:4" x14ac:dyDescent="0.2">
      <c r="A1661" s="99" t="s">
        <v>72</v>
      </c>
      <c r="B1661" s="99" t="s">
        <v>94</v>
      </c>
      <c r="C1661" s="99">
        <v>2016</v>
      </c>
      <c r="D1661" s="86">
        <v>0.10302734922959941</v>
      </c>
    </row>
    <row r="1662" spans="1:4" x14ac:dyDescent="0.2">
      <c r="A1662" s="99" t="s">
        <v>72</v>
      </c>
      <c r="B1662" s="99" t="s">
        <v>94</v>
      </c>
      <c r="C1662" s="99">
        <v>2017</v>
      </c>
      <c r="D1662" s="86">
        <v>5.8173527130209353E-2</v>
      </c>
    </row>
    <row r="1663" spans="1:4" x14ac:dyDescent="0.2">
      <c r="A1663" s="99" t="s">
        <v>72</v>
      </c>
      <c r="B1663" s="99" t="s">
        <v>94</v>
      </c>
      <c r="C1663" s="99">
        <v>2018</v>
      </c>
      <c r="D1663" s="86">
        <v>4.879179922985237E-2</v>
      </c>
    </row>
    <row r="1664" spans="1:4" x14ac:dyDescent="0.2">
      <c r="A1664" s="99" t="s">
        <v>72</v>
      </c>
      <c r="B1664" s="99" t="s">
        <v>94</v>
      </c>
      <c r="C1664" s="99">
        <v>2019</v>
      </c>
      <c r="D1664" s="86">
        <v>4.6363570648839302E-2</v>
      </c>
    </row>
    <row r="1665" spans="1:4" x14ac:dyDescent="0.2">
      <c r="A1665" s="99" t="s">
        <v>72</v>
      </c>
      <c r="B1665" s="99" t="s">
        <v>94</v>
      </c>
      <c r="C1665" s="99">
        <v>2020</v>
      </c>
      <c r="D1665" s="86">
        <v>4.4290862603836308E-2</v>
      </c>
    </row>
    <row r="1666" spans="1:4" x14ac:dyDescent="0.2">
      <c r="A1666" s="99" t="s">
        <v>72</v>
      </c>
      <c r="B1666" s="99" t="s">
        <v>94</v>
      </c>
      <c r="C1666" s="99">
        <v>2021</v>
      </c>
      <c r="D1666" s="86">
        <v>5.3667874724175293E-2</v>
      </c>
    </row>
    <row r="1667" spans="1:4" x14ac:dyDescent="0.2">
      <c r="A1667" s="99" t="s">
        <v>72</v>
      </c>
      <c r="B1667" s="99" t="s">
        <v>94</v>
      </c>
      <c r="C1667" s="99">
        <v>2022</v>
      </c>
      <c r="D1667" s="86">
        <v>5.4689861905266549E-2</v>
      </c>
    </row>
    <row r="1668" spans="1:4" x14ac:dyDescent="0.2">
      <c r="A1668" s="99" t="s">
        <v>72</v>
      </c>
      <c r="B1668" s="99" t="s">
        <v>94</v>
      </c>
      <c r="C1668" s="99">
        <v>2023</v>
      </c>
      <c r="D1668" s="86">
        <v>4.9894223655947131E-2</v>
      </c>
    </row>
    <row r="1669" spans="1:4" x14ac:dyDescent="0.2">
      <c r="A1669" s="99" t="s">
        <v>72</v>
      </c>
      <c r="B1669" s="99" t="s">
        <v>94</v>
      </c>
      <c r="C1669" s="99">
        <v>2024</v>
      </c>
      <c r="D1669" s="86">
        <v>3.4664520643965274E-2</v>
      </c>
    </row>
    <row r="1670" spans="1:4" x14ac:dyDescent="0.2">
      <c r="A1670" s="99" t="s">
        <v>72</v>
      </c>
      <c r="B1670" s="99" t="s">
        <v>94</v>
      </c>
      <c r="C1670" s="99">
        <v>2025</v>
      </c>
      <c r="D1670" s="86">
        <v>3.1010392065625954E-2</v>
      </c>
    </row>
    <row r="1671" spans="1:4" x14ac:dyDescent="0.2">
      <c r="A1671" s="99" t="s">
        <v>73</v>
      </c>
      <c r="B1671" s="99" t="s">
        <v>94</v>
      </c>
      <c r="C1671" s="99">
        <v>2014</v>
      </c>
      <c r="D1671" s="86">
        <v>0.10545632585294043</v>
      </c>
    </row>
    <row r="1672" spans="1:4" x14ac:dyDescent="0.2">
      <c r="A1672" s="99" t="s">
        <v>73</v>
      </c>
      <c r="B1672" s="99" t="s">
        <v>94</v>
      </c>
      <c r="C1672" s="99">
        <v>2015</v>
      </c>
      <c r="D1672" s="86">
        <v>0.12835517538448524</v>
      </c>
    </row>
    <row r="1673" spans="1:4" x14ac:dyDescent="0.2">
      <c r="A1673" s="99" t="s">
        <v>73</v>
      </c>
      <c r="B1673" s="99" t="s">
        <v>94</v>
      </c>
      <c r="C1673" s="99">
        <v>2016</v>
      </c>
      <c r="D1673" s="86">
        <v>7.4352883715150503E-2</v>
      </c>
    </row>
    <row r="1674" spans="1:4" x14ac:dyDescent="0.2">
      <c r="A1674" s="99" t="s">
        <v>73</v>
      </c>
      <c r="B1674" s="99" t="s">
        <v>94</v>
      </c>
      <c r="C1674" s="99">
        <v>2017</v>
      </c>
      <c r="D1674" s="86">
        <v>7.3450596673620985E-2</v>
      </c>
    </row>
    <row r="1675" spans="1:4" x14ac:dyDescent="0.2">
      <c r="A1675" s="99" t="s">
        <v>73</v>
      </c>
      <c r="B1675" s="99" t="s">
        <v>94</v>
      </c>
      <c r="C1675" s="99">
        <v>2018</v>
      </c>
      <c r="D1675" s="86">
        <v>5.6831480419245198E-2</v>
      </c>
    </row>
    <row r="1676" spans="1:4" x14ac:dyDescent="0.2">
      <c r="A1676" s="99" t="s">
        <v>73</v>
      </c>
      <c r="B1676" s="99" t="s">
        <v>94</v>
      </c>
      <c r="C1676" s="99">
        <v>2019</v>
      </c>
      <c r="D1676" s="86">
        <v>4.8382062718624046E-2</v>
      </c>
    </row>
    <row r="1677" spans="1:4" x14ac:dyDescent="0.2">
      <c r="A1677" s="99" t="s">
        <v>73</v>
      </c>
      <c r="B1677" s="99" t="s">
        <v>94</v>
      </c>
      <c r="C1677" s="99">
        <v>2020</v>
      </c>
      <c r="D1677" s="86">
        <v>3.3907130863296997E-2</v>
      </c>
    </row>
    <row r="1678" spans="1:4" x14ac:dyDescent="0.2">
      <c r="A1678" s="99" t="s">
        <v>73</v>
      </c>
      <c r="B1678" s="99" t="s">
        <v>94</v>
      </c>
      <c r="C1678" s="99">
        <v>2021</v>
      </c>
      <c r="D1678" s="86">
        <v>4.1673936777132346E-2</v>
      </c>
    </row>
    <row r="1679" spans="1:4" x14ac:dyDescent="0.2">
      <c r="A1679" s="99" t="s">
        <v>73</v>
      </c>
      <c r="B1679" s="99" t="s">
        <v>94</v>
      </c>
      <c r="C1679" s="99">
        <v>2022</v>
      </c>
      <c r="D1679" s="86">
        <v>3.1032086533860484E-2</v>
      </c>
    </row>
    <row r="1680" spans="1:4" x14ac:dyDescent="0.2">
      <c r="A1680" s="99" t="s">
        <v>73</v>
      </c>
      <c r="B1680" s="99" t="s">
        <v>94</v>
      </c>
      <c r="C1680" s="99">
        <v>2023</v>
      </c>
      <c r="D1680" s="86">
        <v>7.6299500853959992E-3</v>
      </c>
    </row>
    <row r="1681" spans="1:4" x14ac:dyDescent="0.2">
      <c r="A1681" s="99" t="s">
        <v>73</v>
      </c>
      <c r="B1681" s="99" t="s">
        <v>94</v>
      </c>
      <c r="C1681" s="99">
        <v>2024</v>
      </c>
      <c r="D1681" s="86">
        <v>9.9965057454888401E-3</v>
      </c>
    </row>
    <row r="1682" spans="1:4" x14ac:dyDescent="0.2">
      <c r="A1682" s="99" t="s">
        <v>73</v>
      </c>
      <c r="B1682" s="99" t="s">
        <v>94</v>
      </c>
      <c r="C1682" s="99">
        <v>2025</v>
      </c>
      <c r="D1682" s="86">
        <v>3.1187901125787378E-2</v>
      </c>
    </row>
    <row r="1683" spans="1:4" x14ac:dyDescent="0.2">
      <c r="A1683" s="99" t="s">
        <v>11</v>
      </c>
      <c r="B1683" s="99" t="s">
        <v>94</v>
      </c>
      <c r="C1683" s="99">
        <v>2014</v>
      </c>
      <c r="D1683" s="86">
        <v>4.5141575867578131E-2</v>
      </c>
    </row>
    <row r="1684" spans="1:4" x14ac:dyDescent="0.2">
      <c r="A1684" s="99" t="s">
        <v>11</v>
      </c>
      <c r="B1684" s="99" t="s">
        <v>94</v>
      </c>
      <c r="C1684" s="99">
        <v>2015</v>
      </c>
      <c r="D1684" s="86">
        <v>4.6088215308715305E-2</v>
      </c>
    </row>
    <row r="1685" spans="1:4" x14ac:dyDescent="0.2">
      <c r="A1685" s="99" t="s">
        <v>11</v>
      </c>
      <c r="B1685" s="99" t="s">
        <v>94</v>
      </c>
      <c r="C1685" s="99">
        <v>2016</v>
      </c>
      <c r="D1685" s="86">
        <v>4.6588849887395381E-2</v>
      </c>
    </row>
    <row r="1686" spans="1:4" x14ac:dyDescent="0.2">
      <c r="A1686" s="99" t="s">
        <v>11</v>
      </c>
      <c r="B1686" s="99" t="s">
        <v>94</v>
      </c>
      <c r="C1686" s="99">
        <v>2017</v>
      </c>
      <c r="D1686" s="86">
        <v>4.9660354040075703E-2</v>
      </c>
    </row>
    <row r="1687" spans="1:4" x14ac:dyDescent="0.2">
      <c r="A1687" s="99" t="s">
        <v>11</v>
      </c>
      <c r="B1687" s="99" t="s">
        <v>94</v>
      </c>
      <c r="C1687" s="99">
        <v>2018</v>
      </c>
      <c r="D1687" s="86">
        <v>6.2343580147814867E-2</v>
      </c>
    </row>
    <row r="1688" spans="1:4" x14ac:dyDescent="0.2">
      <c r="A1688" s="99" t="s">
        <v>11</v>
      </c>
      <c r="B1688" s="99" t="s">
        <v>94</v>
      </c>
      <c r="C1688" s="99">
        <v>2019</v>
      </c>
      <c r="D1688" s="86">
        <v>6.4035619924002612E-2</v>
      </c>
    </row>
    <row r="1689" spans="1:4" x14ac:dyDescent="0.2">
      <c r="A1689" s="99" t="s">
        <v>11</v>
      </c>
      <c r="B1689" s="99" t="s">
        <v>94</v>
      </c>
      <c r="C1689" s="99">
        <v>2020</v>
      </c>
      <c r="D1689" s="86">
        <v>6.2970169744864746E-2</v>
      </c>
    </row>
    <row r="1690" spans="1:4" x14ac:dyDescent="0.2">
      <c r="A1690" s="99" t="s">
        <v>11</v>
      </c>
      <c r="B1690" s="99" t="s">
        <v>94</v>
      </c>
      <c r="C1690" s="99">
        <v>2021</v>
      </c>
      <c r="D1690" s="86">
        <v>6.2576289817109457E-2</v>
      </c>
    </row>
    <row r="1691" spans="1:4" x14ac:dyDescent="0.2">
      <c r="A1691" s="99" t="s">
        <v>11</v>
      </c>
      <c r="B1691" s="99" t="s">
        <v>94</v>
      </c>
      <c r="C1691" s="99">
        <v>2022</v>
      </c>
      <c r="D1691" s="86">
        <v>5.5160167374575082E-2</v>
      </c>
    </row>
    <row r="1692" spans="1:4" x14ac:dyDescent="0.2">
      <c r="A1692" s="99" t="s">
        <v>11</v>
      </c>
      <c r="B1692" s="99" t="s">
        <v>94</v>
      </c>
      <c r="C1692" s="99">
        <v>2023</v>
      </c>
      <c r="D1692" s="86">
        <v>5.6161952653495148E-2</v>
      </c>
    </row>
    <row r="1693" spans="1:4" x14ac:dyDescent="0.2">
      <c r="A1693" s="99" t="s">
        <v>11</v>
      </c>
      <c r="B1693" s="99" t="s">
        <v>94</v>
      </c>
      <c r="C1693" s="99">
        <v>2024</v>
      </c>
      <c r="D1693" s="86">
        <v>4.6239908370215181E-2</v>
      </c>
    </row>
    <row r="1694" spans="1:4" x14ac:dyDescent="0.2">
      <c r="A1694" s="99" t="s">
        <v>11</v>
      </c>
      <c r="B1694" s="99" t="s">
        <v>94</v>
      </c>
      <c r="C1694" s="99">
        <v>2025</v>
      </c>
      <c r="D1694" s="86">
        <v>3.7277734436143066E-2</v>
      </c>
    </row>
    <row r="1695" spans="1:4" x14ac:dyDescent="0.2">
      <c r="A1695" s="99" t="s">
        <v>71</v>
      </c>
      <c r="B1695" s="99" t="s">
        <v>92</v>
      </c>
      <c r="C1695" s="99">
        <v>2014</v>
      </c>
      <c r="D1695" s="86">
        <v>0.29730021559813774</v>
      </c>
    </row>
    <row r="1696" spans="1:4" x14ac:dyDescent="0.2">
      <c r="A1696" s="99" t="s">
        <v>71</v>
      </c>
      <c r="B1696" s="99" t="s">
        <v>92</v>
      </c>
      <c r="C1696" s="99">
        <v>2015</v>
      </c>
      <c r="D1696" s="86">
        <v>0.2236684851921647</v>
      </c>
    </row>
    <row r="1697" spans="1:4" x14ac:dyDescent="0.2">
      <c r="A1697" s="99" t="s">
        <v>71</v>
      </c>
      <c r="B1697" s="99" t="s">
        <v>92</v>
      </c>
      <c r="C1697" s="99">
        <v>2016</v>
      </c>
      <c r="D1697" s="86">
        <v>0.11931528440988369</v>
      </c>
    </row>
    <row r="1698" spans="1:4" x14ac:dyDescent="0.2">
      <c r="A1698" s="99" t="s">
        <v>71</v>
      </c>
      <c r="B1698" s="99" t="s">
        <v>92</v>
      </c>
      <c r="C1698" s="99">
        <v>2017</v>
      </c>
      <c r="D1698" s="86">
        <v>8.2666167461793102E-2</v>
      </c>
    </row>
    <row r="1699" spans="1:4" x14ac:dyDescent="0.2">
      <c r="A1699" s="99" t="s">
        <v>71</v>
      </c>
      <c r="B1699" s="99" t="s">
        <v>92</v>
      </c>
      <c r="C1699" s="99">
        <v>2018</v>
      </c>
      <c r="D1699" s="86">
        <v>7.9286887657289556E-2</v>
      </c>
    </row>
    <row r="1700" spans="1:4" x14ac:dyDescent="0.2">
      <c r="A1700" s="99" t="s">
        <v>71</v>
      </c>
      <c r="B1700" s="99" t="s">
        <v>92</v>
      </c>
      <c r="C1700" s="99">
        <v>2019</v>
      </c>
      <c r="D1700" s="86">
        <v>8.6397618675053023E-2</v>
      </c>
    </row>
    <row r="1701" spans="1:4" x14ac:dyDescent="0.2">
      <c r="A1701" s="99" t="s">
        <v>71</v>
      </c>
      <c r="B1701" s="99" t="s">
        <v>92</v>
      </c>
      <c r="C1701" s="99">
        <v>2020</v>
      </c>
      <c r="D1701" s="86">
        <v>9.2108958223436802E-2</v>
      </c>
    </row>
    <row r="1702" spans="1:4" x14ac:dyDescent="0.2">
      <c r="A1702" s="99" t="s">
        <v>71</v>
      </c>
      <c r="B1702" s="99" t="s">
        <v>92</v>
      </c>
      <c r="C1702" s="99">
        <v>2021</v>
      </c>
      <c r="D1702" s="86">
        <v>8.4200230667165685E-2</v>
      </c>
    </row>
    <row r="1703" spans="1:4" x14ac:dyDescent="0.2">
      <c r="A1703" s="99" t="s">
        <v>71</v>
      </c>
      <c r="B1703" s="99" t="s">
        <v>92</v>
      </c>
      <c r="C1703" s="99">
        <v>2022</v>
      </c>
      <c r="D1703" s="86">
        <v>8.6710757120627119E-2</v>
      </c>
    </row>
    <row r="1704" spans="1:4" x14ac:dyDescent="0.2">
      <c r="A1704" s="99" t="s">
        <v>71</v>
      </c>
      <c r="B1704" s="99" t="s">
        <v>92</v>
      </c>
      <c r="C1704" s="99">
        <v>2023</v>
      </c>
      <c r="D1704" s="86">
        <v>0.12825724521811996</v>
      </c>
    </row>
    <row r="1705" spans="1:4" x14ac:dyDescent="0.2">
      <c r="A1705" s="99" t="s">
        <v>71</v>
      </c>
      <c r="B1705" s="99" t="s">
        <v>92</v>
      </c>
      <c r="C1705" s="99">
        <v>2024</v>
      </c>
      <c r="D1705" s="86">
        <v>8.0267939149214262E-2</v>
      </c>
    </row>
    <row r="1706" spans="1:4" x14ac:dyDescent="0.2">
      <c r="A1706" s="99" t="s">
        <v>71</v>
      </c>
      <c r="B1706" s="99" t="s">
        <v>92</v>
      </c>
      <c r="C1706" s="99">
        <v>2025</v>
      </c>
      <c r="D1706" s="86">
        <v>6.7256020041291692E-2</v>
      </c>
    </row>
    <row r="1707" spans="1:4" x14ac:dyDescent="0.2">
      <c r="A1707" s="99" t="s">
        <v>60</v>
      </c>
      <c r="B1707" s="99" t="s">
        <v>92</v>
      </c>
      <c r="C1707" s="99">
        <v>2014</v>
      </c>
      <c r="D1707" s="86">
        <v>0.13136382183518291</v>
      </c>
    </row>
    <row r="1708" spans="1:4" x14ac:dyDescent="0.2">
      <c r="A1708" s="99" t="s">
        <v>60</v>
      </c>
      <c r="B1708" s="99" t="s">
        <v>92</v>
      </c>
      <c r="C1708" s="99">
        <v>2015</v>
      </c>
      <c r="D1708" s="86">
        <v>8.9824516217096292E-2</v>
      </c>
    </row>
    <row r="1709" spans="1:4" x14ac:dyDescent="0.2">
      <c r="A1709" s="99" t="s">
        <v>60</v>
      </c>
      <c r="B1709" s="99" t="s">
        <v>92</v>
      </c>
      <c r="C1709" s="99">
        <v>2016</v>
      </c>
      <c r="D1709" s="86">
        <v>8.2719714330708793E-2</v>
      </c>
    </row>
    <row r="1710" spans="1:4" x14ac:dyDescent="0.2">
      <c r="A1710" s="99" t="s">
        <v>60</v>
      </c>
      <c r="B1710" s="99" t="s">
        <v>92</v>
      </c>
      <c r="C1710" s="99">
        <v>2017</v>
      </c>
      <c r="D1710" s="86">
        <v>8.5553721101814126E-2</v>
      </c>
    </row>
    <row r="1711" spans="1:4" x14ac:dyDescent="0.2">
      <c r="A1711" s="99" t="s">
        <v>60</v>
      </c>
      <c r="B1711" s="99" t="s">
        <v>92</v>
      </c>
      <c r="C1711" s="99">
        <v>2018</v>
      </c>
      <c r="D1711" s="86">
        <v>6.082325458317836E-2</v>
      </c>
    </row>
    <row r="1712" spans="1:4" x14ac:dyDescent="0.2">
      <c r="A1712" s="99" t="s">
        <v>60</v>
      </c>
      <c r="B1712" s="99" t="s">
        <v>92</v>
      </c>
      <c r="C1712" s="99">
        <v>2019</v>
      </c>
      <c r="D1712" s="86">
        <v>6.0766344763845473E-2</v>
      </c>
    </row>
    <row r="1713" spans="1:4" x14ac:dyDescent="0.2">
      <c r="A1713" s="99" t="s">
        <v>60</v>
      </c>
      <c r="B1713" s="99" t="s">
        <v>92</v>
      </c>
      <c r="C1713" s="99">
        <v>2020</v>
      </c>
      <c r="D1713" s="86">
        <v>5.2370488673755475E-2</v>
      </c>
    </row>
    <row r="1714" spans="1:4" x14ac:dyDescent="0.2">
      <c r="A1714" s="99" t="s">
        <v>60</v>
      </c>
      <c r="B1714" s="99" t="s">
        <v>92</v>
      </c>
      <c r="C1714" s="99">
        <v>2021</v>
      </c>
      <c r="D1714" s="86">
        <v>3.8691569644607342E-2</v>
      </c>
    </row>
    <row r="1715" spans="1:4" x14ac:dyDescent="0.2">
      <c r="A1715" s="99" t="s">
        <v>60</v>
      </c>
      <c r="B1715" s="99" t="s">
        <v>92</v>
      </c>
      <c r="C1715" s="99">
        <v>2022</v>
      </c>
      <c r="D1715" s="86">
        <v>8.372117784278478E-2</v>
      </c>
    </row>
    <row r="1716" spans="1:4" x14ac:dyDescent="0.2">
      <c r="A1716" s="99" t="s">
        <v>60</v>
      </c>
      <c r="B1716" s="99" t="s">
        <v>92</v>
      </c>
      <c r="C1716" s="99">
        <v>2023</v>
      </c>
      <c r="D1716" s="86">
        <v>8.8688864400129117E-2</v>
      </c>
    </row>
    <row r="1717" spans="1:4" x14ac:dyDescent="0.2">
      <c r="A1717" s="99" t="s">
        <v>60</v>
      </c>
      <c r="B1717" s="99" t="s">
        <v>92</v>
      </c>
      <c r="C1717" s="99">
        <v>2024</v>
      </c>
      <c r="D1717" s="86">
        <v>8.1181310735360362E-2</v>
      </c>
    </row>
    <row r="1718" spans="1:4" x14ac:dyDescent="0.2">
      <c r="A1718" s="99" t="s">
        <v>60</v>
      </c>
      <c r="B1718" s="99" t="s">
        <v>92</v>
      </c>
      <c r="C1718" s="99">
        <v>2025</v>
      </c>
      <c r="D1718" s="86">
        <v>4.4673665911117953E-2</v>
      </c>
    </row>
    <row r="1719" spans="1:4" x14ac:dyDescent="0.2">
      <c r="A1719" s="99" t="s">
        <v>74</v>
      </c>
      <c r="B1719" s="99" t="s">
        <v>92</v>
      </c>
      <c r="C1719" s="99">
        <v>2014</v>
      </c>
      <c r="D1719" s="86">
        <v>5.4812139500342527E-2</v>
      </c>
    </row>
    <row r="1720" spans="1:4" x14ac:dyDescent="0.2">
      <c r="A1720" s="99" t="s">
        <v>74</v>
      </c>
      <c r="B1720" s="99" t="s">
        <v>92</v>
      </c>
      <c r="C1720" s="99">
        <v>2015</v>
      </c>
      <c r="D1720" s="86">
        <v>6.5861031350384958E-2</v>
      </c>
    </row>
    <row r="1721" spans="1:4" x14ac:dyDescent="0.2">
      <c r="A1721" s="99" t="s">
        <v>74</v>
      </c>
      <c r="B1721" s="99" t="s">
        <v>92</v>
      </c>
      <c r="C1721" s="99">
        <v>2016</v>
      </c>
      <c r="D1721" s="86">
        <v>7.5919435044580999E-2</v>
      </c>
    </row>
    <row r="1722" spans="1:4" x14ac:dyDescent="0.2">
      <c r="A1722" s="99" t="s">
        <v>74</v>
      </c>
      <c r="B1722" s="99" t="s">
        <v>92</v>
      </c>
      <c r="C1722" s="99">
        <v>2017</v>
      </c>
      <c r="D1722" s="86">
        <v>6.2270566285019528E-2</v>
      </c>
    </row>
    <row r="1723" spans="1:4" x14ac:dyDescent="0.2">
      <c r="A1723" s="99" t="s">
        <v>74</v>
      </c>
      <c r="B1723" s="99" t="s">
        <v>92</v>
      </c>
      <c r="C1723" s="99">
        <v>2018</v>
      </c>
      <c r="D1723" s="86">
        <v>3.5658971974946684E-2</v>
      </c>
    </row>
    <row r="1724" spans="1:4" x14ac:dyDescent="0.2">
      <c r="A1724" s="99" t="s">
        <v>74</v>
      </c>
      <c r="B1724" s="99" t="s">
        <v>92</v>
      </c>
      <c r="C1724" s="99">
        <v>2019</v>
      </c>
      <c r="D1724" s="86">
        <v>6.5600884472204274E-2</v>
      </c>
    </row>
    <row r="1725" spans="1:4" x14ac:dyDescent="0.2">
      <c r="A1725" s="99" t="s">
        <v>74</v>
      </c>
      <c r="B1725" s="99" t="s">
        <v>92</v>
      </c>
      <c r="C1725" s="99">
        <v>2020</v>
      </c>
      <c r="D1725" s="86">
        <v>6.025114517780162E-2</v>
      </c>
    </row>
    <row r="1726" spans="1:4" x14ac:dyDescent="0.2">
      <c r="A1726" s="99" t="s">
        <v>74</v>
      </c>
      <c r="B1726" s="99" t="s">
        <v>92</v>
      </c>
      <c r="C1726" s="99">
        <v>2021</v>
      </c>
      <c r="D1726" s="86">
        <v>1.5325808162318256E-2</v>
      </c>
    </row>
    <row r="1727" spans="1:4" x14ac:dyDescent="0.2">
      <c r="A1727" s="99" t="s">
        <v>74</v>
      </c>
      <c r="B1727" s="99" t="s">
        <v>92</v>
      </c>
      <c r="C1727" s="99">
        <v>2022</v>
      </c>
      <c r="D1727" s="86">
        <v>7.9487328966467999E-2</v>
      </c>
    </row>
    <row r="1728" spans="1:4" x14ac:dyDescent="0.2">
      <c r="A1728" s="99" t="s">
        <v>74</v>
      </c>
      <c r="B1728" s="99" t="s">
        <v>92</v>
      </c>
      <c r="C1728" s="99">
        <v>2023</v>
      </c>
      <c r="D1728" s="86">
        <v>0.13259356313198345</v>
      </c>
    </row>
    <row r="1729" spans="1:4" x14ac:dyDescent="0.2">
      <c r="A1729" s="99" t="s">
        <v>74</v>
      </c>
      <c r="B1729" s="99" t="s">
        <v>92</v>
      </c>
      <c r="C1729" s="99">
        <v>2024</v>
      </c>
      <c r="D1729" s="86">
        <v>0.14141513594538349</v>
      </c>
    </row>
    <row r="1730" spans="1:4" x14ac:dyDescent="0.2">
      <c r="A1730" s="99" t="s">
        <v>74</v>
      </c>
      <c r="B1730" s="99" t="s">
        <v>92</v>
      </c>
      <c r="C1730" s="99">
        <v>2025</v>
      </c>
      <c r="D1730" s="86">
        <v>0.12354650740752272</v>
      </c>
    </row>
    <row r="1731" spans="1:4" x14ac:dyDescent="0.2">
      <c r="A1731" s="99" t="s">
        <v>72</v>
      </c>
      <c r="B1731" s="99" t="s">
        <v>92</v>
      </c>
      <c r="C1731" s="99">
        <v>2014</v>
      </c>
      <c r="D1731" s="86">
        <v>8.2954358635740175E-2</v>
      </c>
    </row>
    <row r="1732" spans="1:4" x14ac:dyDescent="0.2">
      <c r="A1732" s="99" t="s">
        <v>72</v>
      </c>
      <c r="B1732" s="99" t="s">
        <v>92</v>
      </c>
      <c r="C1732" s="99">
        <v>2015</v>
      </c>
      <c r="D1732" s="86">
        <v>8.7737968470643204E-2</v>
      </c>
    </row>
    <row r="1733" spans="1:4" x14ac:dyDescent="0.2">
      <c r="A1733" s="99" t="s">
        <v>72</v>
      </c>
      <c r="B1733" s="99" t="s">
        <v>92</v>
      </c>
      <c r="C1733" s="99">
        <v>2016</v>
      </c>
      <c r="D1733" s="86">
        <v>8.3920654575412396E-2</v>
      </c>
    </row>
    <row r="1734" spans="1:4" x14ac:dyDescent="0.2">
      <c r="A1734" s="99" t="s">
        <v>72</v>
      </c>
      <c r="B1734" s="99" t="s">
        <v>92</v>
      </c>
      <c r="C1734" s="99">
        <v>2017</v>
      </c>
      <c r="D1734" s="86">
        <v>4.6684469149219344E-2</v>
      </c>
    </row>
    <row r="1735" spans="1:4" x14ac:dyDescent="0.2">
      <c r="A1735" s="99" t="s">
        <v>72</v>
      </c>
      <c r="B1735" s="99" t="s">
        <v>92</v>
      </c>
      <c r="C1735" s="99">
        <v>2018</v>
      </c>
      <c r="D1735" s="86">
        <v>3.8098627023143365E-2</v>
      </c>
    </row>
    <row r="1736" spans="1:4" x14ac:dyDescent="0.2">
      <c r="A1736" s="99" t="s">
        <v>72</v>
      </c>
      <c r="B1736" s="99" t="s">
        <v>92</v>
      </c>
      <c r="C1736" s="99">
        <v>2019</v>
      </c>
      <c r="D1736" s="86">
        <v>3.5448849887087935E-2</v>
      </c>
    </row>
    <row r="1737" spans="1:4" x14ac:dyDescent="0.2">
      <c r="A1737" s="99" t="s">
        <v>72</v>
      </c>
      <c r="B1737" s="99" t="s">
        <v>92</v>
      </c>
      <c r="C1737" s="99">
        <v>2020</v>
      </c>
      <c r="D1737" s="86">
        <v>3.3557246039043122E-2</v>
      </c>
    </row>
    <row r="1738" spans="1:4" x14ac:dyDescent="0.2">
      <c r="A1738" s="99" t="s">
        <v>72</v>
      </c>
      <c r="B1738" s="99" t="s">
        <v>92</v>
      </c>
      <c r="C1738" s="99">
        <v>2021</v>
      </c>
      <c r="D1738" s="86">
        <v>3.5705958786364234E-2</v>
      </c>
    </row>
    <row r="1739" spans="1:4" x14ac:dyDescent="0.2">
      <c r="A1739" s="99" t="s">
        <v>72</v>
      </c>
      <c r="B1739" s="99" t="s">
        <v>92</v>
      </c>
      <c r="C1739" s="99">
        <v>2022</v>
      </c>
      <c r="D1739" s="86">
        <v>4.5856046083386705E-2</v>
      </c>
    </row>
    <row r="1740" spans="1:4" x14ac:dyDescent="0.2">
      <c r="A1740" s="99" t="s">
        <v>72</v>
      </c>
      <c r="B1740" s="99" t="s">
        <v>92</v>
      </c>
      <c r="C1740" s="99">
        <v>2023</v>
      </c>
      <c r="D1740" s="86">
        <v>4.2452687562329235E-2</v>
      </c>
    </row>
    <row r="1741" spans="1:4" x14ac:dyDescent="0.2">
      <c r="A1741" s="99" t="s">
        <v>72</v>
      </c>
      <c r="B1741" s="99" t="s">
        <v>92</v>
      </c>
      <c r="C1741" s="99">
        <v>2024</v>
      </c>
      <c r="D1741" s="86">
        <v>2.6550750809169806E-2</v>
      </c>
    </row>
    <row r="1742" spans="1:4" x14ac:dyDescent="0.2">
      <c r="A1742" s="99" t="s">
        <v>72</v>
      </c>
      <c r="B1742" s="99" t="s">
        <v>92</v>
      </c>
      <c r="C1742" s="99">
        <v>2025</v>
      </c>
      <c r="D1742" s="86">
        <v>2.510005456470921E-2</v>
      </c>
    </row>
    <row r="1743" spans="1:4" x14ac:dyDescent="0.2">
      <c r="A1743" s="99" t="s">
        <v>73</v>
      </c>
      <c r="B1743" s="99" t="s">
        <v>92</v>
      </c>
      <c r="C1743" s="99">
        <v>2014</v>
      </c>
      <c r="D1743" s="86">
        <v>0.16829621789644131</v>
      </c>
    </row>
    <row r="1744" spans="1:4" x14ac:dyDescent="0.2">
      <c r="A1744" s="99" t="s">
        <v>73</v>
      </c>
      <c r="B1744" s="99" t="s">
        <v>92</v>
      </c>
      <c r="C1744" s="99">
        <v>2015</v>
      </c>
      <c r="D1744" s="86">
        <v>0.20917540144615673</v>
      </c>
    </row>
    <row r="1745" spans="1:4" x14ac:dyDescent="0.2">
      <c r="A1745" s="99" t="s">
        <v>73</v>
      </c>
      <c r="B1745" s="99" t="s">
        <v>92</v>
      </c>
      <c r="C1745" s="99">
        <v>2016</v>
      </c>
      <c r="D1745" s="86">
        <v>0.11231221427508799</v>
      </c>
    </row>
    <row r="1746" spans="1:4" x14ac:dyDescent="0.2">
      <c r="A1746" s="99" t="s">
        <v>73</v>
      </c>
      <c r="B1746" s="99" t="s">
        <v>92</v>
      </c>
      <c r="C1746" s="99">
        <v>2017</v>
      </c>
      <c r="D1746" s="86">
        <v>0.11358810668034341</v>
      </c>
    </row>
    <row r="1747" spans="1:4" x14ac:dyDescent="0.2">
      <c r="A1747" s="99" t="s">
        <v>73</v>
      </c>
      <c r="B1747" s="99" t="s">
        <v>92</v>
      </c>
      <c r="C1747" s="99">
        <v>2018</v>
      </c>
      <c r="D1747" s="86">
        <v>8.529032564510057E-2</v>
      </c>
    </row>
    <row r="1748" spans="1:4" x14ac:dyDescent="0.2">
      <c r="A1748" s="99" t="s">
        <v>73</v>
      </c>
      <c r="B1748" s="99" t="s">
        <v>92</v>
      </c>
      <c r="C1748" s="99">
        <v>2019</v>
      </c>
      <c r="D1748" s="86">
        <v>6.7199160295602925E-2</v>
      </c>
    </row>
    <row r="1749" spans="1:4" x14ac:dyDescent="0.2">
      <c r="A1749" s="99" t="s">
        <v>73</v>
      </c>
      <c r="B1749" s="99" t="s">
        <v>92</v>
      </c>
      <c r="C1749" s="99">
        <v>2020</v>
      </c>
      <c r="D1749" s="86">
        <v>3.3969445110715764E-2</v>
      </c>
    </row>
    <row r="1750" spans="1:4" x14ac:dyDescent="0.2">
      <c r="A1750" s="99" t="s">
        <v>73</v>
      </c>
      <c r="B1750" s="99" t="s">
        <v>92</v>
      </c>
      <c r="C1750" s="99">
        <v>2021</v>
      </c>
      <c r="D1750" s="86">
        <v>5.769805597771524E-2</v>
      </c>
    </row>
    <row r="1751" spans="1:4" x14ac:dyDescent="0.2">
      <c r="A1751" s="99" t="s">
        <v>73</v>
      </c>
      <c r="B1751" s="99" t="s">
        <v>92</v>
      </c>
      <c r="C1751" s="99">
        <v>2022</v>
      </c>
      <c r="D1751" s="86">
        <v>9.1237112228196665E-2</v>
      </c>
    </row>
    <row r="1752" spans="1:4" x14ac:dyDescent="0.2">
      <c r="A1752" s="99" t="s">
        <v>73</v>
      </c>
      <c r="B1752" s="99" t="s">
        <v>92</v>
      </c>
      <c r="C1752" s="99">
        <v>2023</v>
      </c>
      <c r="D1752" s="86">
        <v>9.1111300722041752E-2</v>
      </c>
    </row>
    <row r="1753" spans="1:4" x14ac:dyDescent="0.2">
      <c r="A1753" s="99" t="s">
        <v>73</v>
      </c>
      <c r="B1753" s="99" t="s">
        <v>92</v>
      </c>
      <c r="C1753" s="99">
        <v>2024</v>
      </c>
      <c r="D1753" s="86">
        <v>2.2909269354821116E-2</v>
      </c>
    </row>
    <row r="1754" spans="1:4" x14ac:dyDescent="0.2">
      <c r="A1754" s="99" t="s">
        <v>73</v>
      </c>
      <c r="B1754" s="99" t="s">
        <v>92</v>
      </c>
      <c r="C1754" s="99">
        <v>2025</v>
      </c>
      <c r="D1754" s="86">
        <v>3.6993870953329629E-2</v>
      </c>
    </row>
    <row r="1755" spans="1:4" x14ac:dyDescent="0.2">
      <c r="A1755" s="99" t="s">
        <v>11</v>
      </c>
      <c r="B1755" s="99" t="s">
        <v>92</v>
      </c>
      <c r="C1755" s="99">
        <v>2014</v>
      </c>
      <c r="D1755" s="86">
        <v>0.2322136971484009</v>
      </c>
    </row>
    <row r="1756" spans="1:4" x14ac:dyDescent="0.2">
      <c r="A1756" s="99" t="s">
        <v>11</v>
      </c>
      <c r="B1756" s="99" t="s">
        <v>92</v>
      </c>
      <c r="C1756" s="99">
        <v>2015</v>
      </c>
      <c r="D1756" s="86">
        <v>0.12049584702555581</v>
      </c>
    </row>
    <row r="1757" spans="1:4" x14ac:dyDescent="0.2">
      <c r="A1757" s="99" t="s">
        <v>11</v>
      </c>
      <c r="B1757" s="99" t="s">
        <v>92</v>
      </c>
      <c r="C1757" s="99">
        <v>2016</v>
      </c>
      <c r="D1757" s="86">
        <v>8.8603269289232317E-2</v>
      </c>
    </row>
    <row r="1758" spans="1:4" x14ac:dyDescent="0.2">
      <c r="A1758" s="99" t="s">
        <v>11</v>
      </c>
      <c r="B1758" s="99" t="s">
        <v>92</v>
      </c>
      <c r="C1758" s="99">
        <v>2017</v>
      </c>
      <c r="D1758" s="86">
        <v>0.1413961068540931</v>
      </c>
    </row>
    <row r="1759" spans="1:4" x14ac:dyDescent="0.2">
      <c r="A1759" s="99" t="s">
        <v>11</v>
      </c>
      <c r="B1759" s="99" t="s">
        <v>92</v>
      </c>
      <c r="C1759" s="99">
        <v>2018</v>
      </c>
      <c r="D1759" s="86">
        <v>9.1384586467891188E-2</v>
      </c>
    </row>
    <row r="1760" spans="1:4" x14ac:dyDescent="0.2">
      <c r="A1760" s="99" t="s">
        <v>11</v>
      </c>
      <c r="B1760" s="99" t="s">
        <v>92</v>
      </c>
      <c r="C1760" s="99">
        <v>2019</v>
      </c>
      <c r="D1760" s="86">
        <v>9.7839867541097289E-2</v>
      </c>
    </row>
    <row r="1761" spans="1:4" x14ac:dyDescent="0.2">
      <c r="A1761" s="99" t="s">
        <v>11</v>
      </c>
      <c r="B1761" s="99" t="s">
        <v>92</v>
      </c>
      <c r="C1761" s="99">
        <v>2020</v>
      </c>
      <c r="D1761" s="86">
        <v>8.9083162339864658E-2</v>
      </c>
    </row>
    <row r="1762" spans="1:4" x14ac:dyDescent="0.2">
      <c r="A1762" s="99" t="s">
        <v>11</v>
      </c>
      <c r="B1762" s="99" t="s">
        <v>92</v>
      </c>
      <c r="C1762" s="99">
        <v>2021</v>
      </c>
      <c r="D1762" s="86">
        <v>5.8331997299572586E-2</v>
      </c>
    </row>
    <row r="1763" spans="1:4" x14ac:dyDescent="0.2">
      <c r="A1763" s="99" t="s">
        <v>11</v>
      </c>
      <c r="B1763" s="99" t="s">
        <v>92</v>
      </c>
      <c r="C1763" s="99">
        <v>2022</v>
      </c>
      <c r="D1763" s="86">
        <v>9.4365562816222576E-2</v>
      </c>
    </row>
    <row r="1764" spans="1:4" x14ac:dyDescent="0.2">
      <c r="A1764" s="99" t="s">
        <v>11</v>
      </c>
      <c r="B1764" s="99" t="s">
        <v>92</v>
      </c>
      <c r="C1764" s="99">
        <v>2023</v>
      </c>
      <c r="D1764" s="86">
        <v>0.10630832420852879</v>
      </c>
    </row>
    <row r="1765" spans="1:4" x14ac:dyDescent="0.2">
      <c r="A1765" s="99" t="s">
        <v>11</v>
      </c>
      <c r="B1765" s="99" t="s">
        <v>92</v>
      </c>
      <c r="C1765" s="99">
        <v>2024</v>
      </c>
      <c r="D1765" s="86">
        <v>0.12602823928574955</v>
      </c>
    </row>
    <row r="1766" spans="1:4" x14ac:dyDescent="0.2">
      <c r="A1766" s="99" t="s">
        <v>11</v>
      </c>
      <c r="B1766" s="99" t="s">
        <v>92</v>
      </c>
      <c r="C1766" s="99">
        <v>2025</v>
      </c>
      <c r="D1766" s="86">
        <v>6.0526306423982594E-2</v>
      </c>
    </row>
    <row r="1767" spans="1:4" x14ac:dyDescent="0.2">
      <c r="A1767" s="99" t="s">
        <v>71</v>
      </c>
      <c r="B1767" s="99" t="s">
        <v>117</v>
      </c>
      <c r="C1767" s="99">
        <v>2014</v>
      </c>
      <c r="D1767" s="86">
        <v>0.2862286385599781</v>
      </c>
    </row>
    <row r="1768" spans="1:4" x14ac:dyDescent="0.2">
      <c r="A1768" s="99" t="s">
        <v>71</v>
      </c>
      <c r="B1768" s="99" t="s">
        <v>117</v>
      </c>
      <c r="C1768" s="99">
        <v>2015</v>
      </c>
      <c r="D1768" s="86">
        <v>0.25940389636591243</v>
      </c>
    </row>
    <row r="1769" spans="1:4" x14ac:dyDescent="0.2">
      <c r="A1769" s="99" t="s">
        <v>71</v>
      </c>
      <c r="B1769" s="99" t="s">
        <v>117</v>
      </c>
      <c r="C1769" s="99">
        <v>2016</v>
      </c>
      <c r="D1769" s="86">
        <v>0.12990598470329678</v>
      </c>
    </row>
    <row r="1770" spans="1:4" x14ac:dyDescent="0.2">
      <c r="A1770" s="99" t="s">
        <v>71</v>
      </c>
      <c r="B1770" s="99" t="s">
        <v>117</v>
      </c>
      <c r="C1770" s="99">
        <v>2017</v>
      </c>
      <c r="D1770" s="86">
        <v>9.0507077465518837E-2</v>
      </c>
    </row>
    <row r="1771" spans="1:4" x14ac:dyDescent="0.2">
      <c r="A1771" s="99" t="s">
        <v>71</v>
      </c>
      <c r="B1771" s="99" t="s">
        <v>117</v>
      </c>
      <c r="C1771" s="99">
        <v>2018</v>
      </c>
      <c r="D1771" s="86">
        <v>8.3562610387648645E-2</v>
      </c>
    </row>
    <row r="1772" spans="1:4" x14ac:dyDescent="0.2">
      <c r="A1772" s="99" t="s">
        <v>71</v>
      </c>
      <c r="B1772" s="99" t="s">
        <v>117</v>
      </c>
      <c r="C1772" s="99">
        <v>2019</v>
      </c>
      <c r="D1772" s="86">
        <v>9.2069316761659178E-2</v>
      </c>
    </row>
    <row r="1773" spans="1:4" x14ac:dyDescent="0.2">
      <c r="A1773" s="99" t="s">
        <v>71</v>
      </c>
      <c r="B1773" s="99" t="s">
        <v>117</v>
      </c>
      <c r="C1773" s="99">
        <v>2020</v>
      </c>
      <c r="D1773" s="86">
        <v>9.7372707901093536E-2</v>
      </c>
    </row>
    <row r="1774" spans="1:4" x14ac:dyDescent="0.2">
      <c r="A1774" s="99" t="s">
        <v>71</v>
      </c>
      <c r="B1774" s="99" t="s">
        <v>117</v>
      </c>
      <c r="C1774" s="99">
        <v>2021</v>
      </c>
      <c r="D1774" s="86">
        <v>9.7796776643117547E-2</v>
      </c>
    </row>
    <row r="1775" spans="1:4" x14ac:dyDescent="0.2">
      <c r="A1775" s="99" t="s">
        <v>71</v>
      </c>
      <c r="B1775" s="99" t="s">
        <v>117</v>
      </c>
      <c r="C1775" s="99">
        <v>2022</v>
      </c>
      <c r="D1775" s="86">
        <v>7.2509109683926251E-2</v>
      </c>
    </row>
    <row r="1776" spans="1:4" x14ac:dyDescent="0.2">
      <c r="A1776" s="99" t="s">
        <v>71</v>
      </c>
      <c r="B1776" s="99" t="s">
        <v>117</v>
      </c>
      <c r="C1776" s="99">
        <v>2023</v>
      </c>
      <c r="D1776" s="86">
        <v>7.2828590712161467E-2</v>
      </c>
    </row>
    <row r="1777" spans="1:4" x14ac:dyDescent="0.2">
      <c r="A1777" s="99" t="s">
        <v>71</v>
      </c>
      <c r="B1777" s="99" t="s">
        <v>117</v>
      </c>
      <c r="C1777" s="99">
        <v>2024</v>
      </c>
      <c r="D1777" s="86">
        <v>6.6580273519930108E-2</v>
      </c>
    </row>
    <row r="1778" spans="1:4" x14ac:dyDescent="0.2">
      <c r="A1778" s="99" t="s">
        <v>71</v>
      </c>
      <c r="B1778" s="99" t="s">
        <v>117</v>
      </c>
      <c r="C1778" s="99">
        <v>2025</v>
      </c>
      <c r="D1778" s="86">
        <v>6.424043435030917E-2</v>
      </c>
    </row>
    <row r="1779" spans="1:4" x14ac:dyDescent="0.2">
      <c r="A1779" s="99" t="s">
        <v>60</v>
      </c>
      <c r="B1779" s="99" t="s">
        <v>117</v>
      </c>
      <c r="C1779" s="99">
        <v>2014</v>
      </c>
      <c r="D1779" s="86">
        <v>0.14331638950747799</v>
      </c>
    </row>
    <row r="1780" spans="1:4" x14ac:dyDescent="0.2">
      <c r="A1780" s="99" t="s">
        <v>60</v>
      </c>
      <c r="B1780" s="99" t="s">
        <v>117</v>
      </c>
      <c r="C1780" s="99">
        <v>2015</v>
      </c>
      <c r="D1780" s="86">
        <v>9.1626407928329281E-2</v>
      </c>
    </row>
    <row r="1781" spans="1:4" x14ac:dyDescent="0.2">
      <c r="A1781" s="99" t="s">
        <v>60</v>
      </c>
      <c r="B1781" s="99" t="s">
        <v>117</v>
      </c>
      <c r="C1781" s="99">
        <v>2016</v>
      </c>
      <c r="D1781" s="86">
        <v>9.1383638818799018E-2</v>
      </c>
    </row>
    <row r="1782" spans="1:4" x14ac:dyDescent="0.2">
      <c r="A1782" s="99" t="s">
        <v>60</v>
      </c>
      <c r="B1782" s="99" t="s">
        <v>117</v>
      </c>
      <c r="C1782" s="99">
        <v>2017</v>
      </c>
      <c r="D1782" s="86">
        <v>9.6188586414036395E-2</v>
      </c>
    </row>
    <row r="1783" spans="1:4" x14ac:dyDescent="0.2">
      <c r="A1783" s="99" t="s">
        <v>60</v>
      </c>
      <c r="B1783" s="99" t="s">
        <v>117</v>
      </c>
      <c r="C1783" s="99">
        <v>2018</v>
      </c>
      <c r="D1783" s="86">
        <v>6.5054736348493958E-2</v>
      </c>
    </row>
    <row r="1784" spans="1:4" x14ac:dyDescent="0.2">
      <c r="A1784" s="99" t="s">
        <v>60</v>
      </c>
      <c r="B1784" s="99" t="s">
        <v>117</v>
      </c>
      <c r="C1784" s="99">
        <v>2019</v>
      </c>
      <c r="D1784" s="86">
        <v>6.4056632141677672E-2</v>
      </c>
    </row>
    <row r="1785" spans="1:4" x14ac:dyDescent="0.2">
      <c r="A1785" s="99" t="s">
        <v>60</v>
      </c>
      <c r="B1785" s="99" t="s">
        <v>117</v>
      </c>
      <c r="C1785" s="99">
        <v>2020</v>
      </c>
      <c r="D1785" s="86">
        <v>5.9243367302324539E-2</v>
      </c>
    </row>
    <row r="1786" spans="1:4" x14ac:dyDescent="0.2">
      <c r="A1786" s="99" t="s">
        <v>60</v>
      </c>
      <c r="B1786" s="99" t="s">
        <v>117</v>
      </c>
      <c r="C1786" s="99">
        <v>2021</v>
      </c>
      <c r="D1786" s="86">
        <v>6.016170802901253E-2</v>
      </c>
    </row>
    <row r="1787" spans="1:4" x14ac:dyDescent="0.2">
      <c r="A1787" s="99" t="s">
        <v>60</v>
      </c>
      <c r="B1787" s="99" t="s">
        <v>117</v>
      </c>
      <c r="C1787" s="99">
        <v>2022</v>
      </c>
      <c r="D1787" s="86">
        <v>7.0593086227768803E-2</v>
      </c>
    </row>
    <row r="1788" spans="1:4" x14ac:dyDescent="0.2">
      <c r="A1788" s="99" t="s">
        <v>60</v>
      </c>
      <c r="B1788" s="99" t="s">
        <v>117</v>
      </c>
      <c r="C1788" s="99">
        <v>2023</v>
      </c>
      <c r="D1788" s="86">
        <v>0.10318157864787667</v>
      </c>
    </row>
    <row r="1789" spans="1:4" x14ac:dyDescent="0.2">
      <c r="A1789" s="99" t="s">
        <v>60</v>
      </c>
      <c r="B1789" s="99" t="s">
        <v>117</v>
      </c>
      <c r="C1789" s="99">
        <v>2024</v>
      </c>
      <c r="D1789" s="86">
        <v>4.1007400303563223E-2</v>
      </c>
    </row>
    <row r="1790" spans="1:4" x14ac:dyDescent="0.2">
      <c r="A1790" s="99" t="s">
        <v>60</v>
      </c>
      <c r="B1790" s="99" t="s">
        <v>117</v>
      </c>
      <c r="C1790" s="99">
        <v>2025</v>
      </c>
      <c r="D1790" s="86">
        <v>3.6126705319785068E-2</v>
      </c>
    </row>
    <row r="1791" spans="1:4" x14ac:dyDescent="0.2">
      <c r="A1791" s="99" t="s">
        <v>74</v>
      </c>
      <c r="B1791" s="99" t="s">
        <v>117</v>
      </c>
      <c r="C1791" s="99">
        <v>2014</v>
      </c>
      <c r="D1791" s="86">
        <v>5.9071531281789685E-2</v>
      </c>
    </row>
    <row r="1792" spans="1:4" x14ac:dyDescent="0.2">
      <c r="A1792" s="99" t="s">
        <v>74</v>
      </c>
      <c r="B1792" s="99" t="s">
        <v>117</v>
      </c>
      <c r="C1792" s="99">
        <v>2015</v>
      </c>
      <c r="D1792" s="86">
        <v>6.7793651232860491E-2</v>
      </c>
    </row>
    <row r="1793" spans="1:4" x14ac:dyDescent="0.2">
      <c r="A1793" s="99" t="s">
        <v>74</v>
      </c>
      <c r="B1793" s="99" t="s">
        <v>117</v>
      </c>
      <c r="C1793" s="99">
        <v>2016</v>
      </c>
      <c r="D1793" s="86">
        <v>8.6947053501084254E-2</v>
      </c>
    </row>
    <row r="1794" spans="1:4" x14ac:dyDescent="0.2">
      <c r="A1794" s="99" t="s">
        <v>74</v>
      </c>
      <c r="B1794" s="99" t="s">
        <v>117</v>
      </c>
      <c r="C1794" s="99">
        <v>2017</v>
      </c>
      <c r="D1794" s="86">
        <v>7.2680355751056816E-2</v>
      </c>
    </row>
    <row r="1795" spans="1:4" x14ac:dyDescent="0.2">
      <c r="A1795" s="99" t="s">
        <v>74</v>
      </c>
      <c r="B1795" s="99" t="s">
        <v>117</v>
      </c>
      <c r="C1795" s="99">
        <v>2018</v>
      </c>
      <c r="D1795" s="86">
        <v>4.4282192811847775E-2</v>
      </c>
    </row>
    <row r="1796" spans="1:4" x14ac:dyDescent="0.2">
      <c r="A1796" s="99" t="s">
        <v>74</v>
      </c>
      <c r="B1796" s="99" t="s">
        <v>117</v>
      </c>
      <c r="C1796" s="99">
        <v>2019</v>
      </c>
      <c r="D1796" s="86">
        <v>7.2154870246461875E-2</v>
      </c>
    </row>
    <row r="1797" spans="1:4" x14ac:dyDescent="0.2">
      <c r="A1797" s="99" t="s">
        <v>74</v>
      </c>
      <c r="B1797" s="99" t="s">
        <v>117</v>
      </c>
      <c r="C1797" s="99">
        <v>2020</v>
      </c>
      <c r="D1797" s="86">
        <v>7.5519448365886449E-2</v>
      </c>
    </row>
    <row r="1798" spans="1:4" x14ac:dyDescent="0.2">
      <c r="A1798" s="99" t="s">
        <v>74</v>
      </c>
      <c r="B1798" s="99" t="s">
        <v>117</v>
      </c>
      <c r="C1798" s="99">
        <v>2021</v>
      </c>
      <c r="D1798" s="86">
        <v>7.12681147965121E-2</v>
      </c>
    </row>
    <row r="1799" spans="1:4" x14ac:dyDescent="0.2">
      <c r="A1799" s="99" t="s">
        <v>74</v>
      </c>
      <c r="B1799" s="99" t="s">
        <v>117</v>
      </c>
      <c r="C1799" s="99">
        <v>2022</v>
      </c>
      <c r="D1799" s="86">
        <v>5.4117712422110727E-2</v>
      </c>
    </row>
    <row r="1800" spans="1:4" x14ac:dyDescent="0.2">
      <c r="A1800" s="99" t="s">
        <v>74</v>
      </c>
      <c r="B1800" s="99" t="s">
        <v>117</v>
      </c>
      <c r="C1800" s="99">
        <v>2023</v>
      </c>
      <c r="D1800" s="86">
        <v>0.18582901200352792</v>
      </c>
    </row>
    <row r="1801" spans="1:4" x14ac:dyDescent="0.2">
      <c r="A1801" s="99" t="s">
        <v>74</v>
      </c>
      <c r="B1801" s="99" t="s">
        <v>117</v>
      </c>
      <c r="C1801" s="99">
        <v>2024</v>
      </c>
      <c r="D1801" s="86">
        <v>5.8770567387489862E-2</v>
      </c>
    </row>
    <row r="1802" spans="1:4" x14ac:dyDescent="0.2">
      <c r="A1802" s="99" t="s">
        <v>74</v>
      </c>
      <c r="B1802" s="99" t="s">
        <v>117</v>
      </c>
      <c r="C1802" s="99">
        <v>2025</v>
      </c>
      <c r="D1802" s="86">
        <v>0.10852806634991734</v>
      </c>
    </row>
    <row r="1803" spans="1:4" x14ac:dyDescent="0.2">
      <c r="A1803" s="99" t="s">
        <v>72</v>
      </c>
      <c r="B1803" s="99" t="s">
        <v>117</v>
      </c>
      <c r="C1803" s="99">
        <v>2014</v>
      </c>
      <c r="D1803" s="86">
        <v>8.2897628923645453E-2</v>
      </c>
    </row>
    <row r="1804" spans="1:4" x14ac:dyDescent="0.2">
      <c r="A1804" s="99" t="s">
        <v>72</v>
      </c>
      <c r="B1804" s="99" t="s">
        <v>117</v>
      </c>
      <c r="C1804" s="99">
        <v>2015</v>
      </c>
      <c r="D1804" s="86">
        <v>8.7712294074875352E-2</v>
      </c>
    </row>
    <row r="1805" spans="1:4" x14ac:dyDescent="0.2">
      <c r="A1805" s="99" t="s">
        <v>72</v>
      </c>
      <c r="B1805" s="99" t="s">
        <v>117</v>
      </c>
      <c r="C1805" s="99">
        <v>2016</v>
      </c>
      <c r="D1805" s="86">
        <v>8.3460707643915319E-2</v>
      </c>
    </row>
    <row r="1806" spans="1:4" x14ac:dyDescent="0.2">
      <c r="A1806" s="99" t="s">
        <v>72</v>
      </c>
      <c r="B1806" s="99" t="s">
        <v>117</v>
      </c>
      <c r="C1806" s="99">
        <v>2017</v>
      </c>
      <c r="D1806" s="86">
        <v>4.6331562874629056E-2</v>
      </c>
    </row>
    <row r="1807" spans="1:4" x14ac:dyDescent="0.2">
      <c r="A1807" s="99" t="s">
        <v>72</v>
      </c>
      <c r="B1807" s="99" t="s">
        <v>117</v>
      </c>
      <c r="C1807" s="99">
        <v>2018</v>
      </c>
      <c r="D1807" s="86">
        <v>3.7971991503906545E-2</v>
      </c>
    </row>
    <row r="1808" spans="1:4" x14ac:dyDescent="0.2">
      <c r="A1808" s="99" t="s">
        <v>72</v>
      </c>
      <c r="B1808" s="99" t="s">
        <v>117</v>
      </c>
      <c r="C1808" s="99">
        <v>2019</v>
      </c>
      <c r="D1808" s="86">
        <v>3.5287696024823519E-2</v>
      </c>
    </row>
    <row r="1809" spans="1:4" x14ac:dyDescent="0.2">
      <c r="A1809" s="99" t="s">
        <v>72</v>
      </c>
      <c r="B1809" s="99" t="s">
        <v>117</v>
      </c>
      <c r="C1809" s="99">
        <v>2020</v>
      </c>
      <c r="D1809" s="86">
        <v>3.3423191576617765E-2</v>
      </c>
    </row>
    <row r="1810" spans="1:4" x14ac:dyDescent="0.2">
      <c r="A1810" s="99" t="s">
        <v>72</v>
      </c>
      <c r="B1810" s="99" t="s">
        <v>117</v>
      </c>
      <c r="C1810" s="99">
        <v>2021</v>
      </c>
      <c r="D1810" s="86">
        <v>4.0508441584881261E-2</v>
      </c>
    </row>
    <row r="1811" spans="1:4" x14ac:dyDescent="0.2">
      <c r="A1811" s="99" t="s">
        <v>72</v>
      </c>
      <c r="B1811" s="99" t="s">
        <v>117</v>
      </c>
      <c r="C1811" s="99">
        <v>2022</v>
      </c>
      <c r="D1811" s="86">
        <v>4.5998695642290886E-2</v>
      </c>
    </row>
    <row r="1812" spans="1:4" x14ac:dyDescent="0.2">
      <c r="A1812" s="99" t="s">
        <v>72</v>
      </c>
      <c r="B1812" s="99" t="s">
        <v>117</v>
      </c>
      <c r="C1812" s="99">
        <v>2023</v>
      </c>
      <c r="D1812" s="86">
        <v>4.3999010894028294E-2</v>
      </c>
    </row>
    <row r="1813" spans="1:4" x14ac:dyDescent="0.2">
      <c r="A1813" s="99" t="s">
        <v>72</v>
      </c>
      <c r="B1813" s="99" t="s">
        <v>117</v>
      </c>
      <c r="C1813" s="99">
        <v>2024</v>
      </c>
      <c r="D1813" s="86">
        <v>2.8279773492021824E-2</v>
      </c>
    </row>
    <row r="1814" spans="1:4" x14ac:dyDescent="0.2">
      <c r="A1814" s="99" t="s">
        <v>72</v>
      </c>
      <c r="B1814" s="99" t="s">
        <v>117</v>
      </c>
      <c r="C1814" s="99">
        <v>2025</v>
      </c>
      <c r="D1814" s="86">
        <v>2.5204712695706018E-2</v>
      </c>
    </row>
    <row r="1815" spans="1:4" x14ac:dyDescent="0.2">
      <c r="A1815" s="99" t="s">
        <v>73</v>
      </c>
      <c r="B1815" s="99" t="s">
        <v>117</v>
      </c>
      <c r="C1815" s="99">
        <v>2014</v>
      </c>
      <c r="D1815" s="86">
        <v>0.1659583905969261</v>
      </c>
    </row>
    <row r="1816" spans="1:4" x14ac:dyDescent="0.2">
      <c r="A1816" s="99" t="s">
        <v>73</v>
      </c>
      <c r="B1816" s="99" t="s">
        <v>117</v>
      </c>
      <c r="C1816" s="99">
        <v>2015</v>
      </c>
      <c r="D1816" s="86">
        <v>0.22269513091296764</v>
      </c>
    </row>
    <row r="1817" spans="1:4" x14ac:dyDescent="0.2">
      <c r="A1817" s="99" t="s">
        <v>73</v>
      </c>
      <c r="B1817" s="99" t="s">
        <v>117</v>
      </c>
      <c r="C1817" s="99">
        <v>2016</v>
      </c>
      <c r="D1817" s="86">
        <v>0.12472609743407723</v>
      </c>
    </row>
    <row r="1818" spans="1:4" x14ac:dyDescent="0.2">
      <c r="A1818" s="99" t="s">
        <v>73</v>
      </c>
      <c r="B1818" s="99" t="s">
        <v>117</v>
      </c>
      <c r="C1818" s="99">
        <v>2017</v>
      </c>
      <c r="D1818" s="86">
        <v>0.12782006769043908</v>
      </c>
    </row>
    <row r="1819" spans="1:4" x14ac:dyDescent="0.2">
      <c r="A1819" s="99" t="s">
        <v>73</v>
      </c>
      <c r="B1819" s="99" t="s">
        <v>117</v>
      </c>
      <c r="C1819" s="99">
        <v>2018</v>
      </c>
      <c r="D1819" s="86">
        <v>9.4572975852256005E-2</v>
      </c>
    </row>
    <row r="1820" spans="1:4" x14ac:dyDescent="0.2">
      <c r="A1820" s="99" t="s">
        <v>73</v>
      </c>
      <c r="B1820" s="99" t="s">
        <v>117</v>
      </c>
      <c r="C1820" s="99">
        <v>2019</v>
      </c>
      <c r="D1820" s="86">
        <v>7.9795429097978751E-2</v>
      </c>
    </row>
    <row r="1821" spans="1:4" x14ac:dyDescent="0.2">
      <c r="A1821" s="99" t="s">
        <v>73</v>
      </c>
      <c r="B1821" s="99" t="s">
        <v>117</v>
      </c>
      <c r="C1821" s="99">
        <v>2020</v>
      </c>
      <c r="D1821" s="86">
        <v>4.6953493931445031E-2</v>
      </c>
    </row>
    <row r="1822" spans="1:4" x14ac:dyDescent="0.2">
      <c r="A1822" s="99" t="s">
        <v>73</v>
      </c>
      <c r="B1822" s="99" t="s">
        <v>117</v>
      </c>
      <c r="C1822" s="99">
        <v>2021</v>
      </c>
      <c r="D1822" s="86">
        <v>8.673234008060382E-2</v>
      </c>
    </row>
    <row r="1823" spans="1:4" x14ac:dyDescent="0.2">
      <c r="A1823" s="99" t="s">
        <v>73</v>
      </c>
      <c r="B1823" s="99" t="s">
        <v>117</v>
      </c>
      <c r="C1823" s="99">
        <v>2022</v>
      </c>
      <c r="D1823" s="86">
        <v>6.5772401935772273E-2</v>
      </c>
    </row>
    <row r="1824" spans="1:4" x14ac:dyDescent="0.2">
      <c r="A1824" s="99" t="s">
        <v>73</v>
      </c>
      <c r="B1824" s="99" t="s">
        <v>117</v>
      </c>
      <c r="C1824" s="99">
        <v>2023</v>
      </c>
      <c r="D1824" s="86">
        <v>-9.6901518478338979E-3</v>
      </c>
    </row>
    <row r="1825" spans="1:4" x14ac:dyDescent="0.2">
      <c r="A1825" s="99" t="s">
        <v>73</v>
      </c>
      <c r="B1825" s="99" t="s">
        <v>117</v>
      </c>
      <c r="C1825" s="99">
        <v>2024</v>
      </c>
      <c r="D1825" s="86">
        <v>-6.5324113528631433E-3</v>
      </c>
    </row>
    <row r="1826" spans="1:4" x14ac:dyDescent="0.2">
      <c r="A1826" s="99" t="s">
        <v>73</v>
      </c>
      <c r="B1826" s="99" t="s">
        <v>117</v>
      </c>
      <c r="C1826" s="99">
        <v>2025</v>
      </c>
      <c r="D1826" s="86">
        <v>3.5533087936012418E-2</v>
      </c>
    </row>
    <row r="1827" spans="1:4" x14ac:dyDescent="0.2">
      <c r="A1827" s="99" t="s">
        <v>11</v>
      </c>
      <c r="B1827" s="99" t="s">
        <v>117</v>
      </c>
      <c r="C1827" s="99">
        <v>2014</v>
      </c>
      <c r="D1827" s="86">
        <v>0.28516084267348063</v>
      </c>
    </row>
    <row r="1828" spans="1:4" x14ac:dyDescent="0.2">
      <c r="A1828" s="99" t="s">
        <v>11</v>
      </c>
      <c r="B1828" s="99" t="s">
        <v>117</v>
      </c>
      <c r="C1828" s="99">
        <v>2015</v>
      </c>
      <c r="D1828" s="86">
        <v>0.13366517056566488</v>
      </c>
    </row>
    <row r="1829" spans="1:4" x14ac:dyDescent="0.2">
      <c r="A1829" s="99" t="s">
        <v>11</v>
      </c>
      <c r="B1829" s="99" t="s">
        <v>117</v>
      </c>
      <c r="C1829" s="99">
        <v>2016</v>
      </c>
      <c r="D1829" s="86">
        <v>0.1941295119926375</v>
      </c>
    </row>
    <row r="1830" spans="1:4" x14ac:dyDescent="0.2">
      <c r="A1830" s="99" t="s">
        <v>11</v>
      </c>
      <c r="B1830" s="99" t="s">
        <v>117</v>
      </c>
      <c r="C1830" s="99">
        <v>2017</v>
      </c>
      <c r="D1830" s="86">
        <v>0.276777306076604</v>
      </c>
    </row>
    <row r="1831" spans="1:4" x14ac:dyDescent="0.2">
      <c r="A1831" s="99" t="s">
        <v>11</v>
      </c>
      <c r="B1831" s="99" t="s">
        <v>117</v>
      </c>
      <c r="C1831" s="99">
        <v>2018</v>
      </c>
      <c r="D1831" s="86">
        <v>9.714562165592576E-2</v>
      </c>
    </row>
    <row r="1832" spans="1:4" x14ac:dyDescent="0.2">
      <c r="A1832" s="99" t="s">
        <v>11</v>
      </c>
      <c r="B1832" s="99" t="s">
        <v>117</v>
      </c>
      <c r="C1832" s="99">
        <v>2019</v>
      </c>
      <c r="D1832" s="86">
        <v>0.10222063308506904</v>
      </c>
    </row>
    <row r="1833" spans="1:4" x14ac:dyDescent="0.2">
      <c r="A1833" s="99" t="s">
        <v>11</v>
      </c>
      <c r="B1833" s="99" t="s">
        <v>117</v>
      </c>
      <c r="C1833" s="99">
        <v>2020</v>
      </c>
      <c r="D1833" s="86">
        <v>9.8764381040748306E-2</v>
      </c>
    </row>
    <row r="1834" spans="1:4" x14ac:dyDescent="0.2">
      <c r="A1834" s="99" t="s">
        <v>11</v>
      </c>
      <c r="B1834" s="99" t="s">
        <v>117</v>
      </c>
      <c r="C1834" s="99">
        <v>2021</v>
      </c>
      <c r="D1834" s="86">
        <v>8.8969666065221734E-2</v>
      </c>
    </row>
    <row r="1835" spans="1:4" x14ac:dyDescent="0.2">
      <c r="A1835" s="99" t="s">
        <v>11</v>
      </c>
      <c r="B1835" s="99" t="s">
        <v>117</v>
      </c>
      <c r="C1835" s="99">
        <v>2022</v>
      </c>
      <c r="D1835" s="86">
        <v>7.9532425307755658E-2</v>
      </c>
    </row>
    <row r="1836" spans="1:4" x14ac:dyDescent="0.2">
      <c r="A1836" s="99" t="s">
        <v>11</v>
      </c>
      <c r="B1836" s="99" t="s">
        <v>117</v>
      </c>
      <c r="C1836" s="99">
        <v>2023</v>
      </c>
      <c r="D1836" s="86">
        <v>0.12483518758093887</v>
      </c>
    </row>
    <row r="1837" spans="1:4" x14ac:dyDescent="0.2">
      <c r="A1837" s="99" t="s">
        <v>11</v>
      </c>
      <c r="B1837" s="99" t="s">
        <v>117</v>
      </c>
      <c r="C1837" s="99">
        <v>2024</v>
      </c>
      <c r="D1837" s="86">
        <v>7.411933495213463E-2</v>
      </c>
    </row>
    <row r="1838" spans="1:4" x14ac:dyDescent="0.2">
      <c r="A1838" s="99" t="s">
        <v>11</v>
      </c>
      <c r="B1838" s="99" t="s">
        <v>117</v>
      </c>
      <c r="C1838" s="99">
        <v>2025</v>
      </c>
      <c r="D1838" s="86">
        <v>5.0610742849598621E-2</v>
      </c>
    </row>
    <row r="1839" spans="1:4" x14ac:dyDescent="0.2">
      <c r="A1839" t="s">
        <v>71</v>
      </c>
      <c r="B1839" t="s">
        <v>115</v>
      </c>
      <c r="C1839">
        <v>2014</v>
      </c>
      <c r="D1839" s="91">
        <v>0.29418258681181475</v>
      </c>
    </row>
    <row r="1840" spans="1:4" x14ac:dyDescent="0.2">
      <c r="A1840" t="s">
        <v>71</v>
      </c>
      <c r="B1840" t="s">
        <v>115</v>
      </c>
      <c r="C1840">
        <v>2015</v>
      </c>
      <c r="D1840" s="91">
        <v>0.22442301939349948</v>
      </c>
    </row>
    <row r="1841" spans="1:4" x14ac:dyDescent="0.2">
      <c r="A1841" t="s">
        <v>71</v>
      </c>
      <c r="B1841" t="s">
        <v>115</v>
      </c>
      <c r="C1841">
        <v>2016</v>
      </c>
      <c r="D1841" s="91">
        <v>0.11931528440988369</v>
      </c>
    </row>
    <row r="1842" spans="1:4" x14ac:dyDescent="0.2">
      <c r="A1842" t="s">
        <v>71</v>
      </c>
      <c r="B1842" t="s">
        <v>115</v>
      </c>
      <c r="C1842">
        <v>2017</v>
      </c>
      <c r="D1842" s="91">
        <v>7.6334420937694297E-2</v>
      </c>
    </row>
    <row r="1843" spans="1:4" x14ac:dyDescent="0.2">
      <c r="A1843" t="s">
        <v>71</v>
      </c>
      <c r="B1843" t="s">
        <v>115</v>
      </c>
      <c r="C1843">
        <v>2018</v>
      </c>
      <c r="D1843" s="91">
        <v>8.2365458451881562E-2</v>
      </c>
    </row>
    <row r="1844" spans="1:4" x14ac:dyDescent="0.2">
      <c r="A1844" t="s">
        <v>71</v>
      </c>
      <c r="B1844" t="s">
        <v>115</v>
      </c>
      <c r="C1844">
        <v>2019</v>
      </c>
      <c r="D1844" s="91">
        <v>9.0378255726816834E-2</v>
      </c>
    </row>
    <row r="1845" spans="1:4" x14ac:dyDescent="0.2">
      <c r="A1845" t="s">
        <v>71</v>
      </c>
      <c r="B1845" t="s">
        <v>115</v>
      </c>
      <c r="C1845">
        <v>2020</v>
      </c>
      <c r="D1845" s="91">
        <v>9.1810685241441314E-2</v>
      </c>
    </row>
    <row r="1846" spans="1:4" x14ac:dyDescent="0.2">
      <c r="A1846" t="s">
        <v>71</v>
      </c>
      <c r="B1846" t="s">
        <v>115</v>
      </c>
      <c r="C1846">
        <v>2021</v>
      </c>
      <c r="D1846" s="91">
        <v>8.4200230667165685E-2</v>
      </c>
    </row>
    <row r="1847" spans="1:4" x14ac:dyDescent="0.2">
      <c r="A1847" t="s">
        <v>71</v>
      </c>
      <c r="B1847" t="s">
        <v>115</v>
      </c>
      <c r="C1847">
        <v>2022</v>
      </c>
      <c r="D1847" s="91">
        <v>8.1914240162863555E-2</v>
      </c>
    </row>
    <row r="1848" spans="1:4" x14ac:dyDescent="0.2">
      <c r="A1848" t="s">
        <v>71</v>
      </c>
      <c r="B1848" t="s">
        <v>115</v>
      </c>
      <c r="C1848">
        <v>2023</v>
      </c>
      <c r="D1848" s="91">
        <v>0.12652861713834776</v>
      </c>
    </row>
    <row r="1849" spans="1:4" x14ac:dyDescent="0.2">
      <c r="A1849" t="s">
        <v>71</v>
      </c>
      <c r="B1849" t="s">
        <v>115</v>
      </c>
      <c r="C1849">
        <v>2024</v>
      </c>
      <c r="D1849" s="91">
        <v>7.9695145227683978E-2</v>
      </c>
    </row>
    <row r="1850" spans="1:4" x14ac:dyDescent="0.2">
      <c r="A1850" t="s">
        <v>71</v>
      </c>
      <c r="B1850" t="s">
        <v>115</v>
      </c>
      <c r="C1850" s="99">
        <v>2025</v>
      </c>
      <c r="D1850" s="86">
        <v>7.0220980752287041E-2</v>
      </c>
    </row>
    <row r="1851" spans="1:4" x14ac:dyDescent="0.2">
      <c r="A1851" t="s">
        <v>60</v>
      </c>
      <c r="B1851" t="s">
        <v>115</v>
      </c>
      <c r="C1851">
        <v>2014</v>
      </c>
      <c r="D1851" s="91">
        <v>0.13136382183518291</v>
      </c>
    </row>
    <row r="1852" spans="1:4" x14ac:dyDescent="0.2">
      <c r="A1852" t="s">
        <v>60</v>
      </c>
      <c r="B1852" t="s">
        <v>115</v>
      </c>
      <c r="C1852">
        <v>2015</v>
      </c>
      <c r="D1852" s="91">
        <v>8.9824516217096292E-2</v>
      </c>
    </row>
    <row r="1853" spans="1:4" x14ac:dyDescent="0.2">
      <c r="A1853" t="s">
        <v>60</v>
      </c>
      <c r="B1853" t="s">
        <v>115</v>
      </c>
      <c r="C1853">
        <v>2016</v>
      </c>
      <c r="D1853" s="91">
        <v>8.2719714330708793E-2</v>
      </c>
    </row>
    <row r="1854" spans="1:4" x14ac:dyDescent="0.2">
      <c r="A1854" t="s">
        <v>60</v>
      </c>
      <c r="B1854" t="s">
        <v>115</v>
      </c>
      <c r="C1854">
        <v>2017</v>
      </c>
      <c r="D1854" s="91">
        <v>8.5553721101814126E-2</v>
      </c>
    </row>
    <row r="1855" spans="1:4" x14ac:dyDescent="0.2">
      <c r="A1855" t="s">
        <v>60</v>
      </c>
      <c r="B1855" t="s">
        <v>115</v>
      </c>
      <c r="C1855">
        <v>2018</v>
      </c>
      <c r="D1855" s="91">
        <v>4.78972648015644E-2</v>
      </c>
    </row>
    <row r="1856" spans="1:4" x14ac:dyDescent="0.2">
      <c r="A1856" t="s">
        <v>60</v>
      </c>
      <c r="B1856" t="s">
        <v>115</v>
      </c>
      <c r="C1856">
        <v>2019</v>
      </c>
      <c r="D1856" s="91">
        <v>5.5542879243590096E-2</v>
      </c>
    </row>
    <row r="1857" spans="1:4" x14ac:dyDescent="0.2">
      <c r="A1857" t="s">
        <v>60</v>
      </c>
      <c r="B1857" t="s">
        <v>115</v>
      </c>
      <c r="C1857">
        <v>2020</v>
      </c>
      <c r="D1857" s="91">
        <v>4.9284365702950368E-2</v>
      </c>
    </row>
    <row r="1858" spans="1:4" x14ac:dyDescent="0.2">
      <c r="A1858" t="s">
        <v>60</v>
      </c>
      <c r="B1858" t="s">
        <v>115</v>
      </c>
      <c r="C1858">
        <v>2021</v>
      </c>
      <c r="D1858" s="91">
        <v>4.0659130580548541E-2</v>
      </c>
    </row>
    <row r="1859" spans="1:4" x14ac:dyDescent="0.2">
      <c r="A1859" t="s">
        <v>60</v>
      </c>
      <c r="B1859" t="s">
        <v>115</v>
      </c>
      <c r="C1859">
        <v>2022</v>
      </c>
      <c r="D1859" s="91">
        <v>8.372117784278478E-2</v>
      </c>
    </row>
    <row r="1860" spans="1:4" x14ac:dyDescent="0.2">
      <c r="A1860" t="s">
        <v>60</v>
      </c>
      <c r="B1860" t="s">
        <v>115</v>
      </c>
      <c r="C1860">
        <v>2023</v>
      </c>
      <c r="D1860" s="91">
        <v>8.9142258889778461E-2</v>
      </c>
    </row>
    <row r="1861" spans="1:4" x14ac:dyDescent="0.2">
      <c r="A1861" t="s">
        <v>60</v>
      </c>
      <c r="B1861" t="s">
        <v>115</v>
      </c>
      <c r="C1861">
        <v>2024</v>
      </c>
      <c r="D1861" s="91">
        <v>8.4668685849034739E-2</v>
      </c>
    </row>
    <row r="1862" spans="1:4" x14ac:dyDescent="0.2">
      <c r="A1862" t="s">
        <v>60</v>
      </c>
      <c r="B1862" t="s">
        <v>115</v>
      </c>
      <c r="C1862" s="99">
        <v>2025</v>
      </c>
      <c r="D1862" s="86">
        <v>5.0476264452434506E-2</v>
      </c>
    </row>
    <row r="1863" spans="1:4" x14ac:dyDescent="0.2">
      <c r="A1863" t="s">
        <v>74</v>
      </c>
      <c r="B1863" t="s">
        <v>115</v>
      </c>
      <c r="C1863">
        <v>2014</v>
      </c>
      <c r="D1863" s="91">
        <v>4.970409193775515E-2</v>
      </c>
    </row>
    <row r="1864" spans="1:4" x14ac:dyDescent="0.2">
      <c r="A1864" t="s">
        <v>74</v>
      </c>
      <c r="B1864" t="s">
        <v>115</v>
      </c>
      <c r="C1864">
        <v>2015</v>
      </c>
      <c r="D1864" s="91">
        <v>6.0066193480202576E-2</v>
      </c>
    </row>
    <row r="1865" spans="1:4" x14ac:dyDescent="0.2">
      <c r="A1865" t="s">
        <v>74</v>
      </c>
      <c r="B1865" t="s">
        <v>115</v>
      </c>
      <c r="C1865">
        <v>2016</v>
      </c>
      <c r="D1865" s="91">
        <v>7.1171299316163547E-2</v>
      </c>
    </row>
    <row r="1866" spans="1:4" x14ac:dyDescent="0.2">
      <c r="A1866" t="s">
        <v>74</v>
      </c>
      <c r="B1866" t="s">
        <v>115</v>
      </c>
      <c r="C1866">
        <v>2017</v>
      </c>
      <c r="D1866" s="91">
        <v>5.7955963855017771E-2</v>
      </c>
    </row>
    <row r="1867" spans="1:4" x14ac:dyDescent="0.2">
      <c r="A1867" t="s">
        <v>74</v>
      </c>
      <c r="B1867" t="s">
        <v>115</v>
      </c>
      <c r="C1867">
        <v>2018</v>
      </c>
      <c r="D1867" s="91">
        <v>3.3019436678118533E-2</v>
      </c>
    </row>
    <row r="1868" spans="1:4" x14ac:dyDescent="0.2">
      <c r="A1868" t="s">
        <v>74</v>
      </c>
      <c r="B1868" t="s">
        <v>115</v>
      </c>
      <c r="C1868">
        <v>2019</v>
      </c>
      <c r="D1868" s="91">
        <v>6.286452922965674E-2</v>
      </c>
    </row>
    <row r="1869" spans="1:4" x14ac:dyDescent="0.2">
      <c r="A1869" t="s">
        <v>74</v>
      </c>
      <c r="B1869" t="s">
        <v>115</v>
      </c>
      <c r="C1869">
        <v>2020</v>
      </c>
      <c r="D1869" s="91">
        <v>5.7580994677884197E-2</v>
      </c>
    </row>
    <row r="1870" spans="1:4" x14ac:dyDescent="0.2">
      <c r="A1870" t="s">
        <v>74</v>
      </c>
      <c r="B1870" t="s">
        <v>115</v>
      </c>
      <c r="C1870">
        <v>2021</v>
      </c>
      <c r="D1870" s="91">
        <v>1.2385574073118742E-2</v>
      </c>
    </row>
    <row r="1871" spans="1:4" x14ac:dyDescent="0.2">
      <c r="A1871" t="s">
        <v>74</v>
      </c>
      <c r="B1871" t="s">
        <v>115</v>
      </c>
      <c r="C1871">
        <v>2022</v>
      </c>
      <c r="D1871" s="91">
        <v>7.6844175473170989E-2</v>
      </c>
    </row>
    <row r="1872" spans="1:4" x14ac:dyDescent="0.2">
      <c r="A1872" t="s">
        <v>74</v>
      </c>
      <c r="B1872" t="s">
        <v>115</v>
      </c>
      <c r="C1872">
        <v>2023</v>
      </c>
      <c r="D1872" s="91">
        <v>0.11312676121464761</v>
      </c>
    </row>
    <row r="1873" spans="1:4" x14ac:dyDescent="0.2">
      <c r="A1873" t="s">
        <v>74</v>
      </c>
      <c r="B1873" t="s">
        <v>115</v>
      </c>
      <c r="C1873">
        <v>2024</v>
      </c>
      <c r="D1873" s="91">
        <v>0.13262349304759172</v>
      </c>
    </row>
    <row r="1874" spans="1:4" x14ac:dyDescent="0.2">
      <c r="A1874" t="s">
        <v>74</v>
      </c>
      <c r="B1874" t="s">
        <v>115</v>
      </c>
      <c r="C1874" s="99">
        <v>2025</v>
      </c>
      <c r="D1874" s="86">
        <v>0.11770041165511141</v>
      </c>
    </row>
    <row r="1875" spans="1:4" x14ac:dyDescent="0.2">
      <c r="A1875" t="s">
        <v>72</v>
      </c>
      <c r="B1875" t="s">
        <v>115</v>
      </c>
      <c r="C1875">
        <v>2014</v>
      </c>
      <c r="D1875" s="91">
        <v>8.2954358635740175E-2</v>
      </c>
    </row>
    <row r="1876" spans="1:4" x14ac:dyDescent="0.2">
      <c r="A1876" t="s">
        <v>72</v>
      </c>
      <c r="B1876" t="s">
        <v>115</v>
      </c>
      <c r="C1876">
        <v>2015</v>
      </c>
      <c r="D1876" s="91">
        <v>8.7737968470643204E-2</v>
      </c>
    </row>
    <row r="1877" spans="1:4" x14ac:dyDescent="0.2">
      <c r="A1877" t="s">
        <v>72</v>
      </c>
      <c r="B1877" t="s">
        <v>115</v>
      </c>
      <c r="C1877">
        <v>2016</v>
      </c>
      <c r="D1877" s="91">
        <v>8.4783773404166901E-2</v>
      </c>
    </row>
    <row r="1878" spans="1:4" x14ac:dyDescent="0.2">
      <c r="A1878" t="s">
        <v>72</v>
      </c>
      <c r="B1878" t="s">
        <v>115</v>
      </c>
      <c r="C1878">
        <v>2017</v>
      </c>
      <c r="D1878" s="91">
        <v>4.2473750018320933E-2</v>
      </c>
    </row>
    <row r="1879" spans="1:4" x14ac:dyDescent="0.2">
      <c r="A1879" t="s">
        <v>72</v>
      </c>
      <c r="B1879" t="s">
        <v>115</v>
      </c>
      <c r="C1879">
        <v>2018</v>
      </c>
      <c r="D1879" s="91">
        <v>4.2193939087786132E-2</v>
      </c>
    </row>
    <row r="1880" spans="1:4" x14ac:dyDescent="0.2">
      <c r="A1880" t="s">
        <v>72</v>
      </c>
      <c r="B1880" t="s">
        <v>115</v>
      </c>
      <c r="C1880">
        <v>2019</v>
      </c>
      <c r="D1880" s="91">
        <v>4.2652837429298332E-2</v>
      </c>
    </row>
    <row r="1881" spans="1:4" x14ac:dyDescent="0.2">
      <c r="A1881" t="s">
        <v>72</v>
      </c>
      <c r="B1881" t="s">
        <v>115</v>
      </c>
      <c r="C1881">
        <v>2020</v>
      </c>
      <c r="D1881" s="91">
        <v>3.3557246039043122E-2</v>
      </c>
    </row>
    <row r="1882" spans="1:4" x14ac:dyDescent="0.2">
      <c r="A1882" t="s">
        <v>72</v>
      </c>
      <c r="B1882" t="s">
        <v>115</v>
      </c>
      <c r="C1882">
        <v>2021</v>
      </c>
      <c r="D1882" s="91">
        <v>4.1066049800238952E-2</v>
      </c>
    </row>
    <row r="1883" spans="1:4" x14ac:dyDescent="0.2">
      <c r="A1883" t="s">
        <v>72</v>
      </c>
      <c r="B1883" t="s">
        <v>115</v>
      </c>
      <c r="C1883">
        <v>2022</v>
      </c>
      <c r="D1883" s="91">
        <v>4.5334252570284936E-2</v>
      </c>
    </row>
    <row r="1884" spans="1:4" x14ac:dyDescent="0.2">
      <c r="A1884" t="s">
        <v>72</v>
      </c>
      <c r="B1884" t="s">
        <v>115</v>
      </c>
      <c r="C1884">
        <v>2023</v>
      </c>
      <c r="D1884" s="91">
        <v>4.4578735885569661E-2</v>
      </c>
    </row>
    <row r="1885" spans="1:4" x14ac:dyDescent="0.2">
      <c r="A1885" t="s">
        <v>72</v>
      </c>
      <c r="B1885" t="s">
        <v>115</v>
      </c>
      <c r="C1885">
        <v>2024</v>
      </c>
      <c r="D1885" s="91">
        <v>2.7899963500185945E-2</v>
      </c>
    </row>
    <row r="1886" spans="1:4" x14ac:dyDescent="0.2">
      <c r="A1886" t="s">
        <v>72</v>
      </c>
      <c r="B1886" t="s">
        <v>115</v>
      </c>
      <c r="C1886" s="99">
        <v>2025</v>
      </c>
      <c r="D1886" s="86">
        <v>2.510005456470921E-2</v>
      </c>
    </row>
    <row r="1887" spans="1:4" x14ac:dyDescent="0.2">
      <c r="A1887" t="s">
        <v>73</v>
      </c>
      <c r="B1887" t="s">
        <v>115</v>
      </c>
      <c r="C1887">
        <v>2014</v>
      </c>
      <c r="D1887" s="91">
        <v>0.16829621789644131</v>
      </c>
    </row>
    <row r="1888" spans="1:4" x14ac:dyDescent="0.2">
      <c r="A1888" t="s">
        <v>73</v>
      </c>
      <c r="B1888" t="s">
        <v>115</v>
      </c>
      <c r="C1888">
        <v>2015</v>
      </c>
      <c r="D1888" s="91">
        <v>0.20917540144615673</v>
      </c>
    </row>
    <row r="1889" spans="1:4" x14ac:dyDescent="0.2">
      <c r="A1889" t="s">
        <v>73</v>
      </c>
      <c r="B1889" t="s">
        <v>115</v>
      </c>
      <c r="C1889">
        <v>2016</v>
      </c>
      <c r="D1889" s="91">
        <v>0.11231221427508799</v>
      </c>
    </row>
    <row r="1890" spans="1:4" x14ac:dyDescent="0.2">
      <c r="A1890" t="s">
        <v>73</v>
      </c>
      <c r="B1890" t="s">
        <v>115</v>
      </c>
      <c r="C1890">
        <v>2017</v>
      </c>
      <c r="D1890" s="91">
        <v>0.11358810668034341</v>
      </c>
    </row>
    <row r="1891" spans="1:4" x14ac:dyDescent="0.2">
      <c r="A1891" t="s">
        <v>73</v>
      </c>
      <c r="B1891" t="s">
        <v>115</v>
      </c>
      <c r="C1891">
        <v>2018</v>
      </c>
      <c r="D1891" s="91">
        <v>8.529032564510057E-2</v>
      </c>
    </row>
    <row r="1892" spans="1:4" x14ac:dyDescent="0.2">
      <c r="A1892" t="s">
        <v>73</v>
      </c>
      <c r="B1892" t="s">
        <v>115</v>
      </c>
      <c r="C1892">
        <v>2019</v>
      </c>
      <c r="D1892" s="91">
        <v>6.7199160295602925E-2</v>
      </c>
    </row>
    <row r="1893" spans="1:4" x14ac:dyDescent="0.2">
      <c r="A1893" t="s">
        <v>73</v>
      </c>
      <c r="B1893" t="s">
        <v>115</v>
      </c>
      <c r="C1893">
        <v>2020</v>
      </c>
      <c r="D1893" s="91">
        <v>3.3969445110715764E-2</v>
      </c>
    </row>
    <row r="1894" spans="1:4" x14ac:dyDescent="0.2">
      <c r="A1894" t="s">
        <v>73</v>
      </c>
      <c r="B1894" t="s">
        <v>115</v>
      </c>
      <c r="C1894">
        <v>2021</v>
      </c>
      <c r="D1894" s="91">
        <v>5.976499120700058E-2</v>
      </c>
    </row>
    <row r="1895" spans="1:4" x14ac:dyDescent="0.2">
      <c r="A1895" t="s">
        <v>73</v>
      </c>
      <c r="B1895" t="s">
        <v>115</v>
      </c>
      <c r="C1895">
        <v>2022</v>
      </c>
      <c r="D1895" s="91">
        <v>9.3272250787623426E-2</v>
      </c>
    </row>
    <row r="1896" spans="1:4" x14ac:dyDescent="0.2">
      <c r="A1896" t="s">
        <v>73</v>
      </c>
      <c r="B1896" t="s">
        <v>115</v>
      </c>
      <c r="C1896">
        <v>2023</v>
      </c>
      <c r="D1896" s="91">
        <v>9.2808444274018562E-2</v>
      </c>
    </row>
    <row r="1897" spans="1:4" x14ac:dyDescent="0.2">
      <c r="A1897" t="s">
        <v>73</v>
      </c>
      <c r="B1897" t="s">
        <v>115</v>
      </c>
      <c r="C1897">
        <v>2024</v>
      </c>
      <c r="D1897" s="91">
        <v>2.4629908407047103E-2</v>
      </c>
    </row>
    <row r="1898" spans="1:4" x14ac:dyDescent="0.2">
      <c r="A1898" t="s">
        <v>73</v>
      </c>
      <c r="B1898" t="s">
        <v>115</v>
      </c>
      <c r="C1898" s="99">
        <v>2025</v>
      </c>
      <c r="D1898" s="86">
        <v>3.8487217571080382E-2</v>
      </c>
    </row>
    <row r="1899" spans="1:4" x14ac:dyDescent="0.2">
      <c r="A1899" t="s">
        <v>11</v>
      </c>
      <c r="B1899" t="s">
        <v>115</v>
      </c>
      <c r="C1899">
        <v>2014</v>
      </c>
      <c r="D1899" s="91">
        <v>0.2322136971484009</v>
      </c>
    </row>
    <row r="1900" spans="1:4" x14ac:dyDescent="0.2">
      <c r="A1900" t="s">
        <v>11</v>
      </c>
      <c r="B1900" t="s">
        <v>115</v>
      </c>
      <c r="C1900">
        <v>2015</v>
      </c>
      <c r="D1900" s="91">
        <v>0.12049584702555581</v>
      </c>
    </row>
    <row r="1901" spans="1:4" x14ac:dyDescent="0.2">
      <c r="A1901" t="s">
        <v>11</v>
      </c>
      <c r="B1901" t="s">
        <v>115</v>
      </c>
      <c r="C1901">
        <v>2016</v>
      </c>
      <c r="D1901" s="91">
        <v>8.8603269289232317E-2</v>
      </c>
    </row>
    <row r="1902" spans="1:4" x14ac:dyDescent="0.2">
      <c r="A1902" t="s">
        <v>11</v>
      </c>
      <c r="B1902" t="s">
        <v>115</v>
      </c>
      <c r="C1902">
        <v>2017</v>
      </c>
      <c r="D1902" s="91">
        <v>0.1413961068540931</v>
      </c>
    </row>
    <row r="1903" spans="1:4" x14ac:dyDescent="0.2">
      <c r="A1903" t="s">
        <v>11</v>
      </c>
      <c r="B1903" t="s">
        <v>115</v>
      </c>
      <c r="C1903">
        <v>2018</v>
      </c>
      <c r="D1903" s="91">
        <v>9.4631582276254789E-2</v>
      </c>
    </row>
    <row r="1904" spans="1:4" x14ac:dyDescent="0.2">
      <c r="A1904" t="s">
        <v>11</v>
      </c>
      <c r="B1904" t="s">
        <v>115</v>
      </c>
      <c r="C1904">
        <v>2019</v>
      </c>
      <c r="D1904" s="91">
        <v>9.0658035080338539E-2</v>
      </c>
    </row>
    <row r="1905" spans="1:4" x14ac:dyDescent="0.2">
      <c r="A1905" t="s">
        <v>11</v>
      </c>
      <c r="B1905" t="s">
        <v>115</v>
      </c>
      <c r="C1905">
        <v>2020</v>
      </c>
      <c r="D1905" s="91">
        <v>9.2435812912511739E-2</v>
      </c>
    </row>
    <row r="1906" spans="1:4" x14ac:dyDescent="0.2">
      <c r="A1906" t="s">
        <v>11</v>
      </c>
      <c r="B1906" t="s">
        <v>115</v>
      </c>
      <c r="C1906">
        <v>2021</v>
      </c>
      <c r="D1906" s="91">
        <v>6.6336032400022518E-2</v>
      </c>
    </row>
    <row r="1907" spans="1:4" x14ac:dyDescent="0.2">
      <c r="A1907" t="s">
        <v>11</v>
      </c>
      <c r="B1907" t="s">
        <v>115</v>
      </c>
      <c r="C1907">
        <v>2022</v>
      </c>
      <c r="D1907" s="91">
        <v>9.4365562816222576E-2</v>
      </c>
    </row>
    <row r="1908" spans="1:4" x14ac:dyDescent="0.2">
      <c r="A1908" t="s">
        <v>11</v>
      </c>
      <c r="B1908" t="s">
        <v>115</v>
      </c>
      <c r="C1908">
        <v>2023</v>
      </c>
      <c r="D1908" s="91">
        <v>0.11728823272630028</v>
      </c>
    </row>
    <row r="1909" spans="1:4" x14ac:dyDescent="0.2">
      <c r="A1909" t="s">
        <v>11</v>
      </c>
      <c r="B1909" t="s">
        <v>115</v>
      </c>
      <c r="C1909">
        <v>2024</v>
      </c>
      <c r="D1909" s="91">
        <v>0.11909044953336553</v>
      </c>
    </row>
    <row r="1910" spans="1:4" x14ac:dyDescent="0.2">
      <c r="A1910" t="s">
        <v>11</v>
      </c>
      <c r="B1910" t="s">
        <v>115</v>
      </c>
      <c r="C1910" s="99">
        <v>2025</v>
      </c>
      <c r="D1910" s="86">
        <v>6.0992752640938862E-2</v>
      </c>
    </row>
    <row r="1911" spans="1:4" x14ac:dyDescent="0.2">
      <c r="A1911" t="s">
        <v>71</v>
      </c>
      <c r="B1911" t="s">
        <v>119</v>
      </c>
      <c r="C1911">
        <v>2014</v>
      </c>
      <c r="D1911" s="91">
        <v>0.28309946679487519</v>
      </c>
    </row>
    <row r="1912" spans="1:4" x14ac:dyDescent="0.2">
      <c r="A1912" t="s">
        <v>71</v>
      </c>
      <c r="B1912" t="s">
        <v>119</v>
      </c>
      <c r="C1912">
        <v>2015</v>
      </c>
      <c r="D1912" s="91">
        <v>0.26014944141980895</v>
      </c>
    </row>
    <row r="1913" spans="1:4" x14ac:dyDescent="0.2">
      <c r="A1913" t="s">
        <v>71</v>
      </c>
      <c r="B1913" t="s">
        <v>119</v>
      </c>
      <c r="C1913">
        <v>2016</v>
      </c>
      <c r="D1913" s="91">
        <v>0.12990598470329678</v>
      </c>
    </row>
    <row r="1914" spans="1:4" x14ac:dyDescent="0.2">
      <c r="A1914" t="s">
        <v>71</v>
      </c>
      <c r="B1914" t="s">
        <v>119</v>
      </c>
      <c r="C1914">
        <v>2017</v>
      </c>
      <c r="D1914" s="91">
        <v>8.4231905636189458E-2</v>
      </c>
    </row>
    <row r="1915" spans="1:4" x14ac:dyDescent="0.2">
      <c r="A1915" t="s">
        <v>71</v>
      </c>
      <c r="B1915" t="s">
        <v>119</v>
      </c>
      <c r="C1915">
        <v>2018</v>
      </c>
      <c r="D1915" s="91">
        <v>8.6626695239238452E-2</v>
      </c>
    </row>
    <row r="1916" spans="1:4" x14ac:dyDescent="0.2">
      <c r="A1916" t="s">
        <v>71</v>
      </c>
      <c r="B1916" t="s">
        <v>119</v>
      </c>
      <c r="C1916">
        <v>2019</v>
      </c>
      <c r="D1916" s="91">
        <v>9.6026364834777986E-2</v>
      </c>
    </row>
    <row r="1917" spans="1:4" x14ac:dyDescent="0.2">
      <c r="A1917" t="s">
        <v>71</v>
      </c>
      <c r="B1917" t="s">
        <v>119</v>
      </c>
      <c r="C1917">
        <v>2020</v>
      </c>
      <c r="D1917" s="91">
        <v>9.7076038253664954E-2</v>
      </c>
    </row>
    <row r="1918" spans="1:4" x14ac:dyDescent="0.2">
      <c r="A1918" t="s">
        <v>71</v>
      </c>
      <c r="B1918" t="s">
        <v>119</v>
      </c>
      <c r="C1918">
        <v>2021</v>
      </c>
      <c r="D1918" s="91">
        <v>9.7796776643117547E-2</v>
      </c>
    </row>
    <row r="1919" spans="1:4" x14ac:dyDescent="0.2">
      <c r="A1919" t="s">
        <v>71</v>
      </c>
      <c r="B1919" t="s">
        <v>119</v>
      </c>
      <c r="C1919">
        <v>2022</v>
      </c>
      <c r="D1919" s="91">
        <v>6.7642106886493553E-2</v>
      </c>
    </row>
    <row r="1920" spans="1:4" x14ac:dyDescent="0.2">
      <c r="A1920" t="s">
        <v>71</v>
      </c>
      <c r="B1920" t="s">
        <v>119</v>
      </c>
      <c r="C1920">
        <v>2023</v>
      </c>
      <c r="D1920" s="91">
        <v>7.1959586010594129E-2</v>
      </c>
    </row>
    <row r="1921" spans="1:4" x14ac:dyDescent="0.2">
      <c r="A1921" t="s">
        <v>71</v>
      </c>
      <c r="B1921" t="s">
        <v>119</v>
      </c>
      <c r="C1921">
        <v>2024</v>
      </c>
      <c r="D1921" s="91">
        <v>6.2522383558720154E-2</v>
      </c>
    </row>
    <row r="1922" spans="1:4" x14ac:dyDescent="0.2">
      <c r="A1922" t="s">
        <v>71</v>
      </c>
      <c r="B1922" t="s">
        <v>119</v>
      </c>
      <c r="C1922" s="99">
        <v>2025</v>
      </c>
      <c r="D1922" s="86">
        <v>6.7217757872934741E-2</v>
      </c>
    </row>
    <row r="1923" spans="1:4" x14ac:dyDescent="0.2">
      <c r="A1923" t="s">
        <v>60</v>
      </c>
      <c r="B1923" t="s">
        <v>119</v>
      </c>
      <c r="C1923">
        <v>2014</v>
      </c>
      <c r="D1923" s="91">
        <v>0.14331638950747799</v>
      </c>
    </row>
    <row r="1924" spans="1:4" x14ac:dyDescent="0.2">
      <c r="A1924" t="s">
        <v>60</v>
      </c>
      <c r="B1924" t="s">
        <v>119</v>
      </c>
      <c r="C1924">
        <v>2015</v>
      </c>
      <c r="D1924" s="91">
        <v>9.1626407928329281E-2</v>
      </c>
    </row>
    <row r="1925" spans="1:4" x14ac:dyDescent="0.2">
      <c r="A1925" t="s">
        <v>60</v>
      </c>
      <c r="B1925" t="s">
        <v>119</v>
      </c>
      <c r="C1925">
        <v>2016</v>
      </c>
      <c r="D1925" s="91">
        <v>9.1383638818799018E-2</v>
      </c>
    </row>
    <row r="1926" spans="1:4" x14ac:dyDescent="0.2">
      <c r="A1926" t="s">
        <v>60</v>
      </c>
      <c r="B1926" t="s">
        <v>119</v>
      </c>
      <c r="C1926">
        <v>2017</v>
      </c>
      <c r="D1926" s="91">
        <v>9.6188586414036395E-2</v>
      </c>
    </row>
    <row r="1927" spans="1:4" x14ac:dyDescent="0.2">
      <c r="A1927" t="s">
        <v>60</v>
      </c>
      <c r="B1927" t="s">
        <v>119</v>
      </c>
      <c r="C1927">
        <v>2018</v>
      </c>
      <c r="D1927" s="91">
        <v>5.2193881366741503E-2</v>
      </c>
    </row>
    <row r="1928" spans="1:4" x14ac:dyDescent="0.2">
      <c r="A1928" t="s">
        <v>60</v>
      </c>
      <c r="B1928" t="s">
        <v>119</v>
      </c>
      <c r="C1928">
        <v>2019</v>
      </c>
      <c r="D1928" s="91">
        <v>5.8852146555032216E-2</v>
      </c>
    </row>
    <row r="1929" spans="1:4" x14ac:dyDescent="0.2">
      <c r="A1929" t="s">
        <v>60</v>
      </c>
      <c r="B1929" t="s">
        <v>119</v>
      </c>
      <c r="C1929">
        <v>2020</v>
      </c>
      <c r="D1929" s="91">
        <v>5.6183060873966878E-2</v>
      </c>
    </row>
    <row r="1930" spans="1:4" x14ac:dyDescent="0.2">
      <c r="A1930" t="s">
        <v>60</v>
      </c>
      <c r="B1930" t="s">
        <v>119</v>
      </c>
      <c r="C1930">
        <v>2021</v>
      </c>
      <c r="D1930" s="91">
        <v>6.207552579212651E-2</v>
      </c>
    </row>
    <row r="1931" spans="1:4" x14ac:dyDescent="0.2">
      <c r="A1931" t="s">
        <v>60</v>
      </c>
      <c r="B1931" t="s">
        <v>119</v>
      </c>
      <c r="C1931">
        <v>2022</v>
      </c>
      <c r="D1931" s="91">
        <v>7.0593086227768803E-2</v>
      </c>
    </row>
    <row r="1932" spans="1:4" x14ac:dyDescent="0.2">
      <c r="A1932" t="s">
        <v>60</v>
      </c>
      <c r="B1932" t="s">
        <v>119</v>
      </c>
      <c r="C1932">
        <v>2023</v>
      </c>
      <c r="D1932" s="91">
        <v>0.10362659455148868</v>
      </c>
    </row>
    <row r="1933" spans="1:4" x14ac:dyDescent="0.2">
      <c r="A1933" t="s">
        <v>60</v>
      </c>
      <c r="B1933" t="s">
        <v>119</v>
      </c>
      <c r="C1933">
        <v>2024</v>
      </c>
      <c r="D1933" s="91">
        <v>4.4661233885153181E-2</v>
      </c>
    </row>
    <row r="1934" spans="1:4" x14ac:dyDescent="0.2">
      <c r="A1934" t="s">
        <v>60</v>
      </c>
      <c r="B1934" t="s">
        <v>119</v>
      </c>
      <c r="C1934" s="99">
        <v>2025</v>
      </c>
      <c r="D1934" s="86">
        <v>4.199316461346761E-2</v>
      </c>
    </row>
    <row r="1935" spans="1:4" x14ac:dyDescent="0.2">
      <c r="A1935" t="s">
        <v>74</v>
      </c>
      <c r="B1935" t="s">
        <v>119</v>
      </c>
      <c r="C1935">
        <v>2014</v>
      </c>
      <c r="D1935" s="91">
        <v>5.3980372668655595E-2</v>
      </c>
    </row>
    <row r="1936" spans="1:4" x14ac:dyDescent="0.2">
      <c r="A1936" t="s">
        <v>74</v>
      </c>
      <c r="B1936" t="s">
        <v>119</v>
      </c>
      <c r="C1936">
        <v>2015</v>
      </c>
      <c r="D1936" s="91">
        <v>6.2009685609222633E-2</v>
      </c>
    </row>
    <row r="1937" spans="1:4" x14ac:dyDescent="0.2">
      <c r="A1937" t="s">
        <v>74</v>
      </c>
      <c r="B1937" t="s">
        <v>119</v>
      </c>
      <c r="C1937">
        <v>2016</v>
      </c>
      <c r="D1937" s="91">
        <v>8.224506687255051E-2</v>
      </c>
    </row>
    <row r="1938" spans="1:4" x14ac:dyDescent="0.2">
      <c r="A1938" t="s">
        <v>74</v>
      </c>
      <c r="B1938" t="s">
        <v>119</v>
      </c>
      <c r="C1938">
        <v>2017</v>
      </c>
      <c r="D1938" s="91">
        <v>6.8416421486372059E-2</v>
      </c>
    </row>
    <row r="1939" spans="1:4" x14ac:dyDescent="0.2">
      <c r="A1939" t="s">
        <v>74</v>
      </c>
      <c r="B1939" t="s">
        <v>119</v>
      </c>
      <c r="C1939">
        <v>2018</v>
      </c>
      <c r="D1939" s="91">
        <v>4.1655958283950349E-2</v>
      </c>
    </row>
    <row r="1940" spans="1:4" x14ac:dyDescent="0.2">
      <c r="A1940" t="s">
        <v>74</v>
      </c>
      <c r="B1940" t="s">
        <v>119</v>
      </c>
      <c r="C1940">
        <v>2019</v>
      </c>
      <c r="D1940" s="91">
        <v>6.9428457797761703E-2</v>
      </c>
    </row>
    <row r="1941" spans="1:4" x14ac:dyDescent="0.2">
      <c r="A1941" t="s">
        <v>74</v>
      </c>
      <c r="B1941" t="s">
        <v>119</v>
      </c>
      <c r="C1941">
        <v>2020</v>
      </c>
      <c r="D1941" s="91">
        <v>7.2871634647223155E-2</v>
      </c>
    </row>
    <row r="1942" spans="1:4" x14ac:dyDescent="0.2">
      <c r="A1942" t="s">
        <v>74</v>
      </c>
      <c r="B1942" t="s">
        <v>119</v>
      </c>
      <c r="C1942">
        <v>2021</v>
      </c>
      <c r="D1942" s="91">
        <v>6.8408192074509336E-2</v>
      </c>
    </row>
    <row r="1943" spans="1:4" x14ac:dyDescent="0.2">
      <c r="A1943" t="s">
        <v>74</v>
      </c>
      <c r="B1943" t="s">
        <v>119</v>
      </c>
      <c r="C1943">
        <v>2022</v>
      </c>
      <c r="D1943" s="91">
        <v>5.1438537751334973E-2</v>
      </c>
    </row>
    <row r="1944" spans="1:4" x14ac:dyDescent="0.2">
      <c r="A1944" t="s">
        <v>74</v>
      </c>
      <c r="B1944" t="s">
        <v>119</v>
      </c>
      <c r="C1944">
        <v>2023</v>
      </c>
      <c r="D1944" s="91">
        <v>0.16672195039724455</v>
      </c>
    </row>
    <row r="1945" spans="1:4" x14ac:dyDescent="0.2">
      <c r="A1945" t="s">
        <v>74</v>
      </c>
      <c r="B1945" t="s">
        <v>119</v>
      </c>
      <c r="C1945">
        <v>2024</v>
      </c>
      <c r="D1945" s="91">
        <v>4.9559284112759894E-2</v>
      </c>
    </row>
    <row r="1946" spans="1:4" x14ac:dyDescent="0.2">
      <c r="A1946" t="s">
        <v>74</v>
      </c>
      <c r="B1946" t="s">
        <v>119</v>
      </c>
      <c r="C1946" s="99">
        <v>2025</v>
      </c>
      <c r="D1946" s="86">
        <v>0.10261763113467841</v>
      </c>
    </row>
    <row r="1947" spans="1:4" x14ac:dyDescent="0.2">
      <c r="A1947" t="s">
        <v>72</v>
      </c>
      <c r="B1947" t="s">
        <v>119</v>
      </c>
      <c r="C1947">
        <v>2014</v>
      </c>
      <c r="D1947" s="91">
        <v>8.2897628923645453E-2</v>
      </c>
    </row>
    <row r="1948" spans="1:4" x14ac:dyDescent="0.2">
      <c r="A1948" t="s">
        <v>72</v>
      </c>
      <c r="B1948" t="s">
        <v>119</v>
      </c>
      <c r="C1948">
        <v>2015</v>
      </c>
      <c r="D1948" s="91">
        <v>8.7712294074875352E-2</v>
      </c>
    </row>
    <row r="1949" spans="1:4" x14ac:dyDescent="0.2">
      <c r="A1949" t="s">
        <v>72</v>
      </c>
      <c r="B1949" t="s">
        <v>119</v>
      </c>
      <c r="C1949">
        <v>2016</v>
      </c>
      <c r="D1949" s="91">
        <v>8.4319095946450609E-2</v>
      </c>
    </row>
    <row r="1950" spans="1:4" x14ac:dyDescent="0.2">
      <c r="A1950" t="s">
        <v>72</v>
      </c>
      <c r="B1950" t="s">
        <v>119</v>
      </c>
      <c r="C1950">
        <v>2017</v>
      </c>
      <c r="D1950" s="91">
        <v>4.2152674226735215E-2</v>
      </c>
    </row>
    <row r="1951" spans="1:4" x14ac:dyDescent="0.2">
      <c r="A1951" t="s">
        <v>72</v>
      </c>
      <c r="B1951" t="s">
        <v>119</v>
      </c>
      <c r="C1951">
        <v>2018</v>
      </c>
      <c r="D1951" s="91">
        <v>4.2053691215289755E-2</v>
      </c>
    </row>
    <row r="1952" spans="1:4" x14ac:dyDescent="0.2">
      <c r="A1952" t="s">
        <v>72</v>
      </c>
      <c r="B1952" t="s">
        <v>119</v>
      </c>
      <c r="C1952">
        <v>2019</v>
      </c>
      <c r="D1952" s="91">
        <v>4.2458933550606592E-2</v>
      </c>
    </row>
    <row r="1953" spans="1:4" x14ac:dyDescent="0.2">
      <c r="A1953" t="s">
        <v>72</v>
      </c>
      <c r="B1953" t="s">
        <v>119</v>
      </c>
      <c r="C1953">
        <v>2020</v>
      </c>
      <c r="D1953" s="91">
        <v>3.3423191576617765E-2</v>
      </c>
    </row>
    <row r="1954" spans="1:4" x14ac:dyDescent="0.2">
      <c r="A1954" t="s">
        <v>72</v>
      </c>
      <c r="B1954" t="s">
        <v>119</v>
      </c>
      <c r="C1954">
        <v>2021</v>
      </c>
      <c r="D1954" s="91">
        <v>4.0508441584881261E-2</v>
      </c>
    </row>
    <row r="1955" spans="1:4" x14ac:dyDescent="0.2">
      <c r="A1955" t="s">
        <v>72</v>
      </c>
      <c r="B1955" t="s">
        <v>119</v>
      </c>
      <c r="C1955">
        <v>2022</v>
      </c>
      <c r="D1955" s="91">
        <v>4.5998695642290886E-2</v>
      </c>
    </row>
    <row r="1956" spans="1:4" x14ac:dyDescent="0.2">
      <c r="A1956" t="s">
        <v>72</v>
      </c>
      <c r="B1956" t="s">
        <v>119</v>
      </c>
      <c r="C1956">
        <v>2023</v>
      </c>
      <c r="D1956" s="91">
        <v>4.7123511660182374E-2</v>
      </c>
    </row>
    <row r="1957" spans="1:4" x14ac:dyDescent="0.2">
      <c r="A1957" t="s">
        <v>72</v>
      </c>
      <c r="B1957" t="s">
        <v>119</v>
      </c>
      <c r="C1957">
        <v>2024</v>
      </c>
      <c r="D1957" s="91">
        <v>2.8460829679197719E-2</v>
      </c>
    </row>
    <row r="1958" spans="1:4" x14ac:dyDescent="0.2">
      <c r="A1958" t="s">
        <v>72</v>
      </c>
      <c r="B1958" t="s">
        <v>119</v>
      </c>
      <c r="C1958" s="99">
        <v>2025</v>
      </c>
      <c r="D1958" s="86">
        <v>2.5204712695706018E-2</v>
      </c>
    </row>
    <row r="1959" spans="1:4" x14ac:dyDescent="0.2">
      <c r="A1959" t="s">
        <v>73</v>
      </c>
      <c r="B1959" t="s">
        <v>119</v>
      </c>
      <c r="C1959">
        <v>2014</v>
      </c>
      <c r="D1959" s="91">
        <v>0.1659583905969261</v>
      </c>
    </row>
    <row r="1960" spans="1:4" x14ac:dyDescent="0.2">
      <c r="A1960" t="s">
        <v>73</v>
      </c>
      <c r="B1960" t="s">
        <v>119</v>
      </c>
      <c r="C1960">
        <v>2015</v>
      </c>
      <c r="D1960" s="91">
        <v>0.22269513091296764</v>
      </c>
    </row>
    <row r="1961" spans="1:4" x14ac:dyDescent="0.2">
      <c r="A1961" t="s">
        <v>73</v>
      </c>
      <c r="B1961" t="s">
        <v>119</v>
      </c>
      <c r="C1961">
        <v>2016</v>
      </c>
      <c r="D1961" s="91">
        <v>0.12472609743407723</v>
      </c>
    </row>
    <row r="1962" spans="1:4" x14ac:dyDescent="0.2">
      <c r="A1962" t="s">
        <v>73</v>
      </c>
      <c r="B1962" t="s">
        <v>119</v>
      </c>
      <c r="C1962">
        <v>2017</v>
      </c>
      <c r="D1962" s="91">
        <v>0.12782006769043908</v>
      </c>
    </row>
    <row r="1963" spans="1:4" x14ac:dyDescent="0.2">
      <c r="A1963" t="s">
        <v>73</v>
      </c>
      <c r="B1963" t="s">
        <v>119</v>
      </c>
      <c r="C1963">
        <v>2018</v>
      </c>
      <c r="D1963" s="91">
        <v>9.4572975852256005E-2</v>
      </c>
    </row>
    <row r="1964" spans="1:4" x14ac:dyDescent="0.2">
      <c r="A1964" t="s">
        <v>73</v>
      </c>
      <c r="B1964" t="s">
        <v>119</v>
      </c>
      <c r="C1964">
        <v>2019</v>
      </c>
      <c r="D1964" s="91">
        <v>7.9795429097978751E-2</v>
      </c>
    </row>
    <row r="1965" spans="1:4" x14ac:dyDescent="0.2">
      <c r="A1965" t="s">
        <v>73</v>
      </c>
      <c r="B1965" t="s">
        <v>119</v>
      </c>
      <c r="C1965">
        <v>2020</v>
      </c>
      <c r="D1965" s="91">
        <v>4.6953493931445031E-2</v>
      </c>
    </row>
    <row r="1966" spans="1:4" x14ac:dyDescent="0.2">
      <c r="A1966" t="s">
        <v>73</v>
      </c>
      <c r="B1966" t="s">
        <v>119</v>
      </c>
      <c r="C1966">
        <v>2021</v>
      </c>
      <c r="D1966" s="91">
        <v>8.8770710799632682E-2</v>
      </c>
    </row>
    <row r="1967" spans="1:4" x14ac:dyDescent="0.2">
      <c r="A1967" t="s">
        <v>73</v>
      </c>
      <c r="B1967" t="s">
        <v>119</v>
      </c>
      <c r="C1967">
        <v>2022</v>
      </c>
      <c r="D1967" s="91">
        <v>6.7831902700615607E-2</v>
      </c>
    </row>
    <row r="1968" spans="1:4" x14ac:dyDescent="0.2">
      <c r="A1968" t="s">
        <v>73</v>
      </c>
      <c r="B1968" t="s">
        <v>119</v>
      </c>
      <c r="C1968">
        <v>2023</v>
      </c>
      <c r="D1968" s="91">
        <v>-7.9007811473848343E-3</v>
      </c>
    </row>
    <row r="1969" spans="1:4" x14ac:dyDescent="0.2">
      <c r="A1969" t="s">
        <v>73</v>
      </c>
      <c r="B1969" t="s">
        <v>119</v>
      </c>
      <c r="C1969">
        <v>2024</v>
      </c>
      <c r="D1969" s="91">
        <v>-4.781859590315604E-3</v>
      </c>
    </row>
    <row r="1970" spans="1:4" x14ac:dyDescent="0.2">
      <c r="A1970" t="s">
        <v>73</v>
      </c>
      <c r="B1970" t="s">
        <v>119</v>
      </c>
      <c r="C1970" s="99">
        <v>2025</v>
      </c>
      <c r="D1970" s="86">
        <v>3.7028634954963571E-2</v>
      </c>
    </row>
    <row r="1971" spans="1:4" x14ac:dyDescent="0.2">
      <c r="A1971" t="s">
        <v>11</v>
      </c>
      <c r="B1971" t="s">
        <v>119</v>
      </c>
      <c r="C1971">
        <v>2014</v>
      </c>
      <c r="D1971" s="91">
        <v>0.28516084267348063</v>
      </c>
    </row>
    <row r="1972" spans="1:4" x14ac:dyDescent="0.2">
      <c r="A1972" t="s">
        <v>11</v>
      </c>
      <c r="B1972" t="s">
        <v>119</v>
      </c>
      <c r="C1972">
        <v>2015</v>
      </c>
      <c r="D1972" s="91">
        <v>0.13366517056566488</v>
      </c>
    </row>
    <row r="1973" spans="1:4" x14ac:dyDescent="0.2">
      <c r="A1973" t="s">
        <v>11</v>
      </c>
      <c r="B1973" t="s">
        <v>119</v>
      </c>
      <c r="C1973">
        <v>2016</v>
      </c>
      <c r="D1973" s="91">
        <v>0.1941295119926375</v>
      </c>
    </row>
    <row r="1974" spans="1:4" x14ac:dyDescent="0.2">
      <c r="A1974" t="s">
        <v>11</v>
      </c>
      <c r="B1974" t="s">
        <v>119</v>
      </c>
      <c r="C1974">
        <v>2017</v>
      </c>
      <c r="D1974" s="91">
        <v>0.276777306076604</v>
      </c>
    </row>
    <row r="1975" spans="1:4" x14ac:dyDescent="0.2">
      <c r="A1975" t="s">
        <v>11</v>
      </c>
      <c r="B1975" t="s">
        <v>119</v>
      </c>
      <c r="C1975">
        <v>2018</v>
      </c>
      <c r="D1975" s="91">
        <v>0.10037625566718893</v>
      </c>
    </row>
    <row r="1976" spans="1:4" x14ac:dyDescent="0.2">
      <c r="A1976" t="s">
        <v>11</v>
      </c>
      <c r="B1976" t="s">
        <v>119</v>
      </c>
      <c r="C1976">
        <v>2019</v>
      </c>
      <c r="D1976" s="91">
        <v>9.5064896461025256E-2</v>
      </c>
    </row>
    <row r="1977" spans="1:4" x14ac:dyDescent="0.2">
      <c r="A1977" t="s">
        <v>11</v>
      </c>
      <c r="B1977" t="s">
        <v>119</v>
      </c>
      <c r="C1977">
        <v>2020</v>
      </c>
      <c r="D1977" s="91">
        <v>0.1020889854705038</v>
      </c>
    </row>
    <row r="1978" spans="1:4" x14ac:dyDescent="0.2">
      <c r="A1978" t="s">
        <v>11</v>
      </c>
      <c r="B1978" t="s">
        <v>119</v>
      </c>
      <c r="C1978">
        <v>2021</v>
      </c>
      <c r="D1978" s="91">
        <v>9.6755074014735265E-2</v>
      </c>
    </row>
    <row r="1979" spans="1:4" x14ac:dyDescent="0.2">
      <c r="A1979" t="s">
        <v>11</v>
      </c>
      <c r="B1979" t="s">
        <v>119</v>
      </c>
      <c r="C1979">
        <v>2022</v>
      </c>
      <c r="D1979" s="91">
        <v>7.9532425307755658E-2</v>
      </c>
    </row>
    <row r="1980" spans="1:4" x14ac:dyDescent="0.2">
      <c r="A1980" t="s">
        <v>11</v>
      </c>
      <c r="B1980" t="s">
        <v>119</v>
      </c>
      <c r="C1980">
        <v>2023</v>
      </c>
      <c r="D1980" s="91">
        <v>0.13561219087974916</v>
      </c>
    </row>
    <row r="1981" spans="1:4" x14ac:dyDescent="0.2">
      <c r="A1981" t="s">
        <v>11</v>
      </c>
      <c r="B1981" t="s">
        <v>119</v>
      </c>
      <c r="C1981">
        <v>2024</v>
      </c>
      <c r="D1981" s="91">
        <v>6.6850392451549251E-2</v>
      </c>
    </row>
    <row r="1982" spans="1:4" x14ac:dyDescent="0.2">
      <c r="A1982" t="s">
        <v>11</v>
      </c>
      <c r="B1982" t="s">
        <v>119</v>
      </c>
      <c r="C1982" s="99">
        <v>2025</v>
      </c>
      <c r="D1982" s="86">
        <v>5.1082322560823193E-2</v>
      </c>
    </row>
    <row r="1983" spans="1:4" x14ac:dyDescent="0.2">
      <c r="A1983" s="99" t="s">
        <v>71</v>
      </c>
      <c r="B1983" s="99" t="s">
        <v>24</v>
      </c>
      <c r="C1983" s="99">
        <v>2014</v>
      </c>
      <c r="D1983" s="62">
        <v>237508296.05000001</v>
      </c>
    </row>
    <row r="1984" spans="1:4" x14ac:dyDescent="0.2">
      <c r="A1984" s="99" t="s">
        <v>71</v>
      </c>
      <c r="B1984" s="99" t="s">
        <v>24</v>
      </c>
      <c r="C1984" s="99">
        <v>2015</v>
      </c>
      <c r="D1984" s="62">
        <v>247186423.45000014</v>
      </c>
    </row>
    <row r="1985" spans="1:4" x14ac:dyDescent="0.2">
      <c r="A1985" s="99" t="s">
        <v>71</v>
      </c>
      <c r="B1985" s="99" t="s">
        <v>24</v>
      </c>
      <c r="C1985" s="99">
        <v>2016</v>
      </c>
      <c r="D1985" s="62">
        <v>249596294.58999982</v>
      </c>
    </row>
    <row r="1986" spans="1:4" x14ac:dyDescent="0.2">
      <c r="A1986" s="99" t="s">
        <v>71</v>
      </c>
      <c r="B1986" s="99" t="s">
        <v>24</v>
      </c>
      <c r="C1986" s="99">
        <v>2017</v>
      </c>
      <c r="D1986" s="62">
        <v>199002489.40000015</v>
      </c>
    </row>
    <row r="1987" spans="1:4" x14ac:dyDescent="0.2">
      <c r="A1987" s="99" t="s">
        <v>71</v>
      </c>
      <c r="B1987" s="99" t="s">
        <v>24</v>
      </c>
      <c r="C1987" s="99">
        <v>2018</v>
      </c>
      <c r="D1987" s="62">
        <v>205810541.80999991</v>
      </c>
    </row>
    <row r="1988" spans="1:4" x14ac:dyDescent="0.2">
      <c r="A1988" s="99" t="s">
        <v>71</v>
      </c>
      <c r="B1988" s="99" t="s">
        <v>24</v>
      </c>
      <c r="C1988" s="99">
        <v>2019</v>
      </c>
      <c r="D1988" s="62">
        <v>216587396.11000004</v>
      </c>
    </row>
    <row r="1989" spans="1:4" x14ac:dyDescent="0.2">
      <c r="A1989" s="99" t="s">
        <v>71</v>
      </c>
      <c r="B1989" s="99" t="s">
        <v>24</v>
      </c>
      <c r="C1989" s="99">
        <v>2020</v>
      </c>
      <c r="D1989" s="62">
        <v>234323859.49000001</v>
      </c>
    </row>
    <row r="1990" spans="1:4" x14ac:dyDescent="0.2">
      <c r="A1990" s="99" t="s">
        <v>71</v>
      </c>
      <c r="B1990" s="99" t="s">
        <v>24</v>
      </c>
      <c r="C1990" s="99">
        <v>2021</v>
      </c>
      <c r="D1990" s="62">
        <v>244713980</v>
      </c>
    </row>
    <row r="1991" spans="1:4" x14ac:dyDescent="0.2">
      <c r="A1991" s="99" t="s">
        <v>71</v>
      </c>
      <c r="B1991" s="99" t="s">
        <v>24</v>
      </c>
      <c r="C1991" s="99">
        <v>2022</v>
      </c>
      <c r="D1991" s="62">
        <v>228446822.99288034</v>
      </c>
    </row>
    <row r="1992" spans="1:4" x14ac:dyDescent="0.2">
      <c r="A1992" s="99" t="s">
        <v>71</v>
      </c>
      <c r="B1992" s="99" t="s">
        <v>24</v>
      </c>
      <c r="C1992" s="99">
        <v>2023</v>
      </c>
      <c r="D1992" s="62">
        <v>242826415.18926001</v>
      </c>
    </row>
    <row r="1993" spans="1:4" x14ac:dyDescent="0.2">
      <c r="A1993" s="99" t="s">
        <v>71</v>
      </c>
      <c r="B1993" s="99" t="s">
        <v>24</v>
      </c>
      <c r="C1993" s="99">
        <v>2024</v>
      </c>
      <c r="D1993" s="62">
        <v>260457218.75675899</v>
      </c>
    </row>
    <row r="1994" spans="1:4" x14ac:dyDescent="0.2">
      <c r="A1994" s="99" t="s">
        <v>71</v>
      </c>
      <c r="B1994" s="99" t="s">
        <v>24</v>
      </c>
      <c r="C1994" s="99">
        <v>2025</v>
      </c>
      <c r="D1994" s="62">
        <v>275168569.7677049</v>
      </c>
    </row>
    <row r="1995" spans="1:4" x14ac:dyDescent="0.2">
      <c r="A1995" s="99" t="s">
        <v>60</v>
      </c>
      <c r="B1995" s="99" t="s">
        <v>24</v>
      </c>
      <c r="C1995" s="99">
        <v>2014</v>
      </c>
      <c r="D1995" s="62">
        <v>193666303.95997745</v>
      </c>
    </row>
    <row r="1996" spans="1:4" x14ac:dyDescent="0.2">
      <c r="A1996" s="99" t="s">
        <v>60</v>
      </c>
      <c r="B1996" s="99" t="s">
        <v>24</v>
      </c>
      <c r="C1996" s="99">
        <v>2015</v>
      </c>
      <c r="D1996" s="62">
        <v>219356929.14081976</v>
      </c>
    </row>
    <row r="1997" spans="1:4" x14ac:dyDescent="0.2">
      <c r="A1997" s="99" t="s">
        <v>60</v>
      </c>
      <c r="B1997" s="99" t="s">
        <v>24</v>
      </c>
      <c r="C1997" s="99">
        <v>2016</v>
      </c>
      <c r="D1997" s="62">
        <v>227136575.45999995</v>
      </c>
    </row>
    <row r="1998" spans="1:4" x14ac:dyDescent="0.2">
      <c r="A1998" s="99" t="s">
        <v>60</v>
      </c>
      <c r="B1998" s="99" t="s">
        <v>24</v>
      </c>
      <c r="C1998" s="99">
        <v>2017</v>
      </c>
      <c r="D1998" s="62">
        <v>247228472.06000003</v>
      </c>
    </row>
    <row r="1999" spans="1:4" x14ac:dyDescent="0.2">
      <c r="A1999" s="99" t="s">
        <v>60</v>
      </c>
      <c r="B1999" s="99" t="s">
        <v>24</v>
      </c>
      <c r="C1999" s="99">
        <v>2018</v>
      </c>
      <c r="D1999" s="62">
        <v>233272467.24000004</v>
      </c>
    </row>
    <row r="2000" spans="1:4" x14ac:dyDescent="0.2">
      <c r="A2000" s="99" t="s">
        <v>60</v>
      </c>
      <c r="B2000" s="99" t="s">
        <v>24</v>
      </c>
      <c r="C2000" s="99">
        <v>2019</v>
      </c>
      <c r="D2000" s="62">
        <v>245012759.99999994</v>
      </c>
    </row>
    <row r="2001" spans="1:4" x14ac:dyDescent="0.2">
      <c r="A2001" s="99" t="s">
        <v>60</v>
      </c>
      <c r="B2001" s="99" t="s">
        <v>24</v>
      </c>
      <c r="C2001" s="99">
        <v>2020</v>
      </c>
      <c r="D2001" s="62">
        <v>261074845.04000005</v>
      </c>
    </row>
    <row r="2002" spans="1:4" x14ac:dyDescent="0.2">
      <c r="A2002" s="99" t="s">
        <v>60</v>
      </c>
      <c r="B2002" s="99" t="s">
        <v>24</v>
      </c>
      <c r="C2002" s="99">
        <v>2021</v>
      </c>
      <c r="D2002" s="62">
        <v>259631132.46999997</v>
      </c>
    </row>
    <row r="2003" spans="1:4" x14ac:dyDescent="0.2">
      <c r="A2003" s="99" t="s">
        <v>60</v>
      </c>
      <c r="B2003" s="99" t="s">
        <v>24</v>
      </c>
      <c r="C2003" s="99">
        <v>2022</v>
      </c>
      <c r="D2003" s="62">
        <v>272404755.66364884</v>
      </c>
    </row>
    <row r="2004" spans="1:4" x14ac:dyDescent="0.2">
      <c r="A2004" s="99" t="s">
        <v>60</v>
      </c>
      <c r="B2004" s="99" t="s">
        <v>24</v>
      </c>
      <c r="C2004" s="99">
        <v>2023</v>
      </c>
      <c r="D2004" s="62">
        <v>253009999.220801</v>
      </c>
    </row>
    <row r="2005" spans="1:4" x14ac:dyDescent="0.2">
      <c r="A2005" s="99" t="s">
        <v>60</v>
      </c>
      <c r="B2005" s="99" t="s">
        <v>24</v>
      </c>
      <c r="C2005" s="99">
        <v>2024</v>
      </c>
      <c r="D2005" s="62">
        <v>268338989.602525</v>
      </c>
    </row>
    <row r="2006" spans="1:4" x14ac:dyDescent="0.2">
      <c r="A2006" s="99" t="s">
        <v>60</v>
      </c>
      <c r="B2006" s="99" t="s">
        <v>24</v>
      </c>
      <c r="C2006" s="99">
        <v>2025</v>
      </c>
      <c r="D2006" s="62">
        <v>271492187.30243289</v>
      </c>
    </row>
    <row r="2007" spans="1:4" x14ac:dyDescent="0.2">
      <c r="A2007" s="99" t="s">
        <v>74</v>
      </c>
      <c r="B2007" s="99" t="s">
        <v>24</v>
      </c>
      <c r="C2007" s="99">
        <v>2014</v>
      </c>
      <c r="D2007" s="62">
        <v>168126416.31936592</v>
      </c>
    </row>
    <row r="2008" spans="1:4" x14ac:dyDescent="0.2">
      <c r="A2008" s="99" t="s">
        <v>74</v>
      </c>
      <c r="B2008" s="99" t="s">
        <v>24</v>
      </c>
      <c r="C2008" s="99">
        <v>2015</v>
      </c>
      <c r="D2008" s="62">
        <v>183596998.6113579</v>
      </c>
    </row>
    <row r="2009" spans="1:4" x14ac:dyDescent="0.2">
      <c r="A2009" s="99" t="s">
        <v>74</v>
      </c>
      <c r="B2009" s="99" t="s">
        <v>24</v>
      </c>
      <c r="C2009" s="99">
        <v>2016</v>
      </c>
      <c r="D2009" s="62">
        <v>201844092.7517001</v>
      </c>
    </row>
    <row r="2010" spans="1:4" x14ac:dyDescent="0.2">
      <c r="A2010" s="99" t="s">
        <v>74</v>
      </c>
      <c r="B2010" s="99" t="s">
        <v>24</v>
      </c>
      <c r="C2010" s="99">
        <v>2017</v>
      </c>
      <c r="D2010" s="62">
        <v>213246517.51770031</v>
      </c>
    </row>
    <row r="2011" spans="1:4" x14ac:dyDescent="0.2">
      <c r="A2011" s="99" t="s">
        <v>74</v>
      </c>
      <c r="B2011" s="99" t="s">
        <v>24</v>
      </c>
      <c r="C2011" s="99">
        <v>2018</v>
      </c>
      <c r="D2011" s="62">
        <v>193950336.35070032</v>
      </c>
    </row>
    <row r="2012" spans="1:4" x14ac:dyDescent="0.2">
      <c r="A2012" s="99" t="s">
        <v>74</v>
      </c>
      <c r="B2012" s="99" t="s">
        <v>24</v>
      </c>
      <c r="C2012" s="99">
        <v>2019</v>
      </c>
      <c r="D2012" s="62">
        <v>202140810.94</v>
      </c>
    </row>
    <row r="2013" spans="1:4" x14ac:dyDescent="0.2">
      <c r="A2013" s="99" t="s">
        <v>74</v>
      </c>
      <c r="B2013" s="99" t="s">
        <v>24</v>
      </c>
      <c r="C2013" s="99">
        <v>2020</v>
      </c>
      <c r="D2013" s="62">
        <v>211081248.92949992</v>
      </c>
    </row>
    <row r="2014" spans="1:4" x14ac:dyDescent="0.2">
      <c r="A2014" s="99" t="s">
        <v>74</v>
      </c>
      <c r="B2014" s="99" t="s">
        <v>24</v>
      </c>
      <c r="C2014" s="99">
        <v>2021</v>
      </c>
      <c r="D2014" s="62">
        <v>211743542.95000002</v>
      </c>
    </row>
    <row r="2015" spans="1:4" x14ac:dyDescent="0.2">
      <c r="A2015" s="99" t="s">
        <v>74</v>
      </c>
      <c r="B2015" s="99" t="s">
        <v>24</v>
      </c>
      <c r="C2015" s="99">
        <v>2022</v>
      </c>
      <c r="D2015" s="62">
        <v>216492118.14999998</v>
      </c>
    </row>
    <row r="2016" spans="1:4" x14ac:dyDescent="0.2">
      <c r="A2016" s="99" t="s">
        <v>74</v>
      </c>
      <c r="B2016" s="99" t="s">
        <v>24</v>
      </c>
      <c r="C2016" s="99">
        <v>2023</v>
      </c>
      <c r="D2016" s="62">
        <v>201885771.52845302</v>
      </c>
    </row>
    <row r="2017" spans="1:4" x14ac:dyDescent="0.2">
      <c r="A2017" s="99" t="s">
        <v>74</v>
      </c>
      <c r="B2017" s="99" t="s">
        <v>24</v>
      </c>
      <c r="C2017" s="99">
        <v>2024</v>
      </c>
      <c r="D2017" s="62">
        <v>241495641.69999999</v>
      </c>
    </row>
    <row r="2018" spans="1:4" x14ac:dyDescent="0.2">
      <c r="A2018" s="99" t="s">
        <v>74</v>
      </c>
      <c r="B2018" s="99" t="s">
        <v>24</v>
      </c>
      <c r="C2018" s="99">
        <v>2025</v>
      </c>
      <c r="D2018" s="62">
        <v>258070250.19999996</v>
      </c>
    </row>
    <row r="2019" spans="1:4" x14ac:dyDescent="0.2">
      <c r="A2019" s="99" t="s">
        <v>72</v>
      </c>
      <c r="B2019" s="99" t="s">
        <v>24</v>
      </c>
      <c r="C2019" s="99">
        <v>2014</v>
      </c>
      <c r="D2019" s="62">
        <v>68841001</v>
      </c>
    </row>
    <row r="2020" spans="1:4" x14ac:dyDescent="0.2">
      <c r="A2020" s="99" t="s">
        <v>72</v>
      </c>
      <c r="B2020" s="99" t="s">
        <v>24</v>
      </c>
      <c r="C2020" s="99">
        <v>2015</v>
      </c>
      <c r="D2020" s="62">
        <v>74555894</v>
      </c>
    </row>
    <row r="2021" spans="1:4" x14ac:dyDescent="0.2">
      <c r="A2021" s="99" t="s">
        <v>72</v>
      </c>
      <c r="B2021" s="99" t="s">
        <v>24</v>
      </c>
      <c r="C2021" s="99">
        <v>2016</v>
      </c>
      <c r="D2021" s="62">
        <v>72859152</v>
      </c>
    </row>
    <row r="2022" spans="1:4" x14ac:dyDescent="0.2">
      <c r="A2022" s="99" t="s">
        <v>72</v>
      </c>
      <c r="B2022" s="99" t="s">
        <v>24</v>
      </c>
      <c r="C2022" s="99">
        <v>2017</v>
      </c>
      <c r="D2022" s="62">
        <v>61634094</v>
      </c>
    </row>
    <row r="2023" spans="1:4" x14ac:dyDescent="0.2">
      <c r="A2023" s="99" t="s">
        <v>72</v>
      </c>
      <c r="B2023" s="99" t="s">
        <v>24</v>
      </c>
      <c r="C2023" s="99">
        <v>2018</v>
      </c>
      <c r="D2023" s="62">
        <v>61823568</v>
      </c>
    </row>
    <row r="2024" spans="1:4" x14ac:dyDescent="0.2">
      <c r="A2024" s="99" t="s">
        <v>72</v>
      </c>
      <c r="B2024" s="99" t="s">
        <v>24</v>
      </c>
      <c r="C2024" s="99">
        <v>2019</v>
      </c>
      <c r="D2024" s="62">
        <v>63667442</v>
      </c>
    </row>
    <row r="2025" spans="1:4" x14ac:dyDescent="0.2">
      <c r="A2025" s="99" t="s">
        <v>72</v>
      </c>
      <c r="B2025" s="99" t="s">
        <v>24</v>
      </c>
      <c r="C2025" s="99">
        <v>2020</v>
      </c>
      <c r="D2025" s="62">
        <v>64655473</v>
      </c>
    </row>
    <row r="2026" spans="1:4" x14ac:dyDescent="0.2">
      <c r="A2026" s="99" t="s">
        <v>72</v>
      </c>
      <c r="B2026" s="99" t="s">
        <v>24</v>
      </c>
      <c r="C2026" s="99">
        <v>2021</v>
      </c>
      <c r="D2026" s="62">
        <v>67864322</v>
      </c>
    </row>
    <row r="2027" spans="1:4" x14ac:dyDescent="0.2">
      <c r="A2027" s="99" t="s">
        <v>72</v>
      </c>
      <c r="B2027" s="99" t="s">
        <v>24</v>
      </c>
      <c r="C2027" s="99">
        <v>2022</v>
      </c>
      <c r="D2027" s="62">
        <v>66190170</v>
      </c>
    </row>
    <row r="2028" spans="1:4" x14ac:dyDescent="0.2">
      <c r="A2028" s="99" t="s">
        <v>72</v>
      </c>
      <c r="B2028" s="99" t="s">
        <v>24</v>
      </c>
      <c r="C2028" s="99">
        <v>2023</v>
      </c>
      <c r="D2028" s="62">
        <v>68830782.150000006</v>
      </c>
    </row>
    <row r="2029" spans="1:4" x14ac:dyDescent="0.2">
      <c r="A2029" s="99" t="s">
        <v>72</v>
      </c>
      <c r="B2029" s="99" t="s">
        <v>24</v>
      </c>
      <c r="C2029" s="99">
        <v>2024</v>
      </c>
      <c r="D2029" s="62">
        <v>68619411.049999997</v>
      </c>
    </row>
    <row r="2030" spans="1:4" x14ac:dyDescent="0.2">
      <c r="A2030" s="99" t="s">
        <v>72</v>
      </c>
      <c r="B2030" s="99" t="s">
        <v>24</v>
      </c>
      <c r="C2030" s="99">
        <v>2025</v>
      </c>
      <c r="D2030" s="62">
        <v>71600351</v>
      </c>
    </row>
    <row r="2031" spans="1:4" x14ac:dyDescent="0.2">
      <c r="A2031" s="99" t="s">
        <v>73</v>
      </c>
      <c r="B2031" s="99" t="s">
        <v>24</v>
      </c>
      <c r="C2031" s="99">
        <v>2014</v>
      </c>
      <c r="D2031" s="62">
        <v>570397876.60445297</v>
      </c>
    </row>
    <row r="2032" spans="1:4" x14ac:dyDescent="0.2">
      <c r="A2032" s="99" t="s">
        <v>73</v>
      </c>
      <c r="B2032" s="99" t="s">
        <v>24</v>
      </c>
      <c r="C2032" s="99">
        <v>2015</v>
      </c>
      <c r="D2032" s="62">
        <v>660983658.95942676</v>
      </c>
    </row>
    <row r="2033" spans="1:4" x14ac:dyDescent="0.2">
      <c r="A2033" s="99" t="s">
        <v>73</v>
      </c>
      <c r="B2033" s="99" t="s">
        <v>24</v>
      </c>
      <c r="C2033" s="99">
        <v>2016</v>
      </c>
      <c r="D2033" s="62">
        <v>540684522.96317005</v>
      </c>
    </row>
    <row r="2034" spans="1:4" x14ac:dyDescent="0.2">
      <c r="A2034" s="99" t="s">
        <v>73</v>
      </c>
      <c r="B2034" s="99" t="s">
        <v>24</v>
      </c>
      <c r="C2034" s="99">
        <v>2017</v>
      </c>
      <c r="D2034" s="62">
        <v>571480629.99241698</v>
      </c>
    </row>
    <row r="2035" spans="1:4" x14ac:dyDescent="0.2">
      <c r="A2035" s="99" t="s">
        <v>73</v>
      </c>
      <c r="B2035" s="99" t="s">
        <v>24</v>
      </c>
      <c r="C2035" s="99">
        <v>2018</v>
      </c>
      <c r="D2035" s="62">
        <v>536550936.08021176</v>
      </c>
    </row>
    <row r="2036" spans="1:4" x14ac:dyDescent="0.2">
      <c r="A2036" s="99" t="s">
        <v>73</v>
      </c>
      <c r="B2036" s="99" t="s">
        <v>24</v>
      </c>
      <c r="C2036" s="99">
        <v>2019</v>
      </c>
      <c r="D2036" s="62">
        <v>531739960.63999987</v>
      </c>
    </row>
    <row r="2037" spans="1:4" x14ac:dyDescent="0.2">
      <c r="A2037" s="99" t="s">
        <v>73</v>
      </c>
      <c r="B2037" s="99" t="s">
        <v>24</v>
      </c>
      <c r="C2037" s="99">
        <v>2020</v>
      </c>
      <c r="D2037" s="62">
        <v>528816095.91754162</v>
      </c>
    </row>
    <row r="2038" spans="1:4" x14ac:dyDescent="0.2">
      <c r="A2038" s="99" t="s">
        <v>73</v>
      </c>
      <c r="B2038" s="99" t="s">
        <v>24</v>
      </c>
      <c r="C2038" s="99">
        <v>2021</v>
      </c>
      <c r="D2038" s="62">
        <v>453471810.66203511</v>
      </c>
    </row>
    <row r="2039" spans="1:4" x14ac:dyDescent="0.2">
      <c r="A2039" s="99" t="s">
        <v>73</v>
      </c>
      <c r="B2039" s="99" t="s">
        <v>24</v>
      </c>
      <c r="C2039" s="99">
        <v>2022</v>
      </c>
      <c r="D2039" s="62">
        <v>444340101.31323445</v>
      </c>
    </row>
    <row r="2040" spans="1:4" x14ac:dyDescent="0.2">
      <c r="A2040" s="99" t="s">
        <v>73</v>
      </c>
      <c r="B2040" s="99" t="s">
        <v>24</v>
      </c>
      <c r="C2040" s="99">
        <v>2023</v>
      </c>
      <c r="D2040" s="62">
        <v>435619342.35323399</v>
      </c>
    </row>
    <row r="2041" spans="1:4" x14ac:dyDescent="0.2">
      <c r="A2041" s="99" t="s">
        <v>73</v>
      </c>
      <c r="B2041" s="99" t="s">
        <v>24</v>
      </c>
      <c r="C2041" s="99">
        <v>2024</v>
      </c>
      <c r="D2041" s="62">
        <v>494086406.69</v>
      </c>
    </row>
    <row r="2042" spans="1:4" x14ac:dyDescent="0.2">
      <c r="A2042" s="99" t="s">
        <v>73</v>
      </c>
      <c r="B2042" s="99" t="s">
        <v>24</v>
      </c>
      <c r="C2042" s="99">
        <v>2025</v>
      </c>
      <c r="D2042" s="62">
        <v>568275715.77999997</v>
      </c>
    </row>
    <row r="2043" spans="1:4" x14ac:dyDescent="0.2">
      <c r="A2043" s="99" t="s">
        <v>11</v>
      </c>
      <c r="B2043" s="99" t="s">
        <v>24</v>
      </c>
      <c r="C2043" s="99">
        <v>2014</v>
      </c>
      <c r="D2043" s="62">
        <v>172848702.6833567</v>
      </c>
    </row>
    <row r="2044" spans="1:4" x14ac:dyDescent="0.2">
      <c r="A2044" s="99" t="s">
        <v>11</v>
      </c>
      <c r="B2044" s="99" t="s">
        <v>24</v>
      </c>
      <c r="C2044" s="99">
        <v>2015</v>
      </c>
      <c r="D2044" s="62">
        <v>182952398.07350513</v>
      </c>
    </row>
    <row r="2045" spans="1:4" x14ac:dyDescent="0.2">
      <c r="A2045" s="99" t="s">
        <v>11</v>
      </c>
      <c r="B2045" s="99" t="s">
        <v>24</v>
      </c>
      <c r="C2045" s="99">
        <v>2016</v>
      </c>
      <c r="D2045" s="62">
        <v>192748173.96339163</v>
      </c>
    </row>
    <row r="2046" spans="1:4" x14ac:dyDescent="0.2">
      <c r="A2046" s="99" t="s">
        <v>11</v>
      </c>
      <c r="B2046" s="99" t="s">
        <v>24</v>
      </c>
      <c r="C2046" s="99">
        <v>2017</v>
      </c>
      <c r="D2046" s="62">
        <v>200585652.29488033</v>
      </c>
    </row>
    <row r="2047" spans="1:4" x14ac:dyDescent="0.2">
      <c r="A2047" s="99" t="s">
        <v>11</v>
      </c>
      <c r="B2047" s="99" t="s">
        <v>24</v>
      </c>
      <c r="C2047" s="99">
        <v>2018</v>
      </c>
      <c r="D2047" s="62">
        <v>198748310.00000003</v>
      </c>
    </row>
    <row r="2048" spans="1:4" x14ac:dyDescent="0.2">
      <c r="A2048" s="99" t="s">
        <v>11</v>
      </c>
      <c r="B2048" s="99" t="s">
        <v>24</v>
      </c>
      <c r="C2048" s="99">
        <v>2019</v>
      </c>
      <c r="D2048" s="62">
        <v>209292233.70999998</v>
      </c>
    </row>
    <row r="2049" spans="1:4" x14ac:dyDescent="0.2">
      <c r="A2049" s="99" t="s">
        <v>11</v>
      </c>
      <c r="B2049" s="99" t="s">
        <v>24</v>
      </c>
      <c r="C2049" s="99">
        <v>2020</v>
      </c>
      <c r="D2049" s="62">
        <v>219120426.28799996</v>
      </c>
    </row>
    <row r="2050" spans="1:4" x14ac:dyDescent="0.2">
      <c r="A2050" s="99" t="s">
        <v>11</v>
      </c>
      <c r="B2050" s="99" t="s">
        <v>24</v>
      </c>
      <c r="C2050" s="99">
        <v>2021</v>
      </c>
      <c r="D2050" s="62">
        <v>219140366.46799999</v>
      </c>
    </row>
    <row r="2051" spans="1:4" x14ac:dyDescent="0.2">
      <c r="A2051" s="99" t="s">
        <v>11</v>
      </c>
      <c r="B2051" s="99" t="s">
        <v>24</v>
      </c>
      <c r="C2051" s="99">
        <v>2022</v>
      </c>
      <c r="D2051" s="62">
        <v>223873242.37130001</v>
      </c>
    </row>
    <row r="2052" spans="1:4" x14ac:dyDescent="0.2">
      <c r="A2052" s="99" t="s">
        <v>11</v>
      </c>
      <c r="B2052" s="99" t="s">
        <v>24</v>
      </c>
      <c r="C2052" s="99">
        <v>2023</v>
      </c>
      <c r="D2052" s="62">
        <v>209843130.05524862</v>
      </c>
    </row>
    <row r="2053" spans="1:4" x14ac:dyDescent="0.2">
      <c r="A2053" s="99" t="s">
        <v>11</v>
      </c>
      <c r="B2053" s="99" t="s">
        <v>24</v>
      </c>
      <c r="C2053" s="99">
        <v>2024</v>
      </c>
      <c r="D2053" s="62">
        <v>228465621.7913</v>
      </c>
    </row>
    <row r="2054" spans="1:4" x14ac:dyDescent="0.2">
      <c r="A2054" s="99" t="s">
        <v>11</v>
      </c>
      <c r="B2054" s="99" t="s">
        <v>24</v>
      </c>
      <c r="C2054" s="99">
        <v>2025</v>
      </c>
      <c r="D2054" s="62">
        <v>228092987.38422316</v>
      </c>
    </row>
    <row r="2055" spans="1:4" x14ac:dyDescent="0.2">
      <c r="A2055" s="99" t="s">
        <v>71</v>
      </c>
      <c r="B2055" s="99" t="s">
        <v>28</v>
      </c>
      <c r="C2055" s="99">
        <v>2014</v>
      </c>
      <c r="D2055" s="102">
        <v>10548958</v>
      </c>
    </row>
    <row r="2056" spans="1:4" x14ac:dyDescent="0.2">
      <c r="A2056" s="99" t="s">
        <v>71</v>
      </c>
      <c r="B2056" s="99" t="s">
        <v>28</v>
      </c>
      <c r="C2056" s="99">
        <v>2015</v>
      </c>
      <c r="D2056" s="102">
        <v>8892493</v>
      </c>
    </row>
    <row r="2057" spans="1:4" x14ac:dyDescent="0.2">
      <c r="A2057" s="99" t="s">
        <v>71</v>
      </c>
      <c r="B2057" s="99" t="s">
        <v>28</v>
      </c>
      <c r="C2057" s="99">
        <v>2016</v>
      </c>
      <c r="D2057" s="102">
        <v>7742795</v>
      </c>
    </row>
    <row r="2058" spans="1:4" x14ac:dyDescent="0.2">
      <c r="A2058" s="99" t="s">
        <v>71</v>
      </c>
      <c r="B2058" s="99" t="s">
        <v>28</v>
      </c>
      <c r="C2058" s="99">
        <v>2017</v>
      </c>
      <c r="D2058" s="102">
        <v>8753689</v>
      </c>
    </row>
    <row r="2059" spans="1:4" x14ac:dyDescent="0.2">
      <c r="A2059" s="99" t="s">
        <v>71</v>
      </c>
      <c r="B2059" s="99" t="s">
        <v>28</v>
      </c>
      <c r="C2059" s="99">
        <v>2018</v>
      </c>
      <c r="D2059" s="102">
        <v>7861107</v>
      </c>
    </row>
    <row r="2060" spans="1:4" x14ac:dyDescent="0.2">
      <c r="A2060" s="99" t="s">
        <v>71</v>
      </c>
      <c r="B2060" s="99" t="s">
        <v>28</v>
      </c>
      <c r="C2060" s="99">
        <v>2019</v>
      </c>
      <c r="D2060" s="102">
        <v>7983183</v>
      </c>
    </row>
    <row r="2061" spans="1:4" x14ac:dyDescent="0.2">
      <c r="A2061" s="99" t="s">
        <v>71</v>
      </c>
      <c r="B2061" s="99" t="s">
        <v>28</v>
      </c>
      <c r="C2061" s="99">
        <v>2020</v>
      </c>
      <c r="D2061" s="102">
        <v>4269725</v>
      </c>
    </row>
    <row r="2062" spans="1:4" x14ac:dyDescent="0.2">
      <c r="A2062" s="99" t="s">
        <v>71</v>
      </c>
      <c r="B2062" s="99" t="s">
        <v>28</v>
      </c>
      <c r="C2062" s="99">
        <v>2021</v>
      </c>
      <c r="D2062" s="102">
        <v>7910395</v>
      </c>
    </row>
    <row r="2063" spans="1:4" x14ac:dyDescent="0.2">
      <c r="A2063" s="99" t="s">
        <v>71</v>
      </c>
      <c r="B2063" s="99" t="s">
        <v>28</v>
      </c>
      <c r="C2063" s="99">
        <v>2022</v>
      </c>
      <c r="D2063" s="102">
        <v>5257247.04</v>
      </c>
    </row>
    <row r="2064" spans="1:4" x14ac:dyDescent="0.2">
      <c r="A2064" s="99" t="s">
        <v>71</v>
      </c>
      <c r="B2064" s="99" t="s">
        <v>28</v>
      </c>
      <c r="C2064" s="99">
        <v>2023</v>
      </c>
      <c r="D2064" s="62">
        <v>3492601.15</v>
      </c>
    </row>
    <row r="2065" spans="1:4" x14ac:dyDescent="0.2">
      <c r="A2065" s="99" t="s">
        <v>71</v>
      </c>
      <c r="B2065" s="99" t="s">
        <v>28</v>
      </c>
      <c r="C2065" s="99">
        <v>2024</v>
      </c>
      <c r="D2065" s="62">
        <v>394166.859999999</v>
      </c>
    </row>
    <row r="2066" spans="1:4" x14ac:dyDescent="0.2">
      <c r="A2066" s="99" t="s">
        <v>71</v>
      </c>
      <c r="B2066" s="99" t="s">
        <v>28</v>
      </c>
      <c r="C2066" s="99">
        <v>2025</v>
      </c>
      <c r="D2066" s="62">
        <v>-115828.16000000015</v>
      </c>
    </row>
    <row r="2067" spans="1:4" x14ac:dyDescent="0.2">
      <c r="A2067" s="99" t="s">
        <v>60</v>
      </c>
      <c r="B2067" s="99" t="s">
        <v>28</v>
      </c>
      <c r="C2067" s="99">
        <v>2014</v>
      </c>
      <c r="D2067" s="102">
        <v>1339963.08</v>
      </c>
    </row>
    <row r="2068" spans="1:4" x14ac:dyDescent="0.2">
      <c r="A2068" s="99" t="s">
        <v>60</v>
      </c>
      <c r="B2068" s="99" t="s">
        <v>28</v>
      </c>
      <c r="C2068" s="99">
        <v>2015</v>
      </c>
      <c r="D2068" s="102">
        <v>480344.22</v>
      </c>
    </row>
    <row r="2069" spans="1:4" x14ac:dyDescent="0.2">
      <c r="A2069" s="99" t="s">
        <v>60</v>
      </c>
      <c r="B2069" s="99" t="s">
        <v>28</v>
      </c>
      <c r="C2069" s="99">
        <v>2016</v>
      </c>
      <c r="D2069" s="102">
        <v>575455.72</v>
      </c>
    </row>
    <row r="2070" spans="1:4" x14ac:dyDescent="0.2">
      <c r="A2070" s="99" t="s">
        <v>60</v>
      </c>
      <c r="B2070" s="99" t="s">
        <v>28</v>
      </c>
      <c r="C2070" s="99">
        <v>2017</v>
      </c>
      <c r="D2070" s="102">
        <v>1153182.1599999999</v>
      </c>
    </row>
    <row r="2071" spans="1:4" x14ac:dyDescent="0.2">
      <c r="A2071" s="99" t="s">
        <v>60</v>
      </c>
      <c r="B2071" s="99" t="s">
        <v>28</v>
      </c>
      <c r="C2071" s="99">
        <v>2018</v>
      </c>
      <c r="D2071" s="102">
        <v>378960.62</v>
      </c>
    </row>
    <row r="2072" spans="1:4" x14ac:dyDescent="0.2">
      <c r="A2072" s="99" t="s">
        <v>60</v>
      </c>
      <c r="B2072" s="99" t="s">
        <v>28</v>
      </c>
      <c r="C2072" s="99">
        <v>2019</v>
      </c>
      <c r="D2072" s="61">
        <v>3623000</v>
      </c>
    </row>
    <row r="2073" spans="1:4" x14ac:dyDescent="0.2">
      <c r="A2073" s="99" t="s">
        <v>60</v>
      </c>
      <c r="B2073" s="99" t="s">
        <v>28</v>
      </c>
      <c r="C2073" s="99">
        <v>2020</v>
      </c>
      <c r="D2073" s="61">
        <v>1497263.66</v>
      </c>
    </row>
    <row r="2074" spans="1:4" x14ac:dyDescent="0.2">
      <c r="A2074" s="99" t="s">
        <v>60</v>
      </c>
      <c r="B2074" s="99" t="s">
        <v>28</v>
      </c>
      <c r="C2074" s="99">
        <v>2021</v>
      </c>
      <c r="D2074" s="61">
        <v>516000</v>
      </c>
    </row>
    <row r="2075" spans="1:4" x14ac:dyDescent="0.2">
      <c r="A2075" s="99" t="s">
        <v>60</v>
      </c>
      <c r="B2075" s="99" t="s">
        <v>28</v>
      </c>
      <c r="C2075" s="99">
        <v>2022</v>
      </c>
      <c r="D2075" s="102">
        <v>1449000</v>
      </c>
    </row>
    <row r="2076" spans="1:4" x14ac:dyDescent="0.2">
      <c r="A2076" s="99" t="s">
        <v>60</v>
      </c>
      <c r="B2076" s="99" t="s">
        <v>28</v>
      </c>
      <c r="C2076" s="99">
        <v>2023</v>
      </c>
      <c r="D2076" s="62">
        <v>7118674.4127071826</v>
      </c>
    </row>
    <row r="2077" spans="1:4" x14ac:dyDescent="0.2">
      <c r="A2077" s="99" t="s">
        <v>60</v>
      </c>
      <c r="B2077" s="99" t="s">
        <v>28</v>
      </c>
      <c r="C2077" s="99">
        <v>2024</v>
      </c>
      <c r="D2077" s="62">
        <v>395169.05</v>
      </c>
    </row>
    <row r="2078" spans="1:4" x14ac:dyDescent="0.2">
      <c r="A2078" s="99" t="s">
        <v>60</v>
      </c>
      <c r="B2078" s="99" t="s">
        <v>28</v>
      </c>
      <c r="C2078" s="99">
        <v>2025</v>
      </c>
      <c r="D2078" s="62">
        <v>-10960766.130000001</v>
      </c>
    </row>
    <row r="2079" spans="1:4" x14ac:dyDescent="0.2">
      <c r="A2079" s="99" t="s">
        <v>74</v>
      </c>
      <c r="B2079" s="99" t="s">
        <v>28</v>
      </c>
      <c r="C2079" s="99">
        <v>2014</v>
      </c>
      <c r="D2079" s="102">
        <v>-814376</v>
      </c>
    </row>
    <row r="2080" spans="1:4" x14ac:dyDescent="0.2">
      <c r="A2080" s="99" t="s">
        <v>74</v>
      </c>
      <c r="B2080" s="99" t="s">
        <v>28</v>
      </c>
      <c r="C2080" s="99">
        <v>2015</v>
      </c>
      <c r="D2080" s="102">
        <v>-1650836.99</v>
      </c>
    </row>
    <row r="2081" spans="1:4" x14ac:dyDescent="0.2">
      <c r="A2081" s="99" t="s">
        <v>74</v>
      </c>
      <c r="B2081" s="99" t="s">
        <v>28</v>
      </c>
      <c r="C2081" s="99">
        <v>2016</v>
      </c>
      <c r="D2081" s="102">
        <v>-1799147</v>
      </c>
    </row>
    <row r="2082" spans="1:4" x14ac:dyDescent="0.2">
      <c r="A2082" s="99" t="s">
        <v>74</v>
      </c>
      <c r="B2082" s="99" t="s">
        <v>28</v>
      </c>
      <c r="C2082" s="99">
        <v>2017</v>
      </c>
      <c r="D2082" s="102">
        <v>113898</v>
      </c>
    </row>
    <row r="2083" spans="1:4" x14ac:dyDescent="0.2">
      <c r="A2083" s="99" t="s">
        <v>74</v>
      </c>
      <c r="B2083" s="99" t="s">
        <v>28</v>
      </c>
      <c r="C2083" s="99">
        <v>2018</v>
      </c>
      <c r="D2083" s="102">
        <v>0.79999999998835802</v>
      </c>
    </row>
    <row r="2084" spans="1:4" x14ac:dyDescent="0.2">
      <c r="A2084" s="99" t="s">
        <v>74</v>
      </c>
      <c r="B2084" s="99" t="s">
        <v>28</v>
      </c>
      <c r="C2084" s="99">
        <v>2019</v>
      </c>
      <c r="D2084" s="61">
        <v>2206947</v>
      </c>
    </row>
    <row r="2085" spans="1:4" x14ac:dyDescent="0.2">
      <c r="A2085" s="99" t="s">
        <v>74</v>
      </c>
      <c r="B2085" s="99" t="s">
        <v>28</v>
      </c>
      <c r="C2085" s="99">
        <v>2020</v>
      </c>
      <c r="D2085" s="61">
        <v>2252157.0299999998</v>
      </c>
    </row>
    <row r="2086" spans="1:4" x14ac:dyDescent="0.2">
      <c r="A2086" s="99" t="s">
        <v>74</v>
      </c>
      <c r="B2086" s="99" t="s">
        <v>28</v>
      </c>
      <c r="C2086" s="99">
        <v>2021</v>
      </c>
      <c r="D2086" s="61">
        <v>12410.59</v>
      </c>
    </row>
    <row r="2087" spans="1:4" x14ac:dyDescent="0.2">
      <c r="A2087" s="99" t="s">
        <v>74</v>
      </c>
      <c r="B2087" s="99" t="s">
        <v>28</v>
      </c>
      <c r="C2087" s="99">
        <v>2022</v>
      </c>
      <c r="D2087" s="102">
        <v>93917.39</v>
      </c>
    </row>
    <row r="2088" spans="1:4" x14ac:dyDescent="0.2">
      <c r="A2088" s="99" t="s">
        <v>74</v>
      </c>
      <c r="B2088" s="99" t="s">
        <v>28</v>
      </c>
      <c r="C2088" s="99">
        <v>2023</v>
      </c>
      <c r="D2088" s="62">
        <v>78963.091712707188</v>
      </c>
    </row>
    <row r="2089" spans="1:4" x14ac:dyDescent="0.2">
      <c r="A2089" s="99" t="s">
        <v>74</v>
      </c>
      <c r="B2089" s="99" t="s">
        <v>28</v>
      </c>
      <c r="C2089" s="99">
        <v>2024</v>
      </c>
      <c r="D2089" s="62">
        <v>93151.34</v>
      </c>
    </row>
    <row r="2090" spans="1:4" x14ac:dyDescent="0.2">
      <c r="A2090" s="99" t="s">
        <v>74</v>
      </c>
      <c r="B2090" s="99" t="s">
        <v>28</v>
      </c>
      <c r="C2090" s="99">
        <v>2025</v>
      </c>
      <c r="D2090" s="62">
        <v>1585116.6700000016</v>
      </c>
    </row>
    <row r="2091" spans="1:4" x14ac:dyDescent="0.2">
      <c r="A2091" s="99" t="s">
        <v>72</v>
      </c>
      <c r="B2091" s="99" t="s">
        <v>28</v>
      </c>
      <c r="C2091" s="99">
        <v>2014</v>
      </c>
      <c r="D2091" s="102">
        <v>1053950</v>
      </c>
    </row>
    <row r="2092" spans="1:4" x14ac:dyDescent="0.2">
      <c r="A2092" s="99" t="s">
        <v>72</v>
      </c>
      <c r="B2092" s="99" t="s">
        <v>28</v>
      </c>
      <c r="C2092" s="99">
        <v>2015</v>
      </c>
      <c r="D2092" s="102">
        <v>1202768</v>
      </c>
    </row>
    <row r="2093" spans="1:4" x14ac:dyDescent="0.2">
      <c r="A2093" s="99" t="s">
        <v>72</v>
      </c>
      <c r="B2093" s="99" t="s">
        <v>28</v>
      </c>
      <c r="C2093" s="99">
        <v>2016</v>
      </c>
      <c r="D2093" s="99">
        <v>1341661</v>
      </c>
    </row>
    <row r="2094" spans="1:4" x14ac:dyDescent="0.2">
      <c r="A2094" s="99" t="s">
        <v>72</v>
      </c>
      <c r="B2094" s="99" t="s">
        <v>28</v>
      </c>
      <c r="C2094" s="99">
        <v>2017</v>
      </c>
      <c r="D2094" s="102">
        <v>2326602</v>
      </c>
    </row>
    <row r="2095" spans="1:4" x14ac:dyDescent="0.2">
      <c r="A2095" s="99" t="s">
        <v>72</v>
      </c>
      <c r="B2095" s="99" t="s">
        <v>28</v>
      </c>
      <c r="C2095" s="99">
        <v>2018</v>
      </c>
      <c r="D2095" s="102">
        <v>1880904</v>
      </c>
    </row>
    <row r="2096" spans="1:4" x14ac:dyDescent="0.2">
      <c r="A2096" s="99" t="s">
        <v>72</v>
      </c>
      <c r="B2096" s="99" t="s">
        <v>28</v>
      </c>
      <c r="C2096" s="99">
        <v>2019</v>
      </c>
      <c r="D2096" s="102">
        <v>1618382</v>
      </c>
    </row>
    <row r="2097" spans="1:4" x14ac:dyDescent="0.2">
      <c r="A2097" s="99" t="s">
        <v>72</v>
      </c>
      <c r="B2097" s="99" t="s">
        <v>28</v>
      </c>
      <c r="C2097" s="99">
        <v>2020</v>
      </c>
      <c r="D2097" s="102">
        <v>1839655</v>
      </c>
    </row>
    <row r="2098" spans="1:4" x14ac:dyDescent="0.2">
      <c r="A2098" s="99" t="s">
        <v>72</v>
      </c>
      <c r="B2098" s="99" t="s">
        <v>28</v>
      </c>
      <c r="C2098" s="99">
        <v>2021</v>
      </c>
      <c r="D2098" s="102">
        <v>2583955</v>
      </c>
    </row>
    <row r="2099" spans="1:4" x14ac:dyDescent="0.2">
      <c r="A2099" s="99" t="s">
        <v>72</v>
      </c>
      <c r="B2099" s="99" t="s">
        <v>28</v>
      </c>
      <c r="C2099" s="99">
        <v>2022</v>
      </c>
      <c r="D2099" s="102">
        <v>2840566</v>
      </c>
    </row>
    <row r="2100" spans="1:4" x14ac:dyDescent="0.2">
      <c r="A2100" s="99" t="s">
        <v>72</v>
      </c>
      <c r="B2100" s="99" t="s">
        <v>28</v>
      </c>
      <c r="C2100" s="99">
        <v>2023</v>
      </c>
      <c r="D2100" s="62">
        <v>5059215</v>
      </c>
    </row>
    <row r="2101" spans="1:4" x14ac:dyDescent="0.2">
      <c r="A2101" s="99" t="s">
        <v>72</v>
      </c>
      <c r="B2101" s="99" t="s">
        <v>28</v>
      </c>
      <c r="C2101" s="99">
        <v>2024</v>
      </c>
      <c r="D2101" s="62">
        <v>5061890</v>
      </c>
    </row>
    <row r="2102" spans="1:4" x14ac:dyDescent="0.2">
      <c r="A2102" s="99" t="s">
        <v>72</v>
      </c>
      <c r="B2102" s="99" t="s">
        <v>28</v>
      </c>
      <c r="C2102" s="99">
        <v>2025</v>
      </c>
      <c r="D2102" s="62">
        <v>3028726</v>
      </c>
    </row>
    <row r="2103" spans="1:4" x14ac:dyDescent="0.2">
      <c r="A2103" s="99" t="s">
        <v>73</v>
      </c>
      <c r="B2103" s="99" t="s">
        <v>28</v>
      </c>
      <c r="C2103" s="99">
        <v>2014</v>
      </c>
      <c r="D2103" s="102">
        <v>13512200.5</v>
      </c>
    </row>
    <row r="2104" spans="1:4" x14ac:dyDescent="0.2">
      <c r="A2104" s="99" t="s">
        <v>73</v>
      </c>
      <c r="B2104" s="99" t="s">
        <v>28</v>
      </c>
      <c r="C2104" s="99">
        <v>2015</v>
      </c>
      <c r="D2104" s="102">
        <v>16240519.630000001</v>
      </c>
    </row>
    <row r="2105" spans="1:4" x14ac:dyDescent="0.2">
      <c r="A2105" s="99" t="s">
        <v>73</v>
      </c>
      <c r="B2105" s="99" t="s">
        <v>28</v>
      </c>
      <c r="C2105" s="99">
        <v>2016</v>
      </c>
      <c r="D2105" s="102">
        <v>21564195.280000001</v>
      </c>
    </row>
    <row r="2106" spans="1:4" x14ac:dyDescent="0.2">
      <c r="A2106" s="99" t="s">
        <v>73</v>
      </c>
      <c r="B2106" s="99" t="s">
        <v>28</v>
      </c>
      <c r="C2106" s="99">
        <v>2017</v>
      </c>
      <c r="D2106" s="102">
        <v>20399644.5</v>
      </c>
    </row>
    <row r="2107" spans="1:4" x14ac:dyDescent="0.2">
      <c r="A2107" s="99" t="s">
        <v>73</v>
      </c>
      <c r="B2107" s="99" t="s">
        <v>28</v>
      </c>
      <c r="C2107" s="99">
        <v>2018</v>
      </c>
      <c r="D2107" s="102">
        <v>21301402.329999998</v>
      </c>
    </row>
    <row r="2108" spans="1:4" x14ac:dyDescent="0.2">
      <c r="A2108" s="99" t="s">
        <v>73</v>
      </c>
      <c r="B2108" s="99" t="s">
        <v>28</v>
      </c>
      <c r="C2108" s="99">
        <v>2019</v>
      </c>
      <c r="D2108" s="102">
        <v>22082804.2611995</v>
      </c>
    </row>
    <row r="2109" spans="1:4" x14ac:dyDescent="0.2">
      <c r="A2109" s="99" t="s">
        <v>73</v>
      </c>
      <c r="B2109" s="99" t="s">
        <v>28</v>
      </c>
      <c r="C2109" s="99">
        <v>2020</v>
      </c>
      <c r="D2109" s="102">
        <v>27359160.448391199</v>
      </c>
    </row>
    <row r="2110" spans="1:4" x14ac:dyDescent="0.2">
      <c r="A2110" s="99" t="s">
        <v>73</v>
      </c>
      <c r="B2110" s="99" t="s">
        <v>28</v>
      </c>
      <c r="C2110" s="99">
        <v>2021</v>
      </c>
      <c r="D2110" s="102">
        <v>24787950</v>
      </c>
    </row>
    <row r="2111" spans="1:4" x14ac:dyDescent="0.2">
      <c r="A2111" s="99" t="s">
        <v>73</v>
      </c>
      <c r="B2111" s="99" t="s">
        <v>28</v>
      </c>
      <c r="C2111" s="99">
        <v>2022</v>
      </c>
      <c r="D2111" s="102">
        <v>27228831.25</v>
      </c>
    </row>
    <row r="2112" spans="1:4" x14ac:dyDescent="0.2">
      <c r="A2112" s="99" t="s">
        <v>73</v>
      </c>
      <c r="B2112" s="99" t="s">
        <v>28</v>
      </c>
      <c r="C2112" s="99">
        <v>2023</v>
      </c>
      <c r="D2112" s="62">
        <v>49155811.920000002</v>
      </c>
    </row>
    <row r="2113" spans="1:4" x14ac:dyDescent="0.2">
      <c r="A2113" s="99" t="s">
        <v>73</v>
      </c>
      <c r="B2113" s="99" t="s">
        <v>28</v>
      </c>
      <c r="C2113" s="99">
        <v>2024</v>
      </c>
      <c r="D2113" s="62">
        <v>70590196.769999996</v>
      </c>
    </row>
    <row r="2114" spans="1:4" x14ac:dyDescent="0.2">
      <c r="A2114" s="99" t="s">
        <v>73</v>
      </c>
      <c r="B2114" s="99" t="s">
        <v>28</v>
      </c>
      <c r="C2114" s="99">
        <v>2025</v>
      </c>
      <c r="D2114" s="62">
        <v>41396439.960000001</v>
      </c>
    </row>
    <row r="2115" spans="1:4" x14ac:dyDescent="0.2">
      <c r="A2115" s="99" t="s">
        <v>11</v>
      </c>
      <c r="B2115" s="99" t="s">
        <v>28</v>
      </c>
      <c r="C2115" s="99">
        <v>2014</v>
      </c>
      <c r="D2115" s="61">
        <v>1772748.23</v>
      </c>
    </row>
    <row r="2116" spans="1:4" x14ac:dyDescent="0.2">
      <c r="A2116" s="99" t="s">
        <v>11</v>
      </c>
      <c r="B2116" s="99" t="s">
        <v>28</v>
      </c>
      <c r="C2116" s="99">
        <v>2015</v>
      </c>
      <c r="D2116" s="102">
        <v>5148200</v>
      </c>
    </row>
    <row r="2117" spans="1:4" x14ac:dyDescent="0.2">
      <c r="A2117" s="99" t="s">
        <v>11</v>
      </c>
      <c r="B2117" s="99" t="s">
        <v>28</v>
      </c>
      <c r="C2117" s="99">
        <v>2016</v>
      </c>
      <c r="D2117" s="102">
        <v>5250917.8600000003</v>
      </c>
    </row>
    <row r="2118" spans="1:4" x14ac:dyDescent="0.2">
      <c r="A2118" s="99" t="s">
        <v>11</v>
      </c>
      <c r="B2118" s="99" t="s">
        <v>28</v>
      </c>
      <c r="C2118" s="99">
        <v>2017</v>
      </c>
      <c r="D2118" s="102">
        <v>9832956.2853252403</v>
      </c>
    </row>
    <row r="2119" spans="1:4" x14ac:dyDescent="0.2">
      <c r="A2119" s="99" t="s">
        <v>11</v>
      </c>
      <c r="B2119" s="99" t="s">
        <v>28</v>
      </c>
      <c r="C2119" s="99">
        <v>2018</v>
      </c>
      <c r="D2119" s="102">
        <v>239320</v>
      </c>
    </row>
    <row r="2120" spans="1:4" x14ac:dyDescent="0.2">
      <c r="A2120" s="99" t="s">
        <v>11</v>
      </c>
      <c r="B2120" s="99" t="s">
        <v>28</v>
      </c>
      <c r="C2120" s="99">
        <v>2019</v>
      </c>
      <c r="D2120" s="102">
        <v>239320</v>
      </c>
    </row>
    <row r="2121" spans="1:4" x14ac:dyDescent="0.2">
      <c r="A2121" s="99" t="s">
        <v>11</v>
      </c>
      <c r="B2121" s="99" t="s">
        <v>28</v>
      </c>
      <c r="C2121" s="99">
        <v>2020</v>
      </c>
      <c r="D2121" s="61">
        <v>239320</v>
      </c>
    </row>
    <row r="2122" spans="1:4" x14ac:dyDescent="0.2">
      <c r="A2122" s="99" t="s">
        <v>11</v>
      </c>
      <c r="B2122" s="99" t="s">
        <v>28</v>
      </c>
      <c r="C2122" s="99">
        <v>2021</v>
      </c>
      <c r="D2122" s="61">
        <v>-2639161</v>
      </c>
    </row>
    <row r="2123" spans="1:4" x14ac:dyDescent="0.2">
      <c r="A2123" s="99" t="s">
        <v>11</v>
      </c>
      <c r="B2123" s="99" t="s">
        <v>28</v>
      </c>
      <c r="C2123" s="99">
        <v>2022</v>
      </c>
      <c r="D2123" s="61">
        <v>1000000</v>
      </c>
    </row>
    <row r="2124" spans="1:4" x14ac:dyDescent="0.2">
      <c r="A2124" s="99" t="s">
        <v>11</v>
      </c>
      <c r="B2124" s="99" t="s">
        <v>28</v>
      </c>
      <c r="C2124" s="99">
        <v>2023</v>
      </c>
      <c r="D2124" s="62">
        <v>0</v>
      </c>
    </row>
    <row r="2125" spans="1:4" x14ac:dyDescent="0.2">
      <c r="A2125" s="99" t="s">
        <v>11</v>
      </c>
      <c r="B2125" s="99" t="s">
        <v>28</v>
      </c>
      <c r="C2125" s="99">
        <v>2024</v>
      </c>
      <c r="D2125" s="62">
        <v>-1498000</v>
      </c>
    </row>
    <row r="2126" spans="1:4" x14ac:dyDescent="0.2">
      <c r="A2126" s="99" t="s">
        <v>11</v>
      </c>
      <c r="B2126" s="99" t="s">
        <v>28</v>
      </c>
      <c r="C2126" s="99">
        <v>2025</v>
      </c>
      <c r="D2126" s="62">
        <v>-1501999.66</v>
      </c>
    </row>
    <row r="4075" ht="8.25" customHeight="1" x14ac:dyDescent="0.2"/>
  </sheetData>
  <autoFilter ref="A1:D2126" xr:uid="{EE305C60-DBA5-4357-BBA9-CB3840D99072}">
    <sortState xmlns:xlrd2="http://schemas.microsoft.com/office/spreadsheetml/2017/richdata2" ref="A2:D2126">
      <sortCondition ref="B1:B2126"/>
    </sortState>
  </autoFilter>
  <phoneticPr fontId="2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Summary</vt:lpstr>
      <vt:lpstr>Detailed</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2026-06-30T06:17:37Z</dcterms:created>
  <dcterms:modified xsi:type="dcterms:W3CDTF">2026-06-30T22:46:07Z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2026-06-30T06:18:20Z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4fd866ef-d0e6-4b70-9b1b-e42dbab09670</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