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https://acccgovau-my.sharepoint.com/personal/kieran_anglim_aer_gov_au/Documents/"/>
    </mc:Choice>
  </mc:AlternateContent>
  <xr:revisionPtr revIDLastSave="4" documentId="8_{78C29D0D-715C-4D93-87E7-7A18985619F4}" xr6:coauthVersionLast="47" xr6:coauthVersionMax="47" xr10:uidLastSave="{9FCAEC89-8334-4E7A-98B2-59970A685266}"/>
  <bookViews>
    <workbookView xWindow="28680" yWindow="-120" windowWidth="29040" windowHeight="15720" activeTab="1" xr2:uid="{00000000-000D-0000-FFFF-FFFF00000000}"/>
  </bookViews>
  <sheets>
    <sheet name="Introduction" sheetId="26" r:id="rId1"/>
    <sheet name="Profitability - Detailed" sheetId="1" r:id="rId2"/>
    <sheet name="Data" sheetId="4" r:id="rId3"/>
    <sheet name="Inputs" sheetId="3" r:id="rId4"/>
  </sheets>
  <externalReferences>
    <externalReference r:id="rId5"/>
    <externalReference r:id="rId6"/>
    <externalReference r:id="rId7"/>
    <externalReference r:id="rId8"/>
    <externalReference r:id="rId9"/>
    <externalReference r:id="rId10"/>
  </externalReferences>
  <definedNames>
    <definedName name="_xlnm._FilterDatabase" localSheetId="2" hidden="1">Data!$A$1:$D$1358</definedName>
    <definedName name="A10remlife">'[1]PTRM input'!$L$16</definedName>
    <definedName name="A10stdlife">'[1]PTRM input'!$M$16</definedName>
    <definedName name="A10taxremlife">'[1]PTRM input'!$O$16</definedName>
    <definedName name="A10taxstdlife">'[1]PTRM input'!$P$16</definedName>
    <definedName name="A10taxvalue">'[1]PTRM input'!$N$16</definedName>
    <definedName name="A10value">'[1]PTRM input'!$J$16</definedName>
    <definedName name="A11remlife">'[1]PTRM input'!$L$17</definedName>
    <definedName name="A11stdlife">'[1]PTRM input'!$M$17</definedName>
    <definedName name="A11taxremlife">'[1]PTRM input'!$O$17</definedName>
    <definedName name="A11taxstdlife">'[1]PTRM input'!$P$17</definedName>
    <definedName name="A11taxvalue">'[1]PTRM input'!$N$17</definedName>
    <definedName name="A11value">'[1]PTRM input'!$J$17</definedName>
    <definedName name="A12remlife">'[1]PTRM input'!$L$18</definedName>
    <definedName name="A12stdlife">'[1]PTRM input'!$M$18</definedName>
    <definedName name="A12taxremlife">'[1]PTRM input'!$O$18</definedName>
    <definedName name="A12taxstdlife">'[1]PTRM input'!$P$18</definedName>
    <definedName name="A12taxvalue">'[1]PTRM input'!$N$18</definedName>
    <definedName name="A12value">'[1]PTRM input'!$J$18</definedName>
    <definedName name="A13remlife">'[1]PTRM input'!$L$19</definedName>
    <definedName name="A13stdlife">'[1]PTRM input'!$M$19</definedName>
    <definedName name="A13taxremlife">'[1]PTRM input'!$O$19</definedName>
    <definedName name="A13taxstdlife">'[1]PTRM input'!$P$19</definedName>
    <definedName name="A13taxvalue">'[1]PTRM input'!$N$19</definedName>
    <definedName name="A13value">'[1]PTRM input'!$J$19</definedName>
    <definedName name="A14remlife">'[1]PTRM input'!$L$20</definedName>
    <definedName name="A14stdlife">'[1]PTRM input'!$M$20</definedName>
    <definedName name="A14taxremlife">'[1]PTRM input'!$O$20</definedName>
    <definedName name="A14taxstdlife">'[1]PTRM input'!$P$20</definedName>
    <definedName name="A14taxvalue">'[1]PTRM input'!$N$20</definedName>
    <definedName name="A14value">'[1]PTRM input'!$J$20</definedName>
    <definedName name="A15remlife">'[1]PTRM input'!$L$21</definedName>
    <definedName name="A15stdlife">'[1]PTRM input'!$M$21</definedName>
    <definedName name="A15taxremlife">'[1]PTRM input'!$O$21</definedName>
    <definedName name="A15taxstdlife">'[1]PTRM input'!$P$21</definedName>
    <definedName name="A15taxvalue">'[1]PTRM input'!$N$21</definedName>
    <definedName name="A15value">'[1]PTRM input'!$J$21</definedName>
    <definedName name="A16remlife">'[1]PTRM input'!$L$22</definedName>
    <definedName name="A16stdlife">'[1]PTRM input'!$M$22</definedName>
    <definedName name="A16taxremlife">'[1]PTRM input'!$O$22</definedName>
    <definedName name="A16taxstdlife">'[1]PTRM input'!$P$22</definedName>
    <definedName name="A16taxvalue">'[1]PTRM input'!$N$22</definedName>
    <definedName name="A16value">'[1]PTRM input'!$J$22</definedName>
    <definedName name="A17remlife">'[1]PTRM input'!$L$23</definedName>
    <definedName name="A17stdlife">'[1]PTRM input'!$M$23</definedName>
    <definedName name="A17taxremlife">'[1]PTRM input'!$O$23</definedName>
    <definedName name="A17taxstdlife">'[1]PTRM input'!$P$23</definedName>
    <definedName name="A17taxvalue">'[1]PTRM input'!$N$23</definedName>
    <definedName name="A17value">'[1]PTRM input'!$J$23</definedName>
    <definedName name="A18remlife">'[1]PTRM input'!$L$24</definedName>
    <definedName name="A18stdlife">'[1]PTRM input'!$M$24</definedName>
    <definedName name="A18taxremlife">'[1]PTRM input'!$O$24</definedName>
    <definedName name="A18taxstdlife">'[1]PTRM input'!$P$24</definedName>
    <definedName name="A18taxvalue">'[1]PTRM input'!$N$24</definedName>
    <definedName name="A18value">'[1]PTRM input'!$J$24</definedName>
    <definedName name="A19remlife">'[1]PTRM input'!$L$25</definedName>
    <definedName name="A19stdlife">'[1]PTRM input'!$M$25</definedName>
    <definedName name="A19taxremlife">'[1]PTRM input'!$O$25</definedName>
    <definedName name="A19taxstdlife">'[1]PTRM input'!$P$25</definedName>
    <definedName name="A19taxvalue">'[1]PTRM input'!$N$25</definedName>
    <definedName name="A19value">'[1]PTRM input'!$J$25</definedName>
    <definedName name="A1remlife">'[1]PTRM input'!$L$7</definedName>
    <definedName name="A1stdlife">'[1]PTRM input'!$M$7</definedName>
    <definedName name="A1taxremlife">'[1]PTRM input'!$O$7</definedName>
    <definedName name="A1taxstdlife">'[1]PTRM input'!$P$7</definedName>
    <definedName name="A1taxvalue">'[1]PTRM input'!$N$7</definedName>
    <definedName name="A1value">'[1]PTRM input'!$J$7</definedName>
    <definedName name="A20remlife">'[1]PTRM input'!$L$26</definedName>
    <definedName name="A20stdlife">'[1]PTRM input'!$M$26</definedName>
    <definedName name="A20taxremlife">'[1]PTRM input'!$O$26</definedName>
    <definedName name="A20taxstdlife">'[1]PTRM input'!$P$26</definedName>
    <definedName name="A20taxvalue">'[1]PTRM input'!$N$26</definedName>
    <definedName name="A20value">'[1]PTRM input'!$J$26</definedName>
    <definedName name="A21remlife">'[1]PTRM input'!$L$27</definedName>
    <definedName name="A21stdlife">'[1]PTRM input'!$M$27</definedName>
    <definedName name="A21taxremlife">'[1]PTRM input'!$O$27</definedName>
    <definedName name="A21taxstdlife">'[1]PTRM input'!$P$27</definedName>
    <definedName name="A21taxvalue">'[1]PTRM input'!$N$27</definedName>
    <definedName name="A21value">'[1]PTRM input'!$J$27</definedName>
    <definedName name="A22remlife">'[1]PTRM input'!$L$28</definedName>
    <definedName name="A22stdlife">'[1]PTRM input'!$M$28</definedName>
    <definedName name="A22taxremlife">'[1]PTRM input'!$O$28</definedName>
    <definedName name="A22taxstdlife">'[1]PTRM input'!$P$28</definedName>
    <definedName name="A22taxvalue">'[1]PTRM input'!$N$28</definedName>
    <definedName name="A22value">'[1]PTRM input'!$J$28</definedName>
    <definedName name="A23remlife">'[1]PTRM input'!$L$29</definedName>
    <definedName name="A23stdlife">'[1]PTRM input'!$M$29</definedName>
    <definedName name="A23taxremlife">'[1]PTRM input'!$O$29</definedName>
    <definedName name="A23taxstdlife">'[1]PTRM input'!$P$29</definedName>
    <definedName name="A23taxvalue">'[1]PTRM input'!$N$29</definedName>
    <definedName name="A23value">'[1]PTRM input'!$J$29</definedName>
    <definedName name="A24remlife">'[1]PTRM input'!$L$30</definedName>
    <definedName name="A24stdlife">'[1]PTRM input'!$M$30</definedName>
    <definedName name="A24taxremlife">'[1]PTRM input'!$O$30</definedName>
    <definedName name="A24taxstdlife">'[1]PTRM input'!$P$30</definedName>
    <definedName name="A24taxvalue">'[1]PTRM input'!$N$30</definedName>
    <definedName name="A24value">'[1]PTRM input'!$J$30</definedName>
    <definedName name="A25remlife">'[1]PTRM input'!$L$31</definedName>
    <definedName name="A25stdlife">'[1]PTRM input'!$M$31</definedName>
    <definedName name="A25taxremlife">'[1]PTRM input'!$O$31</definedName>
    <definedName name="A25taxstdlife">'[1]PTRM input'!$P$31</definedName>
    <definedName name="A25taxvalue">'[1]PTRM input'!$N$31</definedName>
    <definedName name="A25value">'[1]PTRM input'!$J$31</definedName>
    <definedName name="A26remlife">'[1]PTRM input'!$L$32</definedName>
    <definedName name="A26stdlife">'[1]PTRM input'!$M$32</definedName>
    <definedName name="A26taxremlife">'[1]PTRM input'!$O$32</definedName>
    <definedName name="A26taxstdlife">'[1]PTRM input'!$P$32</definedName>
    <definedName name="A26taxvalue">'[1]PTRM input'!$N$32</definedName>
    <definedName name="A26value">'[1]PTRM input'!$J$32</definedName>
    <definedName name="A27remlife">'[1]PTRM input'!$L$33</definedName>
    <definedName name="A27stdlife">'[1]PTRM input'!$M$33</definedName>
    <definedName name="A27taxremlife">'[1]PTRM input'!$O$33</definedName>
    <definedName name="A27taxstdlife">'[1]PTRM input'!$P$33</definedName>
    <definedName name="A27taxvalue">'[1]PTRM input'!$N$33</definedName>
    <definedName name="A27value">'[1]PTRM input'!$J$33</definedName>
    <definedName name="A28remlife">'[1]PTRM input'!$L$34</definedName>
    <definedName name="A28stdlife">'[1]PTRM input'!$M$34</definedName>
    <definedName name="A28taxremlife">'[1]PTRM input'!$O$34</definedName>
    <definedName name="A28taxstdlife">'[1]PTRM input'!$P$34</definedName>
    <definedName name="A28taxvalue">'[1]PTRM input'!$N$34</definedName>
    <definedName name="A28value">'[1]PTRM input'!$J$34</definedName>
    <definedName name="A29remlife">'[1]PTRM input'!$L$35</definedName>
    <definedName name="A29stdlife">'[1]PTRM input'!$M$35</definedName>
    <definedName name="A29taxremlife">'[1]PTRM input'!$O$35</definedName>
    <definedName name="A29taxstdlife">'[1]PTRM input'!$P$35</definedName>
    <definedName name="A29taxvalue">'[1]PTRM input'!$N$35</definedName>
    <definedName name="A29value">'[1]PTRM input'!$J$35</definedName>
    <definedName name="A2remlife">'[1]PTRM input'!$L$8</definedName>
    <definedName name="A2stdlife">'[1]PTRM input'!$M$8</definedName>
    <definedName name="A2taxremlife">'[1]PTRM input'!$O$8</definedName>
    <definedName name="A2taxstdlife">'[1]PTRM input'!$P$8</definedName>
    <definedName name="A2taxvalue">'[1]PTRM input'!$N$8</definedName>
    <definedName name="A2value">'[1]PTRM input'!$J$8</definedName>
    <definedName name="A30remlife">'[1]PTRM input'!$L$36</definedName>
    <definedName name="A30stdlife">'[1]PTRM input'!$M$36</definedName>
    <definedName name="A30taxremlife">'[1]PTRM input'!$O$36</definedName>
    <definedName name="A30taxstdlife">'[1]PTRM input'!$P$36</definedName>
    <definedName name="A30taxvalue">'[1]PTRM input'!$N$36</definedName>
    <definedName name="A30value">'[1]PTRM input'!$J$36</definedName>
    <definedName name="A3remlife">'[1]PTRM input'!$L$9</definedName>
    <definedName name="A3stdlife">'[1]PTRM input'!$M$9</definedName>
    <definedName name="A3taxremlife">'[1]PTRM input'!$O$9</definedName>
    <definedName name="A3taxstdlife">'[1]PTRM input'!$P$9</definedName>
    <definedName name="A3taxvalue">'[1]PTRM input'!$N$9</definedName>
    <definedName name="A3value">'[1]PTRM input'!$J$9</definedName>
    <definedName name="A4remlife">'[1]PTRM input'!$L$10</definedName>
    <definedName name="A4stdlife">'[1]PTRM input'!$M$10</definedName>
    <definedName name="A4taxremlife">'[1]PTRM input'!$O$10</definedName>
    <definedName name="A4taxstdlife">'[1]PTRM input'!$P$10</definedName>
    <definedName name="A4taxvalue">'[1]PTRM input'!$N$10</definedName>
    <definedName name="A4value">'[1]PTRM input'!$J$10</definedName>
    <definedName name="A5remlife">'[1]PTRM input'!$L$11</definedName>
    <definedName name="A5stdlife">'[1]PTRM input'!$M$11</definedName>
    <definedName name="A5taxremlife">'[1]PTRM input'!$O$11</definedName>
    <definedName name="A5taxstdlife">'[1]PTRM input'!$P$11</definedName>
    <definedName name="A5taxvalue">'[1]PTRM input'!$N$11</definedName>
    <definedName name="A5value">'[1]PTRM input'!$J$11</definedName>
    <definedName name="A6remlife">'[1]PTRM input'!$L$12</definedName>
    <definedName name="A6stdlife">'[1]PTRM input'!$M$12</definedName>
    <definedName name="A6taxremlife">'[1]PTRM input'!$O$12</definedName>
    <definedName name="A6taxstdlife">'[1]PTRM input'!$P$12</definedName>
    <definedName name="A6taxvalue">'[1]PTRM input'!$N$12</definedName>
    <definedName name="A6value">'[1]PTRM input'!$J$12</definedName>
    <definedName name="A7remlife">'[1]PTRM input'!$L$13</definedName>
    <definedName name="A7stdlife">'[1]PTRM input'!$M$13</definedName>
    <definedName name="A7taxremlife">'[1]PTRM input'!$O$13</definedName>
    <definedName name="A7taxstdlife">'[1]PTRM input'!$P$13</definedName>
    <definedName name="A7taxvalue">'[1]PTRM input'!$N$13</definedName>
    <definedName name="A7value">'[1]PTRM input'!$J$13</definedName>
    <definedName name="A8remlife">'[1]PTRM input'!$L$14</definedName>
    <definedName name="A8stdlife">'[1]PTRM input'!$M$14</definedName>
    <definedName name="A8taxremlife">'[1]PTRM input'!$O$14</definedName>
    <definedName name="A8taxstdlife">'[1]PTRM input'!$P$14</definedName>
    <definedName name="A8taxvalue">'[1]PTRM input'!$N$14</definedName>
    <definedName name="A8value">'[1]PTRM input'!$J$14</definedName>
    <definedName name="A9remlife">'[1]PTRM input'!$L$15</definedName>
    <definedName name="A9stdlife">'[1]PTRM input'!$M$15</definedName>
    <definedName name="A9taxremlife">'[1]PTRM input'!$O$15</definedName>
    <definedName name="A9taxstdlife">'[1]PTRM input'!$P$15</definedName>
    <definedName name="A9taxvalue">'[1]PTRM input'!$N$15</definedName>
    <definedName name="A9value">'[1]PTRM input'!$J$15</definedName>
    <definedName name="anscount" hidden="1">1</definedName>
    <definedName name="Asset1">'[1]PTRM input'!$G$7</definedName>
    <definedName name="Asset10">'[1]PTRM input'!$G$16</definedName>
    <definedName name="Asset11">'[1]PTRM input'!$G$17</definedName>
    <definedName name="Asset12">'[1]PTRM input'!$G$18</definedName>
    <definedName name="Asset13">'[1]PTRM input'!$G$19</definedName>
    <definedName name="Asset14">'[1]PTRM input'!$G$20</definedName>
    <definedName name="Asset15">'[1]PTRM input'!$G$21</definedName>
    <definedName name="Asset16">'[1]PTRM input'!$G$22</definedName>
    <definedName name="Asset17">'[1]PTRM input'!$G$23</definedName>
    <definedName name="Asset18">'[1]PTRM input'!$G$24</definedName>
    <definedName name="Asset19">'[1]PTRM input'!$G$25</definedName>
    <definedName name="Asset2">'[1]PTRM input'!$G$8</definedName>
    <definedName name="Asset20">'[1]PTRM input'!$G$26</definedName>
    <definedName name="Asset21">'[1]PTRM input'!$G$27</definedName>
    <definedName name="Asset22">'[1]PTRM input'!$G$28</definedName>
    <definedName name="Asset23">'[1]PTRM input'!$G$29</definedName>
    <definedName name="Asset24">'[1]PTRM input'!$G$30</definedName>
    <definedName name="Asset25">'[1]PTRM input'!$G$31</definedName>
    <definedName name="Asset26">'[1]PTRM input'!$G$32</definedName>
    <definedName name="Asset27">'[1]PTRM input'!$G$33</definedName>
    <definedName name="Asset28">'[1]PTRM input'!$G$34</definedName>
    <definedName name="Asset29">'[1]PTRM input'!$G$35</definedName>
    <definedName name="Asset3">'[1]PTRM input'!$G$9</definedName>
    <definedName name="Asset30">'[1]PTRM input'!$G$36</definedName>
    <definedName name="Asset4">'[1]PTRM input'!$G$10</definedName>
    <definedName name="Asset5">'[1]PTRM input'!$G$11</definedName>
    <definedName name="Asset6">'[1]PTRM input'!$G$12</definedName>
    <definedName name="Asset7">'[1]PTRM input'!$G$13</definedName>
    <definedName name="Asset8">'[1]PTRM input'!$G$14</definedName>
    <definedName name="Asset9">'[1]PTRM input'!$G$15</definedName>
    <definedName name="DMS_50_03_01" localSheetId="0">#REF!</definedName>
    <definedName name="DMS_50_03_01">#REF!</definedName>
    <definedName name="DMS_50_03_02" localSheetId="0">#REF!</definedName>
    <definedName name="DMS_50_03_02">#REF!</definedName>
    <definedName name="DMS_RAB" localSheetId="0">#REF!</definedName>
    <definedName name="DMS_RAB">#REF!</definedName>
    <definedName name="DMS_TAB" localSheetId="0">#REF!</definedName>
    <definedName name="DMS_TAB">#REF!</definedName>
    <definedName name="Drc">'[1]PTRM input'!$G$233</definedName>
    <definedName name="Drpc">'[1]PTRM input'!$G$231</definedName>
    <definedName name="Drpt">'[1]PTRM input'!$G$232</definedName>
    <definedName name="Dv">'[1]PTRM input'!$G$219</definedName>
    <definedName name="edb_name">'[2]One-pager'!$B$2</definedName>
    <definedName name="ERC_Final_Calc">'[1]Equity raising costs'!$Q$54</definedName>
    <definedName name="ERC_Yr01_Inc">'[1]PTRM input'!$G$70</definedName>
    <definedName name="f" localSheetId="0">[3]WACC!$F$9</definedName>
    <definedName name="f">[4]WACC!$F$9</definedName>
    <definedName name="g">'[1]PTRM input'!$G$218</definedName>
    <definedName name="Icpr">'[1]PTRM input'!$G$229</definedName>
    <definedName name="latest_year">'[2]One-pager'!$AV$2</definedName>
    <definedName name="Opex" localSheetId="0">#REF!</definedName>
    <definedName name="Opex">#REF!</definedName>
    <definedName name="P_0_RevCap">'[1]X factors'!$G$63</definedName>
    <definedName name="P_0_RevYld">'[1]X factors'!$G$83</definedName>
    <definedName name="P_0_WAPC">'[1]X factors'!$G$47</definedName>
    <definedName name="previous_vanilla">[5]Input!$G$184</definedName>
    <definedName name="_xlnm.Print_Area" localSheetId="0">Introduction!$A$1:$P$23</definedName>
    <definedName name="r_rank">[2]Calculations!$A$351:$AE$377</definedName>
    <definedName name="RAB">'[1]PTRM input'!$J$37</definedName>
    <definedName name="rvanilla01">[1]WACC!$G$19</definedName>
    <definedName name="rvanilla02">[1]WACC!$H$19</definedName>
    <definedName name="rvanilla03">[1]WACC!$I$19</definedName>
    <definedName name="rvanilla04">[1]WACC!$J$19</definedName>
    <definedName name="rvanilla05">[1]WACC!$K$19</definedName>
    <definedName name="rvanilla06">[1]WACC!$L$19</definedName>
    <definedName name="rvanilla07">[1]WACC!$M$19</definedName>
    <definedName name="rvanilla08">[1]WACC!$N$19</definedName>
    <definedName name="rvanilla09">[1]WACC!$O$19</definedName>
    <definedName name="rvanilla10">[1]WACC!$P$19</definedName>
    <definedName name="Seo">'[1]PTRM input'!$G$230</definedName>
    <definedName name="vanilla01">[1]WACC!$G$18</definedName>
    <definedName name="vanilla02">[1]WACC!$H$18</definedName>
    <definedName name="vanilla03">[1]WACC!$I$18</definedName>
    <definedName name="vanilla04">[1]WACC!$J$18</definedName>
    <definedName name="vanilla05">[1]WACC!$K$18</definedName>
    <definedName name="vanilla06">[1]WACC!$L$18</definedName>
    <definedName name="vanilla07">[1]WACC!$M$18</definedName>
    <definedName name="vanilla08">[1]WACC!$N$18</definedName>
    <definedName name="vanilla09">[1]WACC!$O$18</definedName>
    <definedName name="vanilla1">[5]Input!$H$184</definedName>
    <definedName name="vanilla10">[1]WACC!$P$18</definedName>
    <definedName name="vanilla2">[5]Input!$I$184</definedName>
    <definedName name="vanilla3">[5]Input!$J$184</definedName>
    <definedName name="vanilla4">[5]Input!$K$184</definedName>
    <definedName name="vanilla5">[5]Input!$L$184</definedName>
    <definedName name="vanilla6">[5]Input!$M$184</definedName>
    <definedName name="vanilla7">[5]Input!$N$184</definedName>
    <definedName name="vanilla8">[5]Input!$O$184</definedName>
    <definedName name="vanilla9">[5]Input!$P$184</definedName>
    <definedName name="X_02_RevCap">'[1]X factors'!$H$63</definedName>
    <definedName name="X_02_RevYld">'[1]X factors'!$H$83</definedName>
    <definedName name="X_02_WAPC">'[1]X factors'!$H$47</definedName>
    <definedName name="X_03_RevCap">'[1]X factors'!$I$63</definedName>
    <definedName name="X_03_RevYld">'[1]X factors'!$I$83</definedName>
    <definedName name="X_03_WAPC">'[1]X factors'!$I$47</definedName>
    <definedName name="X_04_RevCap">'[1]X factors'!$J$63</definedName>
    <definedName name="X_04_RevYld">'[1]X factors'!$J$83</definedName>
    <definedName name="X_04_WAPC">'[1]X factors'!$J$47</definedName>
    <definedName name="X_05_RevCap">'[1]X factors'!$K$63</definedName>
    <definedName name="X_05_RevYld">'[1]X factors'!$K$83</definedName>
    <definedName name="X_05_WAPC">'[1]X factors'!$K$47</definedName>
    <definedName name="X_06_RevCap">'[1]X factors'!$L$63</definedName>
    <definedName name="X_06_RevYld">'[1]X factors'!$L$83</definedName>
    <definedName name="X_06_WAPC">'[1]X factors'!$L$47</definedName>
    <definedName name="X_07_RevCap">'[1]X factors'!$M$63</definedName>
    <definedName name="X_07_RevYld">'[1]X factors'!$M$83</definedName>
    <definedName name="X_07_WAPC">'[1]X factors'!$M$47</definedName>
    <definedName name="X_08_RevCap">'[1]X factors'!$N$63</definedName>
    <definedName name="X_08_RevYld">'[1]X factors'!$N$83</definedName>
    <definedName name="X_08_WAPC">'[1]X factors'!$N$47</definedName>
    <definedName name="X_09_RevCap">'[1]X factors'!$O$63</definedName>
    <definedName name="X_09_RevYld">'[1]X factors'!$O$83</definedName>
    <definedName name="X_09_WAPC">'[1]X factors'!$O$47</definedName>
    <definedName name="X_10_RevCap">'[1]X factors'!$P$63</definedName>
    <definedName name="X_10_RevYld">'[1]X factors'!$P$83</definedName>
    <definedName name="X_10_WAPC">'[1]X factors'!$P$47</definedName>
    <definedName name="X_Factor" localSheetId="0">'[6]1.Raw DAta'!#REF!</definedName>
    <definedName name="X_Factor">#REF!</definedName>
    <definedName name="x_rank">[2]Calculations!$A$351:$AE$351</definedName>
    <definedName name="y_rank">[2]Calculations!$A$351:$A$377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75" i="1" l="1"/>
  <c r="C41" i="1"/>
  <c r="C42" i="1"/>
  <c r="C43" i="1"/>
  <c r="C44" i="1"/>
  <c r="C45" i="1"/>
  <c r="C52" i="1"/>
  <c r="C53" i="1"/>
  <c r="C54" i="1"/>
  <c r="C55" i="1"/>
  <c r="C64" i="1"/>
  <c r="C65" i="1"/>
  <c r="C66" i="1"/>
  <c r="C134" i="1"/>
  <c r="C149" i="1"/>
  <c r="C86" i="1"/>
  <c r="C141" i="1"/>
  <c r="C94" i="1"/>
  <c r="C96" i="1"/>
  <c r="C97" i="1"/>
  <c r="C98" i="1"/>
  <c r="C101" i="1"/>
  <c r="C103" i="1"/>
  <c r="C106" i="1"/>
  <c r="C108" i="1"/>
  <c r="C114" i="1"/>
  <c r="C115" i="1"/>
  <c r="C116" i="1"/>
  <c r="C117" i="1"/>
  <c r="C118" i="1"/>
  <c r="C119" i="1"/>
  <c r="C148" i="1"/>
  <c r="C21" i="1"/>
  <c r="D26" i="4"/>
  <c r="C29" i="1"/>
  <c r="C127" i="1"/>
  <c r="C126" i="1"/>
  <c r="C67" i="1" l="1"/>
  <c r="C128" i="1"/>
  <c r="C46" i="1"/>
  <c r="C135" i="1"/>
  <c r="C87" i="1"/>
  <c r="C88" i="1" s="1"/>
  <c r="C56" i="1"/>
  <c r="C142" i="1"/>
  <c r="C120" i="1"/>
  <c r="C76" i="1"/>
  <c r="C93" i="1" s="1"/>
  <c r="C95" i="1" s="1"/>
  <c r="C61" i="1" l="1"/>
  <c r="C72" i="1" s="1"/>
  <c r="C81" i="1" s="1"/>
  <c r="C35" i="1" s="1"/>
  <c r="C90" i="1" l="1"/>
  <c r="C20" i="1"/>
  <c r="C22" i="1" s="1"/>
  <c r="C99" i="1"/>
  <c r="C102" i="1" s="1"/>
  <c r="C107" i="1" s="1"/>
  <c r="C104" i="1" l="1"/>
  <c r="C109" i="1" s="1"/>
  <c r="C28" i="1" s="1"/>
  <c r="C30" i="1" s="1"/>
</calcChain>
</file>

<file path=xl/sharedStrings.xml><?xml version="1.0" encoding="utf-8"?>
<sst xmlns="http://schemas.openxmlformats.org/spreadsheetml/2006/main" count="215" uniqueCount="124">
  <si>
    <t>Distribution Revenue</t>
  </si>
  <si>
    <t>TUOS Revenue</t>
  </si>
  <si>
    <t>Cross boundary revenue</t>
  </si>
  <si>
    <t>Jurisdictional Scheme Revenue</t>
  </si>
  <si>
    <t xml:space="preserve">Other Revenue </t>
  </si>
  <si>
    <t>Total revenue</t>
  </si>
  <si>
    <t>Cost of Goods Sold expenditure</t>
  </si>
  <si>
    <t>TUOS (costs) expense</t>
  </si>
  <si>
    <t>Avoided TUOS expense</t>
  </si>
  <si>
    <t>Cross boundary charges (expense)</t>
  </si>
  <si>
    <t>Jurisdictional Scheme expense</t>
  </si>
  <si>
    <t>Total Gross Profit</t>
  </si>
  <si>
    <t>Total Expenditure</t>
  </si>
  <si>
    <t>Total Earnings before Interest, Tax, Depreciation &amp; Amortisation (EBITDA)</t>
  </si>
  <si>
    <t>Nominal Straight Line Depreciation</t>
  </si>
  <si>
    <t>Indexation of opening Regulatory Asset Base</t>
  </si>
  <si>
    <t>Total Earnings before Interest &amp; Tax (EBIT)</t>
  </si>
  <si>
    <t>Revenue</t>
  </si>
  <si>
    <t>Expenditure</t>
  </si>
  <si>
    <t>Depreciation</t>
  </si>
  <si>
    <t>Supplementary Information</t>
  </si>
  <si>
    <t>Incentive Schemes</t>
  </si>
  <si>
    <t>ebss</t>
  </si>
  <si>
    <t>stpis</t>
  </si>
  <si>
    <t>f-factor</t>
  </si>
  <si>
    <t>s-factor true up</t>
  </si>
  <si>
    <t>other</t>
  </si>
  <si>
    <t>Total Revenue (penalties) allowed (deducted) through incentive schemes</t>
  </si>
  <si>
    <t>Customer Numbers</t>
  </si>
  <si>
    <t>Average Customer Numbers for regulatory year</t>
  </si>
  <si>
    <t>Opening Regulatory Asset Base (Nominal)</t>
  </si>
  <si>
    <t>Year</t>
  </si>
  <si>
    <t>Network Service Provider</t>
  </si>
  <si>
    <t>Inflation Rate</t>
  </si>
  <si>
    <t>Total costs of goods sold expenditure</t>
  </si>
  <si>
    <t>Customer numbers at the start of the period</t>
  </si>
  <si>
    <t>Customer numbers at the end of the period</t>
  </si>
  <si>
    <t>Exclusive</t>
  </si>
  <si>
    <t>Inclusive</t>
  </si>
  <si>
    <t>Other Expenditure</t>
  </si>
  <si>
    <t>EBIT per Customer ($)</t>
  </si>
  <si>
    <t>Summary</t>
  </si>
  <si>
    <t>Return on Assets</t>
  </si>
  <si>
    <t>Detailed calculations</t>
  </si>
  <si>
    <t>NSP</t>
  </si>
  <si>
    <t>Row Description</t>
  </si>
  <si>
    <t>Value</t>
  </si>
  <si>
    <t>Operating expenditure</t>
  </si>
  <si>
    <t>Maintenance expenditure</t>
  </si>
  <si>
    <t>Data range/updates</t>
  </si>
  <si>
    <t>Publication date</t>
  </si>
  <si>
    <t>Version</t>
  </si>
  <si>
    <t>Difference</t>
  </si>
  <si>
    <t>Returns from indexation of the RAB</t>
  </si>
  <si>
    <t>Returns from incentive scheme payments</t>
  </si>
  <si>
    <t>Opening RAB in common real dollar terms (for calculating real returns on assets)</t>
  </si>
  <si>
    <t>Returns on assets</t>
  </si>
  <si>
    <t>The AER operates incentive schemes to  encourage specific efficient behaviours from NSPs. Under these schemes, NSPs earn rewards and in some cases penalties which can contribute to differences between allowed and actual returns.</t>
  </si>
  <si>
    <t>Revenue pass-throughs</t>
  </si>
  <si>
    <t>Pass-through revenues</t>
  </si>
  <si>
    <t>Returns from pass-through revenues</t>
  </si>
  <si>
    <t>Detailed RoRE calculations</t>
  </si>
  <si>
    <t>Profit before tax</t>
  </si>
  <si>
    <t>Interest expense</t>
  </si>
  <si>
    <t>Tax Expense adjustments</t>
  </si>
  <si>
    <t xml:space="preserve">Depreciation </t>
  </si>
  <si>
    <t>Tax asset base depreciation</t>
  </si>
  <si>
    <t>Permanent differences due to capital expenditure</t>
  </si>
  <si>
    <t>Tax expense</t>
  </si>
  <si>
    <t>Tax rate</t>
  </si>
  <si>
    <t>Regulatory net profit after tax</t>
  </si>
  <si>
    <t>Adjusted profit before tax (pre-tax income)</t>
  </si>
  <si>
    <t>Interest bearing liabilities</t>
  </si>
  <si>
    <t>Regulated equity</t>
  </si>
  <si>
    <t>Net profit after tax</t>
  </si>
  <si>
    <t>Permanent differences due to adjustments to prior year returns</t>
  </si>
  <si>
    <t>Total taxable revenue and/or income for customer contributions and/or gifted assets</t>
  </si>
  <si>
    <t>Permanent differences due to disallowed interest expense</t>
  </si>
  <si>
    <t>Interest Bearing liabilities</t>
  </si>
  <si>
    <t>Value of Imputation credits</t>
  </si>
  <si>
    <t>Returns from imputation credits</t>
  </si>
  <si>
    <t>Indexation of interest bearing liabilities</t>
  </si>
  <si>
    <t>Return on regulated equity</t>
  </si>
  <si>
    <t xml:space="preserve">Allowed rate of return </t>
  </si>
  <si>
    <t>Value of imputation credits</t>
  </si>
  <si>
    <t>allowed nominal return on regulated equity</t>
  </si>
  <si>
    <t xml:space="preserve">Interest </t>
  </si>
  <si>
    <t>Interest rate</t>
  </si>
  <si>
    <t>Interest Rate</t>
  </si>
  <si>
    <t>Actual interest expense</t>
  </si>
  <si>
    <t>Debt</t>
  </si>
  <si>
    <t>Tax loss used during regulatory year</t>
  </si>
  <si>
    <r>
      <t xml:space="preserve">Source:
</t>
    </r>
    <r>
      <rPr>
        <sz val="10"/>
        <color theme="1"/>
        <rFont val="Arial"/>
        <family val="2"/>
      </rPr>
      <t>Information request</t>
    </r>
  </si>
  <si>
    <t>Users can select options from the drop-down lists above to view returns calculated including or excluding returns from: RAB indexation, ncentive scheme payments and pass-through revenues.</t>
  </si>
  <si>
    <t>NSP Profitability Reporting - Detailed calculations</t>
  </si>
  <si>
    <t>Allowed real rate of return</t>
  </si>
  <si>
    <t>Allowed nominal rate of return</t>
  </si>
  <si>
    <r>
      <t xml:space="preserve">Source:
</t>
    </r>
    <r>
      <rPr>
        <sz val="10"/>
        <color theme="1"/>
        <rFont val="Arial"/>
        <family val="2"/>
      </rPr>
      <t>Post Tax Revenue Model - Pre-tax real WACC</t>
    </r>
  </si>
  <si>
    <r>
      <t xml:space="preserve">Source:
</t>
    </r>
    <r>
      <rPr>
        <sz val="10"/>
        <color theme="1"/>
        <rFont val="Arial"/>
        <family val="2"/>
      </rPr>
      <t>Post Tax Revenue Model - Post tax real return on equity</t>
    </r>
  </si>
  <si>
    <r>
      <t xml:space="preserve">Source:
</t>
    </r>
    <r>
      <rPr>
        <sz val="10"/>
        <color theme="1"/>
        <rFont val="Arial"/>
        <family val="2"/>
      </rPr>
      <t>Annual RIN Financial - Income Statement</t>
    </r>
  </si>
  <si>
    <r>
      <t xml:space="preserve">Source:
</t>
    </r>
    <r>
      <rPr>
        <sz val="10"/>
        <color theme="1"/>
        <rFont val="Arial"/>
        <family val="2"/>
      </rPr>
      <t>Annual RIN Financial - Opex</t>
    </r>
  </si>
  <si>
    <r>
      <t xml:space="preserve">Source:
</t>
    </r>
    <r>
      <rPr>
        <sz val="10"/>
        <color theme="1"/>
        <rFont val="Arial"/>
        <family val="2"/>
      </rPr>
      <t>Economic Benchmarking RIN - Revenue</t>
    </r>
  </si>
  <si>
    <r>
      <t xml:space="preserve">Source:
</t>
    </r>
    <r>
      <rPr>
        <sz val="10"/>
        <color theme="1"/>
        <rFont val="Arial"/>
        <family val="2"/>
      </rPr>
      <t>Annual RIN Non - Financial - STPIS</t>
    </r>
  </si>
  <si>
    <r>
      <t xml:space="preserve">Source:
</t>
    </r>
    <r>
      <rPr>
        <sz val="10"/>
        <color theme="1"/>
        <rFont val="Arial"/>
        <family val="2"/>
      </rPr>
      <t>Roll Forward Model - Opening Regulatory Asset Base
Where not available  - Annual RIN - Assets</t>
    </r>
  </si>
  <si>
    <r>
      <t xml:space="preserve">Source:
</t>
    </r>
    <r>
      <rPr>
        <sz val="10"/>
        <color theme="1"/>
        <rFont val="Arial"/>
        <family val="2"/>
      </rPr>
      <t>Roll Forward Model - Nominal straight line depreciation</t>
    </r>
    <r>
      <rPr>
        <b/>
        <sz val="10"/>
        <rFont val="Arial"/>
        <family val="2"/>
      </rPr>
      <t xml:space="preserve">
</t>
    </r>
    <r>
      <rPr>
        <sz val="10"/>
        <rFont val="Arial"/>
        <family val="2"/>
      </rPr>
      <t>Where not available - Post Tax Revenue Model - Nominal straight line depreciation (updated for actual inflation)</t>
    </r>
  </si>
  <si>
    <t>cess</t>
  </si>
  <si>
    <t>Example NSP</t>
  </si>
  <si>
    <r>
      <t xml:space="preserve">Source:
</t>
    </r>
    <r>
      <rPr>
        <sz val="10"/>
        <color theme="1"/>
        <rFont val="Arial"/>
        <family val="2"/>
      </rPr>
      <t>Roll Forward Model - Inflation Rate</t>
    </r>
  </si>
  <si>
    <t>Forecast inflation</t>
  </si>
  <si>
    <t>Impact of inflation on returns</t>
  </si>
  <si>
    <t>Inflation</t>
  </si>
  <si>
    <t xml:space="preserve">Our regulatory framework is designed to target a real rate of return. Under our framework, NSPs are also compensated for actual inflation outcomes through indexation of the RAB. This is the process of inflating the RAB by CPI each year to preserve its value in real terms. Indexation of the RAB impacts a NSPs future returns via the return on capital and return of capital building blocks. This model allows users to calculate the returns achieved by NSPs both including and excluding indexation of the RAB.  </t>
  </si>
  <si>
    <t xml:space="preserve">An electricity distribution network service provider (DNSP) is required to recover pass-through revenues including revenue earnt on behalf of transmission network service provider (TNSP) and revenue related to jurisdictional schemes. An electricity DNSP may under or over recover revenues for these pass-throughs in any given year, resulting in deviations in its returns against allowances. An electricity DNSP must operate an unders and overs account for both the transmission and jurisdictional scheme revenues. 
This means that an electricity DNSP can never recover more or less revenue than allowed in net present value terms. This model allows users to calculate the returns achieved by NSPs both including and excluding these pass-through revenues  </t>
  </si>
  <si>
    <t>Our regulatory framework targets a real rate of return, with expected inflation used to convert nominal allowed returns into real allowed returns. This involves NSPs bearing the risk from actual inflation differing from expected inflation, creating overperformance for NSPs when inflation is higher than forecast, and underperformance when inflation is lower than forecast. This models allow users to calculate the returns excluding the impact of actual inflation differing from expected inflation.</t>
  </si>
  <si>
    <t>Updates to value of imputation credits to be 0.585, reference to 2021 year, some of the descriptive text and formatting</t>
  </si>
  <si>
    <t>Notes</t>
  </si>
  <si>
    <t>Version record</t>
  </si>
  <si>
    <t>Return on regulated equity - Illustrative model</t>
  </si>
  <si>
    <t>Updates to value of imputation credits and other data, references to 2023 regulatory year, sources of data and insertion of impact of inflation switch</t>
  </si>
  <si>
    <t>Updated references to 2024 regulatory year</t>
  </si>
  <si>
    <t>Updated references to 2025 regulatory year</t>
  </si>
  <si>
    <t xml:space="preserve">This workbook sets out our approach for calculating the return on regulated equity (RoRE) using illustrative data for network service providers (NSPs). A series of explanatory notes are published in the Electricity and gas network performance report on our website. We encourage stakeholders to read these notes, which detail how we calculate and interpret the profitability measures. </t>
  </si>
  <si>
    <t>Allowed return on equity</t>
  </si>
  <si>
    <t>allowed real return on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</si>
</sst>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00_);_(* \(#,##0.00\);_(* &quot;-&quot;??_);_(@_)"/>
    <numFmt numFmtId="165" formatCode="_(* #,##0_);_(* \(#,##0\);_(* &quot;-&quot;_);_(@_)"/>
    <numFmt numFmtId="166" formatCode="_-* #,##0_-;\-* #,##0_-;_-* &quot;-&quot;??_-;_-@_-"/>
    <numFmt numFmtId="167" formatCode="#,##0;[Black]\(#,##0\)"/>
    <numFmt numFmtId="168" formatCode="_(* #,##0_);_(* \(#,##0\);_(* &quot;-&quot;??_);_(@_)"/>
    <numFmt numFmtId="169" formatCode="_([$€-2]* #,##0.00_);_([$€-2]* \(#,##0.00\);_([$€-2]* &quot;-&quot;??_)"/>
    <numFmt numFmtId="170" formatCode="#,##0.0000"/>
    <numFmt numFmtId="171" formatCode="0.000%"/>
  </numFmts>
  <fonts count="25">
    <font>
      <sz val="11"/>
      <color theme="1"/>
      <name val="Arial"/>
      <family val="2"/>
      <scheme val="minor"/>
    </font>
    <font>
      <sz val="10"/>
      <color theme="1"/>
      <name val="Arial"/>
      <family val="2"/>
    </font>
    <font>
      <sz val="10"/>
      <color theme="1"/>
      <name val="Arial"/>
      <family val="2"/>
    </font>
    <font>
      <sz val="11"/>
      <color theme="1"/>
      <name val="Arial"/>
      <family val="2"/>
      <scheme val="minor"/>
    </font>
    <font>
      <b/>
      <sz val="11"/>
      <color theme="1"/>
      <name val="Arial"/>
      <family val="2"/>
      <scheme val="minor"/>
    </font>
    <font>
      <sz val="10"/>
      <color theme="1"/>
      <name val="Arial"/>
      <family val="2"/>
      <scheme val="minor"/>
    </font>
    <font>
      <sz val="10"/>
      <name val="Arial"/>
      <family val="2"/>
    </font>
    <font>
      <b/>
      <sz val="16"/>
      <color indexed="9"/>
      <name val="Arial"/>
      <family val="2"/>
    </font>
    <font>
      <sz val="10"/>
      <name val="Helv"/>
      <charset val="204"/>
    </font>
    <font>
      <sz val="14"/>
      <name val="System"/>
      <family val="2"/>
    </font>
    <font>
      <b/>
      <sz val="10"/>
      <name val="Arial"/>
      <family val="2"/>
    </font>
    <font>
      <sz val="12"/>
      <name val="Arial"/>
      <family val="2"/>
    </font>
    <font>
      <b/>
      <sz val="12"/>
      <name val="Arial"/>
      <family val="2"/>
    </font>
    <font>
      <b/>
      <sz val="42"/>
      <name val="Arial"/>
      <family val="2"/>
    </font>
    <font>
      <sz val="26"/>
      <name val="Arial"/>
      <family val="2"/>
    </font>
    <font>
      <b/>
      <sz val="24"/>
      <name val="Arial"/>
      <family val="2"/>
    </font>
    <font>
      <b/>
      <sz val="16"/>
      <color theme="0"/>
      <name val="Arial"/>
      <family val="2"/>
    </font>
    <font>
      <b/>
      <sz val="10"/>
      <color theme="1"/>
      <name val="Arial"/>
      <family val="2"/>
    </font>
    <font>
      <sz val="10"/>
      <color theme="1"/>
      <name val="Arial"/>
      <family val="2"/>
    </font>
    <font>
      <sz val="11"/>
      <color theme="1"/>
      <name val="Arial"/>
      <family val="2"/>
    </font>
    <font>
      <b/>
      <sz val="14"/>
      <color theme="0"/>
      <name val="Arial"/>
      <family val="2"/>
    </font>
    <font>
      <b/>
      <sz val="42"/>
      <color theme="0"/>
      <name val="Arial"/>
      <family val="2"/>
    </font>
    <font>
      <sz val="11"/>
      <name val="Arial"/>
      <family val="2"/>
    </font>
    <font>
      <b/>
      <sz val="11"/>
      <name val="Arial"/>
      <family val="2"/>
    </font>
    <font>
      <b/>
      <sz val="10"/>
      <color theme="0"/>
      <name val="Arial"/>
      <family val="2"/>
      <scheme val="minor"/>
    </font>
  </fonts>
  <fills count="11">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indexed="9"/>
        <bgColor indexed="64"/>
      </patternFill>
    </fill>
    <fill>
      <patternFill patternType="solid">
        <fgColor indexed="22"/>
        <bgColor indexed="64"/>
      </patternFill>
    </fill>
    <fill>
      <patternFill patternType="solid">
        <fgColor rgb="FFBFBFBF"/>
        <bgColor rgb="FF000000"/>
      </patternFill>
    </fill>
    <fill>
      <patternFill patternType="solid">
        <fgColor theme="1"/>
        <bgColor indexed="64"/>
      </patternFill>
    </fill>
    <fill>
      <patternFill patternType="solid">
        <fgColor rgb="FF3886A8"/>
        <bgColor indexed="64"/>
      </patternFill>
    </fill>
    <fill>
      <patternFill patternType="solid">
        <fgColor rgb="FFDCEDF4"/>
        <bgColor indexed="64"/>
      </patternFill>
    </fill>
    <fill>
      <patternFill patternType="solid">
        <fgColor rgb="FFC8C2C0"/>
        <bgColor indexed="64"/>
      </patternFill>
    </fill>
  </fills>
  <borders count="9">
    <border>
      <left/>
      <right/>
      <top/>
      <bottom/>
      <diagonal/>
    </border>
    <border>
      <left/>
      <right/>
      <top style="thin">
        <color auto="1"/>
      </top>
      <bottom style="medium">
        <color auto="1"/>
      </bottom>
      <diagonal/>
    </border>
    <border>
      <left/>
      <right/>
      <top/>
      <bottom style="thin">
        <color auto="1"/>
      </bottom>
      <diagonal/>
    </border>
    <border>
      <left/>
      <right/>
      <top style="thin">
        <color indexed="64"/>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right/>
      <top/>
      <bottom style="medium">
        <color auto="1"/>
      </bottom>
      <diagonal/>
    </border>
    <border>
      <left style="medium">
        <color indexed="64"/>
      </left>
      <right/>
      <top style="medium">
        <color indexed="64"/>
      </top>
      <bottom style="medium">
        <color indexed="64"/>
      </bottom>
      <diagonal/>
    </border>
    <border>
      <left style="hair">
        <color theme="0" tint="-0.499984740745262"/>
      </left>
      <right style="hair">
        <color theme="0" tint="-0.499984740745262"/>
      </right>
      <top style="hair">
        <color theme="0" tint="-0.499984740745262"/>
      </top>
      <bottom/>
      <diagonal/>
    </border>
    <border>
      <left style="hair">
        <color theme="1" tint="4.9989318521683403E-2"/>
      </left>
      <right style="hair">
        <color theme="1" tint="4.9989318521683403E-2"/>
      </right>
      <top style="hair">
        <color theme="1" tint="4.9989318521683403E-2"/>
      </top>
      <bottom style="hair">
        <color theme="1" tint="4.9989318521683403E-2"/>
      </bottom>
      <diagonal/>
    </border>
  </borders>
  <cellStyleXfs count="46">
    <xf numFmtId="0" fontId="0" fillId="0" borderId="0"/>
    <xf numFmtId="164" fontId="3" fillId="0" borderId="0" applyFont="0" applyFill="0" applyBorder="0" applyAlignment="0" applyProtection="0"/>
    <xf numFmtId="9" fontId="3" fillId="0" borderId="0" applyFont="0" applyFill="0" applyBorder="0" applyAlignment="0" applyProtection="0"/>
    <xf numFmtId="164" fontId="3" fillId="0" borderId="0" applyFont="0" applyFill="0" applyBorder="0" applyAlignment="0" applyProtection="0"/>
    <xf numFmtId="0" fontId="6" fillId="0" borderId="0"/>
    <xf numFmtId="169" fontId="6" fillId="0" borderId="0"/>
    <xf numFmtId="169" fontId="6" fillId="0" borderId="0"/>
    <xf numFmtId="0" fontId="8" fillId="0" borderId="0"/>
    <xf numFmtId="0" fontId="6"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3" borderId="0">
      <alignment horizontal="left" vertical="center"/>
      <protection locked="0"/>
    </xf>
    <xf numFmtId="0" fontId="6" fillId="0" borderId="0" applyFill="0"/>
    <xf numFmtId="164" fontId="3" fillId="0" borderId="0" applyFont="0" applyFill="0" applyBorder="0" applyAlignment="0" applyProtection="0"/>
    <xf numFmtId="0" fontId="6" fillId="0" borderId="0"/>
    <xf numFmtId="0" fontId="6" fillId="4" borderId="0"/>
    <xf numFmtId="164" fontId="6" fillId="0" borderId="0" applyFont="0" applyFill="0" applyBorder="0" applyAlignment="0" applyProtection="0"/>
    <xf numFmtId="0" fontId="6" fillId="0" borderId="0"/>
    <xf numFmtId="165" fontId="6" fillId="5" borderId="0" applyNumberFormat="0" applyFont="0" applyBorder="0" applyAlignment="0">
      <alignment horizontal="right"/>
    </xf>
    <xf numFmtId="9" fontId="6" fillId="0" borderId="0" applyFont="0" applyFill="0" applyBorder="0" applyAlignment="0" applyProtection="0"/>
    <xf numFmtId="0" fontId="6" fillId="0" borderId="0"/>
    <xf numFmtId="164" fontId="3"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165" fontId="6" fillId="5" borderId="0" applyNumberFormat="0" applyFont="0" applyBorder="0" applyAlignment="0">
      <alignment horizontal="right"/>
    </xf>
    <xf numFmtId="164" fontId="3" fillId="0" borderId="0" applyFont="0" applyFill="0" applyBorder="0" applyAlignment="0" applyProtection="0"/>
    <xf numFmtId="164" fontId="3" fillId="0" borderId="0" applyFont="0" applyFill="0" applyBorder="0" applyAlignment="0" applyProtection="0"/>
    <xf numFmtId="0" fontId="10" fillId="6" borderId="6" applyBorder="0" applyProtection="0">
      <alignment vertical="center"/>
    </xf>
    <xf numFmtId="0" fontId="6" fillId="0" borderId="0"/>
    <xf numFmtId="0" fontId="6" fillId="0" borderId="0"/>
    <xf numFmtId="164" fontId="3" fillId="0" borderId="0" applyFont="0" applyFill="0" applyBorder="0" applyAlignment="0" applyProtection="0"/>
  </cellStyleXfs>
  <cellXfs count="87">
    <xf numFmtId="0" fontId="0" fillId="0" borderId="0" xfId="0"/>
    <xf numFmtId="0" fontId="4" fillId="0" borderId="0" xfId="0" applyFont="1"/>
    <xf numFmtId="4" fontId="0" fillId="0" borderId="0" xfId="0" applyNumberFormat="1"/>
    <xf numFmtId="0" fontId="6" fillId="0" borderId="0" xfId="43"/>
    <xf numFmtId="0" fontId="6" fillId="4" borderId="0" xfId="43" applyFill="1"/>
    <xf numFmtId="0" fontId="6" fillId="2" borderId="0" xfId="43" applyFill="1"/>
    <xf numFmtId="0" fontId="6" fillId="2" borderId="0" xfId="43" applyFill="1" applyAlignment="1">
      <alignment horizontal="left"/>
    </xf>
    <xf numFmtId="0" fontId="6" fillId="2" borderId="0" xfId="44" applyFill="1"/>
    <xf numFmtId="0" fontId="11" fillId="2" borderId="0" xfId="43" applyFont="1" applyFill="1"/>
    <xf numFmtId="0" fontId="10" fillId="2" borderId="0" xfId="43" applyFont="1" applyFill="1"/>
    <xf numFmtId="0" fontId="13" fillId="2" borderId="0" xfId="43" applyFont="1" applyFill="1" applyAlignment="1">
      <alignment vertical="center"/>
    </xf>
    <xf numFmtId="0" fontId="15" fillId="4" borderId="0" xfId="43" applyFont="1" applyFill="1"/>
    <xf numFmtId="0" fontId="14" fillId="4" borderId="0" xfId="43" applyFont="1" applyFill="1" applyAlignment="1">
      <alignment vertical="center"/>
    </xf>
    <xf numFmtId="4" fontId="4" fillId="0" borderId="0" xfId="1" applyNumberFormat="1" applyFont="1"/>
    <xf numFmtId="4" fontId="0" fillId="0" borderId="0" xfId="1" applyNumberFormat="1" applyFont="1"/>
    <xf numFmtId="0" fontId="0" fillId="0" borderId="0" xfId="0" applyAlignment="1">
      <alignment horizontal="right"/>
    </xf>
    <xf numFmtId="166" fontId="0" fillId="0" borderId="0" xfId="1" applyNumberFormat="1" applyFont="1" applyAlignment="1">
      <alignment horizontal="right"/>
    </xf>
    <xf numFmtId="2" fontId="0" fillId="0" borderId="0" xfId="2" applyNumberFormat="1" applyFont="1"/>
    <xf numFmtId="171" fontId="0" fillId="0" borderId="0" xfId="2" applyNumberFormat="1" applyFont="1"/>
    <xf numFmtId="2" fontId="0" fillId="0" borderId="0" xfId="0" applyNumberFormat="1"/>
    <xf numFmtId="0" fontId="6" fillId="2" borderId="0" xfId="43" applyFill="1" applyAlignment="1">
      <alignment wrapText="1"/>
    </xf>
    <xf numFmtId="0" fontId="17" fillId="0" borderId="0" xfId="0" applyFont="1"/>
    <xf numFmtId="0" fontId="18" fillId="0" borderId="0" xfId="0" applyFont="1"/>
    <xf numFmtId="0" fontId="18" fillId="0" borderId="0" xfId="0" applyFont="1" applyAlignment="1">
      <alignment horizontal="center"/>
    </xf>
    <xf numFmtId="0" fontId="19" fillId="0" borderId="0" xfId="0" applyFont="1"/>
    <xf numFmtId="0" fontId="17" fillId="0" borderId="5" xfId="0" applyFont="1" applyBorder="1"/>
    <xf numFmtId="10" fontId="18" fillId="0" borderId="0" xfId="2" applyNumberFormat="1" applyFont="1" applyFill="1"/>
    <xf numFmtId="10" fontId="18" fillId="0" borderId="0" xfId="2" applyNumberFormat="1" applyFont="1"/>
    <xf numFmtId="0" fontId="18" fillId="0" borderId="1" xfId="0" applyFont="1" applyBorder="1"/>
    <xf numFmtId="10" fontId="18" fillId="0" borderId="1" xfId="2" applyNumberFormat="1" applyFont="1" applyBorder="1"/>
    <xf numFmtId="10" fontId="18" fillId="0" borderId="0" xfId="0" applyNumberFormat="1" applyFont="1"/>
    <xf numFmtId="0" fontId="17" fillId="0" borderId="1" xfId="0" applyFont="1" applyBorder="1"/>
    <xf numFmtId="167" fontId="18" fillId="0" borderId="0" xfId="1" applyNumberFormat="1" applyFont="1"/>
    <xf numFmtId="167" fontId="18" fillId="0" borderId="1" xfId="1" applyNumberFormat="1" applyFont="1" applyBorder="1"/>
    <xf numFmtId="166" fontId="18" fillId="0" borderId="0" xfId="1" applyNumberFormat="1" applyFont="1"/>
    <xf numFmtId="167" fontId="18" fillId="0" borderId="0" xfId="0" applyNumberFormat="1" applyFont="1"/>
    <xf numFmtId="0" fontId="18" fillId="0" borderId="2" xfId="0" applyFont="1" applyBorder="1"/>
    <xf numFmtId="167" fontId="18" fillId="0" borderId="2" xfId="1" applyNumberFormat="1" applyFont="1" applyFill="1" applyBorder="1" applyAlignment="1">
      <alignment horizontal="right"/>
    </xf>
    <xf numFmtId="166" fontId="18" fillId="0" borderId="0" xfId="0" applyNumberFormat="1" applyFont="1"/>
    <xf numFmtId="0" fontId="18" fillId="0" borderId="3" xfId="0" applyFont="1" applyBorder="1"/>
    <xf numFmtId="167" fontId="18" fillId="0" borderId="3" xfId="1" applyNumberFormat="1" applyFont="1" applyBorder="1"/>
    <xf numFmtId="9" fontId="18" fillId="0" borderId="0" xfId="2" applyFont="1"/>
    <xf numFmtId="3" fontId="18" fillId="0" borderId="0" xfId="0" applyNumberFormat="1" applyFont="1"/>
    <xf numFmtId="167" fontId="18" fillId="0" borderId="0" xfId="1" applyNumberFormat="1" applyFont="1" applyBorder="1"/>
    <xf numFmtId="3" fontId="18" fillId="0" borderId="1" xfId="1" applyNumberFormat="1" applyFont="1" applyBorder="1"/>
    <xf numFmtId="0" fontId="18" fillId="0" borderId="5" xfId="0" applyFont="1" applyBorder="1"/>
    <xf numFmtId="167" fontId="18" fillId="0" borderId="5" xfId="1" applyNumberFormat="1" applyFont="1" applyBorder="1"/>
    <xf numFmtId="166" fontId="18" fillId="0" borderId="1" xfId="1" applyNumberFormat="1" applyFont="1" applyBorder="1"/>
    <xf numFmtId="168" fontId="18" fillId="0" borderId="0" xfId="1" applyNumberFormat="1" applyFont="1" applyBorder="1"/>
    <xf numFmtId="168" fontId="18" fillId="0" borderId="5" xfId="1" applyNumberFormat="1" applyFont="1" applyBorder="1"/>
    <xf numFmtId="168" fontId="18" fillId="0" borderId="0" xfId="0" applyNumberFormat="1" applyFont="1"/>
    <xf numFmtId="164" fontId="19" fillId="0" borderId="0" xfId="0" applyNumberFormat="1" applyFont="1"/>
    <xf numFmtId="2" fontId="18" fillId="0" borderId="5" xfId="3" applyNumberFormat="1" applyFont="1" applyBorder="1"/>
    <xf numFmtId="170" fontId="18" fillId="0" borderId="0" xfId="1" applyNumberFormat="1" applyFont="1" applyBorder="1"/>
    <xf numFmtId="0" fontId="10" fillId="2" borderId="0" xfId="0" applyFont="1" applyFill="1" applyAlignment="1">
      <alignment horizontal="left" vertical="top" wrapText="1"/>
    </xf>
    <xf numFmtId="0" fontId="11" fillId="2" borderId="0" xfId="44" applyFont="1" applyFill="1" applyAlignment="1">
      <alignment horizontal="left" vertical="center" wrapText="1"/>
    </xf>
    <xf numFmtId="0" fontId="2" fillId="0" borderId="0" xfId="0" applyFont="1"/>
    <xf numFmtId="10" fontId="18" fillId="0" borderId="0" xfId="2" applyNumberFormat="1" applyFont="1" applyBorder="1"/>
    <xf numFmtId="0" fontId="2" fillId="0" borderId="3" xfId="0" applyFont="1" applyBorder="1"/>
    <xf numFmtId="10" fontId="18" fillId="0" borderId="3" xfId="2" applyNumberFormat="1" applyFont="1" applyBorder="1"/>
    <xf numFmtId="0" fontId="11" fillId="2" borderId="0" xfId="44" applyFont="1" applyFill="1" applyAlignment="1">
      <alignment vertical="center" wrapText="1"/>
    </xf>
    <xf numFmtId="0" fontId="10" fillId="0" borderId="3" xfId="43" applyFont="1" applyBorder="1" applyAlignment="1">
      <alignment horizontal="left"/>
    </xf>
    <xf numFmtId="0" fontId="22" fillId="2" borderId="0" xfId="44" applyFont="1" applyFill="1" applyAlignment="1">
      <alignment horizontal="center"/>
    </xf>
    <xf numFmtId="17" fontId="22" fillId="2" borderId="0" xfId="44" quotePrefix="1" applyNumberFormat="1" applyFont="1" applyFill="1" applyAlignment="1">
      <alignment horizontal="center"/>
    </xf>
    <xf numFmtId="0" fontId="22" fillId="2" borderId="0" xfId="44" applyFont="1" applyFill="1"/>
    <xf numFmtId="0" fontId="22" fillId="2" borderId="0" xfId="44" applyFont="1" applyFill="1" applyAlignment="1">
      <alignment horizontal="center" vertical="top"/>
    </xf>
    <xf numFmtId="17" fontId="22" fillId="2" borderId="0" xfId="44" quotePrefix="1" applyNumberFormat="1" applyFont="1" applyFill="1" applyAlignment="1">
      <alignment horizontal="center" vertical="top"/>
    </xf>
    <xf numFmtId="0" fontId="23" fillId="0" borderId="3" xfId="43" applyFont="1" applyBorder="1" applyAlignment="1">
      <alignment horizontal="left"/>
    </xf>
    <xf numFmtId="0" fontId="24" fillId="7" borderId="7" xfId="0" applyFont="1" applyFill="1" applyBorder="1" applyAlignment="1">
      <alignment horizontal="center"/>
    </xf>
    <xf numFmtId="0" fontId="22" fillId="2" borderId="0" xfId="44" applyFont="1" applyFill="1" applyAlignment="1">
      <alignment horizontal="left" vertical="center" wrapText="1"/>
    </xf>
    <xf numFmtId="0" fontId="12" fillId="0" borderId="0" xfId="44" applyFont="1" applyAlignment="1">
      <alignment horizontal="left" vertical="center" wrapText="1"/>
    </xf>
    <xf numFmtId="0" fontId="12" fillId="0" borderId="0" xfId="44" applyFont="1" applyAlignment="1">
      <alignment horizontal="left" wrapText="1"/>
    </xf>
    <xf numFmtId="0" fontId="22" fillId="2" borderId="0" xfId="44" applyFont="1" applyFill="1" applyAlignment="1">
      <alignment horizontal="left" vertical="top" wrapText="1"/>
    </xf>
    <xf numFmtId="0" fontId="22" fillId="2" borderId="0" xfId="44" applyFont="1" applyFill="1" applyAlignment="1">
      <alignment horizontal="left"/>
    </xf>
    <xf numFmtId="0" fontId="17" fillId="0" borderId="0" xfId="0" applyFont="1" applyAlignment="1">
      <alignment horizontal="left" vertical="center" wrapText="1"/>
    </xf>
    <xf numFmtId="0" fontId="21" fillId="8" borderId="0" xfId="43" applyFont="1" applyFill="1" applyAlignment="1">
      <alignment horizontal="center" vertical="center"/>
    </xf>
    <xf numFmtId="0" fontId="16" fillId="8" borderId="0" xfId="43" applyFont="1" applyFill="1" applyAlignment="1">
      <alignment horizontal="left" vertical="center"/>
    </xf>
    <xf numFmtId="0" fontId="16" fillId="8" borderId="0" xfId="0" applyFont="1" applyFill="1" applyAlignment="1">
      <alignment horizontal="left" vertical="center"/>
    </xf>
    <xf numFmtId="0" fontId="18" fillId="9" borderId="4" xfId="0" applyFont="1" applyFill="1" applyBorder="1" applyAlignment="1">
      <alignment horizontal="center"/>
    </xf>
    <xf numFmtId="0" fontId="10" fillId="9" borderId="0" xfId="0" applyFont="1" applyFill="1" applyAlignment="1">
      <alignment horizontal="left" vertical="top" wrapText="1"/>
    </xf>
    <xf numFmtId="0" fontId="20" fillId="8" borderId="0" xfId="0" applyFont="1" applyFill="1" applyAlignment="1">
      <alignment horizontal="left" vertical="center"/>
    </xf>
    <xf numFmtId="0" fontId="17" fillId="10" borderId="5" xfId="0" applyFont="1" applyFill="1" applyBorder="1"/>
    <xf numFmtId="0" fontId="17" fillId="10" borderId="5" xfId="3" applyNumberFormat="1" applyFont="1" applyFill="1" applyBorder="1"/>
    <xf numFmtId="0" fontId="17" fillId="10" borderId="5" xfId="1" applyNumberFormat="1" applyFont="1" applyFill="1" applyBorder="1"/>
    <xf numFmtId="0" fontId="5" fillId="10" borderId="8" xfId="0" applyFont="1" applyFill="1" applyBorder="1" applyAlignment="1">
      <alignment horizontal="center"/>
    </xf>
    <xf numFmtId="0" fontId="5" fillId="0" borderId="8" xfId="0" applyFont="1" applyFill="1" applyBorder="1" applyAlignment="1">
      <alignment horizontal="center"/>
    </xf>
    <xf numFmtId="0" fontId="1" fillId="0" borderId="0" xfId="0" applyFont="1"/>
  </cellXfs>
  <cellStyles count="46">
    <cellStyle name=" 1" xfId="4" xr:uid="{00000000-0005-0000-0000-000000000000}"/>
    <cellStyle name=" 1 2" xfId="6" xr:uid="{00000000-0005-0000-0000-000001000000}"/>
    <cellStyle name=" 1 2 2" xfId="8" xr:uid="{00000000-0005-0000-0000-000002000000}"/>
    <cellStyle name=" 1 3" xfId="5" xr:uid="{00000000-0005-0000-0000-000003000000}"/>
    <cellStyle name=" 1 3 2" xfId="25" xr:uid="{00000000-0005-0000-0000-000004000000}"/>
    <cellStyle name=" 1 4" xfId="7" xr:uid="{00000000-0005-0000-0000-000005000000}"/>
    <cellStyle name="_3GIS model v2.77_Distribution Business_Retail Fin Perform " xfId="9" xr:uid="{00000000-0005-0000-0000-000006000000}"/>
    <cellStyle name="_3GIS model v2.77_Fleet Overhead Costs 2_Retail Fin Perform " xfId="10" xr:uid="{00000000-0005-0000-0000-000007000000}"/>
    <cellStyle name="_3GIS model v2.77_Fleet Overhead Costs_Retail Fin Perform " xfId="11" xr:uid="{00000000-0005-0000-0000-000008000000}"/>
    <cellStyle name="_3GIS model v2.77_Forecast 2_Retail Fin Perform " xfId="12" xr:uid="{00000000-0005-0000-0000-000009000000}"/>
    <cellStyle name="_3GIS model v2.77_Forecast_Retail Fin Perform " xfId="13" xr:uid="{00000000-0005-0000-0000-00000A000000}"/>
    <cellStyle name="_3GIS model v2.77_Funding &amp; Cashflow_1_Retail Fin Perform " xfId="14" xr:uid="{00000000-0005-0000-0000-00000B000000}"/>
    <cellStyle name="_3GIS model v2.77_Funding &amp; Cashflow_Retail Fin Perform " xfId="15" xr:uid="{00000000-0005-0000-0000-00000C000000}"/>
    <cellStyle name="_3GIS model v2.77_Group P&amp;L_1_Retail Fin Perform " xfId="16" xr:uid="{00000000-0005-0000-0000-00000D000000}"/>
    <cellStyle name="_3GIS model v2.77_Group P&amp;L_Retail Fin Perform " xfId="17" xr:uid="{00000000-0005-0000-0000-00000E000000}"/>
    <cellStyle name="_3GIS model v2.77_Opening  Detailed BS_Retail Fin Perform " xfId="18" xr:uid="{00000000-0005-0000-0000-00000F000000}"/>
    <cellStyle name="_3GIS model v2.77_OUTPUT DB_Retail Fin Perform " xfId="19" xr:uid="{00000000-0005-0000-0000-000010000000}"/>
    <cellStyle name="_3GIS model v2.77_OUTPUT EB_Retail Fin Perform " xfId="20" xr:uid="{00000000-0005-0000-0000-000011000000}"/>
    <cellStyle name="_3GIS model v2.77_Report_Retail Fin Perform " xfId="21" xr:uid="{00000000-0005-0000-0000-000012000000}"/>
    <cellStyle name="_3GIS model v2.77_Retail Fin Perform " xfId="22" xr:uid="{00000000-0005-0000-0000-000013000000}"/>
    <cellStyle name="_3GIS model v2.77_Sheet2 2_Retail Fin Perform " xfId="23" xr:uid="{00000000-0005-0000-0000-000014000000}"/>
    <cellStyle name="_3GIS model v2.77_Sheet2_Retail Fin Perform " xfId="24" xr:uid="{00000000-0005-0000-0000-000015000000}"/>
    <cellStyle name="Blockout 2" xfId="33" xr:uid="{00000000-0005-0000-0000-000016000000}"/>
    <cellStyle name="Blockout 2 2" xfId="39" xr:uid="{00000000-0005-0000-0000-000017000000}"/>
    <cellStyle name="Comma" xfId="1" builtinId="3"/>
    <cellStyle name="Comma 2" xfId="3" xr:uid="{00000000-0005-0000-0000-000019000000}"/>
    <cellStyle name="Comma 2 2" xfId="36" xr:uid="{00000000-0005-0000-0000-00001A000000}"/>
    <cellStyle name="Comma 3" xfId="31" xr:uid="{00000000-0005-0000-0000-00001B000000}"/>
    <cellStyle name="Comma 3 2" xfId="38" xr:uid="{00000000-0005-0000-0000-00001C000000}"/>
    <cellStyle name="Comma 4" xfId="28" xr:uid="{00000000-0005-0000-0000-00001D000000}"/>
    <cellStyle name="Comma 4 2" xfId="37" xr:uid="{00000000-0005-0000-0000-00001E000000}"/>
    <cellStyle name="Comma 5" xfId="40" xr:uid="{00000000-0005-0000-0000-00001F000000}"/>
    <cellStyle name="Comma 6" xfId="41" xr:uid="{00000000-0005-0000-0000-000020000000}"/>
    <cellStyle name="Comma 86" xfId="45" xr:uid="{00000000-0005-0000-0000-000021000000}"/>
    <cellStyle name="dms_3" xfId="42" xr:uid="{00000000-0005-0000-0000-000022000000}"/>
    <cellStyle name="Normal" xfId="0" builtinId="0"/>
    <cellStyle name="Normal 10" xfId="32" xr:uid="{00000000-0005-0000-0000-000024000000}"/>
    <cellStyle name="Normal 114" xfId="27" xr:uid="{00000000-0005-0000-0000-000025000000}"/>
    <cellStyle name="Normal 2" xfId="29" xr:uid="{00000000-0005-0000-0000-000026000000}"/>
    <cellStyle name="Normal 3" xfId="35" xr:uid="{00000000-0005-0000-0000-000027000000}"/>
    <cellStyle name="Normal 36" xfId="43" xr:uid="{00000000-0005-0000-0000-000028000000}"/>
    <cellStyle name="Normal 36 2" xfId="44" xr:uid="{00000000-0005-0000-0000-000029000000}"/>
    <cellStyle name="Normal 51" xfId="30" xr:uid="{00000000-0005-0000-0000-00002A000000}"/>
    <cellStyle name="Percent" xfId="2" builtinId="5"/>
    <cellStyle name="Percent 2" xfId="34" xr:uid="{00000000-0005-0000-0000-00002C000000}"/>
    <cellStyle name="RIN_TB2" xfId="26" xr:uid="{00000000-0005-0000-0000-00002D000000}"/>
  </cellStyles>
  <dxfs count="3">
    <dxf>
      <font>
        <b/>
        <i val="0"/>
        <color theme="0"/>
      </font>
      <fill>
        <patternFill>
          <bgColor theme="9" tint="-0.499984740745262"/>
        </patternFill>
      </fill>
    </dxf>
    <dxf>
      <font>
        <color theme="0"/>
      </font>
      <fill>
        <patternFill>
          <bgColor theme="8" tint="-0.24994659260841701"/>
        </patternFill>
      </fill>
    </dxf>
    <dxf>
      <font>
        <b/>
        <i val="0"/>
        <color theme="0"/>
      </font>
      <fill>
        <patternFill>
          <bgColor theme="8" tint="-0.499984740745262"/>
        </patternFill>
      </fill>
    </dxf>
  </dxfs>
  <tableStyles count="3" defaultTableStyle="TableStyleMedium2" defaultPivotStyle="PivotStyleLight16">
    <tableStyle name="Slicer Style 1" pivot="0" table="0" count="4" xr9:uid="{00000000-0011-0000-FFFF-FFFF00000000}">
      <tableStyleElement type="headerRow" dxfId="2"/>
    </tableStyle>
    <tableStyle name="Slicer Style 2" pivot="0" table="0" count="1" xr9:uid="{00000000-0011-0000-FFFF-FFFF01000000}">
      <tableStyleElement type="wholeTable" dxfId="1"/>
    </tableStyle>
    <tableStyle name="Slicer Style 3" pivot="0" table="0" count="4" xr9:uid="{00000000-0011-0000-FFFF-FFFF02000000}">
      <tableStyleElement type="headerRow" dxfId="0"/>
    </tableStyle>
  </tableStyles>
  <colors>
    <mruColors>
      <color rgb="FFC8C2C0"/>
      <color rgb="FFDCEDF4"/>
      <color rgb="FF3886A8"/>
      <color rgb="FFD8EFFC"/>
      <color rgb="FF0C5B88"/>
      <color rgb="FFE0601F"/>
      <color rgb="FF5F9E88"/>
      <color rgb="FF554741"/>
    </mruColors>
  </colors>
  <extLst>
    <ext xmlns:x14="http://schemas.microsoft.com/office/spreadsheetml/2009/9/main" uri="{46F421CA-312F-682f-3DD2-61675219B42D}">
      <x14:dxfs count="6">
        <dxf>
          <fill>
            <patternFill>
              <bgColor theme="9" tint="0.39994506668294322"/>
            </patternFill>
          </fill>
        </dxf>
        <dxf>
          <fill>
            <patternFill>
              <bgColor theme="9" tint="0.79998168889431442"/>
            </patternFill>
          </fill>
        </dxf>
        <dxf>
          <fill>
            <patternFill>
              <bgColor theme="9" tint="0.39994506668294322"/>
            </patternFill>
          </fill>
        </dxf>
        <dxf>
          <fill>
            <patternFill>
              <fgColor theme="8" tint="0.39994506668294322"/>
            </patternFill>
          </fill>
        </dxf>
        <dxf>
          <fill>
            <patternFill>
              <bgColor theme="8" tint="0.79998168889431442"/>
            </patternFill>
          </fill>
        </dxf>
        <dxf>
          <fill>
            <patternFill>
              <bgColor theme="8" tint="0.39994506668294322"/>
            </patternFill>
          </fill>
        </dxf>
      </x14:dxfs>
    </ext>
    <ext xmlns:x14="http://schemas.microsoft.com/office/spreadsheetml/2009/9/main" uri="{EB79DEF2-80B8-43e5-95BD-54CBDDF9020C}">
      <x14:slicerStyles defaultSlicerStyle="SlicerStyleLight1">
        <x14:slicerStyle name="Slicer Style 1">
          <x14:slicerStyleElements>
            <x14:slicerStyleElement type="selectedItemWithData" dxfId="5"/>
            <x14:slicerStyleElement type="hoveredUnselectedItemWithData" dxfId="4"/>
            <x14:slicerStyleElement type="hoveredSelectedItemWithData" dxfId="3"/>
          </x14:slicerStyleElements>
        </x14:slicerStyle>
        <x14:slicerStyle name="Slicer Style 2"/>
        <x14:slicerStyle name="Slicer Style 3">
          <x14:slicerStyleElements>
            <x14:slicerStyleElement type="selectedItemWithData" dxfId="2"/>
            <x14:slicerStyleElement type="hoveredUnselectedItemWithData" dxfId="1"/>
            <x14:slicerStyleElement type="hovered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openxmlformats.org/officeDocument/2006/relationships/customXml" Target="../customXml/item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8097</xdr:colOff>
      <xdr:row>0</xdr:row>
      <xdr:rowOff>105251</xdr:rowOff>
    </xdr:from>
    <xdr:to>
      <xdr:col>5</xdr:col>
      <xdr:colOff>589571</xdr:colOff>
      <xdr:row>0</xdr:row>
      <xdr:rowOff>971708</xdr:rowOff>
    </xdr:to>
    <xdr:pic>
      <xdr:nvPicPr>
        <xdr:cNvPr id="3" name="Picture 2">
          <a:extLst>
            <a:ext uri="{FF2B5EF4-FFF2-40B4-BE49-F238E27FC236}">
              <a16:creationId xmlns:a16="http://schemas.microsoft.com/office/drawing/2014/main" id="{84BBCF8F-8DB4-451B-B0AD-0E47C21CEBD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72503" y="105251"/>
          <a:ext cx="4351946" cy="8569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omesharecl\HomeDrives\Kangl\Desktop\AER%20Final%20decision%20ActewAGL%20distribution%20determination%20-%20ActewAGL%202015%20-%20SCS%20PTRM%20-%20Distributio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acamp\AppData\Local\Microsoft\Windows\Temporary%20Internet%20Files\Content.Outlook\OXKZPC73\Performance-summaries-for-electricity-distributors-Oct-2017%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brfs013\busdata\trimdata\TRIM\TEMP\HPTRIM.8428\t0VTCCR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sharecl\HomeDrives\trimdata\TRIM\TEMP\HPTRIM.8428\t0VTCCR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sharecl\HomeDrives\Users\rombo_000\Documents\AAaAER\eaAER%20Vic%20EDPR%202016-20\RFMs\zzUED%20RFM%20Check%20Model%20mr%20v1.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scbrfs013\busdata\AER\DMT\Annual%20Performance%20Reports\Transmission\networks%20dms%20-%20reports%20-%20electricity%20transmission%20annual%20performance%20report%20-%20master%20V8.1%20-%20drop%20easement%20tax%20ausn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DMS input"/>
      <sheetName val="PTRM input"/>
      <sheetName val="WACC"/>
      <sheetName val="Assets"/>
      <sheetName val="Analysis"/>
      <sheetName val="Forecast revenues"/>
      <sheetName val="X factors"/>
      <sheetName val="Revenue summary"/>
      <sheetName val="Equity raising costs"/>
      <sheetName val="Chart 1-Revenue"/>
      <sheetName val="Chart 2-Price path"/>
      <sheetName val="Chart 3-Building blocks"/>
    </sheetNames>
    <sheetDataSet>
      <sheetData sheetId="0"/>
      <sheetData sheetId="1"/>
      <sheetData sheetId="2">
        <row r="7">
          <cell r="G7" t="str">
            <v>Opening Distribution Assets</v>
          </cell>
          <cell r="J7">
            <v>432.6922428282723</v>
          </cell>
          <cell r="L7">
            <v>14.710236756185404</v>
          </cell>
          <cell r="M7" t="str">
            <v>n/a</v>
          </cell>
          <cell r="N7">
            <v>324.7253834194745</v>
          </cell>
          <cell r="O7">
            <v>18.553353369015571</v>
          </cell>
          <cell r="P7">
            <v>44.621655934639037</v>
          </cell>
        </row>
        <row r="8">
          <cell r="G8" t="str">
            <v>Sub-transmission Overhead</v>
          </cell>
          <cell r="J8">
            <v>0</v>
          </cell>
          <cell r="L8" t="str">
            <v>n/a</v>
          </cell>
          <cell r="M8">
            <v>40</v>
          </cell>
          <cell r="N8">
            <v>0</v>
          </cell>
          <cell r="O8" t="str">
            <v>n/a</v>
          </cell>
          <cell r="P8">
            <v>47.5</v>
          </cell>
        </row>
        <row r="9">
          <cell r="G9" t="str">
            <v>Sub-transmission Underground</v>
          </cell>
          <cell r="J9">
            <v>0</v>
          </cell>
          <cell r="L9" t="str">
            <v>n/a</v>
          </cell>
          <cell r="M9">
            <v>60</v>
          </cell>
          <cell r="N9">
            <v>0</v>
          </cell>
          <cell r="O9" t="str">
            <v>n/a</v>
          </cell>
          <cell r="P9">
            <v>47.5</v>
          </cell>
        </row>
        <row r="10">
          <cell r="G10" t="str">
            <v>Zone Substation</v>
          </cell>
          <cell r="J10">
            <v>1.7993536827470267</v>
          </cell>
          <cell r="L10">
            <v>37.644021965822404</v>
          </cell>
          <cell r="M10">
            <v>40</v>
          </cell>
          <cell r="N10">
            <v>1.8004467847783716</v>
          </cell>
          <cell r="O10">
            <v>37.843609749096927</v>
          </cell>
          <cell r="P10">
            <v>40</v>
          </cell>
        </row>
        <row r="11">
          <cell r="G11" t="str">
            <v>Distribution Substations</v>
          </cell>
          <cell r="J11">
            <v>51.739179330945085</v>
          </cell>
          <cell r="L11">
            <v>37.87847491027329</v>
          </cell>
          <cell r="M11">
            <v>40</v>
          </cell>
          <cell r="N11">
            <v>66.977521522321553</v>
          </cell>
          <cell r="O11">
            <v>38.019125091787672</v>
          </cell>
          <cell r="P11">
            <v>40</v>
          </cell>
        </row>
        <row r="12">
          <cell r="G12" t="str">
            <v>Distribution Overhead Lines</v>
          </cell>
          <cell r="J12">
            <v>59.97606026175648</v>
          </cell>
          <cell r="L12">
            <v>47.869586793937287</v>
          </cell>
          <cell r="M12">
            <v>50</v>
          </cell>
          <cell r="N12">
            <v>54.416559580888894</v>
          </cell>
          <cell r="O12">
            <v>42.915571586739638</v>
          </cell>
          <cell r="P12">
            <v>45</v>
          </cell>
        </row>
        <row r="13">
          <cell r="G13" t="str">
            <v>Distribution Underground Lines</v>
          </cell>
          <cell r="J13">
            <v>73.536450898817122</v>
          </cell>
          <cell r="L13">
            <v>57.785379744252872</v>
          </cell>
          <cell r="M13">
            <v>60</v>
          </cell>
          <cell r="N13">
            <v>91.497675507639912</v>
          </cell>
          <cell r="O13">
            <v>47.905221591866642</v>
          </cell>
          <cell r="P13">
            <v>50</v>
          </cell>
        </row>
        <row r="14">
          <cell r="G14" t="str">
            <v>IT &amp; Communication Systems (Networks)</v>
          </cell>
          <cell r="J14">
            <v>29.270349117738377</v>
          </cell>
          <cell r="L14">
            <v>9.3500752828793008</v>
          </cell>
          <cell r="M14">
            <v>10</v>
          </cell>
          <cell r="N14">
            <v>27.73220244684595</v>
          </cell>
          <cell r="O14">
            <v>9.3764114523606672</v>
          </cell>
          <cell r="P14">
            <v>10</v>
          </cell>
        </row>
        <row r="15">
          <cell r="G15" t="str">
            <v>Motor Vehicles</v>
          </cell>
          <cell r="J15">
            <v>5.9792265044208461</v>
          </cell>
          <cell r="L15">
            <v>6.1874360637729495</v>
          </cell>
          <cell r="M15">
            <v>7</v>
          </cell>
          <cell r="N15">
            <v>5.731905302783308</v>
          </cell>
          <cell r="O15">
            <v>7.1950939690532296</v>
          </cell>
          <cell r="P15">
            <v>8</v>
          </cell>
        </row>
        <row r="16">
          <cell r="G16" t="str">
            <v>Other Non-System Assets (Networks)</v>
          </cell>
          <cell r="J16">
            <v>1.931885563057842</v>
          </cell>
          <cell r="L16">
            <v>2.8300859521163764</v>
          </cell>
          <cell r="M16">
            <v>5</v>
          </cell>
          <cell r="N16">
            <v>1.9729371800910334</v>
          </cell>
          <cell r="O16">
            <v>3.6911860899384124</v>
          </cell>
          <cell r="P16">
            <v>5.8</v>
          </cell>
        </row>
        <row r="17">
          <cell r="G17" t="str">
            <v>IT Systems (Corporate)</v>
          </cell>
          <cell r="J17">
            <v>9.6993165863783073</v>
          </cell>
          <cell r="L17">
            <v>4.0736736106709399</v>
          </cell>
          <cell r="M17">
            <v>5</v>
          </cell>
          <cell r="N17">
            <v>8.7479711669754181</v>
          </cell>
          <cell r="O17">
            <v>3.2098639239706417</v>
          </cell>
          <cell r="P17">
            <v>4.0999999999999996</v>
          </cell>
        </row>
        <row r="18">
          <cell r="G18" t="str">
            <v>Telecommunications (Corporate)</v>
          </cell>
          <cell r="J18">
            <v>0.19345374433350734</v>
          </cell>
          <cell r="L18">
            <v>1.914458678066105</v>
          </cell>
          <cell r="M18">
            <v>5</v>
          </cell>
          <cell r="N18">
            <v>0.24332768529322893</v>
          </cell>
          <cell r="O18">
            <v>3.6538074452082876</v>
          </cell>
          <cell r="P18">
            <v>6.7</v>
          </cell>
        </row>
        <row r="19">
          <cell r="G19" t="str">
            <v>Other Non-System Assets (Corporate)</v>
          </cell>
          <cell r="J19">
            <v>4.4178949074529985</v>
          </cell>
          <cell r="L19">
            <v>2.1130045358470055</v>
          </cell>
          <cell r="M19">
            <v>5</v>
          </cell>
          <cell r="N19">
            <v>4.6549491090766999</v>
          </cell>
          <cell r="O19">
            <v>2.8501363607497505</v>
          </cell>
          <cell r="P19">
            <v>5.7</v>
          </cell>
        </row>
        <row r="20">
          <cell r="G20" t="str">
            <v>Land</v>
          </cell>
          <cell r="J20">
            <v>2.6905448961905476</v>
          </cell>
          <cell r="L20" t="str">
            <v>n/a</v>
          </cell>
          <cell r="M20" t="str">
            <v>n/a</v>
          </cell>
          <cell r="N20">
            <v>2.334453146068959</v>
          </cell>
          <cell r="O20" t="str">
            <v>n/a</v>
          </cell>
          <cell r="P20" t="str">
            <v>n/a</v>
          </cell>
        </row>
        <row r="21">
          <cell r="G21" t="str">
            <v>Buildings</v>
          </cell>
          <cell r="J21">
            <v>19.336705808748249</v>
          </cell>
          <cell r="L21">
            <v>57.011279797554892</v>
          </cell>
          <cell r="M21">
            <v>60</v>
          </cell>
          <cell r="N21">
            <v>17.568055428199433</v>
          </cell>
          <cell r="O21">
            <v>97.040642878941156</v>
          </cell>
          <cell r="P21">
            <v>100</v>
          </cell>
        </row>
        <row r="22">
          <cell r="G22"/>
          <cell r="J22"/>
          <cell r="L22"/>
          <cell r="M22"/>
          <cell r="N22"/>
          <cell r="O22"/>
          <cell r="P22"/>
        </row>
        <row r="23">
          <cell r="G23"/>
          <cell r="J23"/>
          <cell r="L23"/>
          <cell r="M23"/>
          <cell r="N23"/>
          <cell r="O23"/>
          <cell r="P23"/>
        </row>
        <row r="24">
          <cell r="G24"/>
          <cell r="J24"/>
          <cell r="L24"/>
          <cell r="M24"/>
          <cell r="N24"/>
          <cell r="O24"/>
          <cell r="P24"/>
        </row>
        <row r="25">
          <cell r="G25"/>
          <cell r="J25"/>
          <cell r="L25"/>
          <cell r="M25"/>
          <cell r="N25"/>
          <cell r="O25"/>
          <cell r="P25"/>
        </row>
        <row r="26">
          <cell r="G26"/>
          <cell r="J26"/>
          <cell r="L26"/>
          <cell r="M26"/>
          <cell r="N26"/>
          <cell r="O26"/>
          <cell r="P26"/>
        </row>
        <row r="27">
          <cell r="G27"/>
          <cell r="J27"/>
          <cell r="L27"/>
          <cell r="M27"/>
          <cell r="N27"/>
          <cell r="O27"/>
          <cell r="P27"/>
        </row>
        <row r="28">
          <cell r="G28"/>
          <cell r="J28"/>
          <cell r="L28"/>
          <cell r="M28"/>
          <cell r="N28"/>
          <cell r="O28"/>
          <cell r="P28"/>
        </row>
        <row r="29">
          <cell r="G29"/>
          <cell r="J29"/>
          <cell r="L29"/>
          <cell r="M29"/>
          <cell r="N29"/>
          <cell r="O29"/>
          <cell r="P29"/>
        </row>
        <row r="30">
          <cell r="G30"/>
          <cell r="J30"/>
          <cell r="L30"/>
          <cell r="M30"/>
          <cell r="N30"/>
          <cell r="O30"/>
          <cell r="P30"/>
        </row>
        <row r="31">
          <cell r="G31"/>
          <cell r="J31"/>
          <cell r="L31"/>
          <cell r="M31"/>
          <cell r="N31"/>
          <cell r="O31"/>
          <cell r="P31"/>
        </row>
        <row r="32">
          <cell r="G32"/>
          <cell r="J32"/>
          <cell r="L32"/>
          <cell r="M32"/>
          <cell r="N32"/>
          <cell r="O32"/>
          <cell r="P32"/>
        </row>
        <row r="33">
          <cell r="G33"/>
          <cell r="J33"/>
          <cell r="L33"/>
          <cell r="M33"/>
          <cell r="N33"/>
          <cell r="O33"/>
          <cell r="P33"/>
        </row>
        <row r="34">
          <cell r="G34"/>
          <cell r="J34"/>
          <cell r="L34"/>
          <cell r="M34"/>
          <cell r="N34"/>
          <cell r="O34"/>
          <cell r="P34"/>
        </row>
        <row r="35">
          <cell r="G35"/>
          <cell r="J35"/>
          <cell r="L35"/>
          <cell r="M35"/>
          <cell r="N35"/>
          <cell r="O35"/>
          <cell r="P35"/>
        </row>
        <row r="36">
          <cell r="G36" t="str">
            <v>Equity raising costs</v>
          </cell>
          <cell r="J36">
            <v>0.24289865413460715</v>
          </cell>
          <cell r="L36">
            <v>40.549314045499941</v>
          </cell>
          <cell r="M36">
            <v>44.549314045499948</v>
          </cell>
          <cell r="N36">
            <v>0.21059159489220353</v>
          </cell>
          <cell r="O36">
            <v>40.549314045499941</v>
          </cell>
          <cell r="P36">
            <v>5</v>
          </cell>
        </row>
        <row r="37">
          <cell r="J37">
            <v>693.50556278499323</v>
          </cell>
        </row>
        <row r="70">
          <cell r="G70">
            <v>0.27042940043637864</v>
          </cell>
        </row>
        <row r="218">
          <cell r="G218">
            <v>0.4</v>
          </cell>
        </row>
        <row r="219">
          <cell r="G219">
            <v>0.6</v>
          </cell>
        </row>
        <row r="229">
          <cell r="G229">
            <v>0.7</v>
          </cell>
        </row>
        <row r="230">
          <cell r="G230">
            <v>0.03</v>
          </cell>
        </row>
        <row r="231">
          <cell r="G231">
            <v>0.01</v>
          </cell>
        </row>
        <row r="232">
          <cell r="G232">
            <v>0.3</v>
          </cell>
        </row>
        <row r="233">
          <cell r="G233">
            <v>8.9069276675015773E-4</v>
          </cell>
        </row>
      </sheetData>
      <sheetData sheetId="3">
        <row r="18">
          <cell r="G18">
            <v>6.4827100683921113E-2</v>
          </cell>
          <cell r="H18">
            <v>6.3848435378806731E-2</v>
          </cell>
          <cell r="I18">
            <v>6.3848435378806731E-2</v>
          </cell>
          <cell r="J18">
            <v>6.3848435378806731E-2</v>
          </cell>
          <cell r="K18">
            <v>6.3848435378806731E-2</v>
          </cell>
          <cell r="L18">
            <v>6.3848435378806731E-2</v>
          </cell>
          <cell r="M18">
            <v>6.3848435378806731E-2</v>
          </cell>
          <cell r="N18">
            <v>6.3848435378806731E-2</v>
          </cell>
          <cell r="O18">
            <v>6.3848435378806731E-2</v>
          </cell>
          <cell r="P18">
            <v>6.3848435378806731E-2</v>
          </cell>
        </row>
        <row r="19">
          <cell r="G19">
            <v>4.0073354838758624E-2</v>
          </cell>
          <cell r="H19">
            <v>3.9117440299674434E-2</v>
          </cell>
          <cell r="I19">
            <v>3.9117440299674434E-2</v>
          </cell>
          <cell r="J19">
            <v>3.9117440299674434E-2</v>
          </cell>
          <cell r="K19">
            <v>3.9117440299674434E-2</v>
          </cell>
          <cell r="L19">
            <v>3.9117440299674434E-2</v>
          </cell>
          <cell r="M19">
            <v>3.9117440299674434E-2</v>
          </cell>
          <cell r="N19">
            <v>3.9117440299674434E-2</v>
          </cell>
          <cell r="O19">
            <v>3.9117440299674434E-2</v>
          </cell>
          <cell r="P19">
            <v>3.9117440299674434E-2</v>
          </cell>
        </row>
      </sheetData>
      <sheetData sheetId="4"/>
      <sheetData sheetId="5"/>
      <sheetData sheetId="6"/>
      <sheetData sheetId="7">
        <row r="47">
          <cell r="G47">
            <v>-4.0657682483409396E-2</v>
          </cell>
          <cell r="H47">
            <v>2.950707839041819E-2</v>
          </cell>
          <cell r="I47">
            <v>1.1464992261521624E-2</v>
          </cell>
          <cell r="J47">
            <v>1.1464992261521624E-2</v>
          </cell>
          <cell r="K47">
            <v>1.1464992261521624E-2</v>
          </cell>
          <cell r="L47">
            <v>1.1464992261521624E-2</v>
          </cell>
          <cell r="M47">
            <v>1.1464992261521624E-2</v>
          </cell>
          <cell r="N47">
            <v>1.1464992261521624E-2</v>
          </cell>
          <cell r="O47">
            <v>1.1464992261521624E-2</v>
          </cell>
          <cell r="P47">
            <v>1.1464992261521624E-2</v>
          </cell>
        </row>
        <row r="63">
          <cell r="G63">
            <v>-5.3700081725643459E-2</v>
          </cell>
          <cell r="H63">
            <v>1.7113231874464441E-2</v>
          </cell>
          <cell r="I63">
            <v>-1.1589392992328743E-3</v>
          </cell>
          <cell r="J63">
            <v>-1.1589392992328743E-3</v>
          </cell>
          <cell r="K63">
            <v>-1.1589392992328743E-3</v>
          </cell>
          <cell r="L63">
            <v>-1.1589392992328743E-3</v>
          </cell>
          <cell r="M63">
            <v>-1.1589392992328743E-3</v>
          </cell>
          <cell r="N63">
            <v>-1.1589392992328743E-3</v>
          </cell>
          <cell r="O63">
            <v>-1.1589392992328743E-3</v>
          </cell>
          <cell r="P63">
            <v>-1.1589392992328743E-3</v>
          </cell>
        </row>
        <row r="83">
          <cell r="G83"/>
          <cell r="H83">
            <v>0.18755973981463417</v>
          </cell>
          <cell r="I83">
            <v>0.03</v>
          </cell>
          <cell r="J83">
            <v>2.5000000000000001E-2</v>
          </cell>
          <cell r="K83">
            <v>0.02</v>
          </cell>
          <cell r="L83"/>
          <cell r="M83"/>
          <cell r="N83"/>
          <cell r="O83"/>
          <cell r="P83"/>
        </row>
      </sheetData>
      <sheetData sheetId="8"/>
      <sheetData sheetId="9">
        <row r="54">
          <cell r="Q54">
            <v>0.27042940043637864</v>
          </cell>
        </row>
      </sheetData>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One-pager"/>
      <sheetName val="Calculations"/>
      <sheetName val="dataset"/>
      <sheetName val="assets"/>
      <sheetName val="line charges"/>
      <sheetName val="company details"/>
    </sheetNames>
    <sheetDataSet>
      <sheetData sheetId="0" refreshError="1"/>
      <sheetData sheetId="1" refreshError="1">
        <row r="2">
          <cell r="B2" t="str">
            <v>Industry</v>
          </cell>
          <cell r="AV2" t="str">
            <v>2017</v>
          </cell>
        </row>
      </sheetData>
      <sheetData sheetId="2" refreshError="1">
        <row r="3">
          <cell r="B3" t="str">
            <v>13</v>
          </cell>
        </row>
        <row r="351">
          <cell r="C351" t="str">
            <v>Alpine Energy</v>
          </cell>
          <cell r="D351" t="str">
            <v>Aurora Energy</v>
          </cell>
          <cell r="E351" t="str">
            <v>Buller Electricity</v>
          </cell>
          <cell r="F351" t="str">
            <v>Centralines</v>
          </cell>
          <cell r="G351" t="str">
            <v>Counties Power</v>
          </cell>
          <cell r="H351" t="str">
            <v>Eastland Network</v>
          </cell>
          <cell r="I351" t="str">
            <v>Electra</v>
          </cell>
          <cell r="J351" t="str">
            <v>Electricity Ashburton</v>
          </cell>
          <cell r="K351" t="str">
            <v>Electricity Invercargill</v>
          </cell>
          <cell r="L351" t="str">
            <v>Horizon Energy</v>
          </cell>
          <cell r="M351" t="str">
            <v>MainPower NZ</v>
          </cell>
          <cell r="N351" t="str">
            <v>Marlborough Lines</v>
          </cell>
          <cell r="O351" t="str">
            <v>Nelson Electricity</v>
          </cell>
          <cell r="P351" t="str">
            <v>Network Tasman</v>
          </cell>
          <cell r="Q351" t="str">
            <v>Network Waitaki</v>
          </cell>
          <cell r="R351" t="str">
            <v>Northpower</v>
          </cell>
          <cell r="S351" t="str">
            <v>Orion NZ</v>
          </cell>
          <cell r="T351" t="str">
            <v>OtagoNet</v>
          </cell>
          <cell r="U351" t="str">
            <v>Powerco</v>
          </cell>
          <cell r="V351" t="str">
            <v>Scanpower</v>
          </cell>
          <cell r="W351" t="str">
            <v>The Lines Company</v>
          </cell>
          <cell r="X351" t="str">
            <v>The Power Company</v>
          </cell>
          <cell r="Y351" t="str">
            <v>Top Energy</v>
          </cell>
          <cell r="Z351" t="str">
            <v>Unison Networks</v>
          </cell>
          <cell r="AA351" t="str">
            <v>Vector Lines</v>
          </cell>
          <cell r="AB351" t="str">
            <v>WEL Networks</v>
          </cell>
          <cell r="AC351" t="str">
            <v>Waipa Networks</v>
          </cell>
          <cell r="AD351" t="str">
            <v>Wellington Electricity</v>
          </cell>
          <cell r="AE351" t="str">
            <v>Westpower</v>
          </cell>
        </row>
        <row r="352">
          <cell r="A352" t="str">
            <v>Regulatory asset base</v>
          </cell>
          <cell r="C352">
            <v>17</v>
          </cell>
          <cell r="D352">
            <v>8</v>
          </cell>
          <cell r="E352">
            <v>29</v>
          </cell>
          <cell r="F352">
            <v>26</v>
          </cell>
          <cell r="G352">
            <v>12</v>
          </cell>
          <cell r="H352">
            <v>20</v>
          </cell>
          <cell r="I352">
            <v>18</v>
          </cell>
          <cell r="J352">
            <v>11</v>
          </cell>
          <cell r="K352">
            <v>25</v>
          </cell>
          <cell r="L352">
            <v>21</v>
          </cell>
          <cell r="M352">
            <v>10</v>
          </cell>
          <cell r="N352">
            <v>14</v>
          </cell>
          <cell r="O352">
            <v>27</v>
          </cell>
          <cell r="P352">
            <v>19</v>
          </cell>
          <cell r="Q352">
            <v>24</v>
          </cell>
          <cell r="R352">
            <v>9</v>
          </cell>
          <cell r="S352">
            <v>3</v>
          </cell>
          <cell r="T352">
            <v>16</v>
          </cell>
          <cell r="U352">
            <v>2</v>
          </cell>
          <cell r="V352">
            <v>28</v>
          </cell>
          <cell r="W352">
            <v>15</v>
          </cell>
          <cell r="X352">
            <v>7</v>
          </cell>
          <cell r="Y352">
            <v>13</v>
          </cell>
          <cell r="Z352">
            <v>5</v>
          </cell>
          <cell r="AA352">
            <v>1</v>
          </cell>
          <cell r="AB352">
            <v>6</v>
          </cell>
          <cell r="AC352">
            <v>22</v>
          </cell>
          <cell r="AD352">
            <v>4</v>
          </cell>
          <cell r="AE352">
            <v>23</v>
          </cell>
        </row>
        <row r="353">
          <cell r="A353" t="str">
            <v>Regulatory profit</v>
          </cell>
          <cell r="C353">
            <v>17</v>
          </cell>
          <cell r="D353">
            <v>10</v>
          </cell>
          <cell r="E353">
            <v>29</v>
          </cell>
          <cell r="F353">
            <v>25</v>
          </cell>
          <cell r="G353">
            <v>11</v>
          </cell>
          <cell r="H353">
            <v>19</v>
          </cell>
          <cell r="I353">
            <v>15</v>
          </cell>
          <cell r="J353">
            <v>14</v>
          </cell>
          <cell r="K353">
            <v>23</v>
          </cell>
          <cell r="L353">
            <v>20</v>
          </cell>
          <cell r="M353">
            <v>12</v>
          </cell>
          <cell r="N353">
            <v>22</v>
          </cell>
          <cell r="O353">
            <v>28</v>
          </cell>
          <cell r="P353">
            <v>13</v>
          </cell>
          <cell r="Q353">
            <v>26</v>
          </cell>
          <cell r="R353">
            <v>9</v>
          </cell>
          <cell r="S353">
            <v>3</v>
          </cell>
          <cell r="T353">
            <v>16</v>
          </cell>
          <cell r="U353">
            <v>2</v>
          </cell>
          <cell r="V353">
            <v>27</v>
          </cell>
          <cell r="W353">
            <v>18</v>
          </cell>
          <cell r="X353">
            <v>8</v>
          </cell>
          <cell r="Y353">
            <v>7</v>
          </cell>
          <cell r="Z353">
            <v>4</v>
          </cell>
          <cell r="AA353">
            <v>1</v>
          </cell>
          <cell r="AB353">
            <v>6</v>
          </cell>
          <cell r="AC353">
            <v>21</v>
          </cell>
          <cell r="AD353">
            <v>5</v>
          </cell>
          <cell r="AE353">
            <v>24</v>
          </cell>
        </row>
        <row r="354">
          <cell r="A354" t="str">
            <v>Return on investment</v>
          </cell>
          <cell r="C354">
            <v>16</v>
          </cell>
          <cell r="D354">
            <v>25</v>
          </cell>
          <cell r="E354">
            <v>26</v>
          </cell>
          <cell r="F354">
            <v>6</v>
          </cell>
          <cell r="G354">
            <v>12</v>
          </cell>
          <cell r="H354">
            <v>5</v>
          </cell>
          <cell r="I354">
            <v>4</v>
          </cell>
          <cell r="J354">
            <v>23</v>
          </cell>
          <cell r="K354">
            <v>19</v>
          </cell>
          <cell r="L354">
            <v>7</v>
          </cell>
          <cell r="M354">
            <v>22</v>
          </cell>
          <cell r="N354">
            <v>29</v>
          </cell>
          <cell r="O354">
            <v>8</v>
          </cell>
          <cell r="P354">
            <v>2</v>
          </cell>
          <cell r="Q354">
            <v>27</v>
          </cell>
          <cell r="R354">
            <v>13</v>
          </cell>
          <cell r="S354">
            <v>11</v>
          </cell>
          <cell r="T354">
            <v>10</v>
          </cell>
          <cell r="U354">
            <v>15</v>
          </cell>
          <cell r="V354">
            <v>1</v>
          </cell>
          <cell r="W354">
            <v>17</v>
          </cell>
          <cell r="X354">
            <v>24</v>
          </cell>
          <cell r="Y354">
            <v>3</v>
          </cell>
          <cell r="Z354">
            <v>9</v>
          </cell>
          <cell r="AA354">
            <v>20</v>
          </cell>
          <cell r="AB354">
            <v>18</v>
          </cell>
          <cell r="AC354">
            <v>21</v>
          </cell>
          <cell r="AD354">
            <v>14</v>
          </cell>
          <cell r="AE354">
            <v>28</v>
          </cell>
        </row>
        <row r="355">
          <cell r="A355" t="str">
            <v>Line charge revenue</v>
          </cell>
          <cell r="C355">
            <v>10</v>
          </cell>
          <cell r="D355">
            <v>7</v>
          </cell>
          <cell r="E355">
            <v>29</v>
          </cell>
          <cell r="F355">
            <v>26</v>
          </cell>
          <cell r="G355">
            <v>13</v>
          </cell>
          <cell r="H355">
            <v>20</v>
          </cell>
          <cell r="I355">
            <v>15</v>
          </cell>
          <cell r="J355">
            <v>17</v>
          </cell>
          <cell r="K355">
            <v>24</v>
          </cell>
          <cell r="L355">
            <v>21</v>
          </cell>
          <cell r="M355">
            <v>11</v>
          </cell>
          <cell r="N355">
            <v>19</v>
          </cell>
          <cell r="O355">
            <v>27</v>
          </cell>
          <cell r="P355">
            <v>14</v>
          </cell>
          <cell r="Q355">
            <v>25</v>
          </cell>
          <cell r="R355">
            <v>8</v>
          </cell>
          <cell r="S355">
            <v>3</v>
          </cell>
          <cell r="T355">
            <v>18</v>
          </cell>
          <cell r="U355">
            <v>2</v>
          </cell>
          <cell r="V355">
            <v>28</v>
          </cell>
          <cell r="W355">
            <v>16</v>
          </cell>
          <cell r="X355">
            <v>9</v>
          </cell>
          <cell r="Y355">
            <v>12</v>
          </cell>
          <cell r="Z355">
            <v>5</v>
          </cell>
          <cell r="AA355">
            <v>1</v>
          </cell>
          <cell r="AB355">
            <v>6</v>
          </cell>
          <cell r="AC355">
            <v>22</v>
          </cell>
          <cell r="AD355">
            <v>4</v>
          </cell>
          <cell r="AE355">
            <v>23</v>
          </cell>
        </row>
        <row r="356">
          <cell r="A356" t="str">
            <v>Other income</v>
          </cell>
          <cell r="C356">
            <v>25</v>
          </cell>
          <cell r="D356">
            <v>2</v>
          </cell>
          <cell r="E356">
            <v>19</v>
          </cell>
          <cell r="F356">
            <v>20</v>
          </cell>
          <cell r="G356">
            <v>23</v>
          </cell>
          <cell r="H356">
            <v>11</v>
          </cell>
          <cell r="I356">
            <v>12</v>
          </cell>
          <cell r="J356">
            <v>9</v>
          </cell>
          <cell r="K356">
            <v>24</v>
          </cell>
          <cell r="L356">
            <v>18</v>
          </cell>
          <cell r="M356">
            <v>6</v>
          </cell>
          <cell r="N356">
            <v>7</v>
          </cell>
          <cell r="O356">
            <v>26</v>
          </cell>
          <cell r="P356">
            <v>21</v>
          </cell>
          <cell r="Q356">
            <v>27</v>
          </cell>
          <cell r="R356">
            <v>17</v>
          </cell>
          <cell r="S356">
            <v>3</v>
          </cell>
          <cell r="T356">
            <v>16</v>
          </cell>
          <cell r="U356">
            <v>4</v>
          </cell>
          <cell r="V356">
            <v>14</v>
          </cell>
          <cell r="W356">
            <v>27</v>
          </cell>
          <cell r="X356">
            <v>13</v>
          </cell>
          <cell r="Y356">
            <v>15</v>
          </cell>
          <cell r="Z356">
            <v>5</v>
          </cell>
          <cell r="AA356">
            <v>27</v>
          </cell>
          <cell r="AB356">
            <v>1</v>
          </cell>
          <cell r="AC356">
            <v>22</v>
          </cell>
          <cell r="AD356">
            <v>8</v>
          </cell>
          <cell r="AE356">
            <v>10</v>
          </cell>
        </row>
        <row r="357">
          <cell r="A357" t="str">
            <v>Customer connections</v>
          </cell>
          <cell r="C357">
            <v>14</v>
          </cell>
          <cell r="D357">
            <v>7</v>
          </cell>
          <cell r="E357">
            <v>29</v>
          </cell>
          <cell r="F357">
            <v>27</v>
          </cell>
          <cell r="G357">
            <v>10</v>
          </cell>
          <cell r="H357">
            <v>17</v>
          </cell>
          <cell r="I357">
            <v>9</v>
          </cell>
          <cell r="J357">
            <v>21</v>
          </cell>
          <cell r="K357">
            <v>22</v>
          </cell>
          <cell r="L357">
            <v>19</v>
          </cell>
          <cell r="M357">
            <v>12</v>
          </cell>
          <cell r="N357">
            <v>18</v>
          </cell>
          <cell r="O357">
            <v>26</v>
          </cell>
          <cell r="P357">
            <v>11</v>
          </cell>
          <cell r="Q357">
            <v>25</v>
          </cell>
          <cell r="R357">
            <v>8</v>
          </cell>
          <cell r="S357">
            <v>3</v>
          </cell>
          <cell r="T357">
            <v>23</v>
          </cell>
          <cell r="U357">
            <v>2</v>
          </cell>
          <cell r="V357">
            <v>28</v>
          </cell>
          <cell r="W357">
            <v>20</v>
          </cell>
          <cell r="X357">
            <v>13</v>
          </cell>
          <cell r="Y357">
            <v>15</v>
          </cell>
          <cell r="Z357">
            <v>5</v>
          </cell>
          <cell r="AA357">
            <v>1</v>
          </cell>
          <cell r="AB357">
            <v>6</v>
          </cell>
          <cell r="AC357">
            <v>16</v>
          </cell>
          <cell r="AD357">
            <v>4</v>
          </cell>
          <cell r="AE357">
            <v>24</v>
          </cell>
        </row>
        <row r="358">
          <cell r="A358" t="str">
            <v>Energy delivered</v>
          </cell>
          <cell r="C358">
            <v>9</v>
          </cell>
          <cell r="D358">
            <v>6</v>
          </cell>
          <cell r="E358">
            <v>29</v>
          </cell>
          <cell r="F358">
            <v>27</v>
          </cell>
          <cell r="G358">
            <v>14</v>
          </cell>
          <cell r="H358">
            <v>22</v>
          </cell>
          <cell r="I358">
            <v>17</v>
          </cell>
          <cell r="J358">
            <v>13</v>
          </cell>
          <cell r="K358">
            <v>23</v>
          </cell>
          <cell r="L358">
            <v>15</v>
          </cell>
          <cell r="M358">
            <v>12</v>
          </cell>
          <cell r="N358">
            <v>20</v>
          </cell>
          <cell r="O358">
            <v>26</v>
          </cell>
          <cell r="P358">
            <v>11</v>
          </cell>
          <cell r="Q358">
            <v>24</v>
          </cell>
          <cell r="R358">
            <v>8</v>
          </cell>
          <cell r="S358">
            <v>3</v>
          </cell>
          <cell r="T358">
            <v>16</v>
          </cell>
          <cell r="U358">
            <v>2</v>
          </cell>
          <cell r="V358">
            <v>28</v>
          </cell>
          <cell r="W358">
            <v>18</v>
          </cell>
          <cell r="X358">
            <v>10</v>
          </cell>
          <cell r="Y358">
            <v>21</v>
          </cell>
          <cell r="Z358">
            <v>5</v>
          </cell>
          <cell r="AA358">
            <v>1</v>
          </cell>
          <cell r="AB358">
            <v>7</v>
          </cell>
          <cell r="AC358">
            <v>19</v>
          </cell>
          <cell r="AD358">
            <v>4</v>
          </cell>
          <cell r="AE358">
            <v>25</v>
          </cell>
        </row>
        <row r="359">
          <cell r="A359" t="str">
            <v>Peak demand</v>
          </cell>
          <cell r="C359">
            <v>12</v>
          </cell>
          <cell r="D359">
            <v>6</v>
          </cell>
          <cell r="E359">
            <v>29</v>
          </cell>
          <cell r="F359">
            <v>27</v>
          </cell>
          <cell r="G359">
            <v>13</v>
          </cell>
          <cell r="H359">
            <v>23</v>
          </cell>
          <cell r="I359">
            <v>15</v>
          </cell>
          <cell r="J359">
            <v>9</v>
          </cell>
          <cell r="K359">
            <v>22</v>
          </cell>
          <cell r="L359">
            <v>16</v>
          </cell>
          <cell r="M359">
            <v>14</v>
          </cell>
          <cell r="N359">
            <v>19</v>
          </cell>
          <cell r="O359">
            <v>26</v>
          </cell>
          <cell r="P359">
            <v>10</v>
          </cell>
          <cell r="Q359">
            <v>24</v>
          </cell>
          <cell r="R359">
            <v>8</v>
          </cell>
          <cell r="S359">
            <v>3</v>
          </cell>
          <cell r="T359">
            <v>21</v>
          </cell>
          <cell r="U359">
            <v>2</v>
          </cell>
          <cell r="V359">
            <v>28</v>
          </cell>
          <cell r="W359">
            <v>17</v>
          </cell>
          <cell r="X359">
            <v>11</v>
          </cell>
          <cell r="Y359">
            <v>20</v>
          </cell>
          <cell r="Z359">
            <v>5</v>
          </cell>
          <cell r="AA359">
            <v>1</v>
          </cell>
          <cell r="AB359">
            <v>7</v>
          </cell>
          <cell r="AC359">
            <v>18</v>
          </cell>
          <cell r="AD359">
            <v>4</v>
          </cell>
          <cell r="AE359">
            <v>25</v>
          </cell>
        </row>
        <row r="360">
          <cell r="A360" t="str">
            <v>Network capacity</v>
          </cell>
          <cell r="C360">
            <v>9</v>
          </cell>
          <cell r="D360">
            <v>6</v>
          </cell>
          <cell r="E360">
            <v>29</v>
          </cell>
          <cell r="F360">
            <v>27</v>
          </cell>
          <cell r="G360">
            <v>14</v>
          </cell>
          <cell r="H360">
            <v>20</v>
          </cell>
          <cell r="I360">
            <v>16</v>
          </cell>
          <cell r="J360">
            <v>8</v>
          </cell>
          <cell r="K360">
            <v>25</v>
          </cell>
          <cell r="L360">
            <v>18</v>
          </cell>
          <cell r="M360">
            <v>11</v>
          </cell>
          <cell r="N360">
            <v>15</v>
          </cell>
          <cell r="O360">
            <v>26</v>
          </cell>
          <cell r="P360">
            <v>13</v>
          </cell>
          <cell r="Q360">
            <v>23</v>
          </cell>
          <cell r="R360">
            <v>10</v>
          </cell>
          <cell r="S360">
            <v>3</v>
          </cell>
          <cell r="T360">
            <v>22</v>
          </cell>
          <cell r="U360">
            <v>2</v>
          </cell>
          <cell r="V360">
            <v>28</v>
          </cell>
          <cell r="W360">
            <v>21</v>
          </cell>
          <cell r="X360">
            <v>12</v>
          </cell>
          <cell r="Y360">
            <v>17</v>
          </cell>
          <cell r="Z360">
            <v>5</v>
          </cell>
          <cell r="AA360">
            <v>1</v>
          </cell>
          <cell r="AB360">
            <v>7</v>
          </cell>
          <cell r="AC360">
            <v>19</v>
          </cell>
          <cell r="AD360">
            <v>4</v>
          </cell>
          <cell r="AE360">
            <v>24</v>
          </cell>
        </row>
        <row r="361">
          <cell r="A361" t="str">
            <v>Capital expenditure</v>
          </cell>
          <cell r="C361">
            <v>8</v>
          </cell>
          <cell r="D361">
            <v>7</v>
          </cell>
          <cell r="E361">
            <v>28</v>
          </cell>
          <cell r="F361">
            <v>25</v>
          </cell>
          <cell r="G361">
            <v>11</v>
          </cell>
          <cell r="H361">
            <v>21</v>
          </cell>
          <cell r="I361">
            <v>16</v>
          </cell>
          <cell r="J361">
            <v>10</v>
          </cell>
          <cell r="K361">
            <v>24</v>
          </cell>
          <cell r="L361">
            <v>18</v>
          </cell>
          <cell r="M361">
            <v>14</v>
          </cell>
          <cell r="N361">
            <v>22</v>
          </cell>
          <cell r="O361">
            <v>29</v>
          </cell>
          <cell r="P361">
            <v>23</v>
          </cell>
          <cell r="Q361">
            <v>19</v>
          </cell>
          <cell r="R361">
            <v>15</v>
          </cell>
          <cell r="S361">
            <v>3</v>
          </cell>
          <cell r="T361">
            <v>12</v>
          </cell>
          <cell r="U361">
            <v>2</v>
          </cell>
          <cell r="V361">
            <v>26</v>
          </cell>
          <cell r="W361">
            <v>17</v>
          </cell>
          <cell r="X361">
            <v>9</v>
          </cell>
          <cell r="Y361">
            <v>13</v>
          </cell>
          <cell r="Z361">
            <v>4</v>
          </cell>
          <cell r="AA361">
            <v>1</v>
          </cell>
          <cell r="AB361">
            <v>6</v>
          </cell>
          <cell r="AC361">
            <v>20</v>
          </cell>
          <cell r="AD361">
            <v>5</v>
          </cell>
          <cell r="AE361">
            <v>27</v>
          </cell>
        </row>
        <row r="362">
          <cell r="A362" t="str">
            <v>Operating expenditure</v>
          </cell>
          <cell r="C362">
            <v>12</v>
          </cell>
          <cell r="D362">
            <v>6</v>
          </cell>
          <cell r="E362">
            <v>27</v>
          </cell>
          <cell r="F362">
            <v>26</v>
          </cell>
          <cell r="G362">
            <v>14</v>
          </cell>
          <cell r="H362">
            <v>19</v>
          </cell>
          <cell r="I362">
            <v>16</v>
          </cell>
          <cell r="J362">
            <v>18</v>
          </cell>
          <cell r="K362">
            <v>25</v>
          </cell>
          <cell r="L362">
            <v>20</v>
          </cell>
          <cell r="M362">
            <v>9</v>
          </cell>
          <cell r="N362">
            <v>10</v>
          </cell>
          <cell r="O362">
            <v>29</v>
          </cell>
          <cell r="P362">
            <v>17</v>
          </cell>
          <cell r="Q362">
            <v>24</v>
          </cell>
          <cell r="R362">
            <v>8</v>
          </cell>
          <cell r="S362">
            <v>3</v>
          </cell>
          <cell r="T362">
            <v>22</v>
          </cell>
          <cell r="U362">
            <v>2</v>
          </cell>
          <cell r="V362">
            <v>28</v>
          </cell>
          <cell r="W362">
            <v>15</v>
          </cell>
          <cell r="X362">
            <v>11</v>
          </cell>
          <cell r="Y362">
            <v>13</v>
          </cell>
          <cell r="Z362">
            <v>4</v>
          </cell>
          <cell r="AA362">
            <v>1</v>
          </cell>
          <cell r="AB362">
            <v>7</v>
          </cell>
          <cell r="AC362">
            <v>23</v>
          </cell>
          <cell r="AD362">
            <v>5</v>
          </cell>
          <cell r="AE362">
            <v>21</v>
          </cell>
        </row>
        <row r="363">
          <cell r="A363" t="str">
            <v>Capital contributions</v>
          </cell>
          <cell r="C363">
            <v>10</v>
          </cell>
          <cell r="D363">
            <v>9</v>
          </cell>
          <cell r="E363">
            <v>20</v>
          </cell>
          <cell r="F363">
            <v>18</v>
          </cell>
          <cell r="G363">
            <v>7</v>
          </cell>
          <cell r="H363">
            <v>25</v>
          </cell>
          <cell r="I363">
            <v>25</v>
          </cell>
          <cell r="J363">
            <v>17</v>
          </cell>
          <cell r="K363">
            <v>23</v>
          </cell>
          <cell r="L363">
            <v>24</v>
          </cell>
          <cell r="M363">
            <v>8</v>
          </cell>
          <cell r="N363">
            <v>19</v>
          </cell>
          <cell r="O363">
            <v>22</v>
          </cell>
          <cell r="P363">
            <v>21</v>
          </cell>
          <cell r="Q363">
            <v>14</v>
          </cell>
          <cell r="R363">
            <v>12</v>
          </cell>
          <cell r="S363">
            <v>3</v>
          </cell>
          <cell r="T363">
            <v>16</v>
          </cell>
          <cell r="U363">
            <v>2</v>
          </cell>
          <cell r="V363">
            <v>25</v>
          </cell>
          <cell r="W363">
            <v>25</v>
          </cell>
          <cell r="X363">
            <v>11</v>
          </cell>
          <cell r="Y363">
            <v>15</v>
          </cell>
          <cell r="Z363">
            <v>6</v>
          </cell>
          <cell r="AA363">
            <v>1</v>
          </cell>
          <cell r="AB363">
            <v>5</v>
          </cell>
          <cell r="AC363">
            <v>13</v>
          </cell>
          <cell r="AD363">
            <v>4</v>
          </cell>
          <cell r="AE363">
            <v>25</v>
          </cell>
        </row>
        <row r="364">
          <cell r="A364" t="str">
            <v>Related party transactions</v>
          </cell>
          <cell r="C364">
            <v>8</v>
          </cell>
          <cell r="D364">
            <v>4</v>
          </cell>
          <cell r="E364">
            <v>21</v>
          </cell>
          <cell r="F364">
            <v>22</v>
          </cell>
          <cell r="G364">
            <v>16</v>
          </cell>
          <cell r="H364">
            <v>20</v>
          </cell>
          <cell r="I364">
            <v>9</v>
          </cell>
          <cell r="J364">
            <v>18</v>
          </cell>
          <cell r="K364">
            <v>19</v>
          </cell>
          <cell r="L364">
            <v>13</v>
          </cell>
          <cell r="M364">
            <v>25</v>
          </cell>
          <cell r="N364">
            <v>26</v>
          </cell>
          <cell r="O364">
            <v>24</v>
          </cell>
          <cell r="P364">
            <v>28</v>
          </cell>
          <cell r="Q364">
            <v>23</v>
          </cell>
          <cell r="R364">
            <v>7</v>
          </cell>
          <cell r="S364">
            <v>5</v>
          </cell>
          <cell r="T364">
            <v>6</v>
          </cell>
          <cell r="U364">
            <v>27</v>
          </cell>
          <cell r="V364">
            <v>29</v>
          </cell>
          <cell r="W364">
            <v>14</v>
          </cell>
          <cell r="X364">
            <v>3</v>
          </cell>
          <cell r="Y364">
            <v>12</v>
          </cell>
          <cell r="Z364">
            <v>2</v>
          </cell>
          <cell r="AA364">
            <v>1</v>
          </cell>
          <cell r="AB364">
            <v>10</v>
          </cell>
          <cell r="AC364">
            <v>17</v>
          </cell>
          <cell r="AD364">
            <v>11</v>
          </cell>
          <cell r="AE364">
            <v>15</v>
          </cell>
        </row>
        <row r="365">
          <cell r="A365" t="str">
            <v>Line length</v>
          </cell>
          <cell r="C365">
            <v>13</v>
          </cell>
          <cell r="D365">
            <v>6</v>
          </cell>
          <cell r="E365">
            <v>28</v>
          </cell>
          <cell r="F365">
            <v>25</v>
          </cell>
          <cell r="G365">
            <v>18</v>
          </cell>
          <cell r="H365">
            <v>15</v>
          </cell>
          <cell r="I365">
            <v>22</v>
          </cell>
          <cell r="J365">
            <v>19</v>
          </cell>
          <cell r="K365">
            <v>27</v>
          </cell>
          <cell r="L365">
            <v>20</v>
          </cell>
          <cell r="M365">
            <v>9</v>
          </cell>
          <cell r="N365">
            <v>17</v>
          </cell>
          <cell r="O365">
            <v>29</v>
          </cell>
          <cell r="P365">
            <v>16</v>
          </cell>
          <cell r="Q365">
            <v>24</v>
          </cell>
          <cell r="R365">
            <v>7</v>
          </cell>
          <cell r="S365">
            <v>3</v>
          </cell>
          <cell r="T365">
            <v>11</v>
          </cell>
          <cell r="U365">
            <v>1</v>
          </cell>
          <cell r="V365">
            <v>26</v>
          </cell>
          <cell r="W365">
            <v>12</v>
          </cell>
          <cell r="X365">
            <v>5</v>
          </cell>
          <cell r="Y365">
            <v>14</v>
          </cell>
          <cell r="Z365">
            <v>4</v>
          </cell>
          <cell r="AA365">
            <v>2</v>
          </cell>
          <cell r="AB365">
            <v>8</v>
          </cell>
          <cell r="AC365">
            <v>23</v>
          </cell>
          <cell r="AD365">
            <v>10</v>
          </cell>
          <cell r="AE365">
            <v>21</v>
          </cell>
        </row>
        <row r="366">
          <cell r="A366" t="str">
            <v>Outages - SAIDI</v>
          </cell>
          <cell r="C366">
            <v>12</v>
          </cell>
          <cell r="D366">
            <v>13</v>
          </cell>
          <cell r="E366">
            <v>28</v>
          </cell>
          <cell r="F366">
            <v>8</v>
          </cell>
          <cell r="G366">
            <v>24</v>
          </cell>
          <cell r="H366">
            <v>29</v>
          </cell>
          <cell r="I366">
            <v>5</v>
          </cell>
          <cell r="J366">
            <v>16</v>
          </cell>
          <cell r="K366">
            <v>1</v>
          </cell>
          <cell r="L366">
            <v>21</v>
          </cell>
          <cell r="M366">
            <v>26</v>
          </cell>
          <cell r="N366">
            <v>25</v>
          </cell>
          <cell r="O366">
            <v>2</v>
          </cell>
          <cell r="P366">
            <v>14</v>
          </cell>
          <cell r="Q366">
            <v>7</v>
          </cell>
          <cell r="R366">
            <v>11</v>
          </cell>
          <cell r="S366">
            <v>4</v>
          </cell>
          <cell r="T366">
            <v>22</v>
          </cell>
          <cell r="U366">
            <v>19</v>
          </cell>
          <cell r="V366">
            <v>3</v>
          </cell>
          <cell r="W366">
            <v>23</v>
          </cell>
          <cell r="X366">
            <v>15</v>
          </cell>
          <cell r="Y366">
            <v>27</v>
          </cell>
          <cell r="Z366">
            <v>18</v>
          </cell>
          <cell r="AA366">
            <v>20</v>
          </cell>
          <cell r="AB366">
            <v>6</v>
          </cell>
          <cell r="AC366">
            <v>17</v>
          </cell>
          <cell r="AD366">
            <v>9</v>
          </cell>
          <cell r="AE366">
            <v>10</v>
          </cell>
        </row>
        <row r="367">
          <cell r="A367" t="str">
            <v>Outages - SAIFI</v>
          </cell>
          <cell r="C367">
            <v>7</v>
          </cell>
          <cell r="D367">
            <v>12</v>
          </cell>
          <cell r="E367">
            <v>28</v>
          </cell>
          <cell r="F367">
            <v>15</v>
          </cell>
          <cell r="G367">
            <v>25</v>
          </cell>
          <cell r="H367">
            <v>27</v>
          </cell>
          <cell r="I367">
            <v>11</v>
          </cell>
          <cell r="J367">
            <v>9</v>
          </cell>
          <cell r="K367">
            <v>2</v>
          </cell>
          <cell r="L367">
            <v>21</v>
          </cell>
          <cell r="M367">
            <v>8</v>
          </cell>
          <cell r="N367">
            <v>18</v>
          </cell>
          <cell r="O367">
            <v>1</v>
          </cell>
          <cell r="P367">
            <v>13</v>
          </cell>
          <cell r="Q367">
            <v>6</v>
          </cell>
          <cell r="R367">
            <v>24</v>
          </cell>
          <cell r="S367">
            <v>4</v>
          </cell>
          <cell r="T367">
            <v>23</v>
          </cell>
          <cell r="U367">
            <v>22</v>
          </cell>
          <cell r="V367">
            <v>3</v>
          </cell>
          <cell r="W367">
            <v>26</v>
          </cell>
          <cell r="X367">
            <v>20</v>
          </cell>
          <cell r="Y367">
            <v>29</v>
          </cell>
          <cell r="Z367">
            <v>19</v>
          </cell>
          <cell r="AA367">
            <v>17</v>
          </cell>
          <cell r="AB367">
            <v>10</v>
          </cell>
          <cell r="AC367">
            <v>16</v>
          </cell>
          <cell r="AD367">
            <v>5</v>
          </cell>
          <cell r="AE367">
            <v>14</v>
          </cell>
        </row>
        <row r="368">
          <cell r="A368" t="str">
            <v>Average daily charge</v>
          </cell>
          <cell r="C368">
            <v>24</v>
          </cell>
          <cell r="D368">
            <v>4</v>
          </cell>
          <cell r="E368">
            <v>20</v>
          </cell>
          <cell r="F368">
            <v>25</v>
          </cell>
          <cell r="G368">
            <v>12</v>
          </cell>
          <cell r="H368">
            <v>19</v>
          </cell>
          <cell r="I368">
            <v>3</v>
          </cell>
          <cell r="J368">
            <v>9</v>
          </cell>
          <cell r="K368">
            <v>22</v>
          </cell>
          <cell r="L368">
            <v>28</v>
          </cell>
          <cell r="M368">
            <v>7</v>
          </cell>
          <cell r="N368">
            <v>23</v>
          </cell>
          <cell r="O368">
            <v>6</v>
          </cell>
          <cell r="P368">
            <v>11</v>
          </cell>
          <cell r="Q368">
            <v>5</v>
          </cell>
          <cell r="R368">
            <v>10</v>
          </cell>
          <cell r="S368">
            <v>1</v>
          </cell>
          <cell r="T368">
            <v>27</v>
          </cell>
          <cell r="U368">
            <v>15</v>
          </cell>
          <cell r="V368">
            <v>14</v>
          </cell>
          <cell r="W368">
            <v>21</v>
          </cell>
          <cell r="X368">
            <v>29</v>
          </cell>
          <cell r="Y368">
            <v>13</v>
          </cell>
          <cell r="Z368">
            <v>26</v>
          </cell>
          <cell r="AA368">
            <v>17</v>
          </cell>
          <cell r="AB368">
            <v>16</v>
          </cell>
          <cell r="AC368">
            <v>8</v>
          </cell>
          <cell r="AD368">
            <v>18</v>
          </cell>
          <cell r="AE368">
            <v>2</v>
          </cell>
        </row>
        <row r="369">
          <cell r="A369" t="str">
            <v>Delivery (kWh)</v>
          </cell>
          <cell r="C369">
            <v>3</v>
          </cell>
          <cell r="D369">
            <v>7</v>
          </cell>
          <cell r="E369">
            <v>27</v>
          </cell>
          <cell r="F369">
            <v>23</v>
          </cell>
          <cell r="G369">
            <v>22</v>
          </cell>
          <cell r="H369">
            <v>26</v>
          </cell>
          <cell r="I369">
            <v>25</v>
          </cell>
          <cell r="J369">
            <v>4</v>
          </cell>
          <cell r="K369">
            <v>16</v>
          </cell>
          <cell r="L369">
            <v>2</v>
          </cell>
          <cell r="M369">
            <v>24</v>
          </cell>
          <cell r="N369">
            <v>12</v>
          </cell>
          <cell r="O369">
            <v>6</v>
          </cell>
          <cell r="P369">
            <v>15</v>
          </cell>
          <cell r="Q369">
            <v>19</v>
          </cell>
          <cell r="R369">
            <v>10</v>
          </cell>
          <cell r="S369">
            <v>5</v>
          </cell>
          <cell r="T369">
            <v>8</v>
          </cell>
          <cell r="U369">
            <v>9</v>
          </cell>
          <cell r="V369">
            <v>28</v>
          </cell>
          <cell r="W369">
            <v>1</v>
          </cell>
          <cell r="X369">
            <v>13</v>
          </cell>
          <cell r="Y369">
            <v>29</v>
          </cell>
          <cell r="Z369">
            <v>17</v>
          </cell>
          <cell r="AA369">
            <v>14</v>
          </cell>
          <cell r="AB369">
            <v>18</v>
          </cell>
          <cell r="AC369">
            <v>20</v>
          </cell>
          <cell r="AD369">
            <v>11</v>
          </cell>
          <cell r="AE369">
            <v>21</v>
          </cell>
        </row>
        <row r="370">
          <cell r="A370" t="str">
            <v>Peak based</v>
          </cell>
          <cell r="C370">
            <v>21</v>
          </cell>
          <cell r="D370">
            <v>24</v>
          </cell>
          <cell r="E370">
            <v>18</v>
          </cell>
          <cell r="F370">
            <v>19</v>
          </cell>
          <cell r="G370">
            <v>9</v>
          </cell>
          <cell r="H370">
            <v>1</v>
          </cell>
          <cell r="I370">
            <v>1</v>
          </cell>
          <cell r="J370">
            <v>23</v>
          </cell>
          <cell r="K370">
            <v>1</v>
          </cell>
          <cell r="L370">
            <v>11</v>
          </cell>
          <cell r="M370">
            <v>1</v>
          </cell>
          <cell r="N370">
            <v>20</v>
          </cell>
          <cell r="O370">
            <v>25</v>
          </cell>
          <cell r="P370">
            <v>16</v>
          </cell>
          <cell r="Q370">
            <v>13</v>
          </cell>
          <cell r="R370">
            <v>17</v>
          </cell>
          <cell r="S370">
            <v>28</v>
          </cell>
          <cell r="T370">
            <v>26</v>
          </cell>
          <cell r="U370">
            <v>22</v>
          </cell>
          <cell r="V370">
            <v>8</v>
          </cell>
          <cell r="W370">
            <v>29</v>
          </cell>
          <cell r="X370">
            <v>1</v>
          </cell>
          <cell r="Y370">
            <v>1</v>
          </cell>
          <cell r="Z370">
            <v>12</v>
          </cell>
          <cell r="AA370">
            <v>14</v>
          </cell>
          <cell r="AB370">
            <v>15</v>
          </cell>
          <cell r="AC370">
            <v>1</v>
          </cell>
          <cell r="AD370">
            <v>10</v>
          </cell>
          <cell r="AE370">
            <v>27</v>
          </cell>
        </row>
        <row r="371">
          <cell r="A371" t="str">
            <v>Total capex /
asset base</v>
          </cell>
          <cell r="C371">
            <v>29</v>
          </cell>
          <cell r="D371">
            <v>23</v>
          </cell>
          <cell r="E371">
            <v>9</v>
          </cell>
          <cell r="F371">
            <v>3</v>
          </cell>
          <cell r="G371">
            <v>25</v>
          </cell>
          <cell r="H371">
            <v>15</v>
          </cell>
          <cell r="I371">
            <v>14</v>
          </cell>
          <cell r="J371">
            <v>16</v>
          </cell>
          <cell r="K371">
            <v>18</v>
          </cell>
          <cell r="L371">
            <v>12</v>
          </cell>
          <cell r="M371">
            <v>26</v>
          </cell>
          <cell r="N371">
            <v>4</v>
          </cell>
          <cell r="O371">
            <v>2</v>
          </cell>
          <cell r="P371">
            <v>10</v>
          </cell>
          <cell r="Q371">
            <v>28</v>
          </cell>
          <cell r="R371">
            <v>7</v>
          </cell>
          <cell r="S371">
            <v>21</v>
          </cell>
          <cell r="T371">
            <v>17</v>
          </cell>
          <cell r="U371">
            <v>24</v>
          </cell>
          <cell r="V371">
            <v>5</v>
          </cell>
          <cell r="W371">
            <v>8</v>
          </cell>
          <cell r="X371">
            <v>13</v>
          </cell>
          <cell r="Y371">
            <v>20</v>
          </cell>
          <cell r="Z371">
            <v>22</v>
          </cell>
          <cell r="AA371">
            <v>11</v>
          </cell>
          <cell r="AB371">
            <v>19</v>
          </cell>
          <cell r="AC371">
            <v>27</v>
          </cell>
          <cell r="AD371">
            <v>6</v>
          </cell>
          <cell r="AE371">
            <v>1</v>
          </cell>
        </row>
        <row r="372">
          <cell r="A372" t="str">
            <v>Total capex /
connections</v>
          </cell>
          <cell r="C372">
            <v>25</v>
          </cell>
          <cell r="D372">
            <v>11</v>
          </cell>
          <cell r="E372">
            <v>13</v>
          </cell>
          <cell r="F372">
            <v>7</v>
          </cell>
          <cell r="G372">
            <v>22</v>
          </cell>
          <cell r="H372">
            <v>19</v>
          </cell>
          <cell r="I372">
            <v>6</v>
          </cell>
          <cell r="J372">
            <v>29</v>
          </cell>
          <cell r="K372">
            <v>12</v>
          </cell>
          <cell r="L372">
            <v>10</v>
          </cell>
          <cell r="M372">
            <v>23</v>
          </cell>
          <cell r="N372">
            <v>16</v>
          </cell>
          <cell r="O372">
            <v>1</v>
          </cell>
          <cell r="P372">
            <v>4</v>
          </cell>
          <cell r="Q372">
            <v>27</v>
          </cell>
          <cell r="R372">
            <v>5</v>
          </cell>
          <cell r="S372">
            <v>17</v>
          </cell>
          <cell r="T372">
            <v>28</v>
          </cell>
          <cell r="U372">
            <v>14</v>
          </cell>
          <cell r="V372">
            <v>8</v>
          </cell>
          <cell r="W372">
            <v>20</v>
          </cell>
          <cell r="X372">
            <v>26</v>
          </cell>
          <cell r="Y372">
            <v>24</v>
          </cell>
          <cell r="Z372">
            <v>18</v>
          </cell>
          <cell r="AA372">
            <v>9</v>
          </cell>
          <cell r="AB372">
            <v>21</v>
          </cell>
          <cell r="AC372">
            <v>15</v>
          </cell>
          <cell r="AD372">
            <v>3</v>
          </cell>
          <cell r="AE372">
            <v>2</v>
          </cell>
        </row>
        <row r="373">
          <cell r="A373" t="str">
            <v>Total capex / 
depreciation</v>
          </cell>
          <cell r="C373">
            <v>19</v>
          </cell>
          <cell r="D373">
            <v>25</v>
          </cell>
          <cell r="E373">
            <v>6</v>
          </cell>
          <cell r="F373">
            <v>3</v>
          </cell>
          <cell r="G373">
            <v>28</v>
          </cell>
          <cell r="H373">
            <v>14</v>
          </cell>
          <cell r="I373">
            <v>17</v>
          </cell>
          <cell r="J373">
            <v>26</v>
          </cell>
          <cell r="K373">
            <v>24</v>
          </cell>
          <cell r="L373">
            <v>11</v>
          </cell>
          <cell r="M373">
            <v>16</v>
          </cell>
          <cell r="N373">
            <v>4</v>
          </cell>
          <cell r="O373">
            <v>2</v>
          </cell>
          <cell r="P373">
            <v>8</v>
          </cell>
          <cell r="Q373">
            <v>27</v>
          </cell>
          <cell r="R373">
            <v>10</v>
          </cell>
          <cell r="S373">
            <v>21</v>
          </cell>
          <cell r="T373">
            <v>13</v>
          </cell>
          <cell r="U373">
            <v>22</v>
          </cell>
          <cell r="V373">
            <v>9</v>
          </cell>
          <cell r="W373">
            <v>5</v>
          </cell>
          <cell r="X373">
            <v>18</v>
          </cell>
          <cell r="Y373">
            <v>23</v>
          </cell>
          <cell r="Z373">
            <v>15</v>
          </cell>
          <cell r="AA373">
            <v>12</v>
          </cell>
          <cell r="AB373">
            <v>20</v>
          </cell>
          <cell r="AC373">
            <v>29</v>
          </cell>
          <cell r="AD373">
            <v>7</v>
          </cell>
          <cell r="AE373">
            <v>1</v>
          </cell>
        </row>
        <row r="374">
          <cell r="A374" t="str">
            <v>Network opex /
metre of line</v>
          </cell>
          <cell r="C374">
            <v>15</v>
          </cell>
          <cell r="D374">
            <v>28</v>
          </cell>
          <cell r="E374">
            <v>21</v>
          </cell>
          <cell r="F374">
            <v>2</v>
          </cell>
          <cell r="G374">
            <v>16</v>
          </cell>
          <cell r="H374">
            <v>8</v>
          </cell>
          <cell r="I374">
            <v>27</v>
          </cell>
          <cell r="J374">
            <v>5</v>
          </cell>
          <cell r="K374">
            <v>22</v>
          </cell>
          <cell r="L374">
            <v>13</v>
          </cell>
          <cell r="M374">
            <v>3</v>
          </cell>
          <cell r="N374">
            <v>23</v>
          </cell>
          <cell r="O374">
            <v>20</v>
          </cell>
          <cell r="P374">
            <v>18</v>
          </cell>
          <cell r="Q374">
            <v>7</v>
          </cell>
          <cell r="R374">
            <v>19</v>
          </cell>
          <cell r="S374">
            <v>26</v>
          </cell>
          <cell r="T374">
            <v>4</v>
          </cell>
          <cell r="U374">
            <v>9</v>
          </cell>
          <cell r="V374">
            <v>12</v>
          </cell>
          <cell r="W374">
            <v>1</v>
          </cell>
          <cell r="X374">
            <v>11</v>
          </cell>
          <cell r="Y374">
            <v>17</v>
          </cell>
          <cell r="Z374">
            <v>6</v>
          </cell>
          <cell r="AA374">
            <v>24</v>
          </cell>
          <cell r="AB374">
            <v>10</v>
          </cell>
          <cell r="AC374">
            <v>14</v>
          </cell>
          <cell r="AD374">
            <v>29</v>
          </cell>
          <cell r="AE374">
            <v>25</v>
          </cell>
        </row>
        <row r="375">
          <cell r="A375" t="str">
            <v>Non-network opex / connections</v>
          </cell>
          <cell r="C375">
            <v>24</v>
          </cell>
          <cell r="D375">
            <v>7</v>
          </cell>
          <cell r="E375">
            <v>29</v>
          </cell>
          <cell r="F375">
            <v>20</v>
          </cell>
          <cell r="G375">
            <v>16</v>
          </cell>
          <cell r="H375">
            <v>15</v>
          </cell>
          <cell r="I375">
            <v>10</v>
          </cell>
          <cell r="J375">
            <v>28</v>
          </cell>
          <cell r="K375">
            <v>14</v>
          </cell>
          <cell r="L375">
            <v>18</v>
          </cell>
          <cell r="M375">
            <v>22</v>
          </cell>
          <cell r="N375">
            <v>26</v>
          </cell>
          <cell r="O375">
            <v>11</v>
          </cell>
          <cell r="P375">
            <v>6</v>
          </cell>
          <cell r="Q375">
            <v>19</v>
          </cell>
          <cell r="R375">
            <v>5</v>
          </cell>
          <cell r="S375">
            <v>12</v>
          </cell>
          <cell r="T375">
            <v>17</v>
          </cell>
          <cell r="U375">
            <v>4</v>
          </cell>
          <cell r="V375">
            <v>2</v>
          </cell>
          <cell r="W375">
            <v>27</v>
          </cell>
          <cell r="X375">
            <v>8</v>
          </cell>
          <cell r="Y375">
            <v>23</v>
          </cell>
          <cell r="Z375">
            <v>21</v>
          </cell>
          <cell r="AA375">
            <v>9</v>
          </cell>
          <cell r="AB375">
            <v>13</v>
          </cell>
          <cell r="AC375">
            <v>3</v>
          </cell>
          <cell r="AD375">
            <v>1</v>
          </cell>
          <cell r="AE375">
            <v>25</v>
          </cell>
        </row>
        <row r="376">
          <cell r="A376" t="str">
            <v>Total opex / 
kW</v>
          </cell>
          <cell r="C376">
            <v>18</v>
          </cell>
          <cell r="D376">
            <v>11</v>
          </cell>
          <cell r="E376">
            <v>29</v>
          </cell>
          <cell r="F376">
            <v>25</v>
          </cell>
          <cell r="G376">
            <v>15</v>
          </cell>
          <cell r="H376">
            <v>23</v>
          </cell>
          <cell r="I376">
            <v>17</v>
          </cell>
          <cell r="J376">
            <v>3</v>
          </cell>
          <cell r="K376">
            <v>6</v>
          </cell>
          <cell r="L376">
            <v>14</v>
          </cell>
          <cell r="M376">
            <v>21</v>
          </cell>
          <cell r="N376">
            <v>26</v>
          </cell>
          <cell r="O376">
            <v>2</v>
          </cell>
          <cell r="P376">
            <v>5</v>
          </cell>
          <cell r="Q376">
            <v>10</v>
          </cell>
          <cell r="R376">
            <v>13</v>
          </cell>
          <cell r="S376">
            <v>12</v>
          </cell>
          <cell r="T376">
            <v>20</v>
          </cell>
          <cell r="U376">
            <v>7</v>
          </cell>
          <cell r="V376">
            <v>22</v>
          </cell>
          <cell r="W376">
            <v>24</v>
          </cell>
          <cell r="X376">
            <v>19</v>
          </cell>
          <cell r="Y376">
            <v>27</v>
          </cell>
          <cell r="Z376">
            <v>16</v>
          </cell>
          <cell r="AA376">
            <v>4</v>
          </cell>
          <cell r="AB376">
            <v>9</v>
          </cell>
          <cell r="AC376">
            <v>8</v>
          </cell>
          <cell r="AD376">
            <v>1</v>
          </cell>
          <cell r="AE376">
            <v>28</v>
          </cell>
        </row>
      </sheetData>
      <sheetData sheetId="3" refreshError="1"/>
      <sheetData sheetId="4" refreshError="1"/>
      <sheetData sheetId="5" refreshError="1"/>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Input"/>
      <sheetName val="WACC"/>
      <sheetName val="Assets"/>
      <sheetName val="Analysis"/>
      <sheetName val="Smoothing"/>
      <sheetName val="comparison"/>
      <sheetName val="real_cal_ACCC2000"/>
      <sheetName val="nominal_real_model-ACCC"/>
      <sheetName val="Chart1_nominal"/>
      <sheetName val="Chart2_real"/>
      <sheetName val="Price Path_real"/>
      <sheetName val="Chart1-MAR"/>
      <sheetName val="Chart2-BuildingBlocks"/>
    </sheetNames>
    <sheetDataSet>
      <sheetData sheetId="0"/>
      <sheetData sheetId="1"/>
      <sheetData sheetId="2">
        <row r="9">
          <cell r="F9">
            <v>2.4852528768977811E-2</v>
          </cell>
        </row>
      </sheetData>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Notes"/>
      <sheetName val="Check output"/>
      <sheetName val="MR Changes from AER Website RFM"/>
      <sheetName val="Intro"/>
      <sheetName val="ATO Tax Rates"/>
      <sheetName val="CPI"/>
      <sheetName val="Source data"/>
      <sheetName val="Input"/>
      <sheetName val="Adjustment for previous period"/>
      <sheetName val="Actual RAB roll forward"/>
      <sheetName val="Total actual RAB roll forward"/>
      <sheetName val="Tax value roll forward"/>
      <sheetName val="RAB Asset lives roll forward"/>
      <sheetName val="TAX Asset lives roll forward"/>
      <sheetName val="Output summary"/>
    </sheetNames>
    <sheetDataSet>
      <sheetData sheetId="0"/>
      <sheetData sheetId="1"/>
      <sheetData sheetId="2"/>
      <sheetData sheetId="3"/>
      <sheetData sheetId="4"/>
      <sheetData sheetId="5"/>
      <sheetData sheetId="6"/>
      <sheetData sheetId="7">
        <row r="7">
          <cell r="G7" t="str">
            <v>Subtransmission</v>
          </cell>
        </row>
        <row r="184">
          <cell r="G184">
            <v>0</v>
          </cell>
          <cell r="H184">
            <v>9.7169053477190515E-2</v>
          </cell>
          <cell r="I184">
            <v>0.10496257133501263</v>
          </cell>
          <cell r="J184">
            <v>8.8804215816207233E-2</v>
          </cell>
          <cell r="K184">
            <v>9.0481038439675254E-2</v>
          </cell>
          <cell r="L184">
            <v>9.2045781941578531E-2</v>
          </cell>
          <cell r="M184">
            <v>0</v>
          </cell>
          <cell r="N184">
            <v>0</v>
          </cell>
          <cell r="O184">
            <v>0</v>
          </cell>
          <cell r="P184">
            <v>0</v>
          </cell>
        </row>
      </sheetData>
      <sheetData sheetId="8">
        <row r="334">
          <cell r="H334">
            <v>376.20268184163223</v>
          </cell>
        </row>
      </sheetData>
      <sheetData sheetId="9"/>
      <sheetData sheetId="10"/>
      <sheetData sheetId="11"/>
      <sheetData sheetId="12"/>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Contents"/>
      <sheetName val="1. Revenue"/>
      <sheetName val="2. RAB - Closing"/>
      <sheetName val="3. Capex"/>
      <sheetName val="4. Capex by Driver"/>
      <sheetName val="5. Opex"/>
      <sheetName val="6. Reliability -outage events"/>
      <sheetName val="7. Reliability -outage duration"/>
      <sheetName val="8. Network impact"/>
      <sheetName val="9. Maximum demand"/>
      <sheetName val="10. Energy delivered"/>
      <sheetName val="11. Circuit length"/>
      <sheetName val="6.QOS Reliability Pivot table"/>
      <sheetName val="7.QOS MIC Pivot table"/>
      <sheetName val="8.MD Pivot table "/>
      <sheetName val="9.ED Pivot table"/>
      <sheetName val="10.OL Pivot table"/>
      <sheetName val="10.UC Pivot table "/>
      <sheetName val="1.Raw DAta"/>
      <sheetName val="1.Actual data"/>
      <sheetName val="2.Raw DAta"/>
      <sheetName val="2.Forecast data"/>
      <sheetName val="2.Actual data RFM"/>
      <sheetName val="2.Actual data EB"/>
      <sheetName val="3.Raw DAta"/>
      <sheetName val="3.Forecast data"/>
      <sheetName val="3.Actual data RFM"/>
      <sheetName val="3.Actual data CA"/>
      <sheetName val="4.Raw DAta"/>
      <sheetName val="4.CApex by Driver - CA"/>
      <sheetName val="5.Raw DAta"/>
      <sheetName val="5.Forecast data"/>
      <sheetName val="5.Actual data"/>
      <sheetName val="5.Actual data easements"/>
      <sheetName val="5.Forecast data easements"/>
      <sheetName val="Dollar terms - database"/>
      <sheetName val="Forecast inflation database"/>
      <sheetName val="CPI (A)"/>
      <sheetName val="CPI 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AER Pres 4-3">
  <a:themeElements>
    <a:clrScheme name="AER primary colour palette">
      <a:dk1>
        <a:srgbClr val="000000"/>
      </a:dk1>
      <a:lt1>
        <a:srgbClr val="FFFFFF"/>
      </a:lt1>
      <a:dk2>
        <a:srgbClr val="44546A"/>
      </a:dk2>
      <a:lt2>
        <a:srgbClr val="E7E6E6"/>
      </a:lt2>
      <a:accent1>
        <a:srgbClr val="303F51"/>
      </a:accent1>
      <a:accent2>
        <a:srgbClr val="E0601F"/>
      </a:accent2>
      <a:accent3>
        <a:srgbClr val="554741"/>
      </a:accent3>
      <a:accent4>
        <a:srgbClr val="89B3CE"/>
      </a:accent4>
      <a:accent5>
        <a:srgbClr val="5F9E88"/>
      </a:accent5>
      <a:accent6>
        <a:srgbClr val="919191"/>
      </a:accent6>
      <a:hlink>
        <a:srgbClr val="5D95CA"/>
      </a:hlink>
      <a:folHlink>
        <a:srgbClr val="386398"/>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Them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R Pres 4-3" id="{E63D6827-262C-474E-A5AB-514BDD608356}" vid="{3D95D727-9844-4CF5-B3E3-7743B3D8F8BD}"/>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1:AB90"/>
  <sheetViews>
    <sheetView showGridLines="0" zoomScale="80" zoomScaleNormal="80" workbookViewId="0">
      <selection activeCell="C4" sqref="C4:K4"/>
    </sheetView>
  </sheetViews>
  <sheetFormatPr defaultColWidth="9.19921875" defaultRowHeight="13.2"/>
  <cols>
    <col min="1" max="1" width="2.19921875" style="3" customWidth="1"/>
    <col min="2" max="2" width="10.5" style="3" customWidth="1"/>
    <col min="3" max="3" width="8.19921875" style="3" customWidth="1"/>
    <col min="4" max="4" width="16.59765625" style="3" customWidth="1"/>
    <col min="5" max="5" width="24.59765625" style="3" customWidth="1"/>
    <col min="6" max="6" width="15.59765625" style="3" customWidth="1"/>
    <col min="7" max="7" width="24.796875" style="3" customWidth="1"/>
    <col min="8" max="8" width="19.59765625" style="3" customWidth="1"/>
    <col min="9" max="9" width="15.5" style="3" customWidth="1"/>
    <col min="10" max="10" width="20.796875" style="3" customWidth="1"/>
    <col min="11" max="11" width="18.69921875" style="3" customWidth="1"/>
    <col min="12" max="15" width="9.19921875" style="3"/>
    <col min="16" max="16" width="11.59765625" style="5" customWidth="1"/>
    <col min="17" max="28" width="9.19921875" style="5"/>
    <col min="29" max="16384" width="9.19921875" style="3"/>
  </cols>
  <sheetData>
    <row r="1" spans="1:16" ht="83.4" customHeight="1">
      <c r="A1" s="4"/>
      <c r="B1" s="4"/>
      <c r="D1" s="4"/>
      <c r="E1" s="12"/>
      <c r="F1" s="4"/>
      <c r="G1" s="4"/>
      <c r="H1" s="4"/>
      <c r="I1" s="4"/>
      <c r="J1" s="11"/>
      <c r="K1" s="4"/>
      <c r="L1" s="4"/>
      <c r="M1" s="4"/>
      <c r="N1" s="4"/>
      <c r="O1" s="4"/>
    </row>
    <row r="2" spans="1:16" ht="55.2" customHeight="1">
      <c r="B2" s="10"/>
      <c r="C2" s="75" t="s">
        <v>117</v>
      </c>
      <c r="D2" s="75"/>
      <c r="E2" s="75"/>
      <c r="F2" s="75"/>
      <c r="G2" s="75"/>
      <c r="H2" s="75"/>
      <c r="I2" s="75"/>
      <c r="J2" s="75"/>
      <c r="K2" s="75"/>
      <c r="L2" s="10"/>
      <c r="M2" s="10"/>
      <c r="N2" s="10"/>
      <c r="O2" s="10"/>
      <c r="P2" s="10"/>
    </row>
    <row r="3" spans="1:16">
      <c r="A3" s="4"/>
      <c r="B3" s="4"/>
      <c r="C3" s="4"/>
      <c r="D3" s="4"/>
      <c r="E3" s="4"/>
      <c r="F3" s="4"/>
      <c r="G3" s="4"/>
      <c r="H3" s="4"/>
      <c r="I3" s="4"/>
      <c r="J3" s="4"/>
      <c r="K3" s="4"/>
      <c r="L3" s="4"/>
      <c r="M3" s="4"/>
      <c r="N3" s="4"/>
      <c r="O3" s="4"/>
    </row>
    <row r="4" spans="1:16" s="5" customFormat="1" ht="39.6" customHeight="1">
      <c r="C4" s="69" t="s">
        <v>121</v>
      </c>
      <c r="D4" s="69"/>
      <c r="E4" s="69"/>
      <c r="F4" s="69"/>
      <c r="G4" s="69"/>
      <c r="H4" s="69"/>
      <c r="I4" s="69"/>
      <c r="J4" s="69"/>
      <c r="K4" s="69"/>
      <c r="L4" s="60"/>
      <c r="M4" s="60"/>
      <c r="N4" s="60"/>
      <c r="O4" s="60"/>
    </row>
    <row r="5" spans="1:16" s="5" customFormat="1" ht="15">
      <c r="C5" s="55"/>
      <c r="D5" s="55"/>
      <c r="E5" s="55"/>
      <c r="F5" s="55"/>
      <c r="G5" s="55"/>
      <c r="H5" s="55"/>
      <c r="I5" s="55"/>
      <c r="J5" s="55"/>
      <c r="K5" s="55"/>
      <c r="L5" s="55"/>
      <c r="M5" s="55"/>
      <c r="N5" s="55"/>
      <c r="O5" s="55"/>
    </row>
    <row r="6" spans="1:16" s="5" customFormat="1" ht="30" customHeight="1">
      <c r="C6" s="76" t="s">
        <v>115</v>
      </c>
      <c r="D6" s="76"/>
      <c r="E6" s="76"/>
      <c r="F6" s="76"/>
      <c r="G6" s="76"/>
      <c r="H6" s="76"/>
      <c r="I6" s="76"/>
      <c r="J6" s="76"/>
      <c r="K6" s="76"/>
      <c r="L6" s="55"/>
      <c r="M6" s="55"/>
      <c r="N6" s="55"/>
      <c r="O6" s="55"/>
    </row>
    <row r="7" spans="1:16" s="5" customFormat="1" ht="22.5" customHeight="1">
      <c r="C7" s="70" t="s">
        <v>53</v>
      </c>
      <c r="D7" s="70"/>
      <c r="E7" s="70"/>
      <c r="F7" s="70"/>
      <c r="G7" s="70"/>
      <c r="H7" s="70"/>
      <c r="I7" s="70"/>
      <c r="J7" s="70"/>
      <c r="K7" s="70"/>
      <c r="L7" s="55"/>
      <c r="M7" s="55"/>
      <c r="N7" s="55"/>
      <c r="O7" s="55"/>
    </row>
    <row r="8" spans="1:16" s="5" customFormat="1" ht="45" customHeight="1">
      <c r="C8" s="69" t="s">
        <v>111</v>
      </c>
      <c r="D8" s="69"/>
      <c r="E8" s="69"/>
      <c r="F8" s="69"/>
      <c r="G8" s="69"/>
      <c r="H8" s="69"/>
      <c r="I8" s="69"/>
      <c r="J8" s="69"/>
      <c r="K8" s="69"/>
      <c r="L8" s="55"/>
      <c r="M8" s="55"/>
      <c r="N8" s="55"/>
      <c r="O8" s="55"/>
    </row>
    <row r="9" spans="1:16" s="5" customFormat="1" ht="15">
      <c r="C9" s="55"/>
      <c r="D9" s="55"/>
      <c r="E9" s="55"/>
      <c r="F9" s="55"/>
      <c r="G9" s="55"/>
      <c r="H9" s="55"/>
      <c r="I9" s="55"/>
      <c r="J9" s="55"/>
      <c r="K9" s="55"/>
      <c r="L9" s="55"/>
      <c r="M9" s="55"/>
      <c r="N9" s="55"/>
      <c r="O9" s="55"/>
    </row>
    <row r="10" spans="1:16" s="5" customFormat="1" ht="15.6">
      <c r="C10" s="71" t="s">
        <v>54</v>
      </c>
      <c r="D10" s="71"/>
      <c r="E10" s="71"/>
      <c r="F10" s="71"/>
      <c r="G10" s="71"/>
      <c r="H10" s="71"/>
      <c r="I10" s="71"/>
      <c r="J10" s="71"/>
      <c r="K10" s="71"/>
      <c r="L10" s="55"/>
      <c r="M10" s="55"/>
      <c r="N10" s="55"/>
      <c r="O10" s="55"/>
    </row>
    <row r="11" spans="1:16" s="5" customFormat="1" ht="36" customHeight="1">
      <c r="C11" s="69" t="s">
        <v>57</v>
      </c>
      <c r="D11" s="69"/>
      <c r="E11" s="69"/>
      <c r="F11" s="69"/>
      <c r="G11" s="69"/>
      <c r="H11" s="69"/>
      <c r="I11" s="69"/>
      <c r="J11" s="69"/>
      <c r="K11" s="69"/>
      <c r="L11" s="55"/>
      <c r="M11" s="55"/>
      <c r="N11" s="55"/>
      <c r="O11" s="55"/>
    </row>
    <row r="12" spans="1:16" s="5" customFormat="1" ht="15">
      <c r="C12" s="55"/>
      <c r="D12" s="55"/>
      <c r="E12" s="55"/>
      <c r="F12" s="55"/>
      <c r="G12" s="55"/>
      <c r="H12" s="55"/>
      <c r="I12" s="55"/>
      <c r="J12" s="55"/>
      <c r="K12" s="55"/>
      <c r="L12" s="55"/>
      <c r="M12" s="55"/>
      <c r="N12" s="55"/>
      <c r="O12" s="55"/>
    </row>
    <row r="13" spans="1:16" s="5" customFormat="1" ht="15.6">
      <c r="C13" s="71" t="s">
        <v>59</v>
      </c>
      <c r="D13" s="71"/>
      <c r="E13" s="71"/>
      <c r="F13" s="71"/>
      <c r="G13" s="71"/>
      <c r="H13" s="71"/>
      <c r="I13" s="71"/>
      <c r="J13" s="71"/>
      <c r="K13" s="71"/>
      <c r="L13" s="55"/>
      <c r="M13" s="55"/>
      <c r="N13" s="55"/>
      <c r="O13" s="55"/>
    </row>
    <row r="14" spans="1:16" s="5" customFormat="1" ht="80.25" customHeight="1">
      <c r="C14" s="72" t="s">
        <v>112</v>
      </c>
      <c r="D14" s="72"/>
      <c r="E14" s="72"/>
      <c r="F14" s="72"/>
      <c r="G14" s="72"/>
      <c r="H14" s="72"/>
      <c r="I14" s="72"/>
      <c r="J14" s="72"/>
      <c r="K14" s="72"/>
      <c r="L14" s="55"/>
      <c r="M14" s="55"/>
      <c r="N14" s="55"/>
      <c r="O14" s="55"/>
    </row>
    <row r="15" spans="1:16" s="5" customFormat="1" ht="15">
      <c r="C15" s="55"/>
      <c r="D15" s="55"/>
      <c r="E15" s="55"/>
      <c r="F15" s="55"/>
      <c r="G15" s="55"/>
      <c r="H15" s="55"/>
      <c r="I15" s="55"/>
      <c r="J15" s="55"/>
      <c r="K15" s="55"/>
      <c r="L15" s="55"/>
      <c r="M15" s="55"/>
      <c r="N15" s="55"/>
      <c r="O15" s="55"/>
    </row>
    <row r="16" spans="1:16" s="5" customFormat="1" ht="15.6">
      <c r="C16" s="71" t="s">
        <v>109</v>
      </c>
      <c r="D16" s="71"/>
      <c r="E16" s="71"/>
      <c r="F16" s="71"/>
      <c r="G16" s="71"/>
      <c r="H16" s="71"/>
      <c r="I16" s="71"/>
      <c r="J16" s="71"/>
      <c r="K16" s="71"/>
      <c r="L16" s="55"/>
      <c r="M16" s="55"/>
      <c r="N16" s="55"/>
      <c r="O16" s="55"/>
    </row>
    <row r="17" spans="3:15" s="5" customFormat="1" ht="48.75" customHeight="1">
      <c r="C17" s="72" t="s">
        <v>113</v>
      </c>
      <c r="D17" s="72"/>
      <c r="E17" s="72"/>
      <c r="F17" s="72"/>
      <c r="G17" s="72"/>
      <c r="H17" s="72"/>
      <c r="I17" s="72"/>
      <c r="J17" s="72"/>
      <c r="K17" s="72"/>
      <c r="L17" s="55"/>
      <c r="M17" s="55"/>
      <c r="N17" s="55"/>
      <c r="O17" s="55"/>
    </row>
    <row r="18" spans="3:15" s="5" customFormat="1" ht="15">
      <c r="C18" s="9"/>
      <c r="I18" s="8"/>
      <c r="J18" s="8"/>
    </row>
    <row r="19" spans="3:15" s="5" customFormat="1" ht="30" customHeight="1">
      <c r="C19" s="76" t="s">
        <v>116</v>
      </c>
      <c r="D19" s="76"/>
      <c r="E19" s="76"/>
      <c r="F19" s="76"/>
      <c r="G19" s="76"/>
      <c r="H19" s="76"/>
      <c r="I19" s="76"/>
      <c r="J19" s="76"/>
      <c r="K19" s="76"/>
    </row>
    <row r="20" spans="3:15" s="5" customFormat="1" ht="13.8">
      <c r="C20" s="67" t="s">
        <v>51</v>
      </c>
      <c r="D20" s="67" t="s">
        <v>50</v>
      </c>
      <c r="E20" s="67" t="s">
        <v>49</v>
      </c>
      <c r="F20" s="61"/>
      <c r="G20" s="61"/>
      <c r="H20" s="61"/>
      <c r="I20" s="61"/>
      <c r="J20" s="61"/>
      <c r="K20" s="61"/>
    </row>
    <row r="21" spans="3:15" s="5" customFormat="1" ht="13.8">
      <c r="C21" s="62">
        <v>1</v>
      </c>
      <c r="D21" s="63">
        <v>44440</v>
      </c>
      <c r="E21" s="64"/>
      <c r="F21" s="64"/>
      <c r="G21" s="64"/>
      <c r="H21" s="64"/>
      <c r="I21" s="64"/>
      <c r="J21" s="64"/>
      <c r="K21" s="64"/>
      <c r="L21" s="7"/>
      <c r="M21" s="7"/>
      <c r="N21" s="7"/>
      <c r="O21" s="7"/>
    </row>
    <row r="22" spans="3:15" s="5" customFormat="1" ht="13.8">
      <c r="C22" s="62">
        <v>2</v>
      </c>
      <c r="D22" s="63">
        <v>44743</v>
      </c>
      <c r="E22" s="73" t="s">
        <v>114</v>
      </c>
      <c r="F22" s="73"/>
      <c r="G22" s="73"/>
      <c r="H22" s="73"/>
      <c r="I22" s="73"/>
      <c r="J22" s="73"/>
      <c r="K22" s="73"/>
      <c r="L22" s="7"/>
      <c r="M22" s="7"/>
      <c r="N22" s="7"/>
      <c r="O22" s="7"/>
    </row>
    <row r="23" spans="3:15" s="5" customFormat="1" ht="13.8">
      <c r="C23" s="65">
        <v>3</v>
      </c>
      <c r="D23" s="66">
        <v>45474</v>
      </c>
      <c r="E23" s="72" t="s">
        <v>118</v>
      </c>
      <c r="F23" s="72"/>
      <c r="G23" s="72"/>
      <c r="H23" s="72"/>
      <c r="I23" s="72"/>
      <c r="J23" s="72"/>
      <c r="K23" s="72"/>
      <c r="L23" s="7"/>
      <c r="M23" s="7"/>
      <c r="N23" s="7"/>
      <c r="O23" s="7"/>
    </row>
    <row r="24" spans="3:15" s="5" customFormat="1" ht="13.8">
      <c r="C24" s="65">
        <v>4</v>
      </c>
      <c r="D24" s="66">
        <v>45962</v>
      </c>
      <c r="E24" s="72" t="s">
        <v>119</v>
      </c>
      <c r="F24" s="72"/>
      <c r="G24" s="72"/>
      <c r="H24" s="72"/>
      <c r="I24" s="72"/>
      <c r="J24" s="72"/>
      <c r="K24" s="72"/>
    </row>
    <row r="25" spans="3:15" s="5" customFormat="1" ht="13.8">
      <c r="C25" s="65">
        <v>5</v>
      </c>
      <c r="D25" s="66">
        <v>46204</v>
      </c>
      <c r="E25" s="72" t="s">
        <v>120</v>
      </c>
      <c r="F25" s="72"/>
      <c r="G25" s="72"/>
      <c r="H25" s="72"/>
      <c r="I25" s="72"/>
      <c r="J25" s="72"/>
      <c r="K25" s="72"/>
    </row>
    <row r="26" spans="3:15" s="5" customFormat="1"/>
    <row r="27" spans="3:15" s="5" customFormat="1"/>
    <row r="28" spans="3:15" s="5" customFormat="1">
      <c r="C28" s="6"/>
    </row>
    <row r="29" spans="3:15" s="5" customFormat="1">
      <c r="C29" s="6"/>
    </row>
    <row r="30" spans="3:15" s="5" customFormat="1">
      <c r="C30" s="6"/>
    </row>
    <row r="31" spans="3:15" s="5" customFormat="1">
      <c r="C31" s="6"/>
    </row>
    <row r="32" spans="3:15" s="5" customFormat="1">
      <c r="C32" s="6"/>
    </row>
    <row r="33" spans="1:15" s="5" customFormat="1">
      <c r="C33" s="6"/>
    </row>
    <row r="34" spans="1:15" s="5" customFormat="1"/>
    <row r="35" spans="1:15" s="5" customFormat="1"/>
    <row r="36" spans="1:15" s="5" customFormat="1"/>
    <row r="37" spans="1:15" s="5" customFormat="1"/>
    <row r="38" spans="1:15" s="5" customFormat="1"/>
    <row r="39" spans="1:15" s="5" customFormat="1"/>
    <row r="40" spans="1:15" s="5" customFormat="1"/>
    <row r="41" spans="1:15" s="5" customFormat="1"/>
    <row r="42" spans="1:15" s="5" customFormat="1"/>
    <row r="43" spans="1:15" s="5" customFormat="1"/>
    <row r="44" spans="1:15" s="5" customFormat="1">
      <c r="B44" s="20"/>
    </row>
    <row r="45" spans="1:15" s="5" customFormat="1" ht="114" customHeight="1"/>
    <row r="46" spans="1:15" s="5" customFormat="1"/>
    <row r="47" spans="1:15">
      <c r="A47" s="4"/>
      <c r="B47" s="4"/>
      <c r="C47" s="4"/>
      <c r="D47" s="4"/>
      <c r="E47" s="4"/>
      <c r="F47" s="4"/>
      <c r="G47" s="4"/>
      <c r="H47" s="4"/>
      <c r="I47" s="4"/>
      <c r="J47" s="4"/>
      <c r="K47" s="4"/>
      <c r="L47" s="4"/>
      <c r="M47" s="4"/>
      <c r="N47" s="4"/>
      <c r="O47" s="4"/>
    </row>
    <row r="48" spans="1:15">
      <c r="A48" s="4"/>
      <c r="B48" s="4"/>
      <c r="C48" s="4"/>
      <c r="D48" s="4"/>
      <c r="E48" s="4"/>
      <c r="F48" s="4"/>
      <c r="G48" s="4"/>
      <c r="H48" s="4"/>
      <c r="I48" s="4"/>
      <c r="J48" s="4"/>
      <c r="K48" s="4"/>
      <c r="L48" s="4"/>
      <c r="M48" s="4"/>
      <c r="N48" s="4"/>
      <c r="O48" s="4"/>
    </row>
    <row r="49" spans="1:15">
      <c r="A49" s="4"/>
      <c r="B49" s="4"/>
      <c r="C49" s="4"/>
      <c r="D49" s="4"/>
      <c r="E49" s="4"/>
      <c r="F49" s="4"/>
      <c r="G49" s="4"/>
      <c r="H49" s="4"/>
      <c r="I49" s="4"/>
      <c r="J49" s="4"/>
      <c r="K49" s="4"/>
      <c r="L49" s="4"/>
      <c r="M49" s="4"/>
      <c r="N49" s="4"/>
      <c r="O49" s="4"/>
    </row>
    <row r="50" spans="1:15">
      <c r="A50" s="4"/>
      <c r="B50" s="4"/>
      <c r="C50" s="4"/>
      <c r="D50" s="4"/>
      <c r="E50" s="4"/>
      <c r="F50" s="4"/>
      <c r="G50" s="4"/>
      <c r="H50" s="4"/>
      <c r="I50" s="4"/>
      <c r="J50" s="4"/>
      <c r="K50" s="4"/>
      <c r="L50" s="4"/>
      <c r="M50" s="4"/>
      <c r="N50" s="4"/>
      <c r="O50" s="4"/>
    </row>
    <row r="51" spans="1:15">
      <c r="A51" s="4"/>
      <c r="B51" s="4"/>
      <c r="C51" s="4"/>
      <c r="D51" s="4"/>
      <c r="E51" s="4"/>
      <c r="F51" s="4"/>
      <c r="G51" s="4"/>
      <c r="H51" s="4"/>
      <c r="I51" s="4"/>
      <c r="J51" s="4"/>
      <c r="K51" s="4"/>
      <c r="L51" s="4"/>
      <c r="M51" s="4"/>
      <c r="N51" s="4"/>
      <c r="O51" s="4"/>
    </row>
    <row r="52" spans="1:15">
      <c r="A52" s="4"/>
      <c r="B52" s="4"/>
      <c r="C52" s="4"/>
      <c r="D52" s="4"/>
      <c r="E52" s="4"/>
      <c r="F52" s="4"/>
      <c r="G52" s="4"/>
      <c r="H52" s="4"/>
      <c r="I52" s="4"/>
      <c r="J52" s="4"/>
      <c r="K52" s="4"/>
      <c r="L52" s="4"/>
      <c r="M52" s="4"/>
      <c r="N52" s="4"/>
      <c r="O52" s="4"/>
    </row>
    <row r="53" spans="1:15">
      <c r="A53" s="4"/>
      <c r="B53" s="4"/>
      <c r="C53" s="4"/>
      <c r="D53" s="4"/>
      <c r="E53" s="4"/>
      <c r="F53" s="4"/>
      <c r="G53" s="4"/>
      <c r="H53" s="4"/>
      <c r="I53" s="4"/>
      <c r="J53" s="4"/>
      <c r="K53" s="4"/>
      <c r="L53" s="4"/>
      <c r="M53" s="4"/>
      <c r="N53" s="4"/>
      <c r="O53" s="4"/>
    </row>
    <row r="54" spans="1:15">
      <c r="A54" s="4"/>
      <c r="B54" s="4"/>
      <c r="C54" s="4"/>
      <c r="D54" s="4"/>
      <c r="E54" s="4"/>
      <c r="F54" s="4"/>
      <c r="G54" s="4"/>
      <c r="H54" s="4"/>
      <c r="I54" s="4"/>
      <c r="J54" s="4"/>
      <c r="K54" s="4"/>
      <c r="L54" s="4"/>
      <c r="M54" s="4"/>
      <c r="N54" s="4"/>
      <c r="O54" s="4"/>
    </row>
    <row r="55" spans="1:15">
      <c r="A55" s="4"/>
      <c r="B55" s="4"/>
      <c r="C55" s="4"/>
      <c r="D55" s="4"/>
      <c r="E55" s="4"/>
      <c r="F55" s="4"/>
      <c r="G55" s="4"/>
      <c r="H55" s="4"/>
      <c r="I55" s="4"/>
      <c r="J55" s="4"/>
      <c r="K55" s="4"/>
      <c r="L55" s="4"/>
      <c r="M55" s="4"/>
      <c r="N55" s="4"/>
      <c r="O55" s="4"/>
    </row>
    <row r="56" spans="1:15">
      <c r="A56" s="4"/>
      <c r="B56" s="4"/>
      <c r="C56" s="4"/>
      <c r="D56" s="4"/>
      <c r="E56" s="4"/>
      <c r="F56" s="4"/>
      <c r="G56" s="4"/>
      <c r="H56" s="4"/>
      <c r="I56" s="4"/>
      <c r="J56" s="4"/>
      <c r="K56" s="4"/>
      <c r="L56" s="4"/>
      <c r="M56" s="4"/>
      <c r="N56" s="4"/>
      <c r="O56" s="4"/>
    </row>
    <row r="57" spans="1:15">
      <c r="A57" s="4"/>
      <c r="B57" s="4"/>
      <c r="C57" s="4"/>
      <c r="D57" s="4"/>
      <c r="E57" s="4"/>
      <c r="F57" s="4"/>
      <c r="G57" s="4"/>
      <c r="H57" s="4"/>
      <c r="I57" s="4"/>
      <c r="J57" s="4"/>
      <c r="K57" s="4"/>
      <c r="L57" s="4"/>
      <c r="M57" s="4"/>
      <c r="N57" s="4"/>
      <c r="O57" s="4"/>
    </row>
    <row r="58" spans="1:15">
      <c r="A58" s="4"/>
      <c r="B58" s="4"/>
      <c r="C58" s="4"/>
      <c r="D58" s="4"/>
      <c r="E58" s="4"/>
      <c r="F58" s="4"/>
      <c r="G58" s="4"/>
      <c r="H58" s="4"/>
      <c r="I58" s="4"/>
      <c r="J58" s="4"/>
      <c r="K58" s="4"/>
      <c r="L58" s="4"/>
      <c r="M58" s="4"/>
      <c r="N58" s="4"/>
      <c r="O58" s="4"/>
    </row>
    <row r="59" spans="1:15">
      <c r="A59" s="4"/>
      <c r="B59" s="4"/>
      <c r="C59" s="4"/>
      <c r="D59" s="4"/>
      <c r="E59" s="4"/>
      <c r="F59" s="4"/>
      <c r="G59" s="4"/>
      <c r="H59" s="4"/>
      <c r="I59" s="4"/>
      <c r="J59" s="4"/>
      <c r="K59" s="4"/>
      <c r="L59" s="4"/>
      <c r="M59" s="4"/>
      <c r="N59" s="4"/>
      <c r="O59" s="4"/>
    </row>
    <row r="60" spans="1:15">
      <c r="A60" s="4"/>
      <c r="B60" s="4"/>
      <c r="C60" s="4"/>
      <c r="D60" s="4"/>
      <c r="E60" s="4"/>
      <c r="F60" s="4"/>
      <c r="G60" s="4"/>
      <c r="H60" s="4"/>
      <c r="I60" s="4"/>
      <c r="J60" s="4"/>
      <c r="K60" s="4"/>
      <c r="L60" s="4"/>
      <c r="M60" s="4"/>
      <c r="N60" s="4"/>
      <c r="O60" s="4"/>
    </row>
    <row r="61" spans="1:15">
      <c r="A61" s="4"/>
      <c r="B61" s="4"/>
      <c r="C61" s="4"/>
      <c r="D61" s="4"/>
      <c r="E61" s="4"/>
      <c r="F61" s="4"/>
      <c r="G61" s="4"/>
      <c r="H61" s="4"/>
      <c r="I61" s="4"/>
      <c r="J61" s="4"/>
      <c r="K61" s="4"/>
      <c r="L61" s="4"/>
      <c r="M61" s="4"/>
      <c r="N61" s="4"/>
      <c r="O61" s="4"/>
    </row>
    <row r="62" spans="1:15">
      <c r="A62" s="4"/>
      <c r="B62" s="4"/>
      <c r="C62" s="4"/>
      <c r="D62" s="4"/>
      <c r="E62" s="4"/>
      <c r="F62" s="4"/>
      <c r="G62" s="4"/>
      <c r="H62" s="4"/>
      <c r="I62" s="4"/>
      <c r="J62" s="4"/>
      <c r="K62" s="4"/>
      <c r="L62" s="4"/>
      <c r="M62" s="4"/>
      <c r="N62" s="4"/>
      <c r="O62" s="4"/>
    </row>
    <row r="63" spans="1:15">
      <c r="A63" s="4"/>
      <c r="B63" s="4"/>
      <c r="C63" s="4"/>
      <c r="D63" s="4"/>
      <c r="E63" s="4"/>
      <c r="F63" s="4"/>
      <c r="G63" s="4"/>
      <c r="H63" s="4"/>
      <c r="I63" s="4"/>
      <c r="J63" s="4"/>
      <c r="K63" s="4"/>
      <c r="L63" s="4"/>
      <c r="M63" s="4"/>
      <c r="N63" s="4"/>
      <c r="O63" s="4"/>
    </row>
    <row r="64" spans="1:15">
      <c r="A64" s="4"/>
      <c r="B64" s="4"/>
      <c r="C64" s="4"/>
      <c r="D64" s="4"/>
      <c r="E64" s="4"/>
      <c r="F64" s="4"/>
      <c r="G64" s="4"/>
      <c r="H64" s="4"/>
      <c r="I64" s="4"/>
      <c r="J64" s="4"/>
      <c r="K64" s="4"/>
      <c r="L64" s="4"/>
      <c r="M64" s="4"/>
      <c r="N64" s="4"/>
      <c r="O64" s="4"/>
    </row>
    <row r="65" spans="1:15">
      <c r="A65" s="4"/>
      <c r="B65" s="4"/>
      <c r="C65" s="4"/>
      <c r="D65" s="4"/>
      <c r="E65" s="4"/>
      <c r="F65" s="4"/>
      <c r="G65" s="4"/>
      <c r="H65" s="4"/>
      <c r="I65" s="4"/>
      <c r="J65" s="4"/>
      <c r="K65" s="4"/>
      <c r="L65" s="4"/>
      <c r="M65" s="4"/>
      <c r="N65" s="4"/>
      <c r="O65" s="4"/>
    </row>
    <row r="66" spans="1:15">
      <c r="A66" s="4"/>
      <c r="B66" s="4"/>
      <c r="C66" s="4"/>
      <c r="D66" s="4"/>
      <c r="E66" s="4"/>
      <c r="F66" s="4"/>
      <c r="G66" s="4"/>
      <c r="H66" s="4"/>
      <c r="I66" s="4"/>
      <c r="J66" s="4"/>
      <c r="K66" s="4"/>
      <c r="L66" s="4"/>
      <c r="M66" s="4"/>
      <c r="N66" s="4"/>
      <c r="O66" s="4"/>
    </row>
    <row r="67" spans="1:15">
      <c r="A67" s="4"/>
      <c r="B67" s="4"/>
      <c r="C67" s="4"/>
      <c r="D67" s="4"/>
      <c r="E67" s="4"/>
      <c r="F67" s="4"/>
      <c r="G67" s="4"/>
      <c r="H67" s="4"/>
      <c r="I67" s="4"/>
      <c r="J67" s="4"/>
      <c r="K67" s="4"/>
      <c r="L67" s="4"/>
      <c r="M67" s="4"/>
      <c r="N67" s="4"/>
      <c r="O67" s="4"/>
    </row>
    <row r="68" spans="1:15">
      <c r="A68" s="4"/>
      <c r="B68" s="4"/>
      <c r="C68" s="4"/>
      <c r="D68" s="4"/>
      <c r="E68" s="4"/>
      <c r="F68" s="4"/>
      <c r="G68" s="4"/>
      <c r="H68" s="4"/>
      <c r="I68" s="4"/>
      <c r="J68" s="4"/>
      <c r="K68" s="4"/>
      <c r="L68" s="4"/>
      <c r="M68" s="4"/>
      <c r="N68" s="4"/>
      <c r="O68" s="4"/>
    </row>
    <row r="69" spans="1:15">
      <c r="A69" s="4"/>
      <c r="B69" s="4"/>
      <c r="C69" s="4"/>
      <c r="D69" s="4"/>
      <c r="E69" s="4"/>
      <c r="F69" s="4"/>
      <c r="G69" s="4"/>
      <c r="H69" s="4"/>
      <c r="I69" s="4"/>
      <c r="J69" s="4"/>
      <c r="K69" s="4"/>
      <c r="L69" s="4"/>
      <c r="M69" s="4"/>
      <c r="N69" s="4"/>
      <c r="O69" s="4"/>
    </row>
    <row r="70" spans="1:15">
      <c r="A70" s="4"/>
      <c r="B70" s="4"/>
      <c r="C70" s="4"/>
      <c r="D70" s="4"/>
      <c r="E70" s="4"/>
      <c r="F70" s="4"/>
      <c r="G70" s="4"/>
      <c r="H70" s="4"/>
      <c r="I70" s="4"/>
      <c r="J70" s="4"/>
      <c r="K70" s="4"/>
      <c r="L70" s="4"/>
      <c r="M70" s="4"/>
      <c r="N70" s="4"/>
      <c r="O70" s="4"/>
    </row>
    <row r="71" spans="1:15">
      <c r="A71" s="4"/>
      <c r="B71" s="4"/>
      <c r="C71" s="4"/>
      <c r="D71" s="4"/>
      <c r="E71" s="4"/>
      <c r="F71" s="4"/>
      <c r="G71" s="4"/>
      <c r="H71" s="4"/>
      <c r="I71" s="4"/>
      <c r="J71" s="4"/>
      <c r="K71" s="4"/>
      <c r="L71" s="4"/>
      <c r="M71" s="4"/>
      <c r="N71" s="4"/>
      <c r="O71" s="4"/>
    </row>
    <row r="72" spans="1:15">
      <c r="A72" s="4"/>
      <c r="B72" s="4"/>
      <c r="C72" s="4"/>
      <c r="D72" s="4"/>
      <c r="E72" s="4"/>
      <c r="F72" s="4"/>
      <c r="G72" s="4"/>
      <c r="H72" s="4"/>
      <c r="I72" s="4"/>
      <c r="J72" s="4"/>
      <c r="K72" s="4"/>
      <c r="L72" s="4"/>
      <c r="M72" s="4"/>
      <c r="N72" s="4"/>
      <c r="O72" s="4"/>
    </row>
    <row r="73" spans="1:15">
      <c r="A73" s="4"/>
      <c r="B73" s="4"/>
      <c r="C73" s="4"/>
      <c r="D73" s="4"/>
      <c r="E73" s="4"/>
      <c r="F73" s="4"/>
      <c r="G73" s="4"/>
      <c r="H73" s="4"/>
      <c r="I73" s="4"/>
      <c r="J73" s="4"/>
      <c r="K73" s="4"/>
      <c r="L73" s="4"/>
      <c r="M73" s="4"/>
      <c r="N73" s="4"/>
      <c r="O73" s="4"/>
    </row>
    <row r="74" spans="1:15">
      <c r="A74" s="4"/>
      <c r="B74" s="4"/>
      <c r="C74" s="4"/>
      <c r="D74" s="4"/>
      <c r="E74" s="4"/>
      <c r="F74" s="4"/>
      <c r="G74" s="4"/>
      <c r="H74" s="4"/>
      <c r="I74" s="4"/>
      <c r="J74" s="4"/>
      <c r="K74" s="4"/>
      <c r="L74" s="4"/>
      <c r="M74" s="4"/>
      <c r="N74" s="4"/>
      <c r="O74" s="4"/>
    </row>
    <row r="75" spans="1:15">
      <c r="A75" s="4"/>
      <c r="B75" s="4"/>
      <c r="C75" s="4"/>
      <c r="D75" s="4"/>
      <c r="E75" s="4"/>
      <c r="F75" s="4"/>
      <c r="G75" s="4"/>
      <c r="H75" s="4"/>
      <c r="I75" s="4"/>
      <c r="J75" s="4"/>
      <c r="K75" s="4"/>
      <c r="L75" s="4"/>
      <c r="M75" s="4"/>
      <c r="N75" s="4"/>
      <c r="O75" s="4"/>
    </row>
    <row r="76" spans="1:15">
      <c r="A76" s="4"/>
      <c r="B76" s="4"/>
      <c r="C76" s="4"/>
      <c r="D76" s="4"/>
      <c r="E76" s="4"/>
      <c r="F76" s="4"/>
      <c r="G76" s="4"/>
      <c r="H76" s="4"/>
      <c r="I76" s="4"/>
      <c r="J76" s="4"/>
      <c r="K76" s="4"/>
      <c r="L76" s="4"/>
      <c r="M76" s="4"/>
      <c r="N76" s="4"/>
      <c r="O76" s="4"/>
    </row>
    <row r="77" spans="1:15">
      <c r="A77" s="4"/>
      <c r="B77" s="4"/>
      <c r="C77" s="4"/>
      <c r="D77" s="4"/>
      <c r="E77" s="4"/>
      <c r="F77" s="4"/>
      <c r="G77" s="4"/>
      <c r="H77" s="4"/>
      <c r="I77" s="4"/>
      <c r="J77" s="4"/>
      <c r="K77" s="4"/>
      <c r="L77" s="4"/>
      <c r="M77" s="4"/>
      <c r="N77" s="4"/>
      <c r="O77" s="4"/>
    </row>
    <row r="78" spans="1:15">
      <c r="A78" s="4"/>
      <c r="B78" s="4"/>
      <c r="C78" s="4"/>
      <c r="D78" s="4"/>
      <c r="E78" s="4"/>
      <c r="F78" s="4"/>
      <c r="G78" s="4"/>
      <c r="H78" s="4"/>
      <c r="I78" s="4"/>
      <c r="J78" s="4"/>
      <c r="K78" s="4"/>
      <c r="L78" s="4"/>
      <c r="M78" s="4"/>
      <c r="N78" s="4"/>
      <c r="O78" s="4"/>
    </row>
    <row r="79" spans="1:15">
      <c r="A79" s="4"/>
      <c r="B79" s="4"/>
      <c r="C79" s="4"/>
      <c r="D79" s="4"/>
      <c r="E79" s="4"/>
      <c r="F79" s="4"/>
      <c r="G79" s="4"/>
      <c r="H79" s="4"/>
      <c r="I79" s="4"/>
      <c r="J79" s="4"/>
      <c r="K79" s="4"/>
      <c r="L79" s="4"/>
      <c r="M79" s="4"/>
      <c r="N79" s="4"/>
      <c r="O79" s="4"/>
    </row>
    <row r="80" spans="1:15">
      <c r="A80" s="4"/>
      <c r="B80" s="4"/>
      <c r="C80" s="4"/>
      <c r="D80" s="4"/>
      <c r="E80" s="4"/>
      <c r="F80" s="4"/>
      <c r="G80" s="4"/>
      <c r="H80" s="4"/>
      <c r="I80" s="4"/>
      <c r="J80" s="4"/>
      <c r="K80" s="4"/>
      <c r="L80" s="4"/>
      <c r="M80" s="4"/>
      <c r="N80" s="4"/>
      <c r="O80" s="4"/>
    </row>
    <row r="81" spans="1:15">
      <c r="A81" s="4"/>
      <c r="B81" s="4"/>
      <c r="C81" s="4"/>
      <c r="D81" s="4"/>
      <c r="E81" s="4"/>
      <c r="F81" s="4"/>
      <c r="G81" s="4"/>
      <c r="H81" s="4"/>
      <c r="I81" s="4"/>
      <c r="J81" s="4"/>
      <c r="K81" s="4"/>
      <c r="L81" s="4"/>
      <c r="M81" s="4"/>
      <c r="N81" s="4"/>
      <c r="O81" s="4"/>
    </row>
    <row r="82" spans="1:15">
      <c r="A82" s="4"/>
      <c r="B82" s="4"/>
      <c r="C82" s="4"/>
      <c r="D82" s="4"/>
      <c r="E82" s="4"/>
      <c r="F82" s="4"/>
      <c r="G82" s="4"/>
      <c r="H82" s="4"/>
      <c r="I82" s="4"/>
      <c r="J82" s="4"/>
      <c r="K82" s="4"/>
      <c r="L82" s="4"/>
      <c r="M82" s="4"/>
      <c r="N82" s="4"/>
      <c r="O82" s="4"/>
    </row>
    <row r="83" spans="1:15">
      <c r="A83" s="4"/>
      <c r="B83" s="4"/>
      <c r="C83" s="4"/>
      <c r="D83" s="4"/>
      <c r="E83" s="4"/>
      <c r="F83" s="4"/>
      <c r="G83" s="4"/>
      <c r="H83" s="4"/>
      <c r="I83" s="4"/>
      <c r="J83" s="4"/>
      <c r="K83" s="4"/>
      <c r="L83" s="4"/>
      <c r="M83" s="4"/>
      <c r="N83" s="4"/>
      <c r="O83" s="4"/>
    </row>
    <row r="84" spans="1:15">
      <c r="A84" s="4"/>
      <c r="B84" s="4"/>
      <c r="C84" s="4"/>
      <c r="D84" s="4"/>
      <c r="E84" s="4"/>
      <c r="F84" s="4"/>
      <c r="G84" s="4"/>
      <c r="H84" s="4"/>
      <c r="I84" s="4"/>
      <c r="J84" s="4"/>
      <c r="K84" s="4"/>
      <c r="L84" s="4"/>
      <c r="M84" s="4"/>
      <c r="N84" s="4"/>
      <c r="O84" s="4"/>
    </row>
    <row r="85" spans="1:15">
      <c r="A85" s="4"/>
      <c r="B85" s="4"/>
      <c r="C85" s="4"/>
      <c r="D85" s="4"/>
      <c r="E85" s="4"/>
      <c r="F85" s="4"/>
      <c r="G85" s="4"/>
      <c r="H85" s="4"/>
      <c r="I85" s="4"/>
      <c r="J85" s="4"/>
      <c r="K85" s="4"/>
      <c r="L85" s="4"/>
      <c r="M85" s="4"/>
      <c r="N85" s="4"/>
      <c r="O85" s="4"/>
    </row>
    <row r="86" spans="1:15">
      <c r="A86" s="4"/>
      <c r="B86" s="4"/>
      <c r="C86" s="4"/>
      <c r="D86" s="4"/>
      <c r="E86" s="4"/>
      <c r="F86" s="4"/>
      <c r="G86" s="4"/>
      <c r="H86" s="4"/>
      <c r="I86" s="4"/>
      <c r="J86" s="4"/>
      <c r="K86" s="4"/>
      <c r="L86" s="4"/>
      <c r="M86" s="4"/>
      <c r="N86" s="4"/>
      <c r="O86" s="4"/>
    </row>
    <row r="87" spans="1:15">
      <c r="A87" s="4"/>
      <c r="B87" s="4"/>
      <c r="C87" s="4"/>
      <c r="D87" s="4"/>
      <c r="E87" s="4"/>
      <c r="F87" s="4"/>
      <c r="G87" s="4"/>
      <c r="H87" s="4"/>
      <c r="I87" s="4"/>
      <c r="J87" s="4"/>
      <c r="K87" s="4"/>
      <c r="L87" s="4"/>
      <c r="M87" s="4"/>
      <c r="N87" s="4"/>
      <c r="O87" s="4"/>
    </row>
    <row r="88" spans="1:15">
      <c r="A88" s="4"/>
      <c r="B88" s="4"/>
      <c r="C88" s="4"/>
      <c r="D88" s="4"/>
      <c r="E88" s="4"/>
      <c r="F88" s="4"/>
      <c r="G88" s="4"/>
      <c r="H88" s="4"/>
      <c r="I88" s="4"/>
      <c r="J88" s="4"/>
      <c r="K88" s="4"/>
      <c r="L88" s="4"/>
      <c r="M88" s="4"/>
      <c r="N88" s="4"/>
      <c r="O88" s="4"/>
    </row>
    <row r="89" spans="1:15">
      <c r="A89" s="4"/>
      <c r="B89" s="4"/>
      <c r="C89" s="4"/>
      <c r="D89" s="4"/>
      <c r="E89" s="4"/>
      <c r="F89" s="4"/>
      <c r="G89" s="4"/>
      <c r="H89" s="4"/>
      <c r="I89" s="4"/>
      <c r="J89" s="4"/>
      <c r="K89" s="4"/>
      <c r="L89" s="4"/>
      <c r="M89" s="4"/>
      <c r="N89" s="4"/>
      <c r="O89" s="4"/>
    </row>
    <row r="90" spans="1:15">
      <c r="A90" s="4"/>
      <c r="B90" s="4"/>
      <c r="C90" s="4"/>
      <c r="D90" s="4"/>
      <c r="E90" s="4"/>
      <c r="F90" s="4"/>
      <c r="G90" s="4"/>
      <c r="H90" s="4"/>
      <c r="I90" s="4"/>
      <c r="J90" s="4"/>
      <c r="K90" s="4"/>
      <c r="L90" s="4"/>
      <c r="M90" s="4"/>
      <c r="N90" s="4"/>
      <c r="O90" s="4"/>
    </row>
  </sheetData>
  <mergeCells count="16">
    <mergeCell ref="E25:K25"/>
    <mergeCell ref="E24:K24"/>
    <mergeCell ref="E22:K22"/>
    <mergeCell ref="E23:K23"/>
    <mergeCell ref="C6:K6"/>
    <mergeCell ref="C19:K19"/>
    <mergeCell ref="C11:K11"/>
    <mergeCell ref="C13:K13"/>
    <mergeCell ref="C14:K14"/>
    <mergeCell ref="C16:K16"/>
    <mergeCell ref="C17:K17"/>
    <mergeCell ref="C2:K2"/>
    <mergeCell ref="C4:K4"/>
    <mergeCell ref="C8:K8"/>
    <mergeCell ref="C7:K7"/>
    <mergeCell ref="C10:K10"/>
  </mergeCells>
  <pageMargins left="0.74803149606299213" right="0.74803149606299213" top="0.98425196850393704" bottom="0.98425196850393704" header="0.51181102362204722" footer="0.51181102362204722"/>
  <pageSetup paperSize="9" scale="54"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155"/>
  <sheetViews>
    <sheetView showGridLines="0" tabSelected="1" topLeftCell="A134" zoomScaleNormal="100" workbookViewId="0">
      <selection activeCell="H10" sqref="H10"/>
    </sheetView>
  </sheetViews>
  <sheetFormatPr defaultColWidth="9.19921875" defaultRowHeight="13.2"/>
  <cols>
    <col min="1" max="1" width="9.19921875" style="22"/>
    <col min="2" max="2" width="74.296875" style="22" customWidth="1"/>
    <col min="3" max="3" width="19" style="22" customWidth="1"/>
    <col min="4" max="4" width="11.796875" style="22" customWidth="1"/>
    <col min="5" max="16384" width="9.19921875" style="22"/>
  </cols>
  <sheetData>
    <row r="2" spans="2:3" ht="30" customHeight="1">
      <c r="B2" s="77" t="s">
        <v>94</v>
      </c>
      <c r="C2" s="77"/>
    </row>
    <row r="4" spans="2:3">
      <c r="B4" s="21" t="s">
        <v>32</v>
      </c>
      <c r="C4" s="78" t="s">
        <v>106</v>
      </c>
    </row>
    <row r="5" spans="2:3">
      <c r="C5" s="23"/>
    </row>
    <row r="6" spans="2:3">
      <c r="B6" s="21" t="s">
        <v>53</v>
      </c>
      <c r="C6" s="78" t="s">
        <v>38</v>
      </c>
    </row>
    <row r="7" spans="2:3" ht="13.8">
      <c r="B7" s="21"/>
      <c r="C7" s="24"/>
    </row>
    <row r="8" spans="2:3" ht="15" customHeight="1">
      <c r="B8" s="21" t="s">
        <v>54</v>
      </c>
      <c r="C8" s="78" t="s">
        <v>38</v>
      </c>
    </row>
    <row r="9" spans="2:3" ht="13.8">
      <c r="B9" s="21"/>
      <c r="C9" s="24"/>
    </row>
    <row r="10" spans="2:3" ht="15" customHeight="1">
      <c r="B10" s="21" t="s">
        <v>60</v>
      </c>
      <c r="C10" s="78" t="s">
        <v>38</v>
      </c>
    </row>
    <row r="11" spans="2:3" ht="15" customHeight="1">
      <c r="B11" s="21"/>
      <c r="C11" s="21"/>
    </row>
    <row r="12" spans="2:3" ht="15" customHeight="1">
      <c r="B12" s="21" t="s">
        <v>109</v>
      </c>
      <c r="C12" s="78" t="s">
        <v>37</v>
      </c>
    </row>
    <row r="13" spans="2:3" ht="15" customHeight="1">
      <c r="B13" s="21"/>
      <c r="C13" s="21"/>
    </row>
    <row r="14" spans="2:3" ht="15" customHeight="1">
      <c r="B14" s="74" t="s">
        <v>93</v>
      </c>
      <c r="C14" s="74"/>
    </row>
    <row r="15" spans="2:3" ht="15" customHeight="1">
      <c r="B15" s="74"/>
      <c r="C15" s="74"/>
    </row>
    <row r="17" spans="2:4" ht="30" customHeight="1">
      <c r="B17" s="80" t="s">
        <v>41</v>
      </c>
      <c r="C17" s="80"/>
    </row>
    <row r="19" spans="2:4" ht="13.8" thickBot="1">
      <c r="B19" s="81" t="s">
        <v>56</v>
      </c>
      <c r="C19" s="82">
        <v>2025</v>
      </c>
    </row>
    <row r="20" spans="2:4">
      <c r="B20" s="22" t="s">
        <v>42</v>
      </c>
      <c r="C20" s="26">
        <f>IF($C$6="Inclusive", C81/C134, C81/C135)</f>
        <v>8.9979166666666666E-2</v>
      </c>
    </row>
    <row r="21" spans="2:4">
      <c r="B21" s="22" t="s">
        <v>83</v>
      </c>
      <c r="C21" s="27">
        <f>IF($C$6="Exclusive",SUMIFS(Data!$D:$D,Data!$A:$A,'Profitability - Detailed'!$C$4,Data!$B:$B,"Allowed real rate of return",Data!$C:$C,'Profitability - Detailed'!C$19),SUMIFS(Data!$D:$D,Data!$A:$A,'Profitability - Detailed'!$C$4,Data!$B:$B,"Allowed nominal rate of return",Data!$C:$C,'Profitability - Detailed'!C$19))</f>
        <v>0.08</v>
      </c>
    </row>
    <row r="22" spans="2:4" ht="13.8" thickBot="1">
      <c r="B22" s="28" t="s">
        <v>52</v>
      </c>
      <c r="C22" s="29">
        <f t="shared" ref="C22" si="0">C20-C21</f>
        <v>9.979166666666664E-3</v>
      </c>
    </row>
    <row r="23" spans="2:4">
      <c r="C23" s="27"/>
    </row>
    <row r="24" spans="2:4">
      <c r="B24" s="79" t="s">
        <v>97</v>
      </c>
      <c r="C24" s="79"/>
    </row>
    <row r="25" spans="2:4">
      <c r="B25" s="79"/>
      <c r="C25" s="79"/>
    </row>
    <row r="26" spans="2:4">
      <c r="C26" s="27"/>
    </row>
    <row r="27" spans="2:4" ht="13.8" thickBot="1">
      <c r="B27" s="81" t="s">
        <v>82</v>
      </c>
      <c r="C27" s="82">
        <v>2025</v>
      </c>
    </row>
    <row r="28" spans="2:4">
      <c r="B28" s="22" t="s">
        <v>82</v>
      </c>
      <c r="C28" s="26">
        <f>IF($C$6="Exclusive",C109/(C142*(1+(C148))), C109/C142)</f>
        <v>0.1365886875</v>
      </c>
      <c r="D28" s="30"/>
    </row>
    <row r="29" spans="2:4">
      <c r="B29" s="86" t="s">
        <v>122</v>
      </c>
      <c r="C29" s="27">
        <f>IF($C$6="Exclusive",SUMIFS(Data!$D:$D,Data!$A:$A,'Profitability - Detailed'!$C$4,Data!$B:$B,"allowed real return on regulated equity",Data!$C:$C,'Profitability - Detailed'!C$27),SUMIFS(Data!$D:$D,Data!$A:$A,'Profitability - Detailed'!$C$4,Data!$B:$B,"allowed nominal return on regulated equity",Data!$C:$C,'Profitability - Detailed'!C$27))</f>
        <v>0.09</v>
      </c>
    </row>
    <row r="30" spans="2:4" ht="13.8" thickBot="1">
      <c r="B30" s="28" t="s">
        <v>52</v>
      </c>
      <c r="C30" s="29">
        <f t="shared" ref="C30" si="1">C28-C29</f>
        <v>4.6588687500000003E-2</v>
      </c>
      <c r="D30" s="30"/>
    </row>
    <row r="32" spans="2:4">
      <c r="B32" s="79" t="s">
        <v>98</v>
      </c>
      <c r="C32" s="79"/>
    </row>
    <row r="33" spans="2:3">
      <c r="B33" s="79"/>
      <c r="C33" s="79"/>
    </row>
    <row r="35" spans="2:3" ht="13.8" thickBot="1">
      <c r="B35" s="25" t="s">
        <v>40</v>
      </c>
      <c r="C35" s="52">
        <f>C81/C128</f>
        <v>814.90566037735846</v>
      </c>
    </row>
    <row r="38" spans="2:3" ht="30" customHeight="1">
      <c r="B38" s="80" t="s">
        <v>43</v>
      </c>
      <c r="C38" s="80"/>
    </row>
    <row r="40" spans="2:3" ht="13.8" thickBot="1">
      <c r="B40" s="81" t="s">
        <v>17</v>
      </c>
      <c r="C40" s="82">
        <v>2025</v>
      </c>
    </row>
    <row r="41" spans="2:3">
      <c r="B41" s="22" t="s">
        <v>0</v>
      </c>
      <c r="C41" s="32">
        <f>SUMIFS(Data!$D:$D,Data!$A:$A,'Profitability - Detailed'!$C$4,Data!$B:$B,'Profitability - Detailed'!$B41,Data!$C:$C,'Profitability - Detailed'!C$40)-IF($C$8="Exclusive",C$120,0)</f>
        <v>1700000000</v>
      </c>
    </row>
    <row r="42" spans="2:3">
      <c r="B42" s="22" t="s">
        <v>1</v>
      </c>
      <c r="C42" s="32">
        <f>IF($C$10 = "Inclusive", SUMIFS(Data!$D:$D,Data!$A:$A,'Profitability - Detailed'!$C$4,Data!$B:$B,'Profitability - Detailed'!$B42,Data!$C:$C,'Profitability - Detailed'!C$40), 0)</f>
        <v>250000000</v>
      </c>
    </row>
    <row r="43" spans="2:3">
      <c r="B43" s="22" t="s">
        <v>2</v>
      </c>
      <c r="C43" s="32">
        <f>IF($C$10 = "Inclusive", SUMIFS(Data!$D:$D,Data!$A:$A,'Profitability - Detailed'!$C$4,Data!$B:$B,'Profitability - Detailed'!$B43,Data!$C:$C,'Profitability - Detailed'!C$40), 0)</f>
        <v>0</v>
      </c>
    </row>
    <row r="44" spans="2:3">
      <c r="B44" s="22" t="s">
        <v>3</v>
      </c>
      <c r="C44" s="32">
        <f>IF($C$10 = "Inclusive", SUMIFS(Data!$D:$D,Data!$A:$A,'Profitability - Detailed'!$C$4,Data!$B:$B,'Profitability - Detailed'!$B44,Data!$C:$C,'Profitability - Detailed'!C$40), 0)</f>
        <v>75000000</v>
      </c>
    </row>
    <row r="45" spans="2:3">
      <c r="B45" s="22" t="s">
        <v>4</v>
      </c>
      <c r="C45" s="32">
        <f>SUMIFS(Data!$D:$D,Data!$A:$A,'Profitability - Detailed'!$C$4,Data!$B:$B,'Profitability - Detailed'!$B45,Data!$C:$C,'Profitability - Detailed'!C$40)</f>
        <v>5000000</v>
      </c>
    </row>
    <row r="46" spans="2:3" ht="13.8" thickBot="1">
      <c r="B46" s="28" t="s">
        <v>5</v>
      </c>
      <c r="C46" s="33">
        <f t="shared" ref="C46" si="2">SUM(C41:C45)</f>
        <v>2030000000</v>
      </c>
    </row>
    <row r="47" spans="2:3">
      <c r="C47" s="34"/>
    </row>
    <row r="48" spans="2:3" ht="12.75" customHeight="1">
      <c r="B48" s="79" t="s">
        <v>99</v>
      </c>
      <c r="C48" s="79"/>
    </row>
    <row r="49" spans="2:3">
      <c r="B49" s="79"/>
      <c r="C49" s="79"/>
    </row>
    <row r="50" spans="2:3">
      <c r="C50" s="34"/>
    </row>
    <row r="51" spans="2:3" ht="13.8" thickBot="1">
      <c r="B51" s="81" t="s">
        <v>6</v>
      </c>
      <c r="C51" s="82">
        <v>2025</v>
      </c>
    </row>
    <row r="52" spans="2:3">
      <c r="B52" s="22" t="s">
        <v>7</v>
      </c>
      <c r="C52" s="32">
        <f>IF( $C$10 = "Inclusive", SUMIFS(Data!$D:$D,Data!$A:$A,'Profitability - Detailed'!$C$4,Data!$B:$B,'Profitability - Detailed'!$B52,Data!$C:$C,'Profitability - Detailed'!C$51), 0)</f>
        <v>260000000</v>
      </c>
    </row>
    <row r="53" spans="2:3">
      <c r="B53" s="22" t="s">
        <v>8</v>
      </c>
      <c r="C53" s="32">
        <f>IF( $C$10 = "Inclusive", SUMIFS(Data!$D:$D,Data!$A:$A,'Profitability - Detailed'!$C$4,Data!$B:$B,'Profitability - Detailed'!$B53,Data!$C:$C,'Profitability - Detailed'!C$51), 0)</f>
        <v>250000</v>
      </c>
    </row>
    <row r="54" spans="2:3">
      <c r="B54" s="22" t="s">
        <v>9</v>
      </c>
      <c r="C54" s="32">
        <f>IF( $C$10 = "Inclusive", SUMIFS(Data!$D:$D,Data!$A:$A,'Profitability - Detailed'!$C$4,Data!$B:$B,'Profitability - Detailed'!$B54,Data!$C:$C,'Profitability - Detailed'!C$51), 0)</f>
        <v>0</v>
      </c>
    </row>
    <row r="55" spans="2:3">
      <c r="B55" s="22" t="s">
        <v>10</v>
      </c>
      <c r="C55" s="32">
        <f>IF( $C$10 = "Inclusive", SUMIFS(Data!$D:$D,Data!$A:$A,'Profitability - Detailed'!$C$4,Data!$B:$B,'Profitability - Detailed'!$B55,Data!$C:$C,'Profitability - Detailed'!C$51), 0)</f>
        <v>70000000</v>
      </c>
    </row>
    <row r="56" spans="2:3" ht="13.8" thickBot="1">
      <c r="B56" s="28" t="s">
        <v>34</v>
      </c>
      <c r="C56" s="33">
        <f t="shared" ref="C56" si="3">SUM(C52:C55)</f>
        <v>330250000</v>
      </c>
    </row>
    <row r="57" spans="2:3">
      <c r="C57" s="34"/>
    </row>
    <row r="58" spans="2:3" ht="12.75" customHeight="1">
      <c r="B58" s="79" t="s">
        <v>99</v>
      </c>
      <c r="C58" s="79"/>
    </row>
    <row r="59" spans="2:3">
      <c r="B59" s="79"/>
      <c r="C59" s="79"/>
    </row>
    <row r="60" spans="2:3">
      <c r="C60" s="34"/>
    </row>
    <row r="61" spans="2:3" ht="13.8" thickBot="1">
      <c r="B61" s="25" t="s">
        <v>11</v>
      </c>
      <c r="C61" s="49">
        <f t="shared" ref="C61" si="4">C46-C56</f>
        <v>1699750000</v>
      </c>
    </row>
    <row r="62" spans="2:3">
      <c r="C62" s="34"/>
    </row>
    <row r="63" spans="2:3" ht="13.8" thickBot="1">
      <c r="B63" s="81" t="s">
        <v>18</v>
      </c>
      <c r="C63" s="82">
        <v>2025</v>
      </c>
    </row>
    <row r="64" spans="2:3">
      <c r="B64" s="22" t="s">
        <v>47</v>
      </c>
      <c r="C64" s="32">
        <f>SUMIFS(Data!$D:$D,Data!$A:$A,'Profitability - Detailed'!$C$4,Data!$B:$B,'Profitability - Detailed'!$B64,Data!$C:$C,'Profitability - Detailed'!C$63)</f>
        <v>240000000</v>
      </c>
    </row>
    <row r="65" spans="2:5">
      <c r="B65" s="22" t="s">
        <v>48</v>
      </c>
      <c r="C65" s="32">
        <f>SUMIFS(Data!$D:$D,Data!$A:$A,'Profitability - Detailed'!$C$4,Data!$B:$B,'Profitability - Detailed'!$B65,Data!$C:$C,'Profitability - Detailed'!C$63)</f>
        <v>220000000</v>
      </c>
    </row>
    <row r="66" spans="2:5">
      <c r="B66" s="22" t="s">
        <v>39</v>
      </c>
      <c r="C66" s="32">
        <f>SUMIFS(Data!$D:$D,Data!$A:$A,'Profitability - Detailed'!$C$4,Data!$B:$B,'Profitability - Detailed'!$B66,Data!$C:$C,'Profitability - Detailed'!C$63)</f>
        <v>0</v>
      </c>
      <c r="D66" s="35"/>
      <c r="E66" s="35"/>
    </row>
    <row r="67" spans="2:5" ht="13.8" thickBot="1">
      <c r="B67" s="28" t="s">
        <v>12</v>
      </c>
      <c r="C67" s="33">
        <f>SUM(C64:C66)</f>
        <v>460000000</v>
      </c>
    </row>
    <row r="68" spans="2:5">
      <c r="C68" s="34"/>
    </row>
    <row r="69" spans="2:5" ht="12.75" customHeight="1">
      <c r="B69" s="79" t="s">
        <v>100</v>
      </c>
      <c r="C69" s="79"/>
    </row>
    <row r="70" spans="2:5">
      <c r="B70" s="79"/>
      <c r="C70" s="79"/>
    </row>
    <row r="71" spans="2:5">
      <c r="C71" s="34"/>
    </row>
    <row r="72" spans="2:5" ht="13.8" thickBot="1">
      <c r="B72" s="25" t="s">
        <v>13</v>
      </c>
      <c r="C72" s="49">
        <f>C61-C67</f>
        <v>1239750000</v>
      </c>
    </row>
    <row r="73" spans="2:5">
      <c r="C73" s="34"/>
    </row>
    <row r="74" spans="2:5" ht="13.8" thickBot="1">
      <c r="B74" s="81" t="s">
        <v>19</v>
      </c>
      <c r="C74" s="82">
        <v>2025</v>
      </c>
    </row>
    <row r="75" spans="2:5">
      <c r="B75" s="22" t="s">
        <v>14</v>
      </c>
      <c r="C75" s="32">
        <f>SUMIFS(Data!$D:$D,Data!$A:$A,'Profitability - Detailed'!$C$4,Data!$B:$B,'Profitability - Detailed'!$B75,Data!$C:$C,'Profitability - Detailed'!C$74)</f>
        <v>460000000</v>
      </c>
    </row>
    <row r="76" spans="2:5">
      <c r="B76" s="36" t="s">
        <v>15</v>
      </c>
      <c r="C76" s="37">
        <f>IF($C$12="Exclusive",C134*C149,IF($C$6="Inclusive",C148*C134,"n/a"))</f>
        <v>300000000</v>
      </c>
    </row>
    <row r="77" spans="2:5">
      <c r="C77" s="34"/>
    </row>
    <row r="78" spans="2:5" ht="12.75" customHeight="1">
      <c r="B78" s="79" t="s">
        <v>104</v>
      </c>
      <c r="C78" s="79"/>
    </row>
    <row r="79" spans="2:5" ht="27.75" customHeight="1">
      <c r="B79" s="79"/>
      <c r="C79" s="79"/>
    </row>
    <row r="80" spans="2:5">
      <c r="C80" s="34"/>
    </row>
    <row r="81" spans="2:3" ht="13.8" thickBot="1">
      <c r="B81" s="25" t="s">
        <v>16</v>
      </c>
      <c r="C81" s="49">
        <f t="shared" ref="C81" si="5">IF($C$6="Inclusive",C72-C75+C76,C72-C75)</f>
        <v>1079750000</v>
      </c>
    </row>
    <row r="83" spans="2:3" ht="30" customHeight="1">
      <c r="B83" s="80" t="s">
        <v>61</v>
      </c>
      <c r="C83" s="80"/>
    </row>
    <row r="85" spans="2:3" ht="13.8" thickBot="1">
      <c r="B85" s="81" t="s">
        <v>86</v>
      </c>
      <c r="C85" s="82">
        <v>2025</v>
      </c>
    </row>
    <row r="86" spans="2:3">
      <c r="B86" s="22" t="s">
        <v>87</v>
      </c>
      <c r="C86" s="27">
        <f>SUMIFS(Data!$D:$D,Data!$A:$A,'Profitability - Detailed'!$C$4,Data!$B:$B,'Profitability - Detailed'!$B86,Data!$C:$C,'Profitability - Detailed'!C$85)</f>
        <v>0.06</v>
      </c>
    </row>
    <row r="87" spans="2:3">
      <c r="B87" s="22" t="s">
        <v>63</v>
      </c>
      <c r="C87" s="32">
        <f>C86*C141</f>
        <v>480000000</v>
      </c>
    </row>
    <row r="88" spans="2:3" ht="13.8" thickBot="1">
      <c r="B88" s="28" t="s">
        <v>63</v>
      </c>
      <c r="C88" s="33">
        <f>C87</f>
        <v>480000000</v>
      </c>
    </row>
    <row r="89" spans="2:3">
      <c r="C89" s="38"/>
    </row>
    <row r="90" spans="2:3" ht="13.8" thickBot="1">
      <c r="B90" s="25" t="s">
        <v>62</v>
      </c>
      <c r="C90" s="49">
        <f t="shared" ref="C90" si="6">C81-C88</f>
        <v>599750000</v>
      </c>
    </row>
    <row r="92" spans="2:3" ht="13.8" thickBot="1">
      <c r="B92" s="81" t="s">
        <v>64</v>
      </c>
      <c r="C92" s="82">
        <v>2025</v>
      </c>
    </row>
    <row r="93" spans="2:3">
      <c r="B93" s="22" t="s">
        <v>65</v>
      </c>
      <c r="C93" s="32">
        <f>IF($C$6="Inclusive",C75-C76,C75)</f>
        <v>160000000</v>
      </c>
    </row>
    <row r="94" spans="2:3">
      <c r="B94" s="22" t="s">
        <v>66</v>
      </c>
      <c r="C94" s="32">
        <f>SUMIFS(Data!$D:$D,Data!$A:$A,'Profitability - Detailed'!$C$4,Data!$B:$B,'Profitability - Detailed'!$B94,Data!$C:$C,'Profitability - Detailed'!C$92)</f>
        <v>430000000</v>
      </c>
    </row>
    <row r="95" spans="2:3">
      <c r="B95" s="39" t="s">
        <v>67</v>
      </c>
      <c r="C95" s="40">
        <f>C93-C94</f>
        <v>-270000000</v>
      </c>
    </row>
    <row r="96" spans="2:3">
      <c r="B96" s="22" t="s">
        <v>77</v>
      </c>
      <c r="C96" s="32">
        <f>SUMIFS(Data!$D:$D,Data!$A:$A,'Profitability - Detailed'!$C$4,Data!$B:$B,'Profitability - Detailed'!$B96,Data!$C:$C,'Profitability - Detailed'!C$92)</f>
        <v>2000000</v>
      </c>
    </row>
    <row r="97" spans="2:3">
      <c r="B97" s="22" t="s">
        <v>75</v>
      </c>
      <c r="C97" s="32">
        <f>SUMIFS(Data!$D:$D,Data!$A:$A,'Profitability - Detailed'!$C$4,Data!$B:$B,'Profitability - Detailed'!$B97,Data!$C:$C,'Profitability - Detailed'!C$92)</f>
        <v>1500000</v>
      </c>
    </row>
    <row r="98" spans="2:3">
      <c r="B98" s="22" t="s">
        <v>76</v>
      </c>
      <c r="C98" s="32">
        <f>SUMIFS(Data!$D:$D,Data!$A:$A,'Profitability - Detailed'!$C$4,Data!$B:$B,'Profitability - Detailed'!$B98,Data!$C:$C,'Profitability - Detailed'!C$92)</f>
        <v>85000000</v>
      </c>
    </row>
    <row r="99" spans="2:3" ht="13.8" thickBot="1">
      <c r="B99" s="31" t="s">
        <v>71</v>
      </c>
      <c r="C99" s="44">
        <f>C90+SUM(C95:C98)</f>
        <v>418250000</v>
      </c>
    </row>
    <row r="100" spans="2:3">
      <c r="B100" s="21"/>
      <c r="C100" s="53"/>
    </row>
    <row r="101" spans="2:3">
      <c r="B101" s="22" t="s">
        <v>69</v>
      </c>
      <c r="C101" s="41">
        <f>SUMIFS(Data!$D:$D,Data!$A:$A,'Profitability - Detailed'!$C$4,Data!$B:$B,'Profitability - Detailed'!$B101,Data!$C:$C,'Profitability - Detailed'!C$92)</f>
        <v>0.3</v>
      </c>
    </row>
    <row r="102" spans="2:3">
      <c r="B102" s="22" t="s">
        <v>68</v>
      </c>
      <c r="C102" s="42">
        <f>C99*C101</f>
        <v>125475000</v>
      </c>
    </row>
    <row r="103" spans="2:3">
      <c r="B103" s="22" t="s">
        <v>91</v>
      </c>
      <c r="C103" s="43">
        <f>SUMIFS(Data!$D:$D,Data!$A:$A,'Profitability - Detailed'!$C$4,Data!$B:$B,'Profitability - Detailed'!$B103,Data!$C:$C,'Profitability - Detailed'!C$92)</f>
        <v>1300000</v>
      </c>
    </row>
    <row r="104" spans="2:3" ht="13.8" thickBot="1">
      <c r="B104" s="31" t="s">
        <v>74</v>
      </c>
      <c r="C104" s="33">
        <f>C90-(C102-C103)</f>
        <v>475575000</v>
      </c>
    </row>
    <row r="105" spans="2:3">
      <c r="B105" s="21"/>
      <c r="C105" s="43"/>
    </row>
    <row r="106" spans="2:3">
      <c r="B106" s="22" t="s">
        <v>79</v>
      </c>
      <c r="C106" s="41">
        <f>SUMIFS(Data!$D:$D,Data!$A:$A,'Profitability - Detailed'!$C$4,Data!$B:$B,'Profitability - Detailed'!$B106,Data!$C:$C,'Profitability - Detailed'!C$92)</f>
        <v>0.56999999999999995</v>
      </c>
    </row>
    <row r="107" spans="2:3">
      <c r="B107" s="22" t="s">
        <v>80</v>
      </c>
      <c r="C107" s="43">
        <f>IF(C102&lt;=0, 0, (C102-C103)*C106)</f>
        <v>70779750</v>
      </c>
    </row>
    <row r="108" spans="2:3">
      <c r="B108" s="22" t="s">
        <v>81</v>
      </c>
      <c r="C108" s="43">
        <f>IF(AND($C$6="Exclusive",$C$12="Exclusive"),C141*C149,IF(C6="Exclusive",C141*C148,0))</f>
        <v>0</v>
      </c>
    </row>
    <row r="109" spans="2:3" ht="13.8" thickBot="1">
      <c r="B109" s="31" t="s">
        <v>70</v>
      </c>
      <c r="C109" s="44">
        <f>C104+C107+C108</f>
        <v>546354750</v>
      </c>
    </row>
    <row r="111" spans="2:3" ht="30" customHeight="1">
      <c r="B111" s="80" t="s">
        <v>20</v>
      </c>
      <c r="C111" s="80"/>
    </row>
    <row r="113" spans="2:3" ht="13.8" thickBot="1">
      <c r="B113" s="81" t="s">
        <v>21</v>
      </c>
      <c r="C113" s="82">
        <v>2025</v>
      </c>
    </row>
    <row r="114" spans="2:3">
      <c r="B114" s="22" t="s">
        <v>22</v>
      </c>
      <c r="C114" s="32">
        <f>SUMIFS(Data!$D:$D,Data!$A:$A,'Profitability - Detailed'!$C$4,Data!$B:$B,'Profitability - Detailed'!$B114,Data!$C:$C,'Profitability - Detailed'!C$113)</f>
        <v>5000000</v>
      </c>
    </row>
    <row r="115" spans="2:3">
      <c r="B115" s="22" t="s">
        <v>23</v>
      </c>
      <c r="C115" s="32">
        <f>SUMIFS(Data!$D:$D,Data!$A:$A,'Profitability - Detailed'!$C$4,Data!$B:$B,'Profitability - Detailed'!$B115,Data!$C:$C,'Profitability - Detailed'!C$113)</f>
        <v>10000000</v>
      </c>
    </row>
    <row r="116" spans="2:3">
      <c r="B116" s="22" t="s">
        <v>24</v>
      </c>
      <c r="C116" s="32">
        <f>SUMIFS(Data!$D:$D,Data!$A:$A,'Profitability - Detailed'!$C$4,Data!$B:$B,'Profitability - Detailed'!$B116,Data!$C:$C,'Profitability - Detailed'!C$113)</f>
        <v>0</v>
      </c>
    </row>
    <row r="117" spans="2:3">
      <c r="B117" s="22" t="s">
        <v>25</v>
      </c>
      <c r="C117" s="43">
        <f>SUMIFS(Data!$D:$D,Data!$A:$A,'Profitability - Detailed'!$C$4,Data!$B:$B,'Profitability - Detailed'!$B117,Data!$C:$C,'Profitability - Detailed'!C$113)</f>
        <v>0</v>
      </c>
    </row>
    <row r="118" spans="2:3">
      <c r="B118" s="56" t="s">
        <v>105</v>
      </c>
      <c r="C118" s="43">
        <f>SUMIFS(Data!$D:$D,Data!$A:$A,'Profitability - Detailed'!$C$4,Data!$B:$B,'Profitability - Detailed'!$B118,Data!$C:$C,'Profitability - Detailed'!C$113)</f>
        <v>8000000</v>
      </c>
    </row>
    <row r="119" spans="2:3" ht="13.8" thickBot="1">
      <c r="B119" s="45" t="s">
        <v>26</v>
      </c>
      <c r="C119" s="46">
        <f>SUMIFS(Data!$D:$D,Data!$A:$A,'Profitability - Detailed'!$C$4,Data!$B:$B,'Profitability - Detailed'!$B119,Data!$C:$C,'Profitability - Detailed'!C$113)</f>
        <v>2000000</v>
      </c>
    </row>
    <row r="120" spans="2:3" ht="13.8" thickBot="1">
      <c r="B120" s="28" t="s">
        <v>27</v>
      </c>
      <c r="C120" s="33">
        <f t="shared" ref="C120" si="7">SUM(C114:C119)</f>
        <v>25000000</v>
      </c>
    </row>
    <row r="122" spans="2:3" ht="15" customHeight="1">
      <c r="B122" s="79" t="s">
        <v>101</v>
      </c>
      <c r="C122" s="79"/>
    </row>
    <row r="123" spans="2:3">
      <c r="B123" s="79"/>
      <c r="C123" s="79"/>
    </row>
    <row r="125" spans="2:3" ht="13.8" thickBot="1">
      <c r="B125" s="81" t="s">
        <v>28</v>
      </c>
      <c r="C125" s="82">
        <v>2025</v>
      </c>
    </row>
    <row r="126" spans="2:3">
      <c r="B126" s="22" t="s">
        <v>35</v>
      </c>
      <c r="C126" s="34">
        <f>SUMIFS(Data!$D:$D,Data!$A:$A,'Profitability - Detailed'!$C$4,Data!$B:$B,'Profitability - Detailed'!$B126,Data!$C:$C,'Profitability - Detailed'!C$125)</f>
        <v>1300000</v>
      </c>
    </row>
    <row r="127" spans="2:3">
      <c r="B127" s="22" t="s">
        <v>36</v>
      </c>
      <c r="C127" s="34">
        <f>SUMIFS(Data!$D:$D,Data!$A:$A,'Profitability - Detailed'!$C$4,Data!$B:$B,'Profitability - Detailed'!$B127,Data!$C:$C,'Profitability - Detailed'!C$125)</f>
        <v>1350000</v>
      </c>
    </row>
    <row r="128" spans="2:3" ht="13.8" thickBot="1">
      <c r="B128" s="28" t="s">
        <v>29</v>
      </c>
      <c r="C128" s="47">
        <f t="shared" ref="C128" si="8">AVERAGE(C126:C127)</f>
        <v>1325000</v>
      </c>
    </row>
    <row r="130" spans="2:4" ht="12.75" customHeight="1">
      <c r="B130" s="79" t="s">
        <v>102</v>
      </c>
      <c r="C130" s="79"/>
    </row>
    <row r="131" spans="2:4">
      <c r="B131" s="79"/>
      <c r="C131" s="79"/>
    </row>
    <row r="133" spans="2:4" ht="13.8" thickBot="1">
      <c r="B133" s="81"/>
      <c r="C133" s="83">
        <v>2025</v>
      </c>
    </row>
    <row r="134" spans="2:4">
      <c r="B134" s="39" t="s">
        <v>30</v>
      </c>
      <c r="C134" s="48">
        <f>SUMIFS(Data!$D:$D,Data!$A:$A,'Profitability - Detailed'!$C$4,Data!$B:$B,'Profitability - Detailed'!$B134,Data!$C:$C,'Profitability - Detailed'!C$133)</f>
        <v>12000000000</v>
      </c>
    </row>
    <row r="135" spans="2:4" ht="13.8" thickBot="1">
      <c r="B135" s="45" t="s">
        <v>55</v>
      </c>
      <c r="C135" s="49">
        <f>C134*(1+C148)</f>
        <v>12480000000</v>
      </c>
    </row>
    <row r="137" spans="2:4" ht="12.75" customHeight="1">
      <c r="B137" s="79" t="s">
        <v>103</v>
      </c>
      <c r="C137" s="79"/>
    </row>
    <row r="138" spans="2:4" ht="31.2" customHeight="1">
      <c r="B138" s="79"/>
      <c r="C138" s="79"/>
    </row>
    <row r="139" spans="2:4" ht="15" customHeight="1"/>
    <row r="140" spans="2:4" ht="13.8" thickBot="1">
      <c r="B140" s="81" t="s">
        <v>90</v>
      </c>
      <c r="C140" s="82">
        <v>2025</v>
      </c>
    </row>
    <row r="141" spans="2:4">
      <c r="B141" s="39" t="s">
        <v>72</v>
      </c>
      <c r="C141" s="48">
        <f>SUMIFS(Data!$D:$D,Data!$A:$A,'Profitability - Detailed'!$C$4,Data!$B:$B,'Profitability - Detailed'!$B141,Data!$C:$C,'Profitability - Detailed'!C$140)</f>
        <v>8000000000</v>
      </c>
      <c r="D141" s="50"/>
    </row>
    <row r="142" spans="2:4">
      <c r="B142" s="22" t="s">
        <v>73</v>
      </c>
      <c r="C142" s="48">
        <f t="shared" ref="C142" si="9">C134-C141</f>
        <v>4000000000</v>
      </c>
      <c r="D142" s="27"/>
    </row>
    <row r="143" spans="2:4">
      <c r="C143" s="48"/>
    </row>
    <row r="144" spans="2:4" ht="12.75" customHeight="1">
      <c r="B144" s="79" t="s">
        <v>92</v>
      </c>
      <c r="C144" s="79"/>
    </row>
    <row r="145" spans="2:3">
      <c r="B145" s="79"/>
      <c r="C145" s="79"/>
    </row>
    <row r="146" spans="2:3">
      <c r="B146" s="54"/>
      <c r="C146" s="54"/>
    </row>
    <row r="147" spans="2:3" ht="13.8" thickBot="1">
      <c r="B147" s="81"/>
      <c r="C147" s="82">
        <v>2025</v>
      </c>
    </row>
    <row r="148" spans="2:3">
      <c r="B148" s="58" t="s">
        <v>33</v>
      </c>
      <c r="C148" s="59">
        <f>SUMIFS(Data!$D:$D,Data!$A:$A,'Profitability - Detailed'!$C$4,Data!$B:$B,'Profitability - Detailed'!$B148,Data!$C:$C,'Profitability - Detailed'!C$147)</f>
        <v>0.04</v>
      </c>
    </row>
    <row r="149" spans="2:3">
      <c r="B149" s="56" t="s">
        <v>108</v>
      </c>
      <c r="C149" s="57">
        <f>SUMIFS(Data!$D:$D,Data!$A:$A,'Profitability - Detailed'!$C$4,Data!$B:$B,'Profitability - Detailed'!$B149,Data!$C:$C,'Profitability - Detailed'!C$147)</f>
        <v>2.5000000000000001E-2</v>
      </c>
    </row>
    <row r="151" spans="2:3" ht="12.75" customHeight="1">
      <c r="B151" s="79" t="s">
        <v>107</v>
      </c>
      <c r="C151" s="79"/>
    </row>
    <row r="152" spans="2:3">
      <c r="B152" s="79"/>
      <c r="C152" s="79"/>
    </row>
    <row r="155" spans="2:3" ht="13.8">
      <c r="C155" s="51"/>
    </row>
  </sheetData>
  <mergeCells count="17">
    <mergeCell ref="B2:C2"/>
    <mergeCell ref="B17:C17"/>
    <mergeCell ref="B38:C38"/>
    <mergeCell ref="B24:C25"/>
    <mergeCell ref="B32:C33"/>
    <mergeCell ref="B14:C15"/>
    <mergeCell ref="B137:C138"/>
    <mergeCell ref="B151:C152"/>
    <mergeCell ref="B48:C49"/>
    <mergeCell ref="B122:C123"/>
    <mergeCell ref="B58:C59"/>
    <mergeCell ref="B78:C79"/>
    <mergeCell ref="B130:C131"/>
    <mergeCell ref="B144:C145"/>
    <mergeCell ref="B69:C70"/>
    <mergeCell ref="B83:C83"/>
    <mergeCell ref="B111:C111"/>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Inputs!$B$3:$B$4</xm:f>
          </x14:formula1>
          <xm:sqref>C6</xm:sqref>
        </x14:dataValidation>
        <x14:dataValidation type="list" allowBlank="1" showInputMessage="1" showErrorMessage="1" xr:uid="{00000000-0002-0000-0200-000001000000}">
          <x14:formula1>
            <xm:f>Inputs!$C$3:$C$4</xm:f>
          </x14:formula1>
          <xm:sqref>C14:C15 C10 C8</xm:sqref>
        </x14:dataValidation>
        <x14:dataValidation type="list" allowBlank="1" showInputMessage="1" showErrorMessage="1" xr:uid="{00000000-0002-0000-0200-000002000000}">
          <x14:formula1>
            <xm:f>Inputs!$A$3:$A$16</xm:f>
          </x14:formula1>
          <xm:sqref>C4</xm:sqref>
        </x14:dataValidation>
        <x14:dataValidation type="list" allowBlank="1" showInputMessage="1" showErrorMessage="1" xr:uid="{4414394A-6526-45FD-AEA0-76C2F1F90DF0}">
          <x14:formula1>
            <xm:f>Inputs!$E$3:$E$4</xm:f>
          </x14:formula1>
          <xm:sqref>C12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269"/>
  <sheetViews>
    <sheetView topLeftCell="A4" workbookViewId="0">
      <selection activeCell="B13" sqref="B13"/>
    </sheetView>
  </sheetViews>
  <sheetFormatPr defaultRowHeight="13.8"/>
  <cols>
    <col min="1" max="1" width="21.59765625" customWidth="1"/>
    <col min="2" max="2" width="105.296875" customWidth="1"/>
    <col min="3" max="3" width="13.69921875" customWidth="1"/>
    <col min="4" max="4" width="17.59765625" style="14" customWidth="1"/>
    <col min="5" max="5" width="20.69921875" customWidth="1"/>
    <col min="6" max="6" width="11.796875" customWidth="1"/>
    <col min="7" max="7" width="16.59765625" customWidth="1"/>
    <col min="8" max="8" width="17.796875" customWidth="1"/>
    <col min="9" max="9" width="40.19921875" customWidth="1"/>
    <col min="10" max="10" width="15.69921875" bestFit="1" customWidth="1"/>
    <col min="11" max="11" width="9.19921875" bestFit="1" customWidth="1"/>
  </cols>
  <sheetData>
    <row r="1" spans="1:4">
      <c r="A1" s="1" t="s">
        <v>44</v>
      </c>
      <c r="B1" s="1" t="s">
        <v>45</v>
      </c>
      <c r="C1" s="1" t="s">
        <v>31</v>
      </c>
      <c r="D1" s="13" t="s">
        <v>46</v>
      </c>
    </row>
    <row r="2" spans="1:4">
      <c r="A2" t="s">
        <v>106</v>
      </c>
      <c r="B2" t="s">
        <v>91</v>
      </c>
      <c r="C2">
        <v>2025</v>
      </c>
      <c r="D2" s="2">
        <v>1300000</v>
      </c>
    </row>
    <row r="3" spans="1:4">
      <c r="A3" t="s">
        <v>106</v>
      </c>
      <c r="B3" t="s">
        <v>78</v>
      </c>
      <c r="C3">
        <v>2025</v>
      </c>
      <c r="D3" s="2">
        <v>8000000000</v>
      </c>
    </row>
    <row r="4" spans="1:4">
      <c r="A4" t="s">
        <v>106</v>
      </c>
      <c r="B4" t="s">
        <v>89</v>
      </c>
      <c r="C4">
        <v>2025</v>
      </c>
      <c r="D4" s="2">
        <v>400000000</v>
      </c>
    </row>
    <row r="5" spans="1:4">
      <c r="A5" t="s">
        <v>106</v>
      </c>
      <c r="B5" t="s">
        <v>66</v>
      </c>
      <c r="C5">
        <v>2025</v>
      </c>
      <c r="D5" s="2">
        <v>430000000</v>
      </c>
    </row>
    <row r="6" spans="1:4">
      <c r="A6" t="s">
        <v>106</v>
      </c>
      <c r="B6" t="s">
        <v>76</v>
      </c>
      <c r="C6">
        <v>2025</v>
      </c>
      <c r="D6" s="2">
        <v>85000000</v>
      </c>
    </row>
    <row r="7" spans="1:4">
      <c r="A7" t="s">
        <v>106</v>
      </c>
      <c r="B7" t="s">
        <v>77</v>
      </c>
      <c r="C7">
        <v>2025</v>
      </c>
      <c r="D7" s="2">
        <v>2000000</v>
      </c>
    </row>
    <row r="8" spans="1:4">
      <c r="A8" t="s">
        <v>106</v>
      </c>
      <c r="B8" t="s">
        <v>75</v>
      </c>
      <c r="C8">
        <v>2025</v>
      </c>
      <c r="D8" s="2">
        <v>1500000</v>
      </c>
    </row>
    <row r="9" spans="1:4">
      <c r="A9" t="s">
        <v>106</v>
      </c>
      <c r="B9" t="s">
        <v>69</v>
      </c>
      <c r="C9">
        <v>2025</v>
      </c>
      <c r="D9" s="2">
        <v>0.3</v>
      </c>
    </row>
    <row r="10" spans="1:4">
      <c r="A10" t="s">
        <v>106</v>
      </c>
      <c r="B10" t="s">
        <v>84</v>
      </c>
      <c r="C10">
        <v>2025</v>
      </c>
      <c r="D10" s="2">
        <v>0.56999999999999995</v>
      </c>
    </row>
    <row r="11" spans="1:4">
      <c r="A11" t="s">
        <v>106</v>
      </c>
      <c r="B11" t="s">
        <v>85</v>
      </c>
      <c r="C11">
        <v>2025</v>
      </c>
      <c r="D11" s="2">
        <v>0.09</v>
      </c>
    </row>
    <row r="12" spans="1:4">
      <c r="A12" t="s">
        <v>106</v>
      </c>
      <c r="B12" t="s">
        <v>123</v>
      </c>
      <c r="C12">
        <v>2025</v>
      </c>
      <c r="D12" s="2">
        <v>7.0000000000000007E-2</v>
      </c>
    </row>
    <row r="13" spans="1:4">
      <c r="A13" t="s">
        <v>106</v>
      </c>
      <c r="B13" t="s">
        <v>0</v>
      </c>
      <c r="C13">
        <v>2025</v>
      </c>
      <c r="D13" s="2">
        <v>1700000000</v>
      </c>
    </row>
    <row r="14" spans="1:4">
      <c r="A14" t="s">
        <v>106</v>
      </c>
      <c r="B14" t="s">
        <v>1</v>
      </c>
      <c r="C14">
        <v>2025</v>
      </c>
      <c r="D14" s="2">
        <v>250000000</v>
      </c>
    </row>
    <row r="15" spans="1:4">
      <c r="A15" t="s">
        <v>106</v>
      </c>
      <c r="B15" t="s">
        <v>2</v>
      </c>
      <c r="C15">
        <v>2025</v>
      </c>
      <c r="D15" s="2">
        <v>0</v>
      </c>
    </row>
    <row r="16" spans="1:4">
      <c r="A16" t="s">
        <v>106</v>
      </c>
      <c r="B16" t="s">
        <v>3</v>
      </c>
      <c r="C16">
        <v>2025</v>
      </c>
      <c r="D16" s="2">
        <v>75000000</v>
      </c>
    </row>
    <row r="17" spans="1:4">
      <c r="A17" t="s">
        <v>106</v>
      </c>
      <c r="B17" t="s">
        <v>4</v>
      </c>
      <c r="C17">
        <v>2025</v>
      </c>
      <c r="D17" s="2">
        <v>5000000</v>
      </c>
    </row>
    <row r="18" spans="1:4">
      <c r="A18" t="s">
        <v>106</v>
      </c>
      <c r="B18" t="s">
        <v>7</v>
      </c>
      <c r="C18">
        <v>2025</v>
      </c>
      <c r="D18" s="2">
        <v>260000000</v>
      </c>
    </row>
    <row r="19" spans="1:4">
      <c r="A19" t="s">
        <v>106</v>
      </c>
      <c r="B19" t="s">
        <v>8</v>
      </c>
      <c r="C19">
        <v>2025</v>
      </c>
      <c r="D19" s="2">
        <v>250000</v>
      </c>
    </row>
    <row r="20" spans="1:4">
      <c r="A20" t="s">
        <v>106</v>
      </c>
      <c r="B20" t="s">
        <v>9</v>
      </c>
      <c r="C20">
        <v>2025</v>
      </c>
      <c r="D20" s="2">
        <v>0</v>
      </c>
    </row>
    <row r="21" spans="1:4">
      <c r="A21" t="s">
        <v>106</v>
      </c>
      <c r="B21" t="s">
        <v>10</v>
      </c>
      <c r="C21">
        <v>2025</v>
      </c>
      <c r="D21" s="2">
        <v>70000000</v>
      </c>
    </row>
    <row r="22" spans="1:4">
      <c r="A22" t="s">
        <v>106</v>
      </c>
      <c r="B22" t="s">
        <v>47</v>
      </c>
      <c r="C22">
        <v>2025</v>
      </c>
      <c r="D22" s="2">
        <v>240000000</v>
      </c>
    </row>
    <row r="23" spans="1:4">
      <c r="A23" t="s">
        <v>106</v>
      </c>
      <c r="B23" t="s">
        <v>48</v>
      </c>
      <c r="C23">
        <v>2025</v>
      </c>
      <c r="D23" s="2">
        <v>220000000</v>
      </c>
    </row>
    <row r="24" spans="1:4">
      <c r="A24" t="s">
        <v>106</v>
      </c>
      <c r="B24" t="s">
        <v>39</v>
      </c>
      <c r="C24">
        <v>2025</v>
      </c>
      <c r="D24" s="2">
        <v>0</v>
      </c>
    </row>
    <row r="25" spans="1:4">
      <c r="A25" t="s">
        <v>106</v>
      </c>
      <c r="B25" t="s">
        <v>14</v>
      </c>
      <c r="C25">
        <v>2025</v>
      </c>
      <c r="D25" s="2">
        <v>460000000</v>
      </c>
    </row>
    <row r="26" spans="1:4">
      <c r="A26" t="s">
        <v>106</v>
      </c>
      <c r="B26" t="s">
        <v>15</v>
      </c>
      <c r="C26">
        <v>2025</v>
      </c>
      <c r="D26">
        <f>D36*D35</f>
        <v>480000000</v>
      </c>
    </row>
    <row r="27" spans="1:4">
      <c r="A27" t="s">
        <v>106</v>
      </c>
      <c r="B27" t="s">
        <v>22</v>
      </c>
      <c r="C27">
        <v>2025</v>
      </c>
      <c r="D27" s="2">
        <v>5000000</v>
      </c>
    </row>
    <row r="28" spans="1:4">
      <c r="A28" t="s">
        <v>106</v>
      </c>
      <c r="B28" t="s">
        <v>23</v>
      </c>
      <c r="C28">
        <v>2025</v>
      </c>
      <c r="D28" s="2">
        <v>10000000</v>
      </c>
    </row>
    <row r="29" spans="1:4">
      <c r="A29" t="s">
        <v>106</v>
      </c>
      <c r="B29" t="s">
        <v>24</v>
      </c>
      <c r="C29">
        <v>2025</v>
      </c>
      <c r="D29" s="2">
        <v>0</v>
      </c>
    </row>
    <row r="30" spans="1:4">
      <c r="A30" t="s">
        <v>106</v>
      </c>
      <c r="B30" t="s">
        <v>105</v>
      </c>
      <c r="C30">
        <v>2025</v>
      </c>
      <c r="D30" s="2">
        <v>8000000</v>
      </c>
    </row>
    <row r="31" spans="1:4">
      <c r="A31" t="s">
        <v>106</v>
      </c>
      <c r="B31" t="s">
        <v>25</v>
      </c>
      <c r="C31">
        <v>2025</v>
      </c>
      <c r="D31" s="2">
        <v>0</v>
      </c>
    </row>
    <row r="32" spans="1:4">
      <c r="A32" t="s">
        <v>106</v>
      </c>
      <c r="B32" t="s">
        <v>26</v>
      </c>
      <c r="C32">
        <v>2025</v>
      </c>
      <c r="D32" s="2">
        <v>2000000</v>
      </c>
    </row>
    <row r="33" spans="1:4">
      <c r="A33" t="s">
        <v>106</v>
      </c>
      <c r="B33" t="s">
        <v>35</v>
      </c>
      <c r="C33">
        <v>2025</v>
      </c>
      <c r="D33" s="2">
        <v>1300000</v>
      </c>
    </row>
    <row r="34" spans="1:4">
      <c r="A34" t="s">
        <v>106</v>
      </c>
      <c r="B34" t="s">
        <v>36</v>
      </c>
      <c r="C34">
        <v>2025</v>
      </c>
      <c r="D34" s="2">
        <v>1350000</v>
      </c>
    </row>
    <row r="35" spans="1:4">
      <c r="A35" t="s">
        <v>106</v>
      </c>
      <c r="B35" t="s">
        <v>30</v>
      </c>
      <c r="C35">
        <v>2025</v>
      </c>
      <c r="D35" s="2">
        <v>12000000000</v>
      </c>
    </row>
    <row r="36" spans="1:4">
      <c r="A36" t="s">
        <v>106</v>
      </c>
      <c r="B36" t="s">
        <v>33</v>
      </c>
      <c r="C36">
        <v>2025</v>
      </c>
      <c r="D36" s="2">
        <v>0.04</v>
      </c>
    </row>
    <row r="37" spans="1:4">
      <c r="A37" t="s">
        <v>106</v>
      </c>
      <c r="B37" t="s">
        <v>108</v>
      </c>
      <c r="C37">
        <v>2025</v>
      </c>
      <c r="D37" s="2">
        <v>2.5000000000000001E-2</v>
      </c>
    </row>
    <row r="38" spans="1:4">
      <c r="A38" t="s">
        <v>106</v>
      </c>
      <c r="B38" t="s">
        <v>88</v>
      </c>
      <c r="C38">
        <v>2025</v>
      </c>
      <c r="D38" s="2">
        <v>0.06</v>
      </c>
    </row>
    <row r="39" spans="1:4">
      <c r="A39" t="s">
        <v>106</v>
      </c>
      <c r="B39" t="s">
        <v>95</v>
      </c>
      <c r="C39">
        <v>2025</v>
      </c>
      <c r="D39" s="2">
        <v>0.06</v>
      </c>
    </row>
    <row r="40" spans="1:4">
      <c r="A40" t="s">
        <v>106</v>
      </c>
      <c r="B40" t="s">
        <v>96</v>
      </c>
      <c r="C40">
        <v>2025</v>
      </c>
      <c r="D40" s="2">
        <v>0.08</v>
      </c>
    </row>
    <row r="41" spans="1:4">
      <c r="D41"/>
    </row>
    <row r="42" spans="1:4">
      <c r="D42"/>
    </row>
    <row r="43" spans="1:4">
      <c r="D43"/>
    </row>
    <row r="44" spans="1:4">
      <c r="D44"/>
    </row>
    <row r="45" spans="1:4">
      <c r="D45"/>
    </row>
    <row r="46" spans="1:4">
      <c r="D46"/>
    </row>
    <row r="47" spans="1:4">
      <c r="D47"/>
    </row>
    <row r="48" spans="1:4">
      <c r="D48"/>
    </row>
    <row r="49" spans="1:4">
      <c r="D49"/>
    </row>
    <row r="50" spans="1:4">
      <c r="D50"/>
    </row>
    <row r="51" spans="1:4">
      <c r="D51"/>
    </row>
    <row r="52" spans="1:4">
      <c r="D52"/>
    </row>
    <row r="53" spans="1:4">
      <c r="D53"/>
    </row>
    <row r="54" spans="1:4">
      <c r="A54" s="15"/>
      <c r="D54"/>
    </row>
    <row r="55" spans="1:4">
      <c r="A55" s="15"/>
      <c r="D55"/>
    </row>
    <row r="56" spans="1:4">
      <c r="A56" s="15"/>
      <c r="D56"/>
    </row>
    <row r="57" spans="1:4">
      <c r="A57" s="15"/>
      <c r="D57"/>
    </row>
    <row r="58" spans="1:4">
      <c r="A58" s="15"/>
      <c r="D58"/>
    </row>
    <row r="59" spans="1:4">
      <c r="A59" s="15"/>
      <c r="D59"/>
    </row>
    <row r="60" spans="1:4">
      <c r="A60" s="15"/>
      <c r="D60"/>
    </row>
    <row r="61" spans="1:4">
      <c r="A61" s="15"/>
      <c r="D61"/>
    </row>
    <row r="62" spans="1:4">
      <c r="A62" s="15"/>
      <c r="D62"/>
    </row>
    <row r="63" spans="1:4">
      <c r="A63" s="15"/>
      <c r="D63"/>
    </row>
    <row r="64" spans="1:4">
      <c r="A64" s="15"/>
      <c r="D64"/>
    </row>
    <row r="65" spans="1:4">
      <c r="A65" s="15"/>
      <c r="D65"/>
    </row>
    <row r="66" spans="1:4">
      <c r="D66" s="16"/>
    </row>
    <row r="67" spans="1:4">
      <c r="D67"/>
    </row>
    <row r="68" spans="1:4">
      <c r="D68"/>
    </row>
    <row r="69" spans="1:4">
      <c r="D69"/>
    </row>
    <row r="70" spans="1:4">
      <c r="D70"/>
    </row>
    <row r="71" spans="1:4">
      <c r="D71" s="16"/>
    </row>
    <row r="72" spans="1:4">
      <c r="D72"/>
    </row>
    <row r="73" spans="1:4">
      <c r="D73"/>
    </row>
    <row r="74" spans="1:4">
      <c r="D74"/>
    </row>
    <row r="75" spans="1:4">
      <c r="D75"/>
    </row>
    <row r="76" spans="1:4">
      <c r="D76" s="16"/>
    </row>
    <row r="77" spans="1:4">
      <c r="D77"/>
    </row>
    <row r="78" spans="1:4">
      <c r="D78"/>
    </row>
    <row r="79" spans="1:4">
      <c r="D79"/>
    </row>
    <row r="80" spans="1:4">
      <c r="D80"/>
    </row>
    <row r="81" spans="4:4">
      <c r="D81" s="16"/>
    </row>
    <row r="82" spans="4:4">
      <c r="D82"/>
    </row>
    <row r="83" spans="4:4">
      <c r="D83"/>
    </row>
    <row r="84" spans="4:4">
      <c r="D84"/>
    </row>
    <row r="85" spans="4:4">
      <c r="D85"/>
    </row>
    <row r="86" spans="4:4">
      <c r="D86" s="16"/>
    </row>
    <row r="87" spans="4:4">
      <c r="D87"/>
    </row>
    <row r="88" spans="4:4">
      <c r="D88"/>
    </row>
    <row r="89" spans="4:4">
      <c r="D89"/>
    </row>
    <row r="90" spans="4:4">
      <c r="D90"/>
    </row>
    <row r="91" spans="4:4">
      <c r="D91" s="16"/>
    </row>
    <row r="92" spans="4:4">
      <c r="D92"/>
    </row>
    <row r="93" spans="4:4">
      <c r="D93"/>
    </row>
    <row r="94" spans="4:4">
      <c r="D94"/>
    </row>
    <row r="95" spans="4:4">
      <c r="D95"/>
    </row>
    <row r="96" spans="4:4">
      <c r="D96" s="16"/>
    </row>
    <row r="97" spans="4:8">
      <c r="D97"/>
    </row>
    <row r="98" spans="4:8">
      <c r="D98"/>
    </row>
    <row r="99" spans="4:8">
      <c r="D99"/>
    </row>
    <row r="100" spans="4:8">
      <c r="D100"/>
    </row>
    <row r="101" spans="4:8">
      <c r="D101"/>
    </row>
    <row r="102" spans="4:8">
      <c r="D102"/>
    </row>
    <row r="103" spans="4:8">
      <c r="D103"/>
    </row>
    <row r="104" spans="4:8">
      <c r="D104"/>
      <c r="E104" s="18"/>
      <c r="F104" s="18"/>
      <c r="G104" s="18"/>
      <c r="H104" s="18"/>
    </row>
    <row r="105" spans="4:8">
      <c r="D105"/>
    </row>
    <row r="106" spans="4:8">
      <c r="D106"/>
    </row>
    <row r="107" spans="4:8">
      <c r="D107"/>
    </row>
    <row r="108" spans="4:8">
      <c r="D108"/>
    </row>
    <row r="109" spans="4:8">
      <c r="D109"/>
    </row>
    <row r="110" spans="4:8">
      <c r="D110"/>
    </row>
    <row r="111" spans="4:8">
      <c r="D111"/>
    </row>
    <row r="112" spans="4:8">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row r="139" spans="4:4">
      <c r="D139"/>
    </row>
    <row r="140" spans="4:4">
      <c r="D140"/>
    </row>
    <row r="141" spans="4:4">
      <c r="D141"/>
    </row>
    <row r="142" spans="4:4">
      <c r="D142"/>
    </row>
    <row r="143" spans="4:4">
      <c r="D143"/>
    </row>
    <row r="144" spans="4:4">
      <c r="D144"/>
    </row>
    <row r="145" spans="4:4">
      <c r="D145"/>
    </row>
    <row r="146" spans="4:4">
      <c r="D146"/>
    </row>
    <row r="147" spans="4:4">
      <c r="D147"/>
    </row>
    <row r="148" spans="4:4">
      <c r="D148"/>
    </row>
    <row r="149" spans="4:4">
      <c r="D149"/>
    </row>
    <row r="150" spans="4:4">
      <c r="D150"/>
    </row>
    <row r="151" spans="4:4">
      <c r="D151"/>
    </row>
    <row r="152" spans="4:4">
      <c r="D152"/>
    </row>
    <row r="153" spans="4:4">
      <c r="D153"/>
    </row>
    <row r="154" spans="4:4">
      <c r="D154"/>
    </row>
    <row r="155" spans="4:4">
      <c r="D155"/>
    </row>
    <row r="156" spans="4:4">
      <c r="D156"/>
    </row>
    <row r="157" spans="4:4">
      <c r="D157"/>
    </row>
    <row r="158" spans="4:4">
      <c r="D158"/>
    </row>
    <row r="159" spans="4:4">
      <c r="D159"/>
    </row>
    <row r="160" spans="4:4">
      <c r="D160"/>
    </row>
    <row r="161" spans="4:4">
      <c r="D161"/>
    </row>
    <row r="162" spans="4:4">
      <c r="D162"/>
    </row>
    <row r="163" spans="4:4">
      <c r="D163"/>
    </row>
    <row r="164" spans="4:4">
      <c r="D164"/>
    </row>
    <row r="165" spans="4:4">
      <c r="D165"/>
    </row>
    <row r="166" spans="4:4">
      <c r="D166"/>
    </row>
    <row r="167" spans="4:4">
      <c r="D167"/>
    </row>
    <row r="168" spans="4:4">
      <c r="D168"/>
    </row>
    <row r="169" spans="4:4">
      <c r="D169"/>
    </row>
    <row r="170" spans="4:4">
      <c r="D170"/>
    </row>
    <row r="171" spans="4:4">
      <c r="D171"/>
    </row>
    <row r="172" spans="4:4">
      <c r="D172"/>
    </row>
    <row r="173" spans="4:4">
      <c r="D173"/>
    </row>
    <row r="174" spans="4:4">
      <c r="D174"/>
    </row>
    <row r="175" spans="4:4">
      <c r="D175"/>
    </row>
    <row r="176" spans="4:4">
      <c r="D176"/>
    </row>
    <row r="177" spans="4:4">
      <c r="D177"/>
    </row>
    <row r="178" spans="4:4">
      <c r="D178"/>
    </row>
    <row r="179" spans="4:4">
      <c r="D179"/>
    </row>
    <row r="180" spans="4:4">
      <c r="D180"/>
    </row>
    <row r="181" spans="4:4">
      <c r="D181"/>
    </row>
    <row r="182" spans="4:4">
      <c r="D182"/>
    </row>
    <row r="183" spans="4:4">
      <c r="D183"/>
    </row>
    <row r="184" spans="4:4">
      <c r="D184"/>
    </row>
    <row r="185" spans="4:4">
      <c r="D185"/>
    </row>
    <row r="186" spans="4:4">
      <c r="D186"/>
    </row>
    <row r="187" spans="4:4">
      <c r="D187"/>
    </row>
    <row r="188" spans="4:4">
      <c r="D188"/>
    </row>
    <row r="189" spans="4:4">
      <c r="D189"/>
    </row>
    <row r="190" spans="4:4">
      <c r="D190"/>
    </row>
    <row r="191" spans="4:4">
      <c r="D191"/>
    </row>
    <row r="192" spans="4:4">
      <c r="D192"/>
    </row>
    <row r="193" spans="4:4">
      <c r="D193"/>
    </row>
    <row r="194" spans="4:4">
      <c r="D194"/>
    </row>
    <row r="195" spans="4:4">
      <c r="D195"/>
    </row>
    <row r="196" spans="4:4">
      <c r="D196"/>
    </row>
    <row r="197" spans="4:4">
      <c r="D197"/>
    </row>
    <row r="198" spans="4:4">
      <c r="D198"/>
    </row>
    <row r="199" spans="4:4">
      <c r="D199"/>
    </row>
    <row r="200" spans="4:4">
      <c r="D200"/>
    </row>
    <row r="201" spans="4:4">
      <c r="D201"/>
    </row>
    <row r="202" spans="4:4">
      <c r="D202"/>
    </row>
    <row r="203" spans="4:4">
      <c r="D203"/>
    </row>
    <row r="204" spans="4:4">
      <c r="D204"/>
    </row>
    <row r="205" spans="4:4">
      <c r="D205"/>
    </row>
    <row r="206" spans="4:4">
      <c r="D206"/>
    </row>
    <row r="207" spans="4:4">
      <c r="D207"/>
    </row>
    <row r="208" spans="4:4">
      <c r="D208"/>
    </row>
    <row r="209" spans="4:4">
      <c r="D209"/>
    </row>
    <row r="210" spans="4:4">
      <c r="D210"/>
    </row>
    <row r="211" spans="4:4">
      <c r="D211"/>
    </row>
    <row r="212" spans="4:4">
      <c r="D212"/>
    </row>
    <row r="213" spans="4:4">
      <c r="D213"/>
    </row>
    <row r="214" spans="4:4">
      <c r="D214"/>
    </row>
    <row r="215" spans="4:4">
      <c r="D215"/>
    </row>
    <row r="216" spans="4:4">
      <c r="D216"/>
    </row>
    <row r="217" spans="4:4">
      <c r="D217"/>
    </row>
    <row r="218" spans="4:4">
      <c r="D218"/>
    </row>
    <row r="219" spans="4:4">
      <c r="D219"/>
    </row>
    <row r="220" spans="4:4">
      <c r="D220"/>
    </row>
    <row r="221" spans="4:4">
      <c r="D221"/>
    </row>
    <row r="222" spans="4:4">
      <c r="D222"/>
    </row>
    <row r="223" spans="4:4">
      <c r="D223"/>
    </row>
    <row r="224" spans="4:4">
      <c r="D224"/>
    </row>
    <row r="225" spans="4:4">
      <c r="D225"/>
    </row>
    <row r="226" spans="4:4">
      <c r="D226"/>
    </row>
    <row r="227" spans="4:4">
      <c r="D227"/>
    </row>
    <row r="228" spans="4:4">
      <c r="D228"/>
    </row>
    <row r="229" spans="4:4">
      <c r="D229"/>
    </row>
    <row r="230" spans="4:4">
      <c r="D230"/>
    </row>
    <row r="231" spans="4:4">
      <c r="D231"/>
    </row>
    <row r="232" spans="4:4">
      <c r="D232"/>
    </row>
    <row r="233" spans="4:4">
      <c r="D233"/>
    </row>
    <row r="234" spans="4:4">
      <c r="D234"/>
    </row>
    <row r="235" spans="4:4">
      <c r="D235"/>
    </row>
    <row r="236" spans="4:4">
      <c r="D236"/>
    </row>
    <row r="237" spans="4:4">
      <c r="D237"/>
    </row>
    <row r="238" spans="4:4">
      <c r="D238"/>
    </row>
    <row r="239" spans="4:4">
      <c r="D239"/>
    </row>
    <row r="240" spans="4:4">
      <c r="D240"/>
    </row>
    <row r="241" spans="4:4">
      <c r="D241" s="17"/>
    </row>
    <row r="242" spans="4:4">
      <c r="D242" s="17"/>
    </row>
    <row r="243" spans="4:4">
      <c r="D243" s="17"/>
    </row>
    <row r="244" spans="4:4">
      <c r="D244" s="17"/>
    </row>
    <row r="245" spans="4:4">
      <c r="D245" s="17"/>
    </row>
    <row r="246" spans="4:4">
      <c r="D246" s="17"/>
    </row>
    <row r="247" spans="4:4">
      <c r="D247" s="17"/>
    </row>
    <row r="248" spans="4:4">
      <c r="D248" s="17"/>
    </row>
    <row r="249" spans="4:4">
      <c r="D249" s="17"/>
    </row>
    <row r="250" spans="4:4">
      <c r="D250" s="17"/>
    </row>
    <row r="251" spans="4:4">
      <c r="D251" s="17"/>
    </row>
    <row r="252" spans="4:4">
      <c r="D252" s="17"/>
    </row>
    <row r="253" spans="4:4">
      <c r="D253" s="17"/>
    </row>
    <row r="254" spans="4:4">
      <c r="D254" s="17"/>
    </row>
    <row r="255" spans="4:4">
      <c r="D255" s="17"/>
    </row>
    <row r="256" spans="4:4">
      <c r="D256" s="17"/>
    </row>
    <row r="257" spans="4:4">
      <c r="D257" s="17"/>
    </row>
    <row r="258" spans="4:4">
      <c r="D258" s="17"/>
    </row>
    <row r="259" spans="4:4">
      <c r="D259" s="17"/>
    </row>
    <row r="260" spans="4:4">
      <c r="D260" s="17"/>
    </row>
    <row r="261" spans="4:4">
      <c r="D261" s="17"/>
    </row>
    <row r="262" spans="4:4">
      <c r="D262" s="17"/>
    </row>
    <row r="263" spans="4:4">
      <c r="D263" s="17"/>
    </row>
    <row r="264" spans="4:4">
      <c r="D264" s="17"/>
    </row>
    <row r="265" spans="4:4">
      <c r="D265" s="17"/>
    </row>
    <row r="266" spans="4:4">
      <c r="D266" s="17"/>
    </row>
    <row r="267" spans="4:4">
      <c r="D267" s="17"/>
    </row>
    <row r="268" spans="4:4">
      <c r="D268" s="17"/>
    </row>
    <row r="269" spans="4:4">
      <c r="D269" s="17"/>
    </row>
    <row r="270" spans="4:4">
      <c r="D270" s="17"/>
    </row>
    <row r="271" spans="4:4">
      <c r="D271" s="17"/>
    </row>
    <row r="272" spans="4:4">
      <c r="D272" s="17"/>
    </row>
    <row r="273" spans="4:4">
      <c r="D273" s="17"/>
    </row>
    <row r="274" spans="4:4">
      <c r="D274" s="17"/>
    </row>
    <row r="275" spans="4:4">
      <c r="D275" s="17"/>
    </row>
    <row r="276" spans="4:4">
      <c r="D276" s="17"/>
    </row>
    <row r="277" spans="4:4">
      <c r="D277" s="17"/>
    </row>
    <row r="278" spans="4:4">
      <c r="D278" s="17"/>
    </row>
    <row r="279" spans="4:4">
      <c r="D279" s="17"/>
    </row>
    <row r="280" spans="4:4">
      <c r="D280" s="17"/>
    </row>
    <row r="281" spans="4:4">
      <c r="D281" s="17"/>
    </row>
    <row r="282" spans="4:4">
      <c r="D282" s="17"/>
    </row>
    <row r="283" spans="4:4">
      <c r="D283" s="17"/>
    </row>
    <row r="284" spans="4:4">
      <c r="D284" s="17"/>
    </row>
    <row r="285" spans="4:4">
      <c r="D285" s="17"/>
    </row>
    <row r="286" spans="4:4">
      <c r="D286" s="17"/>
    </row>
    <row r="287" spans="4:4">
      <c r="D287" s="17"/>
    </row>
    <row r="288" spans="4:4">
      <c r="D288" s="17"/>
    </row>
    <row r="289" spans="4:4">
      <c r="D289" s="17"/>
    </row>
    <row r="290" spans="4:4">
      <c r="D290" s="17"/>
    </row>
    <row r="291" spans="4:4">
      <c r="D291" s="17"/>
    </row>
    <row r="292" spans="4:4">
      <c r="D292" s="17"/>
    </row>
    <row r="293" spans="4:4">
      <c r="D293" s="17"/>
    </row>
    <row r="294" spans="4:4">
      <c r="D294" s="17"/>
    </row>
    <row r="295" spans="4:4">
      <c r="D295" s="17"/>
    </row>
    <row r="296" spans="4:4">
      <c r="D296" s="17"/>
    </row>
    <row r="297" spans="4:4">
      <c r="D297" s="17"/>
    </row>
    <row r="298" spans="4:4">
      <c r="D298" s="17"/>
    </row>
    <row r="299" spans="4:4">
      <c r="D299" s="17"/>
    </row>
    <row r="300" spans="4:4">
      <c r="D300" s="17"/>
    </row>
    <row r="301" spans="4:4">
      <c r="D301" s="17"/>
    </row>
    <row r="302" spans="4:4">
      <c r="D302" s="17"/>
    </row>
    <row r="303" spans="4:4">
      <c r="D303" s="17"/>
    </row>
    <row r="304" spans="4:4">
      <c r="D304" s="17"/>
    </row>
    <row r="305" spans="4:4">
      <c r="D305" s="17"/>
    </row>
    <row r="306" spans="4:4">
      <c r="D306" s="17"/>
    </row>
    <row r="307" spans="4:4">
      <c r="D307" s="17"/>
    </row>
    <row r="308" spans="4:4">
      <c r="D308" s="17"/>
    </row>
    <row r="309" spans="4:4">
      <c r="D309" s="17"/>
    </row>
    <row r="310" spans="4:4">
      <c r="D310" s="17"/>
    </row>
    <row r="311" spans="4:4">
      <c r="D311" s="17"/>
    </row>
    <row r="312" spans="4:4">
      <c r="D312" s="17"/>
    </row>
    <row r="313" spans="4:4">
      <c r="D313" s="17"/>
    </row>
    <row r="314" spans="4:4">
      <c r="D314" s="17"/>
    </row>
    <row r="315" spans="4:4">
      <c r="D315" s="17"/>
    </row>
    <row r="316" spans="4:4">
      <c r="D316" s="17"/>
    </row>
    <row r="317" spans="4:4">
      <c r="D317" s="17"/>
    </row>
    <row r="318" spans="4:4">
      <c r="D318" s="17"/>
    </row>
    <row r="319" spans="4:4">
      <c r="D319" s="17"/>
    </row>
    <row r="320" spans="4:4">
      <c r="D320" s="17"/>
    </row>
    <row r="321" spans="4:4">
      <c r="D321" s="17"/>
    </row>
    <row r="322" spans="4:4">
      <c r="D322" s="17"/>
    </row>
    <row r="323" spans="4:4">
      <c r="D323" s="17"/>
    </row>
    <row r="324" spans="4:4">
      <c r="D324" s="17"/>
    </row>
    <row r="325" spans="4:4">
      <c r="D325" s="17"/>
    </row>
    <row r="326" spans="4:4">
      <c r="D326" s="17"/>
    </row>
    <row r="327" spans="4:4">
      <c r="D327" s="17"/>
    </row>
    <row r="328" spans="4:4">
      <c r="D328" s="17"/>
    </row>
    <row r="329" spans="4:4">
      <c r="D329" s="17"/>
    </row>
    <row r="330" spans="4:4">
      <c r="D330" s="17"/>
    </row>
    <row r="331" spans="4:4">
      <c r="D331" s="17"/>
    </row>
    <row r="332" spans="4:4">
      <c r="D332" s="17"/>
    </row>
    <row r="333" spans="4:4">
      <c r="D333" s="17"/>
    </row>
    <row r="334" spans="4:4">
      <c r="D334" s="17"/>
    </row>
    <row r="335" spans="4:4">
      <c r="D335" s="17"/>
    </row>
    <row r="336" spans="4:4">
      <c r="D336" s="17"/>
    </row>
    <row r="337" spans="4:4">
      <c r="D337" s="17"/>
    </row>
    <row r="338" spans="4:4">
      <c r="D338" s="17"/>
    </row>
    <row r="339" spans="4:4">
      <c r="D339" s="17"/>
    </row>
    <row r="340" spans="4:4">
      <c r="D340" s="17"/>
    </row>
    <row r="341" spans="4:4">
      <c r="D341" s="17"/>
    </row>
    <row r="342" spans="4:4">
      <c r="D342" s="17"/>
    </row>
    <row r="343" spans="4:4">
      <c r="D343" s="17"/>
    </row>
    <row r="344" spans="4:4">
      <c r="D344" s="17"/>
    </row>
    <row r="345" spans="4:4">
      <c r="D345" s="17"/>
    </row>
    <row r="346" spans="4:4">
      <c r="D346" s="17"/>
    </row>
    <row r="347" spans="4:4">
      <c r="D347" s="17"/>
    </row>
    <row r="348" spans="4:4">
      <c r="D348" s="17"/>
    </row>
    <row r="349" spans="4:4">
      <c r="D349" s="17"/>
    </row>
    <row r="350" spans="4:4">
      <c r="D350" s="17"/>
    </row>
    <row r="351" spans="4:4">
      <c r="D351" s="17"/>
    </row>
    <row r="352" spans="4:4">
      <c r="D352" s="17"/>
    </row>
    <row r="353" spans="4:4">
      <c r="D353" s="17"/>
    </row>
    <row r="354" spans="4:4">
      <c r="D354" s="17"/>
    </row>
    <row r="355" spans="4:4">
      <c r="D355" s="17"/>
    </row>
    <row r="356" spans="4:4">
      <c r="D356" s="17"/>
    </row>
    <row r="357" spans="4:4">
      <c r="D357" s="17"/>
    </row>
    <row r="358" spans="4:4">
      <c r="D358" s="17"/>
    </row>
    <row r="359" spans="4:4">
      <c r="D359" s="17"/>
    </row>
    <row r="360" spans="4:4">
      <c r="D360" s="17"/>
    </row>
    <row r="361" spans="4:4">
      <c r="D361" s="17"/>
    </row>
    <row r="362" spans="4:4">
      <c r="D362" s="17"/>
    </row>
    <row r="363" spans="4:4">
      <c r="D363" s="17"/>
    </row>
    <row r="364" spans="4:4">
      <c r="D364" s="17"/>
    </row>
    <row r="365" spans="4:4">
      <c r="D365" s="17"/>
    </row>
    <row r="366" spans="4:4">
      <c r="D366" s="17"/>
    </row>
    <row r="367" spans="4:4">
      <c r="D367" s="17"/>
    </row>
    <row r="368" spans="4:4">
      <c r="D368" s="17"/>
    </row>
    <row r="369" spans="4:4">
      <c r="D369" s="17"/>
    </row>
    <row r="370" spans="4:4">
      <c r="D370" s="17"/>
    </row>
    <row r="371" spans="4:4">
      <c r="D371" s="17"/>
    </row>
    <row r="372" spans="4:4">
      <c r="D372" s="17"/>
    </row>
    <row r="373" spans="4:4">
      <c r="D373" s="17"/>
    </row>
    <row r="374" spans="4:4">
      <c r="D374" s="17"/>
    </row>
    <row r="375" spans="4:4">
      <c r="D375" s="17"/>
    </row>
    <row r="376" spans="4:4">
      <c r="D376" s="17"/>
    </row>
    <row r="377" spans="4:4">
      <c r="D377" s="17"/>
    </row>
    <row r="378" spans="4:4">
      <c r="D378" s="17"/>
    </row>
    <row r="379" spans="4:4">
      <c r="D379" s="17"/>
    </row>
    <row r="380" spans="4:4">
      <c r="D380" s="17"/>
    </row>
    <row r="381" spans="4:4">
      <c r="D381" s="17"/>
    </row>
    <row r="382" spans="4:4">
      <c r="D382" s="17"/>
    </row>
    <row r="383" spans="4:4">
      <c r="D383" s="17"/>
    </row>
    <row r="384" spans="4:4">
      <c r="D384" s="17"/>
    </row>
    <row r="385" spans="4:4">
      <c r="D385" s="17"/>
    </row>
    <row r="386" spans="4:4">
      <c r="D386" s="17"/>
    </row>
    <row r="387" spans="4:4">
      <c r="D387" s="17"/>
    </row>
    <row r="388" spans="4:4">
      <c r="D388" s="17"/>
    </row>
    <row r="389" spans="4:4">
      <c r="D389" s="17"/>
    </row>
    <row r="390" spans="4:4">
      <c r="D390" s="17"/>
    </row>
    <row r="391" spans="4:4">
      <c r="D391" s="17"/>
    </row>
    <row r="392" spans="4:4">
      <c r="D392" s="17"/>
    </row>
    <row r="393" spans="4:4">
      <c r="D393" s="17"/>
    </row>
    <row r="394" spans="4:4">
      <c r="D394" s="17"/>
    </row>
    <row r="395" spans="4:4">
      <c r="D395" s="17"/>
    </row>
    <row r="396" spans="4:4">
      <c r="D396" s="17"/>
    </row>
    <row r="397" spans="4:4">
      <c r="D397" s="17"/>
    </row>
    <row r="398" spans="4:4">
      <c r="D398" s="17"/>
    </row>
    <row r="399" spans="4:4">
      <c r="D399" s="17"/>
    </row>
    <row r="400" spans="4:4">
      <c r="D400" s="17"/>
    </row>
    <row r="401" spans="4:4">
      <c r="D401" s="17"/>
    </row>
    <row r="402" spans="4:4">
      <c r="D402" s="17"/>
    </row>
    <row r="403" spans="4:4">
      <c r="D403" s="17"/>
    </row>
    <row r="404" spans="4:4">
      <c r="D404" s="17"/>
    </row>
    <row r="405" spans="4:4">
      <c r="D405" s="17"/>
    </row>
    <row r="406" spans="4:4">
      <c r="D406" s="17"/>
    </row>
    <row r="407" spans="4:4">
      <c r="D407" s="17"/>
    </row>
    <row r="408" spans="4:4">
      <c r="D408" s="17"/>
    </row>
    <row r="409" spans="4:4">
      <c r="D409" s="17"/>
    </row>
    <row r="410" spans="4:4">
      <c r="D410"/>
    </row>
    <row r="411" spans="4:4">
      <c r="D411" s="17"/>
    </row>
    <row r="412" spans="4:4">
      <c r="D412" s="17"/>
    </row>
    <row r="413" spans="4:4">
      <c r="D413" s="17"/>
    </row>
    <row r="414" spans="4:4">
      <c r="D414" s="17"/>
    </row>
    <row r="415" spans="4:4">
      <c r="D415" s="17"/>
    </row>
    <row r="416" spans="4:4">
      <c r="D416" s="17"/>
    </row>
    <row r="417" spans="4:4">
      <c r="D417" s="17"/>
    </row>
    <row r="418" spans="4:4">
      <c r="D418" s="17"/>
    </row>
    <row r="419" spans="4:4">
      <c r="D419" s="17"/>
    </row>
    <row r="420" spans="4:4">
      <c r="D420" s="17"/>
    </row>
    <row r="421" spans="4:4">
      <c r="D421" s="17"/>
    </row>
    <row r="422" spans="4:4">
      <c r="D422" s="17"/>
    </row>
    <row r="423" spans="4:4">
      <c r="D423" s="17"/>
    </row>
    <row r="424" spans="4:4">
      <c r="D424" s="17"/>
    </row>
    <row r="425" spans="4:4">
      <c r="D425" s="17"/>
    </row>
    <row r="426" spans="4:4">
      <c r="D426" s="17"/>
    </row>
    <row r="427" spans="4:4">
      <c r="D427" s="17"/>
    </row>
    <row r="428" spans="4:4">
      <c r="D428" s="17"/>
    </row>
    <row r="429" spans="4:4">
      <c r="D429" s="17"/>
    </row>
    <row r="430" spans="4:4">
      <c r="D430" s="17"/>
    </row>
    <row r="431" spans="4:4">
      <c r="D431" s="17"/>
    </row>
    <row r="432" spans="4:4">
      <c r="D432" s="17"/>
    </row>
    <row r="433" spans="4:4">
      <c r="D433" s="17"/>
    </row>
    <row r="434" spans="4:4">
      <c r="D434" s="17"/>
    </row>
    <row r="435" spans="4:4">
      <c r="D435" s="17"/>
    </row>
    <row r="436" spans="4:4">
      <c r="D436" s="17"/>
    </row>
    <row r="437" spans="4:4">
      <c r="D437" s="17"/>
    </row>
    <row r="438" spans="4:4">
      <c r="D438" s="17"/>
    </row>
    <row r="439" spans="4:4">
      <c r="D439" s="17"/>
    </row>
    <row r="440" spans="4:4">
      <c r="D440" s="17"/>
    </row>
    <row r="441" spans="4:4">
      <c r="D441" s="17"/>
    </row>
    <row r="442" spans="4:4">
      <c r="D442" s="17"/>
    </row>
    <row r="443" spans="4:4">
      <c r="D443" s="17"/>
    </row>
    <row r="444" spans="4:4">
      <c r="D444" s="17"/>
    </row>
    <row r="445" spans="4:4">
      <c r="D445" s="17"/>
    </row>
    <row r="446" spans="4:4">
      <c r="D446" s="17"/>
    </row>
    <row r="447" spans="4:4">
      <c r="D447" s="17"/>
    </row>
    <row r="448" spans="4:4">
      <c r="D448" s="17"/>
    </row>
    <row r="449" spans="4:4">
      <c r="D449" s="17"/>
    </row>
    <row r="450" spans="4:4">
      <c r="D450" s="17"/>
    </row>
    <row r="451" spans="4:4">
      <c r="D451" s="17"/>
    </row>
    <row r="452" spans="4:4">
      <c r="D452" s="17"/>
    </row>
    <row r="453" spans="4:4">
      <c r="D453" s="17"/>
    </row>
    <row r="454" spans="4:4">
      <c r="D454" s="17"/>
    </row>
    <row r="455" spans="4:4">
      <c r="D455" s="17"/>
    </row>
    <row r="456" spans="4:4">
      <c r="D456" s="17"/>
    </row>
    <row r="457" spans="4:4">
      <c r="D457" s="17"/>
    </row>
    <row r="458" spans="4:4">
      <c r="D458" s="17"/>
    </row>
    <row r="459" spans="4:4">
      <c r="D459" s="17"/>
    </row>
    <row r="460" spans="4:4">
      <c r="D460" s="17"/>
    </row>
    <row r="461" spans="4:4">
      <c r="D461" s="17"/>
    </row>
    <row r="462" spans="4:4">
      <c r="D462" s="17"/>
    </row>
    <row r="463" spans="4:4">
      <c r="D463" s="17"/>
    </row>
    <row r="464" spans="4:4">
      <c r="D464" s="17"/>
    </row>
    <row r="465" spans="4:4">
      <c r="D465" s="17"/>
    </row>
    <row r="466" spans="4:4">
      <c r="D466" s="17"/>
    </row>
    <row r="467" spans="4:4">
      <c r="D467" s="17"/>
    </row>
    <row r="468" spans="4:4">
      <c r="D468" s="17"/>
    </row>
    <row r="469" spans="4:4">
      <c r="D469" s="17"/>
    </row>
    <row r="470" spans="4:4">
      <c r="D470" s="17"/>
    </row>
    <row r="471" spans="4:4">
      <c r="D471" s="17"/>
    </row>
    <row r="472" spans="4:4">
      <c r="D472" s="17"/>
    </row>
    <row r="473" spans="4:4">
      <c r="D473" s="17"/>
    </row>
    <row r="474" spans="4:4">
      <c r="D474" s="17"/>
    </row>
    <row r="475" spans="4:4">
      <c r="D475" s="17"/>
    </row>
    <row r="476" spans="4:4">
      <c r="D476" s="17"/>
    </row>
    <row r="477" spans="4:4">
      <c r="D477" s="17"/>
    </row>
    <row r="478" spans="4:4">
      <c r="D478" s="17"/>
    </row>
    <row r="479" spans="4:4">
      <c r="D479" s="17"/>
    </row>
    <row r="480" spans="4:4">
      <c r="D480" s="17"/>
    </row>
    <row r="481" spans="4:4">
      <c r="D481" s="17"/>
    </row>
    <row r="482" spans="4:4">
      <c r="D482" s="17"/>
    </row>
    <row r="483" spans="4:4">
      <c r="D483" s="17"/>
    </row>
    <row r="484" spans="4:4">
      <c r="D484" s="17"/>
    </row>
    <row r="485" spans="4:4">
      <c r="D485" s="17"/>
    </row>
    <row r="486" spans="4:4">
      <c r="D486" s="17"/>
    </row>
    <row r="487" spans="4:4">
      <c r="D487" s="17"/>
    </row>
    <row r="488" spans="4:4">
      <c r="D488" s="17"/>
    </row>
    <row r="489" spans="4:4">
      <c r="D489" s="17"/>
    </row>
    <row r="490" spans="4:4">
      <c r="D490" s="17"/>
    </row>
    <row r="491" spans="4:4">
      <c r="D491" s="17"/>
    </row>
    <row r="492" spans="4:4">
      <c r="D492" s="17"/>
    </row>
    <row r="493" spans="4:4">
      <c r="D493" s="17"/>
    </row>
    <row r="494" spans="4:4">
      <c r="D494" s="17"/>
    </row>
    <row r="495" spans="4:4">
      <c r="D495" s="17"/>
    </row>
    <row r="496" spans="4:4">
      <c r="D496" s="17"/>
    </row>
    <row r="497" spans="4:4">
      <c r="D497" s="17"/>
    </row>
    <row r="498" spans="4:4">
      <c r="D498" s="17"/>
    </row>
    <row r="499" spans="4:4">
      <c r="D499" s="17"/>
    </row>
    <row r="500" spans="4:4">
      <c r="D500" s="17"/>
    </row>
    <row r="501" spans="4:4">
      <c r="D501"/>
    </row>
    <row r="502" spans="4:4">
      <c r="D502" s="17"/>
    </row>
    <row r="503" spans="4:4">
      <c r="D503" s="17"/>
    </row>
    <row r="504" spans="4:4">
      <c r="D504" s="17"/>
    </row>
    <row r="505" spans="4:4">
      <c r="D505" s="17"/>
    </row>
    <row r="506" spans="4:4">
      <c r="D506" s="17"/>
    </row>
    <row r="507" spans="4:4">
      <c r="D507" s="17"/>
    </row>
    <row r="508" spans="4:4">
      <c r="D508" s="17"/>
    </row>
    <row r="509" spans="4:4">
      <c r="D509" s="17"/>
    </row>
    <row r="510" spans="4:4">
      <c r="D510" s="17"/>
    </row>
    <row r="511" spans="4:4">
      <c r="D511" s="17"/>
    </row>
    <row r="512" spans="4:4">
      <c r="D512" s="17"/>
    </row>
    <row r="513" spans="4:4">
      <c r="D513" s="17"/>
    </row>
    <row r="514" spans="4:4">
      <c r="D514" s="17"/>
    </row>
    <row r="515" spans="4:4">
      <c r="D515" s="17"/>
    </row>
    <row r="516" spans="4:4">
      <c r="D516" s="17"/>
    </row>
    <row r="517" spans="4:4">
      <c r="D517" s="17"/>
    </row>
    <row r="518" spans="4:4">
      <c r="D518" s="17"/>
    </row>
    <row r="519" spans="4:4">
      <c r="D519" s="17"/>
    </row>
    <row r="520" spans="4:4">
      <c r="D520" s="17"/>
    </row>
    <row r="521" spans="4:4">
      <c r="D521" s="17"/>
    </row>
    <row r="522" spans="4:4">
      <c r="D522" s="17"/>
    </row>
    <row r="523" spans="4:4">
      <c r="D523" s="17"/>
    </row>
    <row r="524" spans="4:4">
      <c r="D524" s="17"/>
    </row>
    <row r="525" spans="4:4">
      <c r="D525" s="17"/>
    </row>
    <row r="526" spans="4:4">
      <c r="D526" s="17"/>
    </row>
    <row r="527" spans="4:4">
      <c r="D527" s="17"/>
    </row>
    <row r="528" spans="4:4">
      <c r="D528" s="17"/>
    </row>
    <row r="529" spans="4:4">
      <c r="D529" s="17"/>
    </row>
    <row r="530" spans="4:4">
      <c r="D530" s="17"/>
    </row>
    <row r="531" spans="4:4">
      <c r="D531" s="17"/>
    </row>
    <row r="532" spans="4:4">
      <c r="D532" s="17"/>
    </row>
    <row r="533" spans="4:4">
      <c r="D533" s="17"/>
    </row>
    <row r="534" spans="4:4">
      <c r="D534" s="17"/>
    </row>
    <row r="535" spans="4:4">
      <c r="D535" s="17"/>
    </row>
    <row r="536" spans="4:4">
      <c r="D536" s="17"/>
    </row>
    <row r="537" spans="4:4">
      <c r="D537" s="17"/>
    </row>
    <row r="538" spans="4:4">
      <c r="D538" s="17"/>
    </row>
    <row r="539" spans="4:4">
      <c r="D539" s="17"/>
    </row>
    <row r="540" spans="4:4">
      <c r="D540" s="17"/>
    </row>
    <row r="541" spans="4:4">
      <c r="D541" s="17"/>
    </row>
    <row r="542" spans="4:4">
      <c r="D542" s="17"/>
    </row>
    <row r="543" spans="4:4">
      <c r="D543" s="17"/>
    </row>
    <row r="544" spans="4:4">
      <c r="D544" s="17"/>
    </row>
    <row r="545" spans="4:4">
      <c r="D545" s="17"/>
    </row>
    <row r="546" spans="4:4">
      <c r="D546" s="17"/>
    </row>
    <row r="547" spans="4:4">
      <c r="D547" s="17"/>
    </row>
    <row r="548" spans="4:4">
      <c r="D548" s="17"/>
    </row>
    <row r="549" spans="4:4">
      <c r="D549" s="17"/>
    </row>
    <row r="550" spans="4:4">
      <c r="D550" s="17"/>
    </row>
    <row r="551" spans="4:4">
      <c r="D551" s="17"/>
    </row>
    <row r="552" spans="4:4">
      <c r="D552" s="17"/>
    </row>
    <row r="553" spans="4:4">
      <c r="D553" s="17"/>
    </row>
    <row r="554" spans="4:4">
      <c r="D554" s="17"/>
    </row>
    <row r="555" spans="4:4">
      <c r="D555" s="17"/>
    </row>
    <row r="556" spans="4:4">
      <c r="D556" s="17"/>
    </row>
    <row r="557" spans="4:4">
      <c r="D557" s="17"/>
    </row>
    <row r="558" spans="4:4">
      <c r="D558" s="17"/>
    </row>
    <row r="559" spans="4:4">
      <c r="D559" s="17"/>
    </row>
    <row r="560" spans="4:4">
      <c r="D560" s="17"/>
    </row>
    <row r="561" spans="4:4">
      <c r="D561" s="17"/>
    </row>
    <row r="562" spans="4:4">
      <c r="D562" s="17"/>
    </row>
    <row r="563" spans="4:4">
      <c r="D563" s="17"/>
    </row>
    <row r="564" spans="4:4">
      <c r="D564" s="17"/>
    </row>
    <row r="565" spans="4:4">
      <c r="D565" s="17"/>
    </row>
    <row r="566" spans="4:4">
      <c r="D566" s="17"/>
    </row>
    <row r="567" spans="4:4">
      <c r="D567" s="17"/>
    </row>
    <row r="568" spans="4:4">
      <c r="D568" s="17"/>
    </row>
    <row r="569" spans="4:4">
      <c r="D569" s="17"/>
    </row>
    <row r="570" spans="4:4">
      <c r="D570" s="17"/>
    </row>
    <row r="571" spans="4:4">
      <c r="D571" s="17"/>
    </row>
    <row r="572" spans="4:4">
      <c r="D572" s="17"/>
    </row>
    <row r="573" spans="4:4">
      <c r="D573" s="17"/>
    </row>
    <row r="574" spans="4:4">
      <c r="D574" s="17"/>
    </row>
    <row r="575" spans="4:4">
      <c r="D575" s="17"/>
    </row>
    <row r="576" spans="4:4">
      <c r="D576" s="17"/>
    </row>
    <row r="577" spans="4:4">
      <c r="D577" s="17"/>
    </row>
    <row r="578" spans="4:4">
      <c r="D578" s="17"/>
    </row>
    <row r="579" spans="4:4">
      <c r="D579" s="17"/>
    </row>
    <row r="580" spans="4:4">
      <c r="D580" s="17"/>
    </row>
    <row r="581" spans="4:4">
      <c r="D581" s="17"/>
    </row>
    <row r="582" spans="4:4">
      <c r="D582" s="17"/>
    </row>
    <row r="583" spans="4:4">
      <c r="D583" s="17"/>
    </row>
    <row r="584" spans="4:4">
      <c r="D584" s="17"/>
    </row>
    <row r="585" spans="4:4">
      <c r="D585" s="17"/>
    </row>
    <row r="586" spans="4:4">
      <c r="D586" s="17"/>
    </row>
    <row r="587" spans="4:4">
      <c r="D587" s="17"/>
    </row>
    <row r="588" spans="4:4">
      <c r="D588" s="17"/>
    </row>
    <row r="589" spans="4:4">
      <c r="D589" s="17"/>
    </row>
    <row r="590" spans="4:4">
      <c r="D590" s="17"/>
    </row>
    <row r="591" spans="4:4">
      <c r="D591" s="17"/>
    </row>
    <row r="592" spans="4:4">
      <c r="D592"/>
    </row>
    <row r="593" spans="4:4">
      <c r="D593" s="17"/>
    </row>
    <row r="594" spans="4:4">
      <c r="D594" s="17"/>
    </row>
    <row r="595" spans="4:4">
      <c r="D595" s="17"/>
    </row>
    <row r="596" spans="4:4">
      <c r="D596" s="17"/>
    </row>
    <row r="597" spans="4:4">
      <c r="D597" s="17"/>
    </row>
    <row r="598" spans="4:4">
      <c r="D598" s="17"/>
    </row>
    <row r="599" spans="4:4">
      <c r="D599" s="17"/>
    </row>
    <row r="600" spans="4:4">
      <c r="D600" s="17"/>
    </row>
    <row r="601" spans="4:4">
      <c r="D601" s="17"/>
    </row>
    <row r="602" spans="4:4">
      <c r="D602" s="17"/>
    </row>
    <row r="603" spans="4:4">
      <c r="D603" s="17"/>
    </row>
    <row r="604" spans="4:4">
      <c r="D604" s="17"/>
    </row>
    <row r="605" spans="4:4">
      <c r="D605" s="17"/>
    </row>
    <row r="606" spans="4:4">
      <c r="D606" s="17"/>
    </row>
    <row r="607" spans="4:4">
      <c r="D607" s="17"/>
    </row>
    <row r="608" spans="4:4">
      <c r="D608" s="17"/>
    </row>
    <row r="609" spans="4:4">
      <c r="D609" s="17"/>
    </row>
    <row r="610" spans="4:4">
      <c r="D610" s="17"/>
    </row>
    <row r="611" spans="4:4">
      <c r="D611" s="17"/>
    </row>
    <row r="612" spans="4:4">
      <c r="D612" s="17"/>
    </row>
    <row r="613" spans="4:4">
      <c r="D613" s="17"/>
    </row>
    <row r="614" spans="4:4">
      <c r="D614" s="17"/>
    </row>
    <row r="615" spans="4:4">
      <c r="D615" s="17"/>
    </row>
    <row r="616" spans="4:4">
      <c r="D616" s="17"/>
    </row>
    <row r="617" spans="4:4">
      <c r="D617" s="17"/>
    </row>
    <row r="618" spans="4:4">
      <c r="D618" s="17"/>
    </row>
    <row r="619" spans="4:4">
      <c r="D619" s="17"/>
    </row>
    <row r="620" spans="4:4">
      <c r="D620" s="17"/>
    </row>
    <row r="621" spans="4:4">
      <c r="D621" s="17"/>
    </row>
    <row r="622" spans="4:4">
      <c r="D622" s="17"/>
    </row>
    <row r="623" spans="4:4">
      <c r="D623" s="17"/>
    </row>
    <row r="624" spans="4:4">
      <c r="D624" s="17"/>
    </row>
    <row r="625" spans="4:4">
      <c r="D625" s="17"/>
    </row>
    <row r="626" spans="4:4">
      <c r="D626" s="17"/>
    </row>
    <row r="627" spans="4:4">
      <c r="D627" s="17"/>
    </row>
    <row r="628" spans="4:4">
      <c r="D628" s="17"/>
    </row>
    <row r="629" spans="4:4">
      <c r="D629" s="17"/>
    </row>
    <row r="630" spans="4:4">
      <c r="D630" s="17"/>
    </row>
    <row r="631" spans="4:4">
      <c r="D631" s="17"/>
    </row>
    <row r="632" spans="4:4">
      <c r="D632" s="17"/>
    </row>
    <row r="633" spans="4:4">
      <c r="D633" s="17"/>
    </row>
    <row r="634" spans="4:4">
      <c r="D634" s="17"/>
    </row>
    <row r="635" spans="4:4">
      <c r="D635" s="17"/>
    </row>
    <row r="636" spans="4:4">
      <c r="D636" s="17"/>
    </row>
    <row r="637" spans="4:4">
      <c r="D637" s="17"/>
    </row>
    <row r="638" spans="4:4">
      <c r="D638" s="17"/>
    </row>
    <row r="639" spans="4:4">
      <c r="D639" s="17"/>
    </row>
    <row r="640" spans="4:4">
      <c r="D640" s="17"/>
    </row>
    <row r="641" spans="4:4">
      <c r="D641" s="17"/>
    </row>
    <row r="642" spans="4:4">
      <c r="D642" s="17"/>
    </row>
    <row r="643" spans="4:4">
      <c r="D643" s="17"/>
    </row>
    <row r="644" spans="4:4">
      <c r="D644" s="17"/>
    </row>
    <row r="645" spans="4:4">
      <c r="D645" s="17"/>
    </row>
    <row r="646" spans="4:4">
      <c r="D646" s="17"/>
    </row>
    <row r="647" spans="4:4">
      <c r="D647" s="17"/>
    </row>
    <row r="648" spans="4:4">
      <c r="D648" s="17"/>
    </row>
    <row r="649" spans="4:4">
      <c r="D649" s="17"/>
    </row>
    <row r="650" spans="4:4">
      <c r="D650" s="17"/>
    </row>
    <row r="651" spans="4:4">
      <c r="D651" s="17"/>
    </row>
    <row r="652" spans="4:4">
      <c r="D652" s="17"/>
    </row>
    <row r="653" spans="4:4">
      <c r="D653" s="17"/>
    </row>
    <row r="654" spans="4:4">
      <c r="D654" s="17"/>
    </row>
    <row r="655" spans="4:4">
      <c r="D655" s="17"/>
    </row>
    <row r="656" spans="4:4">
      <c r="D656" s="17"/>
    </row>
    <row r="657" spans="4:4">
      <c r="D657" s="17"/>
    </row>
    <row r="658" spans="4:4">
      <c r="D658" s="17"/>
    </row>
    <row r="659" spans="4:4">
      <c r="D659" s="17"/>
    </row>
    <row r="660" spans="4:4">
      <c r="D660" s="17"/>
    </row>
    <row r="661" spans="4:4">
      <c r="D661" s="17"/>
    </row>
    <row r="662" spans="4:4">
      <c r="D662" s="17"/>
    </row>
    <row r="663" spans="4:4">
      <c r="D663" s="17"/>
    </row>
    <row r="664" spans="4:4">
      <c r="D664" s="17"/>
    </row>
    <row r="665" spans="4:4">
      <c r="D665" s="17"/>
    </row>
    <row r="666" spans="4:4">
      <c r="D666" s="17"/>
    </row>
    <row r="667" spans="4:4">
      <c r="D667" s="17"/>
    </row>
    <row r="668" spans="4:4">
      <c r="D668" s="17"/>
    </row>
    <row r="669" spans="4:4">
      <c r="D669" s="17"/>
    </row>
    <row r="670" spans="4:4">
      <c r="D670" s="17"/>
    </row>
    <row r="671" spans="4:4">
      <c r="D671" s="17"/>
    </row>
    <row r="672" spans="4:4">
      <c r="D672" s="17"/>
    </row>
    <row r="673" spans="4:4">
      <c r="D673" s="17"/>
    </row>
    <row r="674" spans="4:4">
      <c r="D674" s="17"/>
    </row>
    <row r="675" spans="4:4">
      <c r="D675" s="17"/>
    </row>
    <row r="676" spans="4:4">
      <c r="D676" s="17"/>
    </row>
    <row r="677" spans="4:4">
      <c r="D677" s="17"/>
    </row>
    <row r="678" spans="4:4">
      <c r="D678" s="17"/>
    </row>
    <row r="679" spans="4:4">
      <c r="D679" s="17"/>
    </row>
    <row r="680" spans="4:4">
      <c r="D680" s="17"/>
    </row>
    <row r="681" spans="4:4">
      <c r="D681" s="17"/>
    </row>
    <row r="682" spans="4:4">
      <c r="D682" s="17"/>
    </row>
    <row r="683" spans="4:4">
      <c r="D683"/>
    </row>
    <row r="684" spans="4:4">
      <c r="D684" s="17"/>
    </row>
    <row r="685" spans="4:4">
      <c r="D685" s="17"/>
    </row>
    <row r="686" spans="4:4">
      <c r="D686" s="17"/>
    </row>
    <row r="687" spans="4:4">
      <c r="D687" s="17"/>
    </row>
    <row r="688" spans="4:4">
      <c r="D688" s="17"/>
    </row>
    <row r="689" spans="4:4">
      <c r="D689" s="17"/>
    </row>
    <row r="690" spans="4:4">
      <c r="D690" s="17"/>
    </row>
    <row r="691" spans="4:4">
      <c r="D691" s="17"/>
    </row>
    <row r="692" spans="4:4">
      <c r="D692" s="17"/>
    </row>
    <row r="693" spans="4:4">
      <c r="D693" s="17"/>
    </row>
    <row r="694" spans="4:4">
      <c r="D694" s="17"/>
    </row>
    <row r="695" spans="4:4">
      <c r="D695" s="17"/>
    </row>
    <row r="696" spans="4:4">
      <c r="D696" s="17"/>
    </row>
    <row r="697" spans="4:4">
      <c r="D697" s="17"/>
    </row>
    <row r="698" spans="4:4">
      <c r="D698" s="17"/>
    </row>
    <row r="699" spans="4:4">
      <c r="D699" s="17"/>
    </row>
    <row r="700" spans="4:4">
      <c r="D700" s="17"/>
    </row>
    <row r="701" spans="4:4">
      <c r="D701" s="17"/>
    </row>
    <row r="702" spans="4:4">
      <c r="D702" s="17"/>
    </row>
    <row r="703" spans="4:4">
      <c r="D703" s="17"/>
    </row>
    <row r="704" spans="4:4">
      <c r="D704" s="17"/>
    </row>
    <row r="705" spans="4:4">
      <c r="D705" s="17"/>
    </row>
    <row r="706" spans="4:4">
      <c r="D706" s="17"/>
    </row>
    <row r="707" spans="4:4">
      <c r="D707" s="17"/>
    </row>
    <row r="708" spans="4:4">
      <c r="D708" s="17"/>
    </row>
    <row r="709" spans="4:4">
      <c r="D709" s="17"/>
    </row>
    <row r="710" spans="4:4">
      <c r="D710" s="17"/>
    </row>
    <row r="711" spans="4:4">
      <c r="D711" s="17"/>
    </row>
    <row r="712" spans="4:4">
      <c r="D712" s="17"/>
    </row>
    <row r="713" spans="4:4">
      <c r="D713" s="17"/>
    </row>
    <row r="714" spans="4:4">
      <c r="D714" s="17"/>
    </row>
    <row r="715" spans="4:4">
      <c r="D715" s="17"/>
    </row>
    <row r="716" spans="4:4">
      <c r="D716" s="17"/>
    </row>
    <row r="717" spans="4:4">
      <c r="D717" s="17"/>
    </row>
    <row r="718" spans="4:4">
      <c r="D718" s="17"/>
    </row>
    <row r="719" spans="4:4">
      <c r="D719" s="17"/>
    </row>
    <row r="720" spans="4:4">
      <c r="D720" s="17"/>
    </row>
    <row r="721" spans="4:4">
      <c r="D721" s="17"/>
    </row>
    <row r="722" spans="4:4">
      <c r="D722" s="17"/>
    </row>
    <row r="723" spans="4:4">
      <c r="D723" s="17"/>
    </row>
    <row r="724" spans="4:4">
      <c r="D724" s="17"/>
    </row>
    <row r="725" spans="4:4">
      <c r="D725" s="17"/>
    </row>
    <row r="726" spans="4:4">
      <c r="D726" s="17"/>
    </row>
    <row r="727" spans="4:4">
      <c r="D727" s="17"/>
    </row>
    <row r="728" spans="4:4">
      <c r="D728" s="17"/>
    </row>
    <row r="729" spans="4:4">
      <c r="D729" s="17"/>
    </row>
    <row r="730" spans="4:4">
      <c r="D730" s="17"/>
    </row>
    <row r="731" spans="4:4">
      <c r="D731" s="17"/>
    </row>
    <row r="732" spans="4:4">
      <c r="D732" s="17"/>
    </row>
    <row r="733" spans="4:4">
      <c r="D733" s="17"/>
    </row>
    <row r="734" spans="4:4">
      <c r="D734" s="17"/>
    </row>
    <row r="735" spans="4:4">
      <c r="D735" s="17"/>
    </row>
    <row r="736" spans="4:4">
      <c r="D736" s="17"/>
    </row>
    <row r="737" spans="4:4">
      <c r="D737" s="17"/>
    </row>
    <row r="738" spans="4:4">
      <c r="D738" s="17"/>
    </row>
    <row r="739" spans="4:4">
      <c r="D739" s="17"/>
    </row>
    <row r="740" spans="4:4">
      <c r="D740" s="17"/>
    </row>
    <row r="741" spans="4:4">
      <c r="D741" s="17"/>
    </row>
    <row r="742" spans="4:4">
      <c r="D742" s="17"/>
    </row>
    <row r="743" spans="4:4">
      <c r="D743" s="17"/>
    </row>
    <row r="744" spans="4:4">
      <c r="D744" s="17"/>
    </row>
    <row r="745" spans="4:4">
      <c r="D745" s="17"/>
    </row>
    <row r="746" spans="4:4">
      <c r="D746" s="17"/>
    </row>
    <row r="747" spans="4:4">
      <c r="D747" s="17"/>
    </row>
    <row r="748" spans="4:4">
      <c r="D748" s="17"/>
    </row>
    <row r="749" spans="4:4">
      <c r="D749" s="17"/>
    </row>
    <row r="750" spans="4:4">
      <c r="D750" s="17"/>
    </row>
    <row r="751" spans="4:4">
      <c r="D751" s="17"/>
    </row>
    <row r="752" spans="4:4">
      <c r="D752" s="17"/>
    </row>
    <row r="753" spans="4:4">
      <c r="D753" s="17"/>
    </row>
    <row r="754" spans="4:4">
      <c r="D754" s="17"/>
    </row>
    <row r="755" spans="4:4">
      <c r="D755" s="17"/>
    </row>
    <row r="756" spans="4:4">
      <c r="D756" s="17"/>
    </row>
    <row r="757" spans="4:4">
      <c r="D757" s="17"/>
    </row>
    <row r="758" spans="4:4">
      <c r="D758" s="17"/>
    </row>
    <row r="759" spans="4:4">
      <c r="D759" s="17"/>
    </row>
    <row r="760" spans="4:4">
      <c r="D760" s="17"/>
    </row>
    <row r="761" spans="4:4">
      <c r="D761" s="17"/>
    </row>
    <row r="762" spans="4:4">
      <c r="D762" s="17"/>
    </row>
    <row r="763" spans="4:4">
      <c r="D763" s="17"/>
    </row>
    <row r="764" spans="4:4">
      <c r="D764" s="17"/>
    </row>
    <row r="765" spans="4:4">
      <c r="D765" s="17"/>
    </row>
    <row r="766" spans="4:4">
      <c r="D766" s="17"/>
    </row>
    <row r="767" spans="4:4">
      <c r="D767" s="17"/>
    </row>
    <row r="768" spans="4:4">
      <c r="D768" s="17"/>
    </row>
    <row r="769" spans="4:4">
      <c r="D769" s="17"/>
    </row>
    <row r="770" spans="4:4">
      <c r="D770" s="17"/>
    </row>
    <row r="771" spans="4:4">
      <c r="D771" s="17"/>
    </row>
    <row r="772" spans="4:4">
      <c r="D772" s="17"/>
    </row>
    <row r="773" spans="4:4">
      <c r="D773" s="17"/>
    </row>
    <row r="774" spans="4:4">
      <c r="D774"/>
    </row>
    <row r="775" spans="4:4">
      <c r="D775" s="17"/>
    </row>
    <row r="776" spans="4:4">
      <c r="D776" s="17"/>
    </row>
    <row r="777" spans="4:4">
      <c r="D777" s="17"/>
    </row>
    <row r="778" spans="4:4">
      <c r="D778" s="17"/>
    </row>
    <row r="779" spans="4:4">
      <c r="D779" s="17"/>
    </row>
    <row r="780" spans="4:4">
      <c r="D780" s="17"/>
    </row>
    <row r="781" spans="4:4">
      <c r="D781" s="17"/>
    </row>
    <row r="782" spans="4:4">
      <c r="D782" s="17"/>
    </row>
    <row r="783" spans="4:4">
      <c r="D783" s="17"/>
    </row>
    <row r="784" spans="4:4">
      <c r="D784" s="17"/>
    </row>
    <row r="785" spans="4:4">
      <c r="D785" s="17"/>
    </row>
    <row r="786" spans="4:4">
      <c r="D786" s="17"/>
    </row>
    <row r="787" spans="4:4">
      <c r="D787" s="17"/>
    </row>
    <row r="788" spans="4:4">
      <c r="D788" s="17"/>
    </row>
    <row r="789" spans="4:4">
      <c r="D789" s="17"/>
    </row>
    <row r="790" spans="4:4">
      <c r="D790" s="17"/>
    </row>
    <row r="791" spans="4:4">
      <c r="D791" s="17"/>
    </row>
    <row r="792" spans="4:4">
      <c r="D792" s="17"/>
    </row>
    <row r="793" spans="4:4">
      <c r="D793" s="17"/>
    </row>
    <row r="794" spans="4:4">
      <c r="D794" s="17"/>
    </row>
    <row r="795" spans="4:4">
      <c r="D795" s="17"/>
    </row>
    <row r="796" spans="4:4">
      <c r="D796" s="17"/>
    </row>
    <row r="797" spans="4:4">
      <c r="D797" s="17"/>
    </row>
    <row r="798" spans="4:4">
      <c r="D798" s="17"/>
    </row>
    <row r="799" spans="4:4">
      <c r="D799" s="17"/>
    </row>
    <row r="800" spans="4:4">
      <c r="D800" s="17"/>
    </row>
    <row r="801" spans="4:4">
      <c r="D801" s="17"/>
    </row>
    <row r="802" spans="4:4">
      <c r="D802" s="17"/>
    </row>
    <row r="803" spans="4:4">
      <c r="D803" s="17"/>
    </row>
    <row r="804" spans="4:4">
      <c r="D804" s="17"/>
    </row>
    <row r="805" spans="4:4">
      <c r="D805" s="17"/>
    </row>
    <row r="806" spans="4:4">
      <c r="D806" s="17"/>
    </row>
    <row r="807" spans="4:4">
      <c r="D807" s="17"/>
    </row>
    <row r="808" spans="4:4">
      <c r="D808" s="17"/>
    </row>
    <row r="809" spans="4:4">
      <c r="D809" s="17"/>
    </row>
    <row r="810" spans="4:4">
      <c r="D810" s="17"/>
    </row>
    <row r="811" spans="4:4">
      <c r="D811" s="17"/>
    </row>
    <row r="812" spans="4:4">
      <c r="D812" s="17"/>
    </row>
    <row r="813" spans="4:4">
      <c r="D813" s="17"/>
    </row>
    <row r="814" spans="4:4">
      <c r="D814" s="17"/>
    </row>
    <row r="815" spans="4:4">
      <c r="D815" s="17"/>
    </row>
    <row r="816" spans="4:4">
      <c r="D816" s="17"/>
    </row>
    <row r="817" spans="4:4">
      <c r="D817" s="17"/>
    </row>
    <row r="818" spans="4:4">
      <c r="D818" s="17"/>
    </row>
    <row r="819" spans="4:4">
      <c r="D819" s="17"/>
    </row>
    <row r="820" spans="4:4">
      <c r="D820" s="17"/>
    </row>
    <row r="821" spans="4:4">
      <c r="D821" s="17"/>
    </row>
    <row r="822" spans="4:4">
      <c r="D822" s="17"/>
    </row>
    <row r="823" spans="4:4">
      <c r="D823" s="17"/>
    </row>
    <row r="824" spans="4:4">
      <c r="D824" s="17"/>
    </row>
    <row r="825" spans="4:4">
      <c r="D825" s="17"/>
    </row>
    <row r="826" spans="4:4">
      <c r="D826" s="17"/>
    </row>
    <row r="827" spans="4:4">
      <c r="D827" s="17"/>
    </row>
    <row r="828" spans="4:4">
      <c r="D828" s="17"/>
    </row>
    <row r="829" spans="4:4">
      <c r="D829" s="17"/>
    </row>
    <row r="830" spans="4:4">
      <c r="D830" s="17"/>
    </row>
    <row r="831" spans="4:4">
      <c r="D831" s="17"/>
    </row>
    <row r="832" spans="4:4">
      <c r="D832" s="17"/>
    </row>
    <row r="833" spans="4:4">
      <c r="D833" s="17"/>
    </row>
    <row r="834" spans="4:4">
      <c r="D834" s="17"/>
    </row>
    <row r="835" spans="4:4">
      <c r="D835" s="17"/>
    </row>
    <row r="836" spans="4:4">
      <c r="D836" s="17"/>
    </row>
    <row r="837" spans="4:4">
      <c r="D837" s="17"/>
    </row>
    <row r="838" spans="4:4">
      <c r="D838" s="17"/>
    </row>
    <row r="839" spans="4:4">
      <c r="D839" s="17"/>
    </row>
    <row r="840" spans="4:4">
      <c r="D840" s="17"/>
    </row>
    <row r="841" spans="4:4">
      <c r="D841" s="17"/>
    </row>
    <row r="842" spans="4:4">
      <c r="D842" s="17"/>
    </row>
    <row r="843" spans="4:4">
      <c r="D843" s="17"/>
    </row>
    <row r="844" spans="4:4">
      <c r="D844" s="17"/>
    </row>
    <row r="845" spans="4:4">
      <c r="D845" s="17"/>
    </row>
    <row r="846" spans="4:4">
      <c r="D846" s="17"/>
    </row>
    <row r="847" spans="4:4">
      <c r="D847" s="17"/>
    </row>
    <row r="848" spans="4:4">
      <c r="D848" s="17"/>
    </row>
    <row r="849" spans="4:4">
      <c r="D849" s="17"/>
    </row>
    <row r="850" spans="4:4">
      <c r="D850" s="17"/>
    </row>
    <row r="851" spans="4:4">
      <c r="D851" s="17"/>
    </row>
    <row r="852" spans="4:4">
      <c r="D852" s="17"/>
    </row>
    <row r="853" spans="4:4">
      <c r="D853" s="17"/>
    </row>
    <row r="854" spans="4:4">
      <c r="D854" s="17"/>
    </row>
    <row r="855" spans="4:4">
      <c r="D855" s="17"/>
    </row>
    <row r="856" spans="4:4">
      <c r="D856" s="17"/>
    </row>
    <row r="857" spans="4:4">
      <c r="D857" s="17"/>
    </row>
    <row r="858" spans="4:4">
      <c r="D858" s="17"/>
    </row>
    <row r="859" spans="4:4">
      <c r="D859" s="17"/>
    </row>
    <row r="860" spans="4:4">
      <c r="D860" s="17"/>
    </row>
    <row r="861" spans="4:4">
      <c r="D861" s="17"/>
    </row>
    <row r="862" spans="4:4">
      <c r="D862" s="17"/>
    </row>
    <row r="863" spans="4:4">
      <c r="D863" s="17"/>
    </row>
    <row r="864" spans="4:4">
      <c r="D864" s="17"/>
    </row>
    <row r="865" spans="4:4">
      <c r="D865"/>
    </row>
    <row r="866" spans="4:4">
      <c r="D866" s="17"/>
    </row>
    <row r="867" spans="4:4">
      <c r="D867" s="17"/>
    </row>
    <row r="868" spans="4:4">
      <c r="D868" s="17"/>
    </row>
    <row r="869" spans="4:4">
      <c r="D869" s="17"/>
    </row>
    <row r="870" spans="4:4">
      <c r="D870" s="17"/>
    </row>
    <row r="871" spans="4:4">
      <c r="D871" s="17"/>
    </row>
    <row r="872" spans="4:4">
      <c r="D872" s="17"/>
    </row>
    <row r="873" spans="4:4">
      <c r="D873" s="17"/>
    </row>
    <row r="874" spans="4:4">
      <c r="D874" s="17"/>
    </row>
    <row r="875" spans="4:4">
      <c r="D875" s="17"/>
    </row>
    <row r="876" spans="4:4">
      <c r="D876" s="17"/>
    </row>
    <row r="877" spans="4:4">
      <c r="D877" s="17"/>
    </row>
    <row r="878" spans="4:4">
      <c r="D878" s="17"/>
    </row>
    <row r="879" spans="4:4">
      <c r="D879" s="17"/>
    </row>
    <row r="880" spans="4:4">
      <c r="D880" s="17"/>
    </row>
    <row r="881" spans="4:4">
      <c r="D881" s="17"/>
    </row>
    <row r="882" spans="4:4">
      <c r="D882" s="17"/>
    </row>
    <row r="883" spans="4:4">
      <c r="D883" s="17"/>
    </row>
    <row r="884" spans="4:4">
      <c r="D884" s="17"/>
    </row>
    <row r="885" spans="4:4">
      <c r="D885" s="17"/>
    </row>
    <row r="886" spans="4:4">
      <c r="D886" s="17"/>
    </row>
    <row r="887" spans="4:4">
      <c r="D887" s="17"/>
    </row>
    <row r="888" spans="4:4">
      <c r="D888" s="17"/>
    </row>
    <row r="889" spans="4:4">
      <c r="D889" s="17"/>
    </row>
    <row r="890" spans="4:4">
      <c r="D890" s="17"/>
    </row>
    <row r="891" spans="4:4">
      <c r="D891" s="17"/>
    </row>
    <row r="892" spans="4:4">
      <c r="D892" s="17"/>
    </row>
    <row r="893" spans="4:4">
      <c r="D893" s="17"/>
    </row>
    <row r="894" spans="4:4">
      <c r="D894" s="17"/>
    </row>
    <row r="895" spans="4:4">
      <c r="D895" s="17"/>
    </row>
    <row r="896" spans="4:4">
      <c r="D896" s="17"/>
    </row>
    <row r="897" spans="4:4">
      <c r="D897" s="17"/>
    </row>
    <row r="898" spans="4:4">
      <c r="D898" s="17"/>
    </row>
    <row r="899" spans="4:4">
      <c r="D899" s="17"/>
    </row>
    <row r="900" spans="4:4">
      <c r="D900" s="17"/>
    </row>
    <row r="901" spans="4:4">
      <c r="D901" s="17"/>
    </row>
    <row r="902" spans="4:4">
      <c r="D902" s="17"/>
    </row>
    <row r="903" spans="4:4">
      <c r="D903" s="17"/>
    </row>
    <row r="904" spans="4:4">
      <c r="D904" s="17"/>
    </row>
    <row r="905" spans="4:4">
      <c r="D905" s="17"/>
    </row>
    <row r="906" spans="4:4">
      <c r="D906" s="17"/>
    </row>
    <row r="907" spans="4:4">
      <c r="D907" s="17"/>
    </row>
    <row r="908" spans="4:4">
      <c r="D908" s="17"/>
    </row>
    <row r="909" spans="4:4">
      <c r="D909" s="17"/>
    </row>
    <row r="910" spans="4:4">
      <c r="D910" s="17"/>
    </row>
    <row r="911" spans="4:4">
      <c r="D911" s="17"/>
    </row>
    <row r="912" spans="4:4">
      <c r="D912" s="17"/>
    </row>
    <row r="913" spans="4:4">
      <c r="D913" s="17"/>
    </row>
    <row r="914" spans="4:4">
      <c r="D914" s="17"/>
    </row>
    <row r="915" spans="4:4">
      <c r="D915" s="17"/>
    </row>
    <row r="916" spans="4:4">
      <c r="D916" s="17"/>
    </row>
    <row r="917" spans="4:4">
      <c r="D917" s="17"/>
    </row>
    <row r="918" spans="4:4">
      <c r="D918" s="17"/>
    </row>
    <row r="919" spans="4:4">
      <c r="D919" s="17"/>
    </row>
    <row r="920" spans="4:4">
      <c r="D920" s="17"/>
    </row>
    <row r="921" spans="4:4">
      <c r="D921" s="17"/>
    </row>
    <row r="922" spans="4:4">
      <c r="D922" s="17"/>
    </row>
    <row r="923" spans="4:4">
      <c r="D923" s="17"/>
    </row>
    <row r="924" spans="4:4">
      <c r="D924" s="17"/>
    </row>
    <row r="925" spans="4:4">
      <c r="D925" s="17"/>
    </row>
    <row r="926" spans="4:4">
      <c r="D926" s="17"/>
    </row>
    <row r="927" spans="4:4">
      <c r="D927" s="17"/>
    </row>
    <row r="928" spans="4:4">
      <c r="D928" s="17"/>
    </row>
    <row r="929" spans="4:4">
      <c r="D929" s="17"/>
    </row>
    <row r="930" spans="4:4">
      <c r="D930" s="17"/>
    </row>
    <row r="931" spans="4:4">
      <c r="D931" s="17"/>
    </row>
    <row r="932" spans="4:4">
      <c r="D932" s="17"/>
    </row>
    <row r="933" spans="4:4">
      <c r="D933" s="17"/>
    </row>
    <row r="934" spans="4:4">
      <c r="D934" s="17"/>
    </row>
    <row r="935" spans="4:4">
      <c r="D935" s="17"/>
    </row>
    <row r="936" spans="4:4">
      <c r="D936" s="17"/>
    </row>
    <row r="937" spans="4:4">
      <c r="D937" s="17"/>
    </row>
    <row r="938" spans="4:4">
      <c r="D938" s="17"/>
    </row>
    <row r="939" spans="4:4">
      <c r="D939" s="17"/>
    </row>
    <row r="940" spans="4:4">
      <c r="D940" s="17"/>
    </row>
    <row r="941" spans="4:4">
      <c r="D941" s="17"/>
    </row>
    <row r="942" spans="4:4">
      <c r="D942" s="17"/>
    </row>
    <row r="943" spans="4:4">
      <c r="D943" s="17"/>
    </row>
    <row r="944" spans="4:4">
      <c r="D944" s="17"/>
    </row>
    <row r="945" spans="4:4">
      <c r="D945" s="17"/>
    </row>
    <row r="946" spans="4:4">
      <c r="D946" s="17"/>
    </row>
    <row r="947" spans="4:4">
      <c r="D947" s="17"/>
    </row>
    <row r="948" spans="4:4">
      <c r="D948" s="17"/>
    </row>
    <row r="949" spans="4:4">
      <c r="D949" s="17"/>
    </row>
    <row r="950" spans="4:4">
      <c r="D950" s="17"/>
    </row>
    <row r="951" spans="4:4">
      <c r="D951" s="17"/>
    </row>
    <row r="952" spans="4:4">
      <c r="D952" s="17"/>
    </row>
    <row r="953" spans="4:4">
      <c r="D953" s="17"/>
    </row>
    <row r="954" spans="4:4">
      <c r="D954" s="17"/>
    </row>
    <row r="955" spans="4:4">
      <c r="D955" s="17"/>
    </row>
    <row r="956" spans="4:4">
      <c r="D956"/>
    </row>
    <row r="957" spans="4:4">
      <c r="D957" s="17"/>
    </row>
    <row r="958" spans="4:4">
      <c r="D958" s="17"/>
    </row>
    <row r="959" spans="4:4">
      <c r="D959" s="17"/>
    </row>
    <row r="960" spans="4:4">
      <c r="D960" s="17"/>
    </row>
    <row r="961" spans="4:4">
      <c r="D961" s="17"/>
    </row>
    <row r="962" spans="4:4">
      <c r="D962" s="17"/>
    </row>
    <row r="963" spans="4:4">
      <c r="D963" s="17"/>
    </row>
    <row r="964" spans="4:4">
      <c r="D964" s="17"/>
    </row>
    <row r="965" spans="4:4">
      <c r="D965" s="17"/>
    </row>
    <row r="966" spans="4:4">
      <c r="D966" s="17"/>
    </row>
    <row r="967" spans="4:4">
      <c r="D967" s="17"/>
    </row>
    <row r="968" spans="4:4">
      <c r="D968" s="17"/>
    </row>
    <row r="969" spans="4:4">
      <c r="D969"/>
    </row>
    <row r="970" spans="4:4">
      <c r="D970"/>
    </row>
    <row r="971" spans="4:4">
      <c r="D971"/>
    </row>
    <row r="972" spans="4:4">
      <c r="D972"/>
    </row>
    <row r="973" spans="4:4">
      <c r="D973"/>
    </row>
    <row r="974" spans="4:4">
      <c r="D974"/>
    </row>
    <row r="975" spans="4:4">
      <c r="D975"/>
    </row>
    <row r="976" spans="4:4">
      <c r="D976"/>
    </row>
    <row r="977" spans="4:4">
      <c r="D977"/>
    </row>
    <row r="978" spans="4:4">
      <c r="D978"/>
    </row>
    <row r="979" spans="4:4">
      <c r="D979"/>
    </row>
    <row r="980" spans="4:4">
      <c r="D980"/>
    </row>
    <row r="981" spans="4:4">
      <c r="D981"/>
    </row>
    <row r="982" spans="4:4">
      <c r="D982"/>
    </row>
    <row r="983" spans="4:4">
      <c r="D983"/>
    </row>
    <row r="984" spans="4:4">
      <c r="D984"/>
    </row>
    <row r="985" spans="4:4">
      <c r="D985"/>
    </row>
    <row r="986" spans="4:4">
      <c r="D986"/>
    </row>
    <row r="987" spans="4:4">
      <c r="D987"/>
    </row>
    <row r="988" spans="4:4">
      <c r="D988"/>
    </row>
    <row r="989" spans="4:4">
      <c r="D989"/>
    </row>
    <row r="990" spans="4:4">
      <c r="D990"/>
    </row>
    <row r="991" spans="4:4">
      <c r="D991"/>
    </row>
    <row r="992" spans="4:4">
      <c r="D992"/>
    </row>
    <row r="993" spans="4:4">
      <c r="D993"/>
    </row>
    <row r="994" spans="4:4">
      <c r="D994"/>
    </row>
    <row r="995" spans="4:4">
      <c r="D995"/>
    </row>
    <row r="996" spans="4:4">
      <c r="D996"/>
    </row>
    <row r="997" spans="4:4">
      <c r="D997"/>
    </row>
    <row r="998" spans="4:4">
      <c r="D998"/>
    </row>
    <row r="999" spans="4:4">
      <c r="D999"/>
    </row>
    <row r="1000" spans="4:4">
      <c r="D1000"/>
    </row>
    <row r="1001" spans="4:4">
      <c r="D1001"/>
    </row>
    <row r="1002" spans="4:4">
      <c r="D1002"/>
    </row>
    <row r="1003" spans="4:4">
      <c r="D1003"/>
    </row>
    <row r="1004" spans="4:4">
      <c r="D1004"/>
    </row>
    <row r="1005" spans="4:4">
      <c r="D1005"/>
    </row>
    <row r="1006" spans="4:4">
      <c r="D1006"/>
    </row>
    <row r="1007" spans="4:4">
      <c r="D1007"/>
    </row>
    <row r="1008" spans="4:4">
      <c r="D1008"/>
    </row>
    <row r="1009" spans="4:4">
      <c r="D1009"/>
    </row>
    <row r="1010" spans="4:4">
      <c r="D1010" s="17"/>
    </row>
    <row r="1011" spans="4:4">
      <c r="D1011" s="17"/>
    </row>
    <row r="1012" spans="4:4">
      <c r="D1012" s="17"/>
    </row>
    <row r="1013" spans="4:4">
      <c r="D1013" s="17"/>
    </row>
    <row r="1014" spans="4:4">
      <c r="D1014" s="17"/>
    </row>
    <row r="1015" spans="4:4">
      <c r="D1015" s="17"/>
    </row>
    <row r="1016" spans="4:4">
      <c r="D1016" s="17"/>
    </row>
    <row r="1017" spans="4:4">
      <c r="D1017" s="17"/>
    </row>
    <row r="1018" spans="4:4">
      <c r="D1018" s="17"/>
    </row>
    <row r="1019" spans="4:4">
      <c r="D1019" s="17"/>
    </row>
    <row r="1020" spans="4:4">
      <c r="D1020" s="17"/>
    </row>
    <row r="1021" spans="4:4">
      <c r="D1021" s="17"/>
    </row>
    <row r="1022" spans="4:4">
      <c r="D1022" s="17"/>
    </row>
    <row r="1023" spans="4:4">
      <c r="D1023"/>
    </row>
    <row r="1024" spans="4:4">
      <c r="D1024" s="17"/>
    </row>
    <row r="1025" spans="4:4">
      <c r="D1025" s="17"/>
    </row>
    <row r="1026" spans="4:4">
      <c r="D1026" s="17"/>
    </row>
    <row r="1027" spans="4:4">
      <c r="D1027" s="17"/>
    </row>
    <row r="1028" spans="4:4">
      <c r="D1028" s="17"/>
    </row>
    <row r="1029" spans="4:4">
      <c r="D1029" s="17"/>
    </row>
    <row r="1030" spans="4:4">
      <c r="D1030" s="17"/>
    </row>
    <row r="1031" spans="4:4">
      <c r="D1031" s="17"/>
    </row>
    <row r="1032" spans="4:4">
      <c r="D1032" s="17"/>
    </row>
    <row r="1033" spans="4:4">
      <c r="D1033" s="17"/>
    </row>
    <row r="1034" spans="4:4">
      <c r="D1034" s="17"/>
    </row>
    <row r="1035" spans="4:4">
      <c r="D1035" s="17"/>
    </row>
    <row r="1036" spans="4:4">
      <c r="D1036" s="17"/>
    </row>
    <row r="1037" spans="4:4">
      <c r="D1037"/>
    </row>
    <row r="1038" spans="4:4">
      <c r="D1038" s="17"/>
    </row>
    <row r="1039" spans="4:4">
      <c r="D1039" s="17"/>
    </row>
    <row r="1040" spans="4:4">
      <c r="D1040" s="17"/>
    </row>
    <row r="1041" spans="4:4">
      <c r="D1041" s="17"/>
    </row>
    <row r="1042" spans="4:4">
      <c r="D1042" s="17"/>
    </row>
    <row r="1043" spans="4:4">
      <c r="D1043" s="17"/>
    </row>
    <row r="1044" spans="4:4">
      <c r="D1044" s="17"/>
    </row>
    <row r="1045" spans="4:4">
      <c r="D1045" s="17"/>
    </row>
    <row r="1046" spans="4:4">
      <c r="D1046" s="17"/>
    </row>
    <row r="1047" spans="4:4">
      <c r="D1047" s="17"/>
    </row>
    <row r="1048" spans="4:4">
      <c r="D1048" s="17"/>
    </row>
    <row r="1049" spans="4:4">
      <c r="D1049" s="17"/>
    </row>
    <row r="1050" spans="4:4">
      <c r="D1050" s="17"/>
    </row>
    <row r="1051" spans="4:4">
      <c r="D1051"/>
    </row>
    <row r="1052" spans="4:4">
      <c r="D1052" s="17"/>
    </row>
    <row r="1053" spans="4:4">
      <c r="D1053" s="17"/>
    </row>
    <row r="1054" spans="4:4">
      <c r="D1054" s="17"/>
    </row>
    <row r="1055" spans="4:4">
      <c r="D1055" s="17"/>
    </row>
    <row r="1056" spans="4:4">
      <c r="D1056" s="17"/>
    </row>
    <row r="1057" spans="4:4">
      <c r="D1057" s="17"/>
    </row>
    <row r="1058" spans="4:4">
      <c r="D1058" s="17"/>
    </row>
    <row r="1059" spans="4:4">
      <c r="D1059" s="17"/>
    </row>
    <row r="1060" spans="4:4">
      <c r="D1060" s="17"/>
    </row>
    <row r="1061" spans="4:4">
      <c r="D1061" s="17"/>
    </row>
    <row r="1062" spans="4:4">
      <c r="D1062" s="17"/>
    </row>
    <row r="1063" spans="4:4">
      <c r="D1063" s="17"/>
    </row>
    <row r="1064" spans="4:4">
      <c r="D1064" s="17"/>
    </row>
    <row r="1065" spans="4:4">
      <c r="D1065"/>
    </row>
    <row r="1066" spans="4:4">
      <c r="D1066" s="17"/>
    </row>
    <row r="1067" spans="4:4">
      <c r="D1067" s="17"/>
    </row>
    <row r="1068" spans="4:4">
      <c r="D1068" s="17"/>
    </row>
    <row r="1069" spans="4:4">
      <c r="D1069" s="17"/>
    </row>
    <row r="1070" spans="4:4">
      <c r="D1070" s="17"/>
    </row>
    <row r="1071" spans="4:4">
      <c r="D1071" s="17"/>
    </row>
    <row r="1072" spans="4:4">
      <c r="D1072" s="17"/>
    </row>
    <row r="1073" spans="4:4">
      <c r="D1073" s="17"/>
    </row>
    <row r="1074" spans="4:4">
      <c r="D1074" s="17"/>
    </row>
    <row r="1075" spans="4:4">
      <c r="D1075" s="17"/>
    </row>
    <row r="1076" spans="4:4">
      <c r="D1076" s="17"/>
    </row>
    <row r="1077" spans="4:4">
      <c r="D1077" s="17"/>
    </row>
    <row r="1078" spans="4:4">
      <c r="D1078"/>
    </row>
    <row r="1079" spans="4:4">
      <c r="D1079"/>
    </row>
    <row r="1080" spans="4:4">
      <c r="D1080" s="17"/>
    </row>
    <row r="1081" spans="4:4">
      <c r="D1081" s="17"/>
    </row>
    <row r="1082" spans="4:4">
      <c r="D1082" s="17"/>
    </row>
    <row r="1083" spans="4:4">
      <c r="D1083" s="17"/>
    </row>
    <row r="1084" spans="4:4">
      <c r="D1084" s="17"/>
    </row>
    <row r="1085" spans="4:4">
      <c r="D1085" s="17"/>
    </row>
    <row r="1086" spans="4:4">
      <c r="D1086" s="17"/>
    </row>
    <row r="1087" spans="4:4">
      <c r="D1087" s="17"/>
    </row>
    <row r="1088" spans="4:4">
      <c r="D1088" s="17"/>
    </row>
    <row r="1089" spans="4:4">
      <c r="D1089" s="17"/>
    </row>
    <row r="1090" spans="4:4">
      <c r="D1090" s="17"/>
    </row>
    <row r="1091" spans="4:4">
      <c r="D1091" s="17"/>
    </row>
    <row r="1092" spans="4:4">
      <c r="D1092"/>
    </row>
    <row r="1093" spans="4:4">
      <c r="D1093"/>
    </row>
    <row r="1094" spans="4:4">
      <c r="D1094" s="17"/>
    </row>
    <row r="1095" spans="4:4">
      <c r="D1095" s="17"/>
    </row>
    <row r="1096" spans="4:4">
      <c r="D1096" s="17"/>
    </row>
    <row r="1097" spans="4:4">
      <c r="D1097" s="17"/>
    </row>
    <row r="1098" spans="4:4">
      <c r="D1098" s="17"/>
    </row>
    <row r="1099" spans="4:4">
      <c r="D1099" s="17"/>
    </row>
    <row r="1100" spans="4:4">
      <c r="D1100" s="17"/>
    </row>
    <row r="1101" spans="4:4">
      <c r="D1101" s="17"/>
    </row>
    <row r="1102" spans="4:4">
      <c r="D1102" s="17"/>
    </row>
    <row r="1103" spans="4:4">
      <c r="D1103" s="17"/>
    </row>
    <row r="1104" spans="4:4">
      <c r="D1104" s="17"/>
    </row>
    <row r="1105" spans="4:4">
      <c r="D1105" s="17"/>
    </row>
    <row r="1106" spans="4:4">
      <c r="D1106"/>
    </row>
    <row r="1107" spans="4:4">
      <c r="D1107"/>
    </row>
    <row r="1108" spans="4:4">
      <c r="D1108" s="17"/>
    </row>
    <row r="1109" spans="4:4">
      <c r="D1109" s="17"/>
    </row>
    <row r="1110" spans="4:4">
      <c r="D1110" s="17"/>
    </row>
    <row r="1111" spans="4:4">
      <c r="D1111" s="17"/>
    </row>
    <row r="1112" spans="4:4">
      <c r="D1112" s="17"/>
    </row>
    <row r="1113" spans="4:4">
      <c r="D1113" s="17"/>
    </row>
    <row r="1114" spans="4:4">
      <c r="D1114" s="17"/>
    </row>
    <row r="1115" spans="4:4">
      <c r="D1115" s="17"/>
    </row>
    <row r="1116" spans="4:4">
      <c r="D1116" s="17"/>
    </row>
    <row r="1117" spans="4:4">
      <c r="D1117" s="17"/>
    </row>
    <row r="1118" spans="4:4">
      <c r="D1118" s="17"/>
    </row>
    <row r="1119" spans="4:4">
      <c r="D1119" s="17"/>
    </row>
    <row r="1120" spans="4:4">
      <c r="D1120"/>
    </row>
    <row r="1121" spans="4:4">
      <c r="D1121"/>
    </row>
    <row r="1122" spans="4:4">
      <c r="D1122" s="17"/>
    </row>
    <row r="1123" spans="4:4">
      <c r="D1123" s="17"/>
    </row>
    <row r="1124" spans="4:4">
      <c r="D1124" s="17"/>
    </row>
    <row r="1125" spans="4:4">
      <c r="D1125" s="17"/>
    </row>
    <row r="1126" spans="4:4">
      <c r="D1126" s="17"/>
    </row>
    <row r="1127" spans="4:4">
      <c r="D1127" s="17"/>
    </row>
    <row r="1128" spans="4:4">
      <c r="D1128" s="17"/>
    </row>
    <row r="1129" spans="4:4">
      <c r="D1129" s="17"/>
    </row>
    <row r="1130" spans="4:4">
      <c r="D1130" s="17"/>
    </row>
    <row r="1131" spans="4:4">
      <c r="D1131" s="17"/>
    </row>
    <row r="1132" spans="4:4">
      <c r="D1132" s="17"/>
    </row>
    <row r="1133" spans="4:4">
      <c r="D1133" s="17"/>
    </row>
    <row r="1134" spans="4:4">
      <c r="D1134" s="17"/>
    </row>
    <row r="1135" spans="4:4">
      <c r="D1135"/>
    </row>
    <row r="1136" spans="4:4">
      <c r="D1136" s="17"/>
    </row>
    <row r="1137" spans="4:4">
      <c r="D1137" s="17"/>
    </row>
    <row r="1138" spans="4:4">
      <c r="D1138" s="17"/>
    </row>
    <row r="1139" spans="4:4">
      <c r="D1139" s="17"/>
    </row>
    <row r="1140" spans="4:4">
      <c r="D1140" s="17"/>
    </row>
    <row r="1141" spans="4:4">
      <c r="D1141" s="17"/>
    </row>
    <row r="1142" spans="4:4">
      <c r="D1142" s="17"/>
    </row>
    <row r="1143" spans="4:4">
      <c r="D1143" s="17"/>
    </row>
    <row r="1144" spans="4:4">
      <c r="D1144" s="17"/>
    </row>
    <row r="1145" spans="4:4">
      <c r="D1145" s="17"/>
    </row>
    <row r="1146" spans="4:4">
      <c r="D1146" s="17"/>
    </row>
    <row r="1147" spans="4:4">
      <c r="D1147" s="17"/>
    </row>
    <row r="1148" spans="4:4">
      <c r="D1148" s="17"/>
    </row>
    <row r="1149" spans="4:4">
      <c r="D1149"/>
    </row>
    <row r="1150" spans="4:4">
      <c r="D1150" s="17"/>
    </row>
    <row r="1151" spans="4:4">
      <c r="D1151" s="17"/>
    </row>
    <row r="1152" spans="4:4">
      <c r="D1152" s="17"/>
    </row>
    <row r="1153" spans="4:4">
      <c r="D1153" s="17"/>
    </row>
    <row r="1154" spans="4:4">
      <c r="D1154" s="17"/>
    </row>
    <row r="1155" spans="4:4">
      <c r="D1155" s="17"/>
    </row>
    <row r="1156" spans="4:4">
      <c r="D1156" s="17"/>
    </row>
    <row r="1157" spans="4:4">
      <c r="D1157" s="17"/>
    </row>
    <row r="1158" spans="4:4">
      <c r="D1158" s="17"/>
    </row>
    <row r="1159" spans="4:4">
      <c r="D1159" s="17"/>
    </row>
    <row r="1160" spans="4:4">
      <c r="D1160" s="17"/>
    </row>
    <row r="1161" spans="4:4">
      <c r="D1161" s="17"/>
    </row>
    <row r="1162" spans="4:4">
      <c r="D1162" s="17"/>
    </row>
    <row r="1163" spans="4:4">
      <c r="D1163"/>
    </row>
    <row r="1164" spans="4:4">
      <c r="D1164" s="17"/>
    </row>
    <row r="1165" spans="4:4">
      <c r="D1165" s="17"/>
    </row>
    <row r="1166" spans="4:4">
      <c r="D1166" s="17"/>
    </row>
    <row r="1167" spans="4:4">
      <c r="D1167" s="17"/>
    </row>
    <row r="1168" spans="4:4">
      <c r="D1168" s="17"/>
    </row>
    <row r="1169" spans="4:4">
      <c r="D1169" s="17"/>
    </row>
    <row r="1170" spans="4:4">
      <c r="D1170" s="17"/>
    </row>
    <row r="1171" spans="4:4">
      <c r="D1171" s="17"/>
    </row>
    <row r="1172" spans="4:4">
      <c r="D1172" s="17"/>
    </row>
    <row r="1173" spans="4:4">
      <c r="D1173" s="17"/>
    </row>
    <row r="1174" spans="4:4">
      <c r="D1174" s="17"/>
    </row>
    <row r="1175" spans="4:4">
      <c r="D1175" s="17"/>
    </row>
    <row r="1176" spans="4:4">
      <c r="D1176" s="17"/>
    </row>
    <row r="1177" spans="4:4">
      <c r="D1177"/>
    </row>
    <row r="1178" spans="4:4">
      <c r="D1178" s="17"/>
    </row>
    <row r="1179" spans="4:4">
      <c r="D1179" s="17"/>
    </row>
    <row r="1180" spans="4:4">
      <c r="D1180" s="17"/>
    </row>
    <row r="1181" spans="4:4">
      <c r="D1181" s="17"/>
    </row>
    <row r="1182" spans="4:4">
      <c r="D1182" s="17"/>
    </row>
    <row r="1183" spans="4:4">
      <c r="D1183" s="17"/>
    </row>
    <row r="1184" spans="4:4">
      <c r="D1184" s="17"/>
    </row>
    <row r="1185" spans="4:4">
      <c r="D1185" s="17"/>
    </row>
    <row r="1186" spans="4:4">
      <c r="D1186" s="17"/>
    </row>
    <row r="1187" spans="4:4">
      <c r="D1187" s="17"/>
    </row>
    <row r="1188" spans="4:4">
      <c r="D1188" s="17"/>
    </row>
    <row r="1189" spans="4:4">
      <c r="D1189" s="17"/>
    </row>
    <row r="1190" spans="4:4">
      <c r="D1190" s="19"/>
    </row>
    <row r="1191" spans="4:4">
      <c r="D1191"/>
    </row>
    <row r="1192" spans="4:4">
      <c r="D1192" s="17"/>
    </row>
    <row r="1193" spans="4:4">
      <c r="D1193" s="17"/>
    </row>
    <row r="1194" spans="4:4">
      <c r="D1194" s="17"/>
    </row>
    <row r="1195" spans="4:4">
      <c r="D1195" s="17"/>
    </row>
    <row r="1196" spans="4:4">
      <c r="D1196" s="17"/>
    </row>
    <row r="1197" spans="4:4">
      <c r="D1197" s="17"/>
    </row>
    <row r="1198" spans="4:4">
      <c r="D1198" s="17"/>
    </row>
    <row r="1199" spans="4:4">
      <c r="D1199" s="17"/>
    </row>
    <row r="1200" spans="4:4">
      <c r="D1200" s="17"/>
    </row>
    <row r="1201" spans="4:4">
      <c r="D1201" s="17"/>
    </row>
    <row r="1202" spans="4:4">
      <c r="D1202" s="17"/>
    </row>
    <row r="1203" spans="4:4">
      <c r="D1203" s="17"/>
    </row>
    <row r="1204" spans="4:4">
      <c r="D1204" s="19"/>
    </row>
    <row r="1205" spans="4:4">
      <c r="D1205"/>
    </row>
    <row r="1206" spans="4:4">
      <c r="D1206" s="17"/>
    </row>
    <row r="1207" spans="4:4">
      <c r="D1207" s="17"/>
    </row>
    <row r="1208" spans="4:4">
      <c r="D1208" s="17"/>
    </row>
    <row r="1209" spans="4:4">
      <c r="D1209" s="17"/>
    </row>
    <row r="1210" spans="4:4">
      <c r="D1210" s="17"/>
    </row>
    <row r="1211" spans="4:4">
      <c r="D1211" s="17"/>
    </row>
    <row r="1212" spans="4:4">
      <c r="D1212" s="17"/>
    </row>
    <row r="1213" spans="4:4">
      <c r="D1213" s="17"/>
    </row>
    <row r="1214" spans="4:4">
      <c r="D1214" s="17"/>
    </row>
    <row r="1215" spans="4:4">
      <c r="D1215" s="17"/>
    </row>
    <row r="1216" spans="4:4">
      <c r="D1216" s="17"/>
    </row>
    <row r="1217" spans="4:4">
      <c r="D1217" s="17"/>
    </row>
    <row r="1218" spans="4:4">
      <c r="D1218" s="19"/>
    </row>
    <row r="1219" spans="4:4">
      <c r="D1219"/>
    </row>
    <row r="1220" spans="4:4">
      <c r="D1220" s="17"/>
    </row>
    <row r="1221" spans="4:4">
      <c r="D1221" s="17"/>
    </row>
    <row r="1222" spans="4:4">
      <c r="D1222" s="17"/>
    </row>
    <row r="1223" spans="4:4">
      <c r="D1223" s="17"/>
    </row>
    <row r="1224" spans="4:4">
      <c r="D1224" s="17"/>
    </row>
    <row r="1225" spans="4:4">
      <c r="D1225" s="17"/>
    </row>
    <row r="1226" spans="4:4">
      <c r="D1226" s="17"/>
    </row>
    <row r="1227" spans="4:4">
      <c r="D1227" s="17"/>
    </row>
    <row r="1228" spans="4:4">
      <c r="D1228" s="17"/>
    </row>
    <row r="1229" spans="4:4">
      <c r="D1229" s="17"/>
    </row>
    <row r="1230" spans="4:4">
      <c r="D1230" s="17"/>
    </row>
    <row r="1231" spans="4:4">
      <c r="D1231" s="17"/>
    </row>
    <row r="1232" spans="4:4">
      <c r="D1232" s="19"/>
    </row>
    <row r="1233" spans="4:4">
      <c r="D1233"/>
    </row>
    <row r="1234" spans="4:4">
      <c r="D1234"/>
    </row>
    <row r="1235" spans="4:4">
      <c r="D1235"/>
    </row>
    <row r="1236" spans="4:4">
      <c r="D1236"/>
    </row>
    <row r="1237" spans="4:4">
      <c r="D1237"/>
    </row>
    <row r="1238" spans="4:4">
      <c r="D1238"/>
    </row>
    <row r="1239" spans="4:4">
      <c r="D1239"/>
    </row>
    <row r="1240" spans="4:4">
      <c r="D1240"/>
    </row>
    <row r="1242" spans="4:4">
      <c r="D1242"/>
    </row>
    <row r="1243" spans="4:4">
      <c r="D1243"/>
    </row>
    <row r="1244" spans="4:4">
      <c r="D1244"/>
    </row>
    <row r="1245" spans="4:4">
      <c r="D1245"/>
    </row>
    <row r="1246" spans="4:4">
      <c r="D1246"/>
    </row>
    <row r="1247" spans="4:4">
      <c r="D1247"/>
    </row>
    <row r="1248" spans="4:4">
      <c r="D1248"/>
    </row>
    <row r="1249" spans="4:4">
      <c r="D1249"/>
    </row>
    <row r="1250" spans="4:4">
      <c r="D1250"/>
    </row>
    <row r="1251" spans="4:4">
      <c r="D1251"/>
    </row>
    <row r="1252" spans="4:4">
      <c r="D1252"/>
    </row>
    <row r="1253" spans="4:4">
      <c r="D1253"/>
    </row>
    <row r="1254" spans="4:4">
      <c r="D1254"/>
    </row>
    <row r="1255" spans="4:4">
      <c r="D1255"/>
    </row>
    <row r="1256" spans="4:4">
      <c r="D1256"/>
    </row>
    <row r="1257" spans="4:4">
      <c r="D1257"/>
    </row>
    <row r="1258" spans="4:4">
      <c r="D1258"/>
    </row>
    <row r="1259" spans="4:4">
      <c r="D1259"/>
    </row>
    <row r="1260" spans="4:4">
      <c r="D1260"/>
    </row>
    <row r="1261" spans="4:4">
      <c r="D1261"/>
    </row>
    <row r="1262" spans="4:4">
      <c r="D1262"/>
    </row>
    <row r="1263" spans="4:4">
      <c r="D1263"/>
    </row>
    <row r="1264" spans="4:4">
      <c r="D1264"/>
    </row>
    <row r="1265" spans="4:4">
      <c r="D1265"/>
    </row>
    <row r="1266" spans="4:4">
      <c r="D1266"/>
    </row>
    <row r="1267" spans="4:4">
      <c r="D1267"/>
    </row>
    <row r="1268" spans="4:4">
      <c r="D1268"/>
    </row>
    <row r="1269" spans="4:4">
      <c r="D1269"/>
    </row>
  </sheetData>
  <autoFilter ref="A1:D1358" xr:uid="{00000000-0009-0000-0000-000003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42"/>
  <sheetViews>
    <sheetView workbookViewId="0">
      <selection activeCell="J18" sqref="J18"/>
    </sheetView>
  </sheetViews>
  <sheetFormatPr defaultRowHeight="13.8"/>
  <cols>
    <col min="1" max="1" width="21.59765625" customWidth="1"/>
    <col min="2" max="2" width="34.19921875" customWidth="1"/>
    <col min="3" max="3" width="17.59765625" customWidth="1"/>
    <col min="4" max="4" width="19.296875" customWidth="1"/>
    <col min="5" max="5" width="17" customWidth="1"/>
  </cols>
  <sheetData>
    <row r="2" spans="1:5">
      <c r="A2" s="68" t="s">
        <v>44</v>
      </c>
      <c r="B2" s="68" t="s">
        <v>53</v>
      </c>
      <c r="C2" s="68" t="s">
        <v>21</v>
      </c>
      <c r="D2" s="68" t="s">
        <v>58</v>
      </c>
      <c r="E2" s="68" t="s">
        <v>110</v>
      </c>
    </row>
    <row r="3" spans="1:5">
      <c r="A3" s="84" t="s">
        <v>106</v>
      </c>
      <c r="B3" s="84" t="s">
        <v>38</v>
      </c>
      <c r="C3" s="84" t="s">
        <v>38</v>
      </c>
      <c r="D3" s="84" t="s">
        <v>38</v>
      </c>
      <c r="E3" s="84" t="s">
        <v>38</v>
      </c>
    </row>
    <row r="4" spans="1:5">
      <c r="A4" s="84"/>
      <c r="B4" s="84" t="s">
        <v>37</v>
      </c>
      <c r="C4" s="84" t="s">
        <v>37</v>
      </c>
      <c r="D4" s="84" t="s">
        <v>37</v>
      </c>
      <c r="E4" s="84" t="s">
        <v>37</v>
      </c>
    </row>
    <row r="5" spans="1:5">
      <c r="A5" s="85"/>
      <c r="B5" s="85"/>
      <c r="C5" s="85"/>
      <c r="D5" s="85"/>
      <c r="E5" s="85"/>
    </row>
    <row r="6" spans="1:5">
      <c r="A6" s="85"/>
      <c r="B6" s="85"/>
      <c r="C6" s="85"/>
      <c r="D6" s="85"/>
      <c r="E6" s="85"/>
    </row>
    <row r="7" spans="1:5">
      <c r="A7" s="85"/>
      <c r="B7" s="85"/>
      <c r="C7" s="85"/>
      <c r="D7" s="85"/>
      <c r="E7" s="85"/>
    </row>
    <row r="8" spans="1:5">
      <c r="A8" s="85"/>
      <c r="B8" s="85"/>
      <c r="C8" s="85"/>
      <c r="D8" s="85"/>
      <c r="E8" s="85"/>
    </row>
    <row r="9" spans="1:5">
      <c r="A9" s="85"/>
      <c r="B9" s="85"/>
      <c r="C9" s="85"/>
      <c r="D9" s="85"/>
      <c r="E9" s="85"/>
    </row>
    <row r="10" spans="1:5">
      <c r="A10" s="85"/>
      <c r="B10" s="85"/>
      <c r="C10" s="85"/>
      <c r="D10" s="85"/>
      <c r="E10" s="85"/>
    </row>
    <row r="11" spans="1:5">
      <c r="A11" s="85"/>
      <c r="B11" s="85"/>
      <c r="C11" s="85"/>
      <c r="D11" s="85"/>
      <c r="E11" s="85"/>
    </row>
    <row r="12" spans="1:5">
      <c r="A12" s="85"/>
      <c r="B12" s="85"/>
      <c r="C12" s="85"/>
      <c r="D12" s="85"/>
      <c r="E12" s="85"/>
    </row>
    <row r="13" spans="1:5" ht="15" customHeight="1">
      <c r="A13" s="85"/>
      <c r="B13" s="85"/>
      <c r="C13" s="85"/>
      <c r="D13" s="85"/>
      <c r="E13" s="85"/>
    </row>
    <row r="14" spans="1:5">
      <c r="A14" s="85"/>
      <c r="B14" s="85"/>
      <c r="C14" s="85"/>
      <c r="D14" s="85"/>
      <c r="E14" s="85"/>
    </row>
    <row r="15" spans="1:5">
      <c r="A15" s="85"/>
      <c r="B15" s="85"/>
      <c r="C15" s="85"/>
      <c r="D15" s="85"/>
      <c r="E15" s="85"/>
    </row>
    <row r="16" spans="1:5">
      <c r="A16" s="85"/>
      <c r="B16" s="85"/>
      <c r="C16" s="85"/>
      <c r="D16" s="85"/>
      <c r="E16" s="85"/>
    </row>
    <row r="17" spans="1:5">
      <c r="A17" s="85"/>
      <c r="B17" s="85"/>
      <c r="C17" s="85"/>
      <c r="D17" s="85"/>
      <c r="E17" s="85"/>
    </row>
    <row r="18" spans="1:5">
      <c r="A18" s="85"/>
      <c r="B18" s="85"/>
      <c r="C18" s="85"/>
      <c r="D18" s="85"/>
      <c r="E18" s="85"/>
    </row>
    <row r="19" spans="1:5">
      <c r="A19" s="85"/>
      <c r="B19" s="85"/>
      <c r="C19" s="85"/>
      <c r="D19" s="85"/>
      <c r="E19" s="85"/>
    </row>
    <row r="20" spans="1:5">
      <c r="A20" s="85"/>
      <c r="B20" s="85"/>
      <c r="C20" s="85"/>
      <c r="D20" s="85"/>
      <c r="E20" s="85"/>
    </row>
    <row r="21" spans="1:5">
      <c r="A21" s="85"/>
      <c r="B21" s="85"/>
      <c r="C21" s="85"/>
      <c r="D21" s="85"/>
      <c r="E21" s="85"/>
    </row>
    <row r="22" spans="1:5">
      <c r="A22" s="85"/>
      <c r="B22" s="85"/>
      <c r="C22" s="85"/>
      <c r="D22" s="85"/>
      <c r="E22" s="85"/>
    </row>
    <row r="23" spans="1:5">
      <c r="A23" s="85"/>
      <c r="B23" s="85"/>
      <c r="C23" s="85"/>
      <c r="D23" s="85"/>
      <c r="E23" s="85"/>
    </row>
    <row r="24" spans="1:5">
      <c r="A24" s="85"/>
      <c r="B24" s="85"/>
      <c r="C24" s="85"/>
      <c r="D24" s="85"/>
      <c r="E24" s="85"/>
    </row>
    <row r="25" spans="1:5">
      <c r="A25" s="85"/>
      <c r="B25" s="85"/>
      <c r="C25" s="85"/>
      <c r="D25" s="85"/>
      <c r="E25" s="85"/>
    </row>
    <row r="26" spans="1:5">
      <c r="A26" s="85"/>
      <c r="B26" s="85"/>
      <c r="C26" s="85"/>
      <c r="D26" s="85"/>
      <c r="E26" s="85"/>
    </row>
    <row r="27" spans="1:5">
      <c r="A27" s="85"/>
      <c r="B27" s="85"/>
      <c r="C27" s="85"/>
      <c r="D27" s="85"/>
      <c r="E27" s="85"/>
    </row>
    <row r="28" spans="1:5">
      <c r="A28" s="85"/>
      <c r="B28" s="85"/>
      <c r="C28" s="85"/>
      <c r="D28" s="85"/>
      <c r="E28" s="85"/>
    </row>
    <row r="29" spans="1:5">
      <c r="A29" s="85"/>
      <c r="B29" s="85"/>
      <c r="C29" s="85"/>
      <c r="D29" s="85"/>
      <c r="E29" s="85"/>
    </row>
    <row r="30" spans="1:5" ht="13.5" customHeight="1">
      <c r="A30" s="85"/>
      <c r="B30" s="85"/>
      <c r="C30" s="85"/>
      <c r="D30" s="85"/>
      <c r="E30" s="85"/>
    </row>
    <row r="31" spans="1:5">
      <c r="A31" s="85"/>
      <c r="B31" s="85"/>
      <c r="C31" s="85"/>
      <c r="D31" s="85"/>
      <c r="E31" s="85"/>
    </row>
    <row r="32" spans="1:5">
      <c r="A32" s="85"/>
      <c r="B32" s="85"/>
      <c r="C32" s="85"/>
      <c r="D32" s="85"/>
      <c r="E32" s="85"/>
    </row>
    <row r="33" spans="1:5">
      <c r="A33" s="85"/>
      <c r="B33" s="85"/>
      <c r="C33" s="85"/>
      <c r="D33" s="85"/>
      <c r="E33" s="85"/>
    </row>
    <row r="34" spans="1:5">
      <c r="A34" s="85"/>
      <c r="B34" s="85"/>
      <c r="C34" s="85"/>
      <c r="D34" s="85"/>
      <c r="E34" s="85"/>
    </row>
    <row r="35" spans="1:5">
      <c r="A35" s="85"/>
      <c r="B35" s="85"/>
      <c r="C35" s="85"/>
      <c r="D35" s="85"/>
      <c r="E35" s="85"/>
    </row>
    <row r="36" spans="1:5">
      <c r="A36" s="85"/>
      <c r="B36" s="85"/>
      <c r="C36" s="85"/>
      <c r="D36" s="85"/>
      <c r="E36" s="85"/>
    </row>
    <row r="37" spans="1:5">
      <c r="A37" s="85"/>
      <c r="B37" s="85"/>
      <c r="C37" s="85"/>
      <c r="D37" s="85"/>
      <c r="E37" s="85"/>
    </row>
    <row r="38" spans="1:5">
      <c r="A38" s="85"/>
      <c r="B38" s="85"/>
      <c r="C38" s="85"/>
      <c r="D38" s="85"/>
      <c r="E38" s="85"/>
    </row>
    <row r="39" spans="1:5">
      <c r="A39" s="85"/>
      <c r="B39" s="85"/>
      <c r="C39" s="85"/>
      <c r="D39" s="85"/>
      <c r="E39" s="85"/>
    </row>
    <row r="40" spans="1:5">
      <c r="A40" s="85"/>
      <c r="B40" s="85"/>
      <c r="C40" s="85"/>
      <c r="D40" s="85"/>
      <c r="E40" s="85"/>
    </row>
    <row r="41" spans="1:5">
      <c r="A41" s="85"/>
      <c r="B41" s="85"/>
      <c r="C41" s="85"/>
      <c r="D41" s="85"/>
      <c r="E41" s="85"/>
    </row>
    <row r="42" spans="1:5">
      <c r="A42" s="85"/>
      <c r="B42" s="85"/>
      <c r="C42" s="85"/>
      <c r="D42" s="85"/>
      <c r="E42" s="85"/>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d36195-a863-476b-891a-9db33251141f">
      <Terms xmlns="http://schemas.microsoft.com/office/infopath/2007/PartnerControls"/>
    </lcf76f155ced4ddcb4097134ff3c332f>
    <TaxCatchAll xmlns="7531a857-bf68-474c-914a-34c5fa186eda" xsi:nil="true"/>
  </documentManagement>
</p:properties>
</file>

<file path=customXml/item2.xml>��< ? x m l   v e r s i o n = " 1 . 0 "   e n c o d i n g = " u t f - 1 6 " ? > < p r o p e r t i e s   x m l n s = " h t t p : / / w w w . i m a n a g e . c o m / w o r k / x m l s c h e m a " >  
     < d o c u m e n t i d > A C C C a n d A E R ! 1 3 7 7 5 9 6 7 . 1 < / d o c u m e n t i d >  
     < s e n d e r i d > L W A R R < / s e n d e r i d >  
     < s e n d e r e m a i l > L I S A . B E C K M A N N @ A C C C . G O V . A U < / s e n d e r e m a i l >  
     < l a s t m o d i f i e d > 2 0 2 2 - 0 6 - 3 0 T 1 0 : 5 4 : 5 4 . 0 0 0 0 0 0 0 + 1 0 : 0 0 < / l a s t m o d i f i e d >  
     < d a t a b a s e > A C C C a n d A E R < / d a t a b a s e >  
 < / 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FE59A7BD35B64894CF05CC7FABA97E" ma:contentTypeVersion="11" ma:contentTypeDescription="Create a new document." ma:contentTypeScope="" ma:versionID="ccaea52b17d754849598476bf4498419">
  <xsd:schema xmlns:xsd="http://www.w3.org/2001/XMLSchema" xmlns:xs="http://www.w3.org/2001/XMLSchema" xmlns:p="http://schemas.microsoft.com/office/2006/metadata/properties" xmlns:ns2="4cd36195-a863-476b-891a-9db33251141f" xmlns:ns3="7531a857-bf68-474c-914a-34c5fa186eda" targetNamespace="http://schemas.microsoft.com/office/2006/metadata/properties" ma:root="true" ma:fieldsID="47897c32f71d5f4068484656c46232f0" ns2:_="" ns3:_="">
    <xsd:import namespace="4cd36195-a863-476b-891a-9db33251141f"/>
    <xsd:import namespace="7531a857-bf68-474c-914a-34c5fa186ed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36195-a863-476b-891a-9db33251141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a9bf576-a1c0-40cd-b546-9b0d6e0555e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531a857-bf68-474c-914a-34c5fa186e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7c1837-eac3-4a89-be02-1900bda8be99}" ma:internalName="TaxCatchAll" ma:showField="CatchAllData" ma:web="7531a857-bf68-474c-914a-34c5fa186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7ADB27-4058-4748-B652-7F7F0F528937}">
  <ds:schemaRefs>
    <ds:schemaRef ds:uri="http://schemas.microsoft.com/office/2006/metadata/properties"/>
    <ds:schemaRef ds:uri="http://schemas.microsoft.com/office/infopath/2007/PartnerControls"/>
    <ds:schemaRef ds:uri="4cd36195-a863-476b-891a-9db33251141f"/>
    <ds:schemaRef ds:uri="7531a857-bf68-474c-914a-34c5fa186eda"/>
  </ds:schemaRefs>
</ds:datastoreItem>
</file>

<file path=customXml/itemProps2.xml><?xml version="1.0" encoding="utf-8"?>
<ds:datastoreItem xmlns:ds="http://schemas.openxmlformats.org/officeDocument/2006/customXml" ds:itemID="{46D3F128-6A64-4A8D-BBC3-6DCB270AB11C}">
  <ds:schemaRefs>
    <ds:schemaRef ds:uri="http://www.imanage.com/work/xmlschema"/>
  </ds:schemaRefs>
</ds:datastoreItem>
</file>

<file path=customXml/itemProps3.xml><?xml version="1.0" encoding="utf-8"?>
<ds:datastoreItem xmlns:ds="http://schemas.openxmlformats.org/officeDocument/2006/customXml" ds:itemID="{53A74528-7E79-427C-A493-0CB9B3973F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36195-a863-476b-891a-9db33251141f"/>
    <ds:schemaRef ds:uri="7531a857-bf68-474c-914a-34c5fa186e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928B900-8C08-4E13-A4E6-2F5C05C07E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Introduction</vt:lpstr>
      <vt:lpstr>Profitability - Detailed</vt:lpstr>
      <vt:lpstr>Data</vt:lpstr>
      <vt:lpstr>Inputs</vt:lpstr>
      <vt:lpstr>Introduction!Print_Area</vt:lpstr>
    </vt:vector>
  </TitlesOfParts>
  <Company>ACCC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Anglim, Kieran</dc:creator>
  <cp:lastModifiedBy>Kieran Anglim</cp:lastModifiedBy>
  <dcterms:created xsi:type="dcterms:W3CDTF">2020-05-11T03:13:37Z</dcterms:created>
  <dcterms:modified xsi:type="dcterms:W3CDTF">2026-06-25T04:34:07Z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2024-07-03T22:07:32Z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df62abd2-b235-44ae-98b1-e7f534072744</vt:lpwstr>
  </property>
  <property fmtid="{D5CDD505-2E9C-101B-9397-08002B2CF9AE}" pid="8" name="MSIP_Label_d9d5a995-dfdf-4407-9a97-edbbc68c9f53_ContentBits">
    <vt:lpwstr>0</vt:lpwstr>
  </property>
  <property fmtid="{D5CDD505-2E9C-101B-9397-08002B2CF9AE}" pid="9" name="ContentTypeId">
    <vt:lpwstr>0x010100A9FE59A7BD35B64894CF05CC7FABA97E</vt:lpwstr>
  </property>
</Properties>
</file>