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/>
  <xr:revisionPtr revIDLastSave="0" documentId="13_ncr:1_{167765E6-C6C7-4779-9631-9C287AB5536D}" xr6:coauthVersionLast="47" xr6:coauthVersionMax="47" xr10:uidLastSave="{00000000-0000-0000-0000-000000000000}"/>
  <bookViews>
    <workbookView xWindow="-120" yWindow="-120" windowWidth="29040" windowHeight="15720" tabRatio="609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RIN data extract" sheetId="60" r:id="rId9"/>
    <sheet name="Historical Opex" sheetId="61" r:id="rId10"/>
    <sheet name="Lookup|Tables" sheetId="4" r:id="rId11"/>
    <sheet name="Check|List" sheetId="16" r:id="rId12"/>
  </sheets>
  <definedNames>
    <definedName name="\0">#REF!</definedName>
    <definedName name="\A">#REF!</definedName>
    <definedName name="\B">#REF!</definedName>
    <definedName name="\C">#REF!</definedName>
    <definedName name="\M">#REF!</definedName>
    <definedName name="________LUT1">#REF!</definedName>
    <definedName name="______UAG99">#REF!</definedName>
    <definedName name="_____cpi1">#REF!</definedName>
    <definedName name="_____CPI2">#REF!</definedName>
    <definedName name="_____IRR1">#REF!</definedName>
    <definedName name="_____LUT1">#REF!</definedName>
    <definedName name="_____May08">#REF!</definedName>
    <definedName name="_____NPV1">#REF!</definedName>
    <definedName name="_____UAG99">#REF!</definedName>
    <definedName name="____cpi1">#REF!</definedName>
    <definedName name="____CPI2">#REF!</definedName>
    <definedName name="____IRR1">#REF!</definedName>
    <definedName name="____IZS2">#REF!</definedName>
    <definedName name="____LUT1">#REF!</definedName>
    <definedName name="____May08">#REF!</definedName>
    <definedName name="____NPV1">#REF!</definedName>
    <definedName name="____NPV2">#REF!</definedName>
    <definedName name="____TB1">#REF!</definedName>
    <definedName name="____Tot220">#REF!</definedName>
    <definedName name="____Tot221">#REF!</definedName>
    <definedName name="____Tot232">#REF!</definedName>
    <definedName name="____Tot237">#REF!</definedName>
    <definedName name="____Tot257">#REF!</definedName>
    <definedName name="____Tot258">#REF!</definedName>
    <definedName name="____UAG99">#REF!</definedName>
    <definedName name="___cpi1">#REF!</definedName>
    <definedName name="___CPI2">#REF!</definedName>
    <definedName name="___INDEX_SHEET___ASAP_Utilities">#REF!</definedName>
    <definedName name="___IRR1">#REF!</definedName>
    <definedName name="___IZS2">#REF!</definedName>
    <definedName name="___LUT1">#REF!</definedName>
    <definedName name="___May08">#REF!</definedName>
    <definedName name="___NPV1">#REF!</definedName>
    <definedName name="___NPV2">#REF!</definedName>
    <definedName name="___PL1">#REF!</definedName>
    <definedName name="___TB1">#REF!</definedName>
    <definedName name="___Tot220">#REF!</definedName>
    <definedName name="___Tot221">#REF!</definedName>
    <definedName name="___Tot232">#REF!</definedName>
    <definedName name="___Tot237">#REF!</definedName>
    <definedName name="___Tot257">#REF!</definedName>
    <definedName name="___Tot258">#REF!</definedName>
    <definedName name="___UAG99">#REF!</definedName>
    <definedName name="__123Graph_A" hidden="1">#REF!</definedName>
    <definedName name="__123Graph_A5YRAVER" hidden="1">#REF!</definedName>
    <definedName name="__123Graph_AAVDDAYS" hidden="1">#REF!</definedName>
    <definedName name="__123Graph_B" hidden="1">#REF!</definedName>
    <definedName name="__123Graph_B5YRAVER" hidden="1">#REF!</definedName>
    <definedName name="__123Graph_BAVDDAYS" hidden="1">#REF!</definedName>
    <definedName name="__123Graph_C" hidden="1">#REF!</definedName>
    <definedName name="__123Graph_CAVDDAYS" hidden="1">#REF!</definedName>
    <definedName name="__123Graph_D5YRAVER" hidden="1">#REF!</definedName>
    <definedName name="__123Graph_X" hidden="1">#REF!</definedName>
    <definedName name="__123Graph_X5YRAVER" hidden="1">#REF!</definedName>
    <definedName name="__123Graph_XAVDDAYS" hidden="1">#REF!</definedName>
    <definedName name="__A66444">#REF!</definedName>
    <definedName name="__cpi1">#REF!</definedName>
    <definedName name="__CPI2">#REF!</definedName>
    <definedName name="__DAT19">#REF!</definedName>
    <definedName name="__DAT20">#REF!</definedName>
    <definedName name="__DAT21">#REF!</definedName>
    <definedName name="__DataSet1__">#REF!</definedName>
    <definedName name="__DataSet2__">#REF!</definedName>
    <definedName name="__DataSet3__">#REF!</definedName>
    <definedName name="__DataSet4__">#REF!</definedName>
    <definedName name="__INS95">#REF!</definedName>
    <definedName name="__IRR1">#REF!</definedName>
    <definedName name="__IZS2">#REF!</definedName>
    <definedName name="__JUN09">#REF!</definedName>
    <definedName name="__LUT1">#REF!</definedName>
    <definedName name="__MAIN__">#REF!</definedName>
    <definedName name="__May08">#REF!</definedName>
    <definedName name="__MAY09">#REF!</definedName>
    <definedName name="__NPV1">#REF!</definedName>
    <definedName name="__NPV2">#REF!</definedName>
    <definedName name="__PL1">#REF!</definedName>
    <definedName name="__TableData__">#REF!</definedName>
    <definedName name="__TB1">#REF!</definedName>
    <definedName name="__Tot220">#REF!</definedName>
    <definedName name="__Tot221">#REF!</definedName>
    <definedName name="__Tot232">#REF!</definedName>
    <definedName name="__Tot237">#REF!</definedName>
    <definedName name="__Tot257">#REF!</definedName>
    <definedName name="__Tot258">#REF!</definedName>
    <definedName name="__UAG99">#REF!</definedName>
    <definedName name="__WP234">#REF!</definedName>
    <definedName name="_0020">#REF!</definedName>
    <definedName name="_0030">#REF!</definedName>
    <definedName name="_0270">#REF!</definedName>
    <definedName name="_0672A001">#REF!</definedName>
    <definedName name="_0700">#REF!</definedName>
    <definedName name="_0701">#REF!</definedName>
    <definedName name="_0710">#REF!</definedName>
    <definedName name="_1___123Graph_ACHART_1" hidden="1">#REF!</definedName>
    <definedName name="_1__123Graph_ACHART_1" hidden="1">#REF!</definedName>
    <definedName name="_10___123Graph_ACHART_9" hidden="1">#REF!</definedName>
    <definedName name="_10__123Graph_ACHART_1" hidden="1">#REF!</definedName>
    <definedName name="_10__123Graph_ACHART_2" hidden="1">#REF!</definedName>
    <definedName name="_10__123Graph_ACHART_3" hidden="1">#REF!</definedName>
    <definedName name="_10__123Graph_ACHART_9" hidden="1">#REF!</definedName>
    <definedName name="_10‘_u€_0_0_0">#REF!,#REF!,#REF!,#REF!,#REF!,#REF!</definedName>
    <definedName name="_100__123Graph_ACHART_9" hidden="1">#REF!</definedName>
    <definedName name="_100__123Graph_DCHART_25" hidden="1">#REF!</definedName>
    <definedName name="_101__123Graph_BCHART_1" hidden="1">#REF!</definedName>
    <definedName name="_101__123Graph_CCHART_2" hidden="1">#REF!</definedName>
    <definedName name="_102__123Graph_BCHART_13" hidden="1">#REF!</definedName>
    <definedName name="_102__123Graph_CCHART_26" hidden="1">#REF!</definedName>
    <definedName name="_103__123Graph_BCHART_19" hidden="1">#REF!</definedName>
    <definedName name="_103__123Graph_BCHART_5" hidden="1">#REF!</definedName>
    <definedName name="_104__123Graph_DCHART_7" hidden="1">#REF!</definedName>
    <definedName name="_105__123Graph_ECHART_26" hidden="1">#REF!</definedName>
    <definedName name="_107__123Graph_CCHART_4" hidden="1">#REF!</definedName>
    <definedName name="_109__123Graph_XCHART_1" hidden="1">#REF!</definedName>
    <definedName name="_11___123Graph_BCHART_1" hidden="1">#REF!</definedName>
    <definedName name="_11__123Graph_ACHART_1" hidden="1">#REF!</definedName>
    <definedName name="_11__123Graph_ACHART_25" hidden="1">#REF!</definedName>
    <definedName name="_11__123Graph_ACHART_5" hidden="1">#REF!</definedName>
    <definedName name="_11__123Graph_BCHART_1" hidden="1">#REF!</definedName>
    <definedName name="_110__123Graph_BCHART_6" hidden="1">#REF!</definedName>
    <definedName name="_111__123Graph_BCHART_1" hidden="1">#REF!</definedName>
    <definedName name="_112__123Graph_BCHART_13" hidden="1">#REF!</definedName>
    <definedName name="_112__123Graph_CCHART_5" hidden="1">#REF!</definedName>
    <definedName name="_113__123Graph_BCHART_19" hidden="1">#REF!</definedName>
    <definedName name="_113__123Graph_BCHART_2" hidden="1">#REF!</definedName>
    <definedName name="_113__123Graph_XCHART_8" hidden="1">#REF!</definedName>
    <definedName name="_114__123Graph_BCHART_25" hidden="1">#REF!</definedName>
    <definedName name="_115__123Graph_BCHART_26" hidden="1">#REF!</definedName>
    <definedName name="_117__123Graph_BCHART_7" hidden="1">#REF!</definedName>
    <definedName name="_117__123Graph_CCHART_6" hidden="1">#REF!</definedName>
    <definedName name="_12___123Graph_BCHART_13" hidden="1">#REF!</definedName>
    <definedName name="_12__123Graph_BCHART_13" hidden="1">#REF!</definedName>
    <definedName name="_122__123Graph_CCHART_7" hidden="1">#REF!</definedName>
    <definedName name="_123__123Graph_DCHART_25" hidden="1">#REF!</definedName>
    <definedName name="_123Graph_A1" hidden="1">#REF!</definedName>
    <definedName name="_124__123Graph_BCHART_2" hidden="1">#REF!</definedName>
    <definedName name="_124__123Graph_BCHART_8" hidden="1">#REF!</definedName>
    <definedName name="_125__123Graph_BCHART_25" hidden="1">#REF!</definedName>
    <definedName name="_125__123Graph_BCHART_3" hidden="1">#REF!</definedName>
    <definedName name="_126__123Graph_BCHART_26" hidden="1">#REF!</definedName>
    <definedName name="_128__123Graph_DCHART_7" hidden="1">#REF!</definedName>
    <definedName name="_129__123Graph_ECHART_26" hidden="1">#REF!</definedName>
    <definedName name="_12u€_0_0_0">#REF!,#REF!,#REF!,#REF!,#REF!,#REF!</definedName>
    <definedName name="_13___123Graph_BCHART_19" hidden="1">#REF!</definedName>
    <definedName name="_13__123Graph_ACHART_3" hidden="1">#REF!</definedName>
    <definedName name="_13__123Graph_ACHART_4" hidden="1">#REF!</definedName>
    <definedName name="_13__123Graph_ACHART_6" hidden="1">#REF!</definedName>
    <definedName name="_13__123Graph_BCHART_19" hidden="1">#REF!</definedName>
    <definedName name="_131__123Graph_BCHART_9" hidden="1">#REF!</definedName>
    <definedName name="_132__123Graph_CCHART_12" hidden="1">#REF!</definedName>
    <definedName name="_134__123Graph_XCHART_1" hidden="1">#REF!</definedName>
    <definedName name="_135__123Graph_BCHART_4" hidden="1">#REF!</definedName>
    <definedName name="_137__123Graph_BCHART_3" hidden="1">#REF!</definedName>
    <definedName name="_139__123Graph_CCHART_2" hidden="1">#REF!</definedName>
    <definedName name="_139__123Graph_XCHART_8" hidden="1">#REF!</definedName>
    <definedName name="_14___123Graph_BCHART_2" hidden="1">#REF!</definedName>
    <definedName name="_14__123Graph_ACHART_2" hidden="1">#REF!</definedName>
    <definedName name="_14__123Graph_BCHART_2" hidden="1">#REF!</definedName>
    <definedName name="_14_0___.0bshe">#REF!,#REF!</definedName>
    <definedName name="_140__123Graph_CCHART_26" hidden="1">#REF!</definedName>
    <definedName name="_145__123Graph_BCHART_5" hidden="1">#REF!</definedName>
    <definedName name="_147__123Graph_CCHART_4" hidden="1">#REF!</definedName>
    <definedName name="_148__123Graph_BCHART_4" hidden="1">#REF!</definedName>
    <definedName name="_15___123Graph_BCHART_25" hidden="1">#REF!</definedName>
    <definedName name="_15__123Graph_ACHART_25" hidden="1">#REF!</definedName>
    <definedName name="_15__123Graph_ACHART_7" hidden="1">#REF!</definedName>
    <definedName name="_15__123Graph_BCHART_25" hidden="1">#REF!</definedName>
    <definedName name="_154__123Graph_CCHART_5" hidden="1">#REF!</definedName>
    <definedName name="_155__123Graph_BCHART_6" hidden="1">#REF!</definedName>
    <definedName name="_159__123Graph_BCHART_5" hidden="1">#REF!</definedName>
    <definedName name="_16___123Graph_BCHART_26" hidden="1">#REF!</definedName>
    <definedName name="_16__123Graph_ACHART_3" hidden="1">#REF!</definedName>
    <definedName name="_16__123Graph_ACHART_5" hidden="1">#REF!</definedName>
    <definedName name="_16__123Graph_BCHART_26" hidden="1">#REF!</definedName>
    <definedName name="_16_00__.0profitlo">#REF!,#REF!</definedName>
    <definedName name="_161__123Graph_CCHART_6" hidden="1">#REF!</definedName>
    <definedName name="_1620">#REF!</definedName>
    <definedName name="_1621">#REF!</definedName>
    <definedName name="_1630">#REF!</definedName>
    <definedName name="_1631">#REF!</definedName>
    <definedName name="_1632">#REF!</definedName>
    <definedName name="_1633">#REF!</definedName>
    <definedName name="_1636">#REF!</definedName>
    <definedName name="_1638">#REF!</definedName>
    <definedName name="_1640">#REF!</definedName>
    <definedName name="_1642">#REF!</definedName>
    <definedName name="_1649">#REF!</definedName>
    <definedName name="_165__123Graph_BCHART_7" hidden="1">#REF!</definedName>
    <definedName name="_1670">#REF!</definedName>
    <definedName name="_1671">#REF!</definedName>
    <definedName name="_168__123Graph_CCHART_7" hidden="1">#REF!</definedName>
    <definedName name="_169__123Graph_DCHART_25" hidden="1">#REF!</definedName>
    <definedName name="_17___123Graph_BCHART_3" hidden="1">#REF!</definedName>
    <definedName name="_17__123Graph_ACHART_4" hidden="1">#REF!</definedName>
    <definedName name="_17__123Graph_ACHART_8" hidden="1">#REF!</definedName>
    <definedName name="_17__123Graph_BCHART_3" hidden="1">#REF!</definedName>
    <definedName name="_170__123Graph_BCHART_6" hidden="1">#REF!</definedName>
    <definedName name="_1711">#REF!</definedName>
    <definedName name="_1720">#REF!</definedName>
    <definedName name="_175__123Graph_BCHART_8" hidden="1">#REF!</definedName>
    <definedName name="_176__123Graph_DCHART_7" hidden="1">#REF!</definedName>
    <definedName name="_177__123Graph_ECHART_26" hidden="1">#REF!</definedName>
    <definedName name="_18___123Graph_BCHART_4" hidden="1">#REF!</definedName>
    <definedName name="_18__123Graph_BCHART_4" hidden="1">#REF!</definedName>
    <definedName name="_18_0bsheet">#REF!</definedName>
    <definedName name="_181__123Graph_BCHART_7" hidden="1">#REF!</definedName>
    <definedName name="_184__123Graph_XCHART_1" hidden="1">#REF!</definedName>
    <definedName name="_185__123Graph_BCHART_9" hidden="1">#REF!</definedName>
    <definedName name="_186__123Graph_CCHART_12" hidden="1">#REF!</definedName>
    <definedName name="_19___123Graph_BCHART_5" hidden="1">#REF!</definedName>
    <definedName name="_19__123Graph_ACHART_6" hidden="1">#REF!</definedName>
    <definedName name="_19__123Graph_ACHART_9" hidden="1">#REF!</definedName>
    <definedName name="_19__123Graph_BCHART_5" hidden="1">#REF!</definedName>
    <definedName name="_191__123Graph_XCHART_8" hidden="1">#REF!</definedName>
    <definedName name="_192__123Graph_BCHART_8" hidden="1">#REF!</definedName>
    <definedName name="_196__123Graph_CCHART_2" hidden="1">#REF!</definedName>
    <definedName name="_197__123Graph_CCHART_26" hidden="1">#REF!</definedName>
    <definedName name="_1BriCY">OFFSET(#REF!,,COUNT(#REF!)-36,,36)</definedName>
    <definedName name="_1BriMAT">OFFSET(#REF!,,COUNT(#REF!)-36,,36)</definedName>
    <definedName name="_1BriPY">OFFSET(#REF!,,COUNT(#REF!)-36,,24)</definedName>
    <definedName name="_1GlaCY">OFFSET(#REF!,,COUNT(#REF!)-36,,36)</definedName>
    <definedName name="_1GlaMAT">OFFSET(#REF!,,COUNT(#REF!)-36,,36)</definedName>
    <definedName name="_1GlaPY">OFFSET(#REF!,,COUNT(#REF!)-36,,24)</definedName>
    <definedName name="_1Ips_RivCY">OFFSET(#REF!,,COUNT(#REF!)-36,,36)</definedName>
    <definedName name="_1Ips_RivMAT">OFFSET(#REF!,,COUNT(#REF!)-36,,36)</definedName>
    <definedName name="_1Ips_RivPY">OFFSET(#REF!,,COUNT(#REF!)-36,,24)</definedName>
    <definedName name="_1IpsCY">OFFSET(#REF!,,COUNT(#REF!)-36,,36)</definedName>
    <definedName name="_1IpsMAT">OFFSET(#REF!,,COUNT(#REF!)-36,,36)</definedName>
    <definedName name="_1IpsPY">OFFSET(#REF!,,COUNT(#REF!)-36,,24)</definedName>
    <definedName name="_1LocCY">OFFSET(#REF!,,COUNT(#REF!)-36,,36)</definedName>
    <definedName name="_1LocMAT">OFFSET(#REF!,,COUNT(#REF!)-36,,36)</definedName>
    <definedName name="_1LocPY">OFFSET(#REF!,,COUNT(#REF!)-36,,24)</definedName>
    <definedName name="_1QldCY">OFFSET(#REF!,,COUNT(#REF!)-36,,36)</definedName>
    <definedName name="_1QldMAT">OFFSET(#REF!,,COUNT(#REF!)-36,,36)</definedName>
    <definedName name="_1QldPY">OFFSET(#REF!,,COUNT(#REF!)-36,,24)</definedName>
    <definedName name="_1RocCY">OFFSET(#REF!,,COUNT(#REF!)-36,,36)</definedName>
    <definedName name="_1RocMAT">OFFSET(#REF!,,COUNT(#REF!)-36,,36)</definedName>
    <definedName name="_1RocPY">OFFSET(#REF!,,COUNT(#REF!)-36,,24)</definedName>
    <definedName name="_1WidCY">OFFSET(#REF!,,COUNT(#REF!)-36,,36)</definedName>
    <definedName name="_1WidMAT">OFFSET(#REF!,,COUNT(#REF!)-36,,36)</definedName>
    <definedName name="_1WidPY">OFFSET(#REF!,,COUNT(#REF!)-36,,24)</definedName>
    <definedName name="_2___123Graph_ACHART_2" hidden="1">#REF!</definedName>
    <definedName name="_2__123Graph_ACHART_1" hidden="1">#REF!</definedName>
    <definedName name="_2__123Graph_ACHART_2" hidden="1">#REF!</definedName>
    <definedName name="_2_0DREPNOTESPR">#REF!</definedName>
    <definedName name="_20___123Graph_BCHART_6" hidden="1">#REF!</definedName>
    <definedName name="_20__123Graph_ACHART_2" hidden="1">#REF!</definedName>
    <definedName name="_20__123Graph_BCHART_6" hidden="1">#REF!</definedName>
    <definedName name="_20_0bsheetmilli">#REF!</definedName>
    <definedName name="_200501">#REF!</definedName>
    <definedName name="_203__123Graph_BCHART_9" hidden="1">#REF!</definedName>
    <definedName name="_204__123Graph_CCHART_12" hidden="1">#REF!</definedName>
    <definedName name="_207__123Graph_CCHART_4" hidden="1">#REF!</definedName>
    <definedName name="_21___123Graph_BCHART_7" hidden="1">#REF!</definedName>
    <definedName name="_21__123Graph_ACHART_25" hidden="1">#REF!</definedName>
    <definedName name="_21__123Graph_ACHART_4" hidden="1">#REF!</definedName>
    <definedName name="_21__123Graph_ACHART_5" hidden="1">#REF!</definedName>
    <definedName name="_21__123Graph_BCHART_1" hidden="1">#REF!</definedName>
    <definedName name="_21__123Graph_BCHART_7" hidden="1">#REF!</definedName>
    <definedName name="_215__123Graph_CCHART_2" hidden="1">#REF!</definedName>
    <definedName name="_216__123Graph_CCHART_26" hidden="1">#REF!</definedName>
    <definedName name="_217__123Graph_CCHART_5" hidden="1">#REF!</definedName>
    <definedName name="_22___123Graph_BCHART_8" hidden="1">#REF!</definedName>
    <definedName name="_22__123Graph_ACHART_2" hidden="1">#REF!</definedName>
    <definedName name="_22__123Graph_ACHART_3" hidden="1">#REF!</definedName>
    <definedName name="_22__123Graph_ACHART_7" hidden="1">#REF!</definedName>
    <definedName name="_22__123Graph_BCHART_13" hidden="1">#REF!</definedName>
    <definedName name="_22__123Graph_BCHART_8" hidden="1">#REF!</definedName>
    <definedName name="_22_0budget13per">#REF!</definedName>
    <definedName name="_227__123Graph_CCHART_4" hidden="1">#REF!</definedName>
    <definedName name="_227__123Graph_CCHART_6" hidden="1">#REF!</definedName>
    <definedName name="_23___123Graph_BCHART_9" hidden="1">#REF!</definedName>
    <definedName name="_23__123Graph_ACHART_25" hidden="1">#REF!</definedName>
    <definedName name="_23__123Graph_BCHART_19" hidden="1">#REF!</definedName>
    <definedName name="_23__123Graph_BCHART_9" hidden="1">#REF!</definedName>
    <definedName name="_237__123Graph_CCHART_7" hidden="1">#REF!</definedName>
    <definedName name="_238__123Graph_CCHART_5" hidden="1">#REF!</definedName>
    <definedName name="_238__123Graph_DCHART_25" hidden="1">#REF!</definedName>
    <definedName name="_24___123Graph_CCHART_12" hidden="1">#REF!</definedName>
    <definedName name="_24__123Graph_CCHART_12" hidden="1">#REF!</definedName>
    <definedName name="_24_0budgetcum">#REF!</definedName>
    <definedName name="_248__123Graph_DCHART_7" hidden="1">#REF!</definedName>
    <definedName name="_249__123Graph_CCHART_6" hidden="1">#REF!</definedName>
    <definedName name="_249__123Graph_ECHART_26" hidden="1">#REF!</definedName>
    <definedName name="_25___123Graph_CCHART_2" hidden="1">#REF!</definedName>
    <definedName name="_25__123Graph_ACHART_6" hidden="1">#REF!</definedName>
    <definedName name="_25__123Graph_ACHART_8" hidden="1">#REF!</definedName>
    <definedName name="_25__123Graph_BCHART_2" hidden="1">#REF!</definedName>
    <definedName name="_25__123Graph_CCHART_2" hidden="1">#REF!</definedName>
    <definedName name="_2500">#REF!</definedName>
    <definedName name="_259__123Graph_XCHART_1" hidden="1">#REF!</definedName>
    <definedName name="_26___123Graph_CCHART_26" hidden="1">#REF!</definedName>
    <definedName name="_26__123Graph_ACHART_5" hidden="1">#REF!</definedName>
    <definedName name="_26__123Graph_BCHART_25" hidden="1">#REF!</definedName>
    <definedName name="_26__123Graph_CCHART_26" hidden="1">#REF!</definedName>
    <definedName name="_26_0Coverp">#REF!</definedName>
    <definedName name="_260__123Graph_CCHART_7" hidden="1">#REF!</definedName>
    <definedName name="_261__123Graph_DCHART_25" hidden="1">#REF!</definedName>
    <definedName name="_2632">#REF!</definedName>
    <definedName name="_2636">#REF!</definedName>
    <definedName name="_269__123Graph_XCHART_8" hidden="1">#REF!</definedName>
    <definedName name="_27___123Graph_CCHART_4" hidden="1">#REF!</definedName>
    <definedName name="_27__123Graph_BCHART_26" hidden="1">#REF!</definedName>
    <definedName name="_27__123Graph_CCHART_4" hidden="1">#REF!</definedName>
    <definedName name="_272__123Graph_DCHART_7" hidden="1">#REF!</definedName>
    <definedName name="_273__123Graph_ECHART_26" hidden="1">#REF!</definedName>
    <definedName name="_28___123Graph_CCHART_5" hidden="1">#REF!</definedName>
    <definedName name="_28__123Graph_ACHART_9" hidden="1">#REF!</definedName>
    <definedName name="_28__123Graph_CCHART_5" hidden="1">#REF!</definedName>
    <definedName name="_28_0DREPBSPR">#REF!</definedName>
    <definedName name="_284__123Graph_XCHART_1" hidden="1">#REF!</definedName>
    <definedName name="_29___123Graph_CCHART_6" hidden="1">#REF!</definedName>
    <definedName name="_29__123Graph_ACHART_4" hidden="1">#REF!</definedName>
    <definedName name="_29__123Graph_ACHART_7" hidden="1">#REF!</definedName>
    <definedName name="_29__123Graph_BCHART_3" hidden="1">#REF!</definedName>
    <definedName name="_29__123Graph_CCHART_6" hidden="1">#REF!</definedName>
    <definedName name="_295__123Graph_XCHART_8" hidden="1">#REF!</definedName>
    <definedName name="_2981">#REF!</definedName>
    <definedName name="_2TJ_Day">#REF!</definedName>
    <definedName name="_3___123Graph_ACHART_25" hidden="1">#REF!</definedName>
    <definedName name="_3__123Graph_ACHART_1" hidden="1">#REF!</definedName>
    <definedName name="_3__123Graph_ACHART_25" hidden="1">#REF!</definedName>
    <definedName name="_30___123Graph_CCHART_7" hidden="1">#REF!</definedName>
    <definedName name="_30__123Graph_CCHART_7" hidden="1">#REF!</definedName>
    <definedName name="_30_0DREPPLPR">#REF!</definedName>
    <definedName name="_30_Sep_08">#REF!</definedName>
    <definedName name="_31___123Graph_DCHART_25" hidden="1">#REF!</definedName>
    <definedName name="_31__123Graph_ACHART_3" hidden="1">#REF!</definedName>
    <definedName name="_31__123Graph_ACHART_6" hidden="1">#REF!</definedName>
    <definedName name="_31__123Graph_BCHART_1" hidden="1">#REF!</definedName>
    <definedName name="_31__123Graph_BCHART_4" hidden="1">#REF!</definedName>
    <definedName name="_31__123Graph_DCHART_25" hidden="1">#REF!</definedName>
    <definedName name="_3110">#REF!</definedName>
    <definedName name="_3133_313301">#REF!</definedName>
    <definedName name="_32___123Graph_DCHART_7" hidden="1">#REF!</definedName>
    <definedName name="_32__123Graph_BCHART_13" hidden="1">#REF!</definedName>
    <definedName name="_32__123Graph_DCHART_7" hidden="1">#REF!</definedName>
    <definedName name="_32_0M.I.M._HOLDINGS_LIMITED_AND_CONTROLLED_ENTIT">#REF!</definedName>
    <definedName name="_3200">#REF!</definedName>
    <definedName name="_3201">#REF!</definedName>
    <definedName name="_3230">#REF!</definedName>
    <definedName name="_3231">#REF!</definedName>
    <definedName name="_3270">#REF!</definedName>
    <definedName name="_3271">#REF!</definedName>
    <definedName name="_33___123Graph_ECHART_26" hidden="1">#REF!</definedName>
    <definedName name="_33__123Graph_ACHART_8" hidden="1">#REF!</definedName>
    <definedName name="_33__123Graph_BCHART_19" hidden="1">#REF!</definedName>
    <definedName name="_33__123Graph_BCHART_5" hidden="1">#REF!</definedName>
    <definedName name="_33__123Graph_ECHART_26" hidden="1">#REF!</definedName>
    <definedName name="_34___123Graph_XCHART_1" hidden="1">#REF!</definedName>
    <definedName name="_34__123Graph_ACHART_3" hidden="1">#REF!</definedName>
    <definedName name="_34__123Graph_XCHART_1" hidden="1">#REF!</definedName>
    <definedName name="_34_0No">#REF!</definedName>
    <definedName name="_35___123Graph_XCHART_8" hidden="1">#REF!</definedName>
    <definedName name="_35__123Graph_BCHART_6" hidden="1">#REF!</definedName>
    <definedName name="_35__123Graph_XCHART_8" hidden="1">#REF!</definedName>
    <definedName name="_3500">#REF!</definedName>
    <definedName name="_3503">#REF!</definedName>
    <definedName name="_3509">#REF!</definedName>
    <definedName name="_36__123Graph_ACHART_5" hidden="1">#REF!</definedName>
    <definedName name="_36__123Graph_ACHART_7" hidden="1">#REF!</definedName>
    <definedName name="_36__123Graph_BCHART_2" hidden="1">#REF!</definedName>
    <definedName name="_36_0profitloss">#REF!</definedName>
    <definedName name="_37__123Graph_ACHART_9" hidden="1">#REF!</definedName>
    <definedName name="_37__123Graph_BCHART_25" hidden="1">#REF!</definedName>
    <definedName name="_37__123Graph_BCHART_7" hidden="1">#REF!</definedName>
    <definedName name="_38__123Graph_BCHART_26" hidden="1">#REF!</definedName>
    <definedName name="_38_0profitloss1">#REF!</definedName>
    <definedName name="_39__123Graph_BCHART_8" hidden="1">#REF!</definedName>
    <definedName name="_4___123Graph_ACHART_3" hidden="1">#REF!</definedName>
    <definedName name="_4__123Graph_ACHART_1" hidden="1">#REF!</definedName>
    <definedName name="_4__123Graph_ACHART_2" hidden="1">#REF!</definedName>
    <definedName name="_4__123Graph_ACHART_3" hidden="1">#REF!</definedName>
    <definedName name="_4_0Note">#REF!</definedName>
    <definedName name="_40_0profitlossadditio">#REF!</definedName>
    <definedName name="_41__123Graph_ACHART_4" hidden="1">#REF!</definedName>
    <definedName name="_41__123Graph_ACHART_8" hidden="1">#REF!</definedName>
    <definedName name="_41__123Graph_BCHART_1" hidden="1">#REF!</definedName>
    <definedName name="_41__123Graph_BCHART_3" hidden="1">#REF!</definedName>
    <definedName name="_41__123Graph_BCHART_9" hidden="1">#REF!</definedName>
    <definedName name="_42__123Graph_BCHART_13" hidden="1">#REF!</definedName>
    <definedName name="_42__123Graph_CCHART_12" hidden="1">#REF!</definedName>
    <definedName name="_42_0profitlosscum">#REF!</definedName>
    <definedName name="_43__123Graph_ACHART_6" hidden="1">#REF!</definedName>
    <definedName name="_43__123Graph_BCHART_19" hidden="1">#REF!</definedName>
    <definedName name="_44__123Graph_BCHART_4" hidden="1">#REF!</definedName>
    <definedName name="_44__123Graph_CCHART_2" hidden="1">#REF!</definedName>
    <definedName name="_44_0profitlossmilli">#REF!</definedName>
    <definedName name="_45__123Graph_ACHART_4" hidden="1">#REF!</definedName>
    <definedName name="_45__123Graph_CCHART_26" hidden="1">#REF!</definedName>
    <definedName name="_46__123Graph_ACHART_9" hidden="1">#REF!</definedName>
    <definedName name="_47__123Graph_BCHART_2" hidden="1">#REF!</definedName>
    <definedName name="_47__123Graph_BCHART_5" hidden="1">#REF!</definedName>
    <definedName name="_47__123Graph_CCHART_4" hidden="1">#REF!</definedName>
    <definedName name="_48__123Graph_BCHART_25" hidden="1">#REF!</definedName>
    <definedName name="_49__123Graph_BCHART_26" hidden="1">#REF!</definedName>
    <definedName name="_49__123Graph_CCHART_5" hidden="1">#REF!</definedName>
    <definedName name="_5___123Graph_ACHART_4" hidden="1">#REF!</definedName>
    <definedName name="_5__123Graph_ACHART_1" hidden="1">#REF!</definedName>
    <definedName name="_5__123Graph_ACHART_25" hidden="1">#REF!</definedName>
    <definedName name="_5__123Graph_ACHART_4" hidden="1">#REF!</definedName>
    <definedName name="_5_day_Peak">#REF!</definedName>
    <definedName name="_50__123Graph_ACHART_7" hidden="1">#REF!</definedName>
    <definedName name="_50__123Graph_BCHART_6" hidden="1">#REF!</definedName>
    <definedName name="_51__123Graph_ACHART_5" hidden="1">#REF!</definedName>
    <definedName name="_51__123Graph_BCHART_1" hidden="1">#REF!</definedName>
    <definedName name="_51__123Graph_CCHART_6" hidden="1">#REF!</definedName>
    <definedName name="_52__123Graph_BCHART_13" hidden="1">#REF!</definedName>
    <definedName name="_53__123Graph_BCHART_19" hidden="1">#REF!</definedName>
    <definedName name="_53__123Graph_BCHART_3" hidden="1">#REF!</definedName>
    <definedName name="_53__123Graph_BCHART_7" hidden="1">#REF!</definedName>
    <definedName name="_53__123Graph_CCHART_7" hidden="1">#REF!</definedName>
    <definedName name="_54__123Graph_DCHART_25" hidden="1">#REF!</definedName>
    <definedName name="_56__123Graph_ACHART_5" hidden="1">#REF!</definedName>
    <definedName name="_56__123Graph_BCHART_8" hidden="1">#REF!</definedName>
    <definedName name="_56__123Graph_DCHART_7" hidden="1">#REF!</definedName>
    <definedName name="_57__123Graph_ACHART_8" hidden="1">#REF!</definedName>
    <definedName name="_57__123Graph_BCHART_4" hidden="1">#REF!</definedName>
    <definedName name="_57__123Graph_ECHART_26" hidden="1">#REF!</definedName>
    <definedName name="_58__123Graph_BCHART_2" hidden="1">#REF!</definedName>
    <definedName name="_59__123Graph_BCHART_25" hidden="1">#REF!</definedName>
    <definedName name="_59__123Graph_BCHART_9" hidden="1">#REF!</definedName>
    <definedName name="_59__123Graph_XCHART_1" hidden="1">#REF!</definedName>
    <definedName name="_6_ˆ0u€_0_0_0">#REF!,#REF!,#REF!,#REF!,#REF!,#REF!</definedName>
    <definedName name="_6___123Graph_ACHART_5" hidden="1">#REF!</definedName>
    <definedName name="_6__123Graph_ACHART_2" hidden="1">#REF!</definedName>
    <definedName name="_6__123Graph_ACHART_5" hidden="1">#REF!</definedName>
    <definedName name="_60__123Graph_BCHART_26" hidden="1">#REF!</definedName>
    <definedName name="_60__123Graph_CCHART_12" hidden="1">#REF!</definedName>
    <definedName name="_61__123Graph_ACHART_6" hidden="1">#REF!</definedName>
    <definedName name="_61__123Graph_BCHART_5" hidden="1">#REF!</definedName>
    <definedName name="_61__123Graph_XCHART_8" hidden="1">#REF!</definedName>
    <definedName name="_63__123Graph_CCHART_2" hidden="1">#REF!</definedName>
    <definedName name="_64__123Graph_ACHART_9" hidden="1">#REF!</definedName>
    <definedName name="_64__123Graph_CCHART_26" hidden="1">#REF!</definedName>
    <definedName name="_65__123Graph_BCHART_3" hidden="1">#REF!</definedName>
    <definedName name="_65__123Graph_BCHART_6" hidden="1">#REF!</definedName>
    <definedName name="_67__123Graph_ACHART_6" hidden="1">#REF!</definedName>
    <definedName name="_67__123Graph_CCHART_4" hidden="1">#REF!</definedName>
    <definedName name="_69__123Graph_BCHART_7" hidden="1">#REF!</definedName>
    <definedName name="_7___123Graph_ACHART_6" hidden="1">#REF!</definedName>
    <definedName name="_7__123Graph_ACHART_1" hidden="1">#REF!</definedName>
    <definedName name="_7__123Graph_ACHART_25" hidden="1">#REF!</definedName>
    <definedName name="_7__123Graph_ACHART_3" hidden="1">#REF!</definedName>
    <definedName name="_7__123Graph_ACHART_6" hidden="1">#REF!</definedName>
    <definedName name="_70__123Graph_BCHART_4" hidden="1">#REF!</definedName>
    <definedName name="_70__123Graph_CCHART_5" hidden="1">#REF!</definedName>
    <definedName name="_71__123Graph_ACHART_7" hidden="1">#REF!</definedName>
    <definedName name="_71__123Graph_BCHART_1" hidden="1">#REF!</definedName>
    <definedName name="_72__123Graph_BCHART_13" hidden="1">#REF!</definedName>
    <definedName name="_73__123Graph_BCHART_19" hidden="1">#REF!</definedName>
    <definedName name="_73__123Graph_BCHART_8" hidden="1">#REF!</definedName>
    <definedName name="_73__123Graph_CCHART_6" hidden="1">#REF!</definedName>
    <definedName name="_75__123Graph_BCHART_5" hidden="1">#REF!</definedName>
    <definedName name="_76__123Graph_CCHART_7" hidden="1">#REF!</definedName>
    <definedName name="_77__123Graph_BCHART_9" hidden="1">#REF!</definedName>
    <definedName name="_77__123Graph_DCHART_25" hidden="1">#REF!</definedName>
    <definedName name="_78__123Graph_ACHART_7" hidden="1">#REF!</definedName>
    <definedName name="_78__123Graph_CCHART_12" hidden="1">#REF!</definedName>
    <definedName name="_8_ˆ0u€_0_0_0">#REF!,#REF!,#REF!,#REF!,#REF!,#REF!</definedName>
    <definedName name="_8___123Graph_ACHART_7" hidden="1">#REF!</definedName>
    <definedName name="_8__123Graph_ACHART_2" hidden="1">#REF!</definedName>
    <definedName name="_8__123Graph_ACHART_7" hidden="1">#REF!</definedName>
    <definedName name="_80__123Graph_BCHART_2" hidden="1">#REF!</definedName>
    <definedName name="_80__123Graph_BCHART_6" hidden="1">#REF!</definedName>
    <definedName name="_80__123Graph_DCHART_7" hidden="1">#REF!</definedName>
    <definedName name="_81__123Graph_ACHART_8" hidden="1">#REF!</definedName>
    <definedName name="_81__123Graph_BCHART_25" hidden="1">#REF!</definedName>
    <definedName name="_81__123Graph_ECHART_26" hidden="1">#REF!</definedName>
    <definedName name="_82__123Graph_BCHART_26" hidden="1">#REF!</definedName>
    <definedName name="_82__123Graph_CCHART_2" hidden="1">#REF!</definedName>
    <definedName name="_83__123Graph_CCHART_26" hidden="1">#REF!</definedName>
    <definedName name="_84__123Graph_XCHART_1" hidden="1">#REF!</definedName>
    <definedName name="_85__123Graph_BCHART_7" hidden="1">#REF!</definedName>
    <definedName name="_87__123Graph_CCHART_4" hidden="1">#REF!</definedName>
    <definedName name="_87__123Graph_XCHART_8" hidden="1">#REF!</definedName>
    <definedName name="_89__123Graph_ACHART_8" hidden="1">#REF!</definedName>
    <definedName name="_89__123Graph_BCHART_3" hidden="1">#REF!</definedName>
    <definedName name="_9___123Graph_ACHART_8" hidden="1">#REF!</definedName>
    <definedName name="_9__123Graph_ACHART_25" hidden="1">#REF!</definedName>
    <definedName name="_9__123Graph_ACHART_4" hidden="1">#REF!</definedName>
    <definedName name="_9__123Graph_ACHART_8" hidden="1">#REF!</definedName>
    <definedName name="_90__123Graph_BCHART_8" hidden="1">#REF!</definedName>
    <definedName name="_91__123Graph_ACHART_9" hidden="1">#REF!</definedName>
    <definedName name="_91__123Graph_CCHART_5" hidden="1">#REF!</definedName>
    <definedName name="_95__123Graph_BCHART_9" hidden="1">#REF!</definedName>
    <definedName name="_95__123Graph_CCHART_6" hidden="1">#REF!</definedName>
    <definedName name="_96__123Graph_BCHART_4" hidden="1">#REF!</definedName>
    <definedName name="_96__123Graph_CCHART_12" hidden="1">#REF!</definedName>
    <definedName name="_99__123Graph_CCHART_7" hidden="1">#REF!</definedName>
    <definedName name="_A66444">#REF!</definedName>
    <definedName name="_ADDIN_LOAD__L_">#REF!</definedName>
    <definedName name="_AtRisk_SimSetting_AutomaticallyGenerateReports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pi1">#REF!</definedName>
    <definedName name="_CPI2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3">#REF!</definedName>
    <definedName name="_DAT4">#REF!</definedName>
    <definedName name="_DAT5">#REF!</definedName>
    <definedName name="_DAT500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g">#REF!</definedName>
    <definedName name="_INS95">#REF!</definedName>
    <definedName name="_INT22">#REF!</definedName>
    <definedName name="_IRR1">#REF!</definedName>
    <definedName name="_IZS2">#REF!</definedName>
    <definedName name="_Jnl26">#REF!</definedName>
    <definedName name="_JUN09">#REF!</definedName>
    <definedName name="_Key1" hidden="1">#REF!</definedName>
    <definedName name="_Key2" hidden="1">#REF!</definedName>
    <definedName name="_LUT1">#REF!</definedName>
    <definedName name="_May">#REF!</definedName>
    <definedName name="_May08">#REF!</definedName>
    <definedName name="_MAY09">#REF!</definedName>
    <definedName name="_NPV1">#REF!</definedName>
    <definedName name="_NPV2">#REF!</definedName>
    <definedName name="_Order1" hidden="1">255</definedName>
    <definedName name="_Order2" hidden="1">255</definedName>
    <definedName name="_PA21">#REF!</definedName>
    <definedName name="_pdCalendarDate">#REF!</definedName>
    <definedName name="_pdCalendarDay">#REF!</definedName>
    <definedName name="_pdCommencementDate">#REF!</definedName>
    <definedName name="_pdFirstPaymentDate">#REF!</definedName>
    <definedName name="_pdFrequency">#REF!</definedName>
    <definedName name="_pdInstrumentCalendarDate">#REF!</definedName>
    <definedName name="_pdInstrumentCommencement">#REF!</definedName>
    <definedName name="_pdInstrumentFirstRegularDate">#REF!</definedName>
    <definedName name="_pdInstrumentNoOfPayments">#REF!</definedName>
    <definedName name="_pdNoOfPayments">#REF!</definedName>
    <definedName name="_pdPaymentFrequency">#REF!</definedName>
    <definedName name="_pdUnadjustedDates">OFFSET(#REF!,1,0,_pdNoOfPayments+1,1)</definedName>
    <definedName name="_PL1">#REF!</definedName>
    <definedName name="_sch2">#REF!</definedName>
    <definedName name="_sch3">#REF!</definedName>
    <definedName name="_smChart1InFolders" hidden="1">"_0"</definedName>
    <definedName name="_smChartCount" hidden="1">1</definedName>
    <definedName name="_smChartName1" hidden="1">"LVRChart"</definedName>
    <definedName name="_smCustomSelectedCount" hidden="1">0</definedName>
    <definedName name="_smFldName1" hidden="1">"Schematics"</definedName>
    <definedName name="_smFldSelected1" hidden="1">"All Sheets"</definedName>
    <definedName name="_smFoldersCount" hidden="1">1</definedName>
    <definedName name="_smStandardSelectedCount" hidden="1">1</definedName>
    <definedName name="_smWarning" hidden="1">"WARNING! All names beginning with ""_sm"" or ending with ""InFolders"" are required by the Sheet Manager Add-In and should not be modified."</definedName>
    <definedName name="_Sort" hidden="1">#REF!</definedName>
    <definedName name="_tab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B1">#REF!</definedName>
    <definedName name="_Tot199">#REF!</definedName>
    <definedName name="_Tot220">#REF!</definedName>
    <definedName name="_Tot221">#REF!</definedName>
    <definedName name="_Tot222">#REF!</definedName>
    <definedName name="_Tot229">#REF!</definedName>
    <definedName name="_Tot230">#REF!</definedName>
    <definedName name="_Tot232">#REF!</definedName>
    <definedName name="_Tot237">#REF!</definedName>
    <definedName name="_Tot238">#REF!</definedName>
    <definedName name="_Tot241">#REF!</definedName>
    <definedName name="_Tot242">#REF!</definedName>
    <definedName name="_Tot243">#REF!</definedName>
    <definedName name="_Tot244">#REF!</definedName>
    <definedName name="_tot245">#REF!</definedName>
    <definedName name="_tot253">#REF!</definedName>
    <definedName name="_Tot255">#REF!</definedName>
    <definedName name="_Tot257">#REF!</definedName>
    <definedName name="_Tot258">#REF!</definedName>
    <definedName name="_Tot259">#REF!</definedName>
    <definedName name="_Tot261">#REF!</definedName>
    <definedName name="_Tot262">#REF!</definedName>
    <definedName name="_Tot263">#REF!</definedName>
    <definedName name="_Tot266">#REF!</definedName>
    <definedName name="_UAG99">#REF!</definedName>
    <definedName name="_User">#REF!</definedName>
    <definedName name="_WP234">#REF!</definedName>
    <definedName name="a">#REF!</definedName>
    <definedName name="A_Eff_SO_Corrected">OFFSET(#REF!,0,0,,COUNTA(#REF!)-1)</definedName>
    <definedName name="A_Eff_SO_Target">OFFSET(#REF!,0,0,,COUNTA(#REF!)-1)</definedName>
    <definedName name="A_GI_Corrected">OFFSET(#REF!,0,0,,COUNTA(#REF!)-1)</definedName>
    <definedName name="A_GI_Lower_Target">OFFSET(#REF!,0,0,,COUNTA(#REF!)-1)</definedName>
    <definedName name="A_GI_Upper_Target">OFFSET(#REF!,0,0,,COUNTA(#REF!)-1)</definedName>
    <definedName name="A_Resid_Input">#REF!</definedName>
    <definedName name="A_Resid_Mrgins">#REF!</definedName>
    <definedName name="A_Starts_Cold">OFFSET(#REF!,0,0,,COUNTA(#REF!)-1)</definedName>
    <definedName name="A_Starts_Hot">OFFSET(#REF!,0,0,,COUNTA(#REF!)-1)</definedName>
    <definedName name="A_Starts_Warm">OFFSET(#REF!,0,0,,COUNTA(#REF!)-1)</definedName>
    <definedName name="A10acvalue">#REF!</definedName>
    <definedName name="A10offset">10</definedName>
    <definedName name="A10remlife">#REF!</definedName>
    <definedName name="A10resid">#REF!</definedName>
    <definedName name="A10stdlife">#REF!</definedName>
    <definedName name="A10taxremlife">#REF!</definedName>
    <definedName name="A10taxstdlife">#REF!</definedName>
    <definedName name="A10taxvalue">#REF!</definedName>
    <definedName name="A10value">#REF!</definedName>
    <definedName name="A11acvalue">#REF!</definedName>
    <definedName name="A11offset">11</definedName>
    <definedName name="A11remlife">#REF!</definedName>
    <definedName name="A11resid">#REF!</definedName>
    <definedName name="A11stdlife">#REF!</definedName>
    <definedName name="A11taxremlife">#REF!</definedName>
    <definedName name="A11taxstdlife">#REF!</definedName>
    <definedName name="A11taxvalue">#REF!</definedName>
    <definedName name="A11value">#REF!</definedName>
    <definedName name="A12acvalue">#REF!</definedName>
    <definedName name="A12offset">12</definedName>
    <definedName name="A12remlife">#REF!</definedName>
    <definedName name="A12resid">#REF!</definedName>
    <definedName name="A12stdlife">#REF!</definedName>
    <definedName name="A12taxremlife">#REF!</definedName>
    <definedName name="A12taxstdlife">#REF!</definedName>
    <definedName name="A12taxvalue">#REF!</definedName>
    <definedName name="A12value">#REF!</definedName>
    <definedName name="A13acvalue">#REF!</definedName>
    <definedName name="A13offset">13</definedName>
    <definedName name="A13remlife">#REF!</definedName>
    <definedName name="A13resid">#REF!</definedName>
    <definedName name="A13stdlife">#REF!</definedName>
    <definedName name="A13taxremlife">#REF!</definedName>
    <definedName name="A13taxstdlife">#REF!</definedName>
    <definedName name="A13taxvalue">#REF!</definedName>
    <definedName name="A13value">#REF!</definedName>
    <definedName name="A14acvalue">#REF!</definedName>
    <definedName name="A14offset">14</definedName>
    <definedName name="A14remlife">#REF!</definedName>
    <definedName name="A14resid">#REF!</definedName>
    <definedName name="A14stdlife">#REF!</definedName>
    <definedName name="A14taxremlife">#REF!</definedName>
    <definedName name="A14taxstdlife">#REF!</definedName>
    <definedName name="A14taxvalue">#REF!</definedName>
    <definedName name="A14value">#REF!</definedName>
    <definedName name="A15acvalue">#REF!</definedName>
    <definedName name="A15offset">15</definedName>
    <definedName name="A15rem">#REF!</definedName>
    <definedName name="A15remlife">#REF!</definedName>
    <definedName name="A15resid">#REF!</definedName>
    <definedName name="A15stdlife">#REF!</definedName>
    <definedName name="A15taxremlife">#REF!</definedName>
    <definedName name="A15taxstdlife">#REF!</definedName>
    <definedName name="A15taxvalue">#REF!</definedName>
    <definedName name="A15value">#REF!</definedName>
    <definedName name="A16acvalue">#REF!</definedName>
    <definedName name="A16offset">16</definedName>
    <definedName name="A16remlife">#REF!</definedName>
    <definedName name="A16resid">#REF!</definedName>
    <definedName name="A16stdlife">#REF!</definedName>
    <definedName name="A16taxremlife">#REF!</definedName>
    <definedName name="A16taxstdlife">#REF!</definedName>
    <definedName name="A16taxvalue">#REF!</definedName>
    <definedName name="A16value">#REF!</definedName>
    <definedName name="A17acvalue">#REF!</definedName>
    <definedName name="A17offset">17</definedName>
    <definedName name="A17remlife">#REF!</definedName>
    <definedName name="A17resid">#REF!</definedName>
    <definedName name="A17stdlife">#REF!</definedName>
    <definedName name="A17taxremlife">#REF!</definedName>
    <definedName name="A17taxstdlife">#REF!</definedName>
    <definedName name="A17taxvalue">#REF!</definedName>
    <definedName name="A17value">#REF!</definedName>
    <definedName name="A18acvalue">#REF!</definedName>
    <definedName name="A18offset">18</definedName>
    <definedName name="A18remlife">#REF!</definedName>
    <definedName name="A18stdlife">#REF!</definedName>
    <definedName name="A18taxremlife">#REF!</definedName>
    <definedName name="A18taxstdlife">#REF!</definedName>
    <definedName name="A18taxvalue">#REF!</definedName>
    <definedName name="A18value">#REF!</definedName>
    <definedName name="A19acvalue">#REF!</definedName>
    <definedName name="A19offset">19</definedName>
    <definedName name="A19remlife">#REF!</definedName>
    <definedName name="A19stdlife">#REF!</definedName>
    <definedName name="A19taxremlife">#REF!</definedName>
    <definedName name="A19taxstdlife">#REF!</definedName>
    <definedName name="A19taxvalue">#REF!</definedName>
    <definedName name="A19value">#REF!</definedName>
    <definedName name="A1acvalue">#REF!</definedName>
    <definedName name="A1offset">1</definedName>
    <definedName name="A1remlife">#REF!</definedName>
    <definedName name="A1resid">#REF!</definedName>
    <definedName name="a1std">#REF!</definedName>
    <definedName name="A1stdlife">#REF!</definedName>
    <definedName name="A1taxremlife">#REF!</definedName>
    <definedName name="A1taxstdlife">#REF!</definedName>
    <definedName name="A1taxvalue">#REF!</definedName>
    <definedName name="a1valu">#REF!</definedName>
    <definedName name="A1value">#REF!</definedName>
    <definedName name="A20acvalue">#REF!</definedName>
    <definedName name="A20offset">20</definedName>
    <definedName name="A20remlife">#REF!</definedName>
    <definedName name="A20stdlife">#REF!</definedName>
    <definedName name="A20taxremlife">#REF!</definedName>
    <definedName name="A20taxstdlife">#REF!</definedName>
    <definedName name="A20taxvalue">#REF!</definedName>
    <definedName name="A20value">#REF!</definedName>
    <definedName name="A21acvalue">#REF!</definedName>
    <definedName name="A21offset">21</definedName>
    <definedName name="A21remlife">#REF!</definedName>
    <definedName name="A21stdlife">#REF!</definedName>
    <definedName name="A21taxremlife">#REF!</definedName>
    <definedName name="A21taxstdlife">#REF!</definedName>
    <definedName name="A21taxvalue">#REF!</definedName>
    <definedName name="A21value">#REF!</definedName>
    <definedName name="A22acvalue">#REF!</definedName>
    <definedName name="A22offset">22</definedName>
    <definedName name="A22remlife">#REF!</definedName>
    <definedName name="A22stdlife">#REF!</definedName>
    <definedName name="A22taxremlife">#REF!</definedName>
    <definedName name="A22taxstdlife">#REF!</definedName>
    <definedName name="A22taxvalue">#REF!</definedName>
    <definedName name="A22value">#REF!</definedName>
    <definedName name="A2325806K">#REF!,#REF!</definedName>
    <definedName name="A2325806K_Data">#REF!</definedName>
    <definedName name="A2325806K_Latest">#REF!</definedName>
    <definedName name="A2325807L">#REF!,#REF!</definedName>
    <definedName name="A2325807L_Data">#REF!</definedName>
    <definedName name="A2325807L_Latest">#REF!</definedName>
    <definedName name="A2325810A">#REF!,#REF!</definedName>
    <definedName name="A2325810A_Data">#REF!</definedName>
    <definedName name="A2325810A_Latest">#REF!</definedName>
    <definedName name="A2325811C">#REF!,#REF!</definedName>
    <definedName name="A2325811C_Data">#REF!</definedName>
    <definedName name="A2325811C_Latest">#REF!</definedName>
    <definedName name="A2325812F">#REF!,#REF!</definedName>
    <definedName name="A2325812F_Data">#REF!</definedName>
    <definedName name="A2325812F_Latest">#REF!</definedName>
    <definedName name="A2325815L">#REF!,#REF!</definedName>
    <definedName name="A2325815L_Data">#REF!</definedName>
    <definedName name="A2325815L_Latest">#REF!</definedName>
    <definedName name="A2325816R">#REF!,#REF!</definedName>
    <definedName name="A2325816R_Data">#REF!</definedName>
    <definedName name="A2325816R_Latest">#REF!</definedName>
    <definedName name="A2325817T">#REF!,#REF!</definedName>
    <definedName name="A2325817T_Data">#REF!</definedName>
    <definedName name="A2325817T_Latest">#REF!</definedName>
    <definedName name="A2325820F">#REF!,#REF!</definedName>
    <definedName name="A2325820F_Data">#REF!</definedName>
    <definedName name="A2325820F_Latest">#REF!</definedName>
    <definedName name="A2325821J">#REF!,#REF!</definedName>
    <definedName name="A2325821J_Data">#REF!</definedName>
    <definedName name="A2325821J_Latest">#REF!</definedName>
    <definedName name="A2325822K">#REF!,#REF!</definedName>
    <definedName name="A2325822K_Data">#REF!</definedName>
    <definedName name="A2325822K_Latest">#REF!</definedName>
    <definedName name="A2325825T">#REF!,#REF!</definedName>
    <definedName name="A2325825T_Data">#REF!</definedName>
    <definedName name="A2325825T_Latest">#REF!</definedName>
    <definedName name="A2325826V">#REF!,#REF!</definedName>
    <definedName name="A2325826V_Data">#REF!</definedName>
    <definedName name="A2325826V_Latest">#REF!</definedName>
    <definedName name="A2325827W">#REF!,#REF!</definedName>
    <definedName name="A2325827W_Data">#REF!</definedName>
    <definedName name="A2325827W_Latest">#REF!</definedName>
    <definedName name="A2325830K">#REF!,#REF!</definedName>
    <definedName name="A2325830K_Data">#REF!</definedName>
    <definedName name="A2325830K_Latest">#REF!</definedName>
    <definedName name="A2325831L">#REF!,#REF!</definedName>
    <definedName name="A2325831L_Data">#REF!</definedName>
    <definedName name="A2325831L_Latest">#REF!</definedName>
    <definedName name="A2325832R">#REF!,#REF!</definedName>
    <definedName name="A2325832R_Data">#REF!</definedName>
    <definedName name="A2325832R_Latest">#REF!</definedName>
    <definedName name="A2325835W">#REF!,#REF!</definedName>
    <definedName name="A2325835W_Data">#REF!</definedName>
    <definedName name="A2325835W_Latest">#REF!</definedName>
    <definedName name="A2325836X">#REF!,#REF!</definedName>
    <definedName name="A2325836X_Data">#REF!</definedName>
    <definedName name="A2325836X_Latest">#REF!</definedName>
    <definedName name="A2325837A">#REF!,#REF!</definedName>
    <definedName name="A2325837A_Data">#REF!</definedName>
    <definedName name="A2325837A_Latest">#REF!</definedName>
    <definedName name="A2325840R">#REF!,#REF!</definedName>
    <definedName name="A2325840R_Data">#REF!</definedName>
    <definedName name="A2325840R_Latest">#REF!</definedName>
    <definedName name="A2325841T">#REF!,#REF!</definedName>
    <definedName name="A2325841T_Data">#REF!</definedName>
    <definedName name="A2325841T_Latest">#REF!</definedName>
    <definedName name="A2325842V">#REF!,#REF!</definedName>
    <definedName name="A2325842V_Data">#REF!</definedName>
    <definedName name="A2325842V_Latest">#REF!</definedName>
    <definedName name="A2325845A">#REF!,#REF!</definedName>
    <definedName name="A2325845A_Data">#REF!</definedName>
    <definedName name="A2325845A_Latest">#REF!</definedName>
    <definedName name="A2325846C">#REF!,#REF!</definedName>
    <definedName name="A2325846C_Data">#REF!</definedName>
    <definedName name="A2325846C_Latest">#REF!</definedName>
    <definedName name="A2325847F">#REF!,#REF!</definedName>
    <definedName name="A2325847F_Data">#REF!</definedName>
    <definedName name="A2325847F_Latest">#REF!</definedName>
    <definedName name="A2325850V">#REF!,#REF!</definedName>
    <definedName name="A2325850V_Data">#REF!</definedName>
    <definedName name="A2325850V_Latest">#REF!</definedName>
    <definedName name="A2325891R">#REF!,#REF!</definedName>
    <definedName name="A2325892T">#REF!,#REF!</definedName>
    <definedName name="A2325895X">#REF!,#REF!</definedName>
    <definedName name="A2325936J">#REF!,#REF!</definedName>
    <definedName name="A2325937K">#REF!,#REF!</definedName>
    <definedName name="A2325940X">#REF!,#REF!</definedName>
    <definedName name="A2325981V">#REF!,#REF!</definedName>
    <definedName name="A2325982W">#REF!,#REF!</definedName>
    <definedName name="A2325985C">#REF!,#REF!</definedName>
    <definedName name="A2326026R">#REF!,#REF!</definedName>
    <definedName name="A2326027T">#REF!,#REF!</definedName>
    <definedName name="A2326030F">#REF!,#REF!</definedName>
    <definedName name="A2326071A">#REF!,#REF!</definedName>
    <definedName name="A2326072C">#REF!,#REF!</definedName>
    <definedName name="A2326075K">#REF!,#REF!</definedName>
    <definedName name="A2326116V">#REF!,#REF!</definedName>
    <definedName name="A2326117W">#REF!,#REF!</definedName>
    <definedName name="A2326120K">#REF!,#REF!</definedName>
    <definedName name="A2331111C">#REF!,#REF!</definedName>
    <definedName name="A2331112F">#REF!,#REF!</definedName>
    <definedName name="A2331115L">#REF!,#REF!</definedName>
    <definedName name="A2331201J">#REF!,#REF!</definedName>
    <definedName name="A2331202K">#REF!,#REF!</definedName>
    <definedName name="A2331205T">#REF!,#REF!</definedName>
    <definedName name="A2331246L">#REF!,#REF!</definedName>
    <definedName name="A2331247R">#REF!,#REF!</definedName>
    <definedName name="A2331250C">#REF!,#REF!</definedName>
    <definedName name="A2331426W">#REF!,#REF!</definedName>
    <definedName name="A2331427X">#REF!,#REF!</definedName>
    <definedName name="A2331430L">#REF!,#REF!</definedName>
    <definedName name="A2332596F">#REF!,#REF!</definedName>
    <definedName name="A2332597J">#REF!,#REF!</definedName>
    <definedName name="A2332600K">#REF!,#REF!</definedName>
    <definedName name="A23acvalue">#REF!</definedName>
    <definedName name="A23offset">23</definedName>
    <definedName name="A23remlife">#REF!</definedName>
    <definedName name="A23stdlife">#REF!</definedName>
    <definedName name="A23taxremlife">#REF!</definedName>
    <definedName name="A23taxstdlife">#REF!</definedName>
    <definedName name="A23taxvalue">#REF!</definedName>
    <definedName name="A23value">#REF!</definedName>
    <definedName name="A24acvalue">#REF!</definedName>
    <definedName name="A24offset">24</definedName>
    <definedName name="A24remlife">#REF!</definedName>
    <definedName name="A24stdlife">#REF!</definedName>
    <definedName name="A24taxremlife">#REF!</definedName>
    <definedName name="A24taxstdlife">#REF!</definedName>
    <definedName name="A24taxvalue">#REF!</definedName>
    <definedName name="A24value">#REF!</definedName>
    <definedName name="A25acvalue">#REF!</definedName>
    <definedName name="A25offset">25</definedName>
    <definedName name="A25remlife">#REF!</definedName>
    <definedName name="A25stdlife">#REF!</definedName>
    <definedName name="A25taxremlife">#REF!</definedName>
    <definedName name="A25taxstdlife">#REF!</definedName>
    <definedName name="A25taxvalue">#REF!</definedName>
    <definedName name="A25value">#REF!</definedName>
    <definedName name="A26acvalue">#REF!</definedName>
    <definedName name="A26offset">26</definedName>
    <definedName name="A26remlife">#REF!</definedName>
    <definedName name="A26stdlife">#REF!</definedName>
    <definedName name="A26taxremlife">#REF!</definedName>
    <definedName name="A26taxstdlife">#REF!</definedName>
    <definedName name="A26taxvalue">#REF!</definedName>
    <definedName name="A26value">#REF!</definedName>
    <definedName name="A27acvalue">#REF!</definedName>
    <definedName name="A27offset">27</definedName>
    <definedName name="A27remlife">#REF!</definedName>
    <definedName name="A27stdlife">#REF!</definedName>
    <definedName name="A27taxremlife">#REF!</definedName>
    <definedName name="A27taxstdlife">#REF!</definedName>
    <definedName name="A27taxvalue">#REF!</definedName>
    <definedName name="A27value">#REF!</definedName>
    <definedName name="A28acvalue">#REF!</definedName>
    <definedName name="A28offset">28</definedName>
    <definedName name="A28remlife">#REF!</definedName>
    <definedName name="A28stdlife">#REF!</definedName>
    <definedName name="A28taxremlife">#REF!</definedName>
    <definedName name="A28taxstdlife">#REF!</definedName>
    <definedName name="A28taxvalue">#REF!</definedName>
    <definedName name="A28value">#REF!</definedName>
    <definedName name="A29acvalue">#REF!</definedName>
    <definedName name="A29offset">29</definedName>
    <definedName name="A29remlife">#REF!</definedName>
    <definedName name="A29stdlife">#REF!</definedName>
    <definedName name="A29taxremlife">#REF!</definedName>
    <definedName name="A29taxstdlife">#REF!</definedName>
    <definedName name="A29taxvalue">#REF!</definedName>
    <definedName name="A29taxxstdlife">#REF!</definedName>
    <definedName name="A29value">#REF!</definedName>
    <definedName name="A2acvalue">#REF!</definedName>
    <definedName name="A2offset">2</definedName>
    <definedName name="A2remlife">#REF!</definedName>
    <definedName name="A2resid">#REF!</definedName>
    <definedName name="A2stdlife">#REF!</definedName>
    <definedName name="A2taxremlife">#REF!</definedName>
    <definedName name="A2taxstdlife">#REF!</definedName>
    <definedName name="A2taxvalue">#REF!</definedName>
    <definedName name="A2value">#REF!</definedName>
    <definedName name="A3_Table">#REF!</definedName>
    <definedName name="A30acvalue">#REF!</definedName>
    <definedName name="A30offset">30</definedName>
    <definedName name="A30remlife">#REF!</definedName>
    <definedName name="A30stdlife">#REF!</definedName>
    <definedName name="A30taxremlife">#REF!</definedName>
    <definedName name="A30taxstdlife">#REF!</definedName>
    <definedName name="A30taxvalue">#REF!</definedName>
    <definedName name="A30value">#REF!</definedName>
    <definedName name="A31acvalue">#REF!</definedName>
    <definedName name="A31offset">31</definedName>
    <definedName name="A31remlife">#REF!</definedName>
    <definedName name="A31stdlife">#REF!</definedName>
    <definedName name="A31taxremlife">#REF!</definedName>
    <definedName name="A31taxstdlife">#REF!</definedName>
    <definedName name="A31taxvalue">#REF!</definedName>
    <definedName name="A31value">#REF!</definedName>
    <definedName name="A32acvalue">#REF!</definedName>
    <definedName name="A32offset">32</definedName>
    <definedName name="A32remlife">#REF!</definedName>
    <definedName name="A32stdlife">#REF!</definedName>
    <definedName name="A32taxremlife">#REF!</definedName>
    <definedName name="A32taxstdlife">#REF!</definedName>
    <definedName name="A32taxvalue">#REF!</definedName>
    <definedName name="A32value">#REF!</definedName>
    <definedName name="A33acvalue">#REF!</definedName>
    <definedName name="A33offset">33</definedName>
    <definedName name="A33remlife">#REF!</definedName>
    <definedName name="A33stdlife">#REF!</definedName>
    <definedName name="A33taxremlife">#REF!</definedName>
    <definedName name="A33taxstdlife">#REF!</definedName>
    <definedName name="A33taxvalue">#REF!</definedName>
    <definedName name="A33value">#REF!</definedName>
    <definedName name="A34acvalue">#REF!</definedName>
    <definedName name="A34offset">34</definedName>
    <definedName name="A34remlife">#REF!</definedName>
    <definedName name="A34stdlife">#REF!</definedName>
    <definedName name="A34taxremlife">#REF!</definedName>
    <definedName name="A34taxstdlife">#REF!</definedName>
    <definedName name="A34taxvalue">#REF!</definedName>
    <definedName name="A34value">#REF!</definedName>
    <definedName name="A35acvalue">#REF!</definedName>
    <definedName name="A35offset">35</definedName>
    <definedName name="A35remlife">#REF!</definedName>
    <definedName name="A35stdlife">#REF!</definedName>
    <definedName name="A35taxremlife">#REF!</definedName>
    <definedName name="A35taxstdlife">#REF!</definedName>
    <definedName name="A35taxvalue">#REF!</definedName>
    <definedName name="A35value">#REF!</definedName>
    <definedName name="A36acvalue">#REF!</definedName>
    <definedName name="A36offset">36</definedName>
    <definedName name="A36remlife">#REF!</definedName>
    <definedName name="A36stdlife">#REF!</definedName>
    <definedName name="A36taxremlife">#REF!</definedName>
    <definedName name="A36taxstdlife">#REF!</definedName>
    <definedName name="A36taxvalue">#REF!</definedName>
    <definedName name="A36value">#REF!</definedName>
    <definedName name="A37acvalue">#REF!</definedName>
    <definedName name="A37offset">37</definedName>
    <definedName name="A37remlife">#REF!</definedName>
    <definedName name="A37stdlife">#REF!</definedName>
    <definedName name="A37taxremlife">#REF!</definedName>
    <definedName name="A37taxstdlife">#REF!</definedName>
    <definedName name="A37taxvalue">#REF!</definedName>
    <definedName name="A37value">#REF!</definedName>
    <definedName name="A38acvalue">#REF!</definedName>
    <definedName name="A38offset">38</definedName>
    <definedName name="A38remlife">#REF!</definedName>
    <definedName name="A38stdlife">#REF!</definedName>
    <definedName name="A38taxremlife">#REF!</definedName>
    <definedName name="A38taxstdlife">#REF!</definedName>
    <definedName name="A38taxvalue">#REF!</definedName>
    <definedName name="A38value">#REF!</definedName>
    <definedName name="A39acvalue">#REF!</definedName>
    <definedName name="A39offset">39</definedName>
    <definedName name="A39remlife">#REF!</definedName>
    <definedName name="A39stdlife">#REF!</definedName>
    <definedName name="A39taxremlife">#REF!</definedName>
    <definedName name="A39taxstdlife">#REF!</definedName>
    <definedName name="A39taxvalue">#REF!</definedName>
    <definedName name="A39value">#REF!</definedName>
    <definedName name="A3acvalue">#REF!</definedName>
    <definedName name="A3offset">3</definedName>
    <definedName name="A3remlife">#REF!</definedName>
    <definedName name="A3resid">#REF!</definedName>
    <definedName name="A3stdlife">#REF!</definedName>
    <definedName name="A3taxremlife">#REF!</definedName>
    <definedName name="A3taxstdlife">#REF!</definedName>
    <definedName name="A3taxvalue">#REF!</definedName>
    <definedName name="A3value">#REF!</definedName>
    <definedName name="A40acvalue">#REF!</definedName>
    <definedName name="A40offset">40</definedName>
    <definedName name="A40remlife">#REF!</definedName>
    <definedName name="A40stdlife">#REF!</definedName>
    <definedName name="A40taxremlife">#REF!</definedName>
    <definedName name="A40taxstdlife">#REF!</definedName>
    <definedName name="A40taxvalue">#REF!</definedName>
    <definedName name="A40value">#REF!</definedName>
    <definedName name="A41acvalue">#REF!</definedName>
    <definedName name="A41offset">41</definedName>
    <definedName name="A41remlife">#REF!</definedName>
    <definedName name="A41stdlife">#REF!</definedName>
    <definedName name="A41taxremlife">#REF!</definedName>
    <definedName name="A41taxstdlife">#REF!</definedName>
    <definedName name="A41taxvalue">#REF!</definedName>
    <definedName name="A41value">#REF!</definedName>
    <definedName name="A42acvalue">#REF!</definedName>
    <definedName name="A42offset">42</definedName>
    <definedName name="A42remlife">#REF!</definedName>
    <definedName name="A42stdlife">#REF!</definedName>
    <definedName name="A42taxremlife">#REF!</definedName>
    <definedName name="A42taxstdlife">#REF!</definedName>
    <definedName name="A42taxvalue">#REF!</definedName>
    <definedName name="A42value">#REF!</definedName>
    <definedName name="A43acvalue">#REF!</definedName>
    <definedName name="A43offset">43</definedName>
    <definedName name="A43remlife">#REF!</definedName>
    <definedName name="A43stdlife">#REF!</definedName>
    <definedName name="A43taxremlife">#REF!</definedName>
    <definedName name="A43taxstdlife">#REF!</definedName>
    <definedName name="A43taxvalue">#REF!</definedName>
    <definedName name="A43value">#REF!</definedName>
    <definedName name="A44acvalue">#REF!</definedName>
    <definedName name="A44offset">44</definedName>
    <definedName name="A44remlife">#REF!</definedName>
    <definedName name="A44stdlife">#REF!</definedName>
    <definedName name="A44taxremlife">#REF!</definedName>
    <definedName name="A44taxstdlife">#REF!</definedName>
    <definedName name="A44taxvalue">#REF!</definedName>
    <definedName name="A44value">#REF!</definedName>
    <definedName name="A45acvalue">#REF!</definedName>
    <definedName name="A45offset">45</definedName>
    <definedName name="A45remlife">#REF!</definedName>
    <definedName name="A45stdlife">#REF!</definedName>
    <definedName name="A45taxremlife">#REF!</definedName>
    <definedName name="A45taxstdlife">#REF!</definedName>
    <definedName name="A45taxvalue">#REF!</definedName>
    <definedName name="A45value">#REF!</definedName>
    <definedName name="A46acvalue">#REF!</definedName>
    <definedName name="A46offset">46</definedName>
    <definedName name="A46remlife">#REF!</definedName>
    <definedName name="A46stdlife">#REF!</definedName>
    <definedName name="A46taxremlife">#REF!</definedName>
    <definedName name="A46taxstdlife">#REF!</definedName>
    <definedName name="A46taxvalue">#REF!</definedName>
    <definedName name="A46value">#REF!</definedName>
    <definedName name="A47acvalue">#REF!</definedName>
    <definedName name="A47offset">47</definedName>
    <definedName name="A47remlife">#REF!</definedName>
    <definedName name="A47stdlife">#REF!</definedName>
    <definedName name="A47taxremlife">#REF!</definedName>
    <definedName name="A47taxstdlife">#REF!</definedName>
    <definedName name="A47taxvalue">#REF!</definedName>
    <definedName name="A47value">#REF!</definedName>
    <definedName name="A48acvalue">#REF!</definedName>
    <definedName name="A48offset">48</definedName>
    <definedName name="A48remlife">#REF!</definedName>
    <definedName name="A48stdlife">#REF!</definedName>
    <definedName name="A48taxremlife">#REF!</definedName>
    <definedName name="A48taxstdlife">#REF!</definedName>
    <definedName name="A48taxvalue">#REF!</definedName>
    <definedName name="A48value">#REF!</definedName>
    <definedName name="A49acvalue">#REF!</definedName>
    <definedName name="A49offset">49</definedName>
    <definedName name="A49remlife">#REF!</definedName>
    <definedName name="A49stdlife">#REF!</definedName>
    <definedName name="A49taxremlife">#REF!</definedName>
    <definedName name="A49taxstdlife">#REF!</definedName>
    <definedName name="A49taxvalue">#REF!</definedName>
    <definedName name="A49value">#REF!</definedName>
    <definedName name="A4acvalue">#REF!</definedName>
    <definedName name="A4offset">4</definedName>
    <definedName name="A4remlife">#REF!</definedName>
    <definedName name="A4resid">#REF!</definedName>
    <definedName name="A4stdlife">#REF!</definedName>
    <definedName name="A4taxremlife">#REF!</definedName>
    <definedName name="A4taxstdlife">#REF!</definedName>
    <definedName name="A4taxvalue">#REF!</definedName>
    <definedName name="A4value">#REF!</definedName>
    <definedName name="A50acvalue">#REF!</definedName>
    <definedName name="A50offset">50</definedName>
    <definedName name="A50remlife">#REF!</definedName>
    <definedName name="A50stdlife">#REF!</definedName>
    <definedName name="A50taxremlife">#REF!</definedName>
    <definedName name="A50taxstdlife">#REF!</definedName>
    <definedName name="A50taxvalue">#REF!</definedName>
    <definedName name="A50value">#REF!</definedName>
    <definedName name="A5acvalue">#REF!</definedName>
    <definedName name="A5offset">5</definedName>
    <definedName name="A5remlife">#REF!</definedName>
    <definedName name="A5resid">#REF!</definedName>
    <definedName name="A5stdlife">#REF!</definedName>
    <definedName name="A5taxremlife">#REF!</definedName>
    <definedName name="A5taxstdlife">#REF!</definedName>
    <definedName name="A5taxvalue">#REF!</definedName>
    <definedName name="A5value">#REF!</definedName>
    <definedName name="A6acvalue">#REF!</definedName>
    <definedName name="A6offset">6</definedName>
    <definedName name="A6remlife">#REF!</definedName>
    <definedName name="A6resid">#REF!</definedName>
    <definedName name="A6stdlife">#REF!</definedName>
    <definedName name="A6taxremlife">#REF!</definedName>
    <definedName name="A6taxstdlife">#REF!</definedName>
    <definedName name="A6taxvalue">#REF!</definedName>
    <definedName name="A6value">#REF!</definedName>
    <definedName name="A7acvalue">#REF!</definedName>
    <definedName name="A7offset">7</definedName>
    <definedName name="A7remlife">#REF!</definedName>
    <definedName name="A7resid">#REF!</definedName>
    <definedName name="A7stdlife">#REF!</definedName>
    <definedName name="A7taxremlife">#REF!</definedName>
    <definedName name="A7taxstdlife">#REF!</definedName>
    <definedName name="A7taxvalue">#REF!</definedName>
    <definedName name="A7value">#REF!</definedName>
    <definedName name="A8acvalue">#REF!</definedName>
    <definedName name="A8offset">8</definedName>
    <definedName name="A8remlife">#REF!</definedName>
    <definedName name="A8resid">#REF!</definedName>
    <definedName name="A8stdlife">#REF!</definedName>
    <definedName name="A8taxremlife">#REF!</definedName>
    <definedName name="A8taxstdlife">#REF!</definedName>
    <definedName name="A8taxvalue">#REF!</definedName>
    <definedName name="A8value">#REF!</definedName>
    <definedName name="A9acvalue">#REF!</definedName>
    <definedName name="A9offset">9</definedName>
    <definedName name="A9remlife">#REF!</definedName>
    <definedName name="A9resid">#REF!</definedName>
    <definedName name="A9stdlife">#REF!</definedName>
    <definedName name="A9taxremlife">#REF!</definedName>
    <definedName name="A9taxstdlife">#REF!</definedName>
    <definedName name="A9taxvalue">#REF!</definedName>
    <definedName name="A9value">#REF!</definedName>
    <definedName name="AA" hidden="1">{#N/A,#N/A,FALSE,"CapitalReport"}</definedName>
    <definedName name="AA_Types">#REF!</definedName>
    <definedName name="AA2_SmoothingDifference">#REF!</definedName>
    <definedName name="AA3_SmoothingDifference">#REF!</definedName>
    <definedName name="AA4_SmoothingDifference">#REF!</definedName>
    <definedName name="aaa">#REF!</definedName>
    <definedName name="AAA_DOCTOPS">"AAA_SET"</definedName>
    <definedName name="AAA_duser">"OFF"</definedName>
    <definedName name="aaaaaaa" hidden="1">{#N/A,#N/A,FALSE,"CapitalReport"}</definedName>
    <definedName name="AAabove_tbl">#REF!</definedName>
    <definedName name="AAB_Addin5">"AAB_Description for addin 5,Description for addin 5,Description for addin 5,Description for addin 5,Description for addin 5,Description for addin 5"</definedName>
    <definedName name="aarAdBankID">#REF!</definedName>
    <definedName name="aarAdBankUsage">#REF!</definedName>
    <definedName name="AB">INDEX(INDIRECT(CountryShortCode&amp;"Codes"),MATCH(Item,INDIRECT(CountryShortCode&amp;"Desc"),0))</definedName>
    <definedName name="abba" hidden="1">{"Ownership",#N/A,FALSE,"Ownership";"Contents",#N/A,FALSE,"Contents"}</definedName>
    <definedName name="abc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N">#REF!</definedName>
    <definedName name="Abnormal_Profit">#REF!</definedName>
    <definedName name="ABS">OFFSET(#REF!,1,0,1,1):INDEX(#REF!,COUNTIF(#REF!,"?*"))</definedName>
    <definedName name="ABSColHeaderRows">#REF!</definedName>
    <definedName name="ABSRangeToClear">#REF!</definedName>
    <definedName name="ABSRangeToCopy">#REF!</definedName>
    <definedName name="acc_prepay">#REF!</definedName>
    <definedName name="ACCAUST">#REF!</definedName>
    <definedName name="ACCC_CAPMLookupValue">#REF!</definedName>
    <definedName name="ACCC_ColIndexNum">#REF!</definedName>
    <definedName name="ACCC_CumActInflIndex">#REF!</definedName>
    <definedName name="ACCC_DebtValue">#REF!</definedName>
    <definedName name="ACCC_EquityValue">#REF!</definedName>
    <definedName name="ACCC_InflationRate">#REF!</definedName>
    <definedName name="ACCC_NominalVanillaWACC">#REF!</definedName>
    <definedName name="ACCC_PerfBonus1">#REF!</definedName>
    <definedName name="ACCC_PerfBonus2">#REF!</definedName>
    <definedName name="ACCC_PerfBonus3">#REF!</definedName>
    <definedName name="ACCC_PerfSens">#REF!</definedName>
    <definedName name="ACCC_PostTaxNominalReturnOnEquity">#REF!</definedName>
    <definedName name="ACCC_RAB">#REF!</definedName>
    <definedName name="accGen1">#REF!</definedName>
    <definedName name="accGen2">#REF!</definedName>
    <definedName name="Account_Manager">#REF!</definedName>
    <definedName name="ACCOUNTEDPERIODTYPE1">#REF!</definedName>
    <definedName name="ACCOUNTING">#REF!</definedName>
    <definedName name="accrued_interest">#REF!</definedName>
    <definedName name="Acct_Names">#REF!</definedName>
    <definedName name="AcctCodes">#REF!</definedName>
    <definedName name="Acquisition_date">#REF!</definedName>
    <definedName name="Acquisition_NCA">#REF!</definedName>
    <definedName name="AcquisitionPrice">#REF!</definedName>
    <definedName name="Act_LPGD">#REF!</definedName>
    <definedName name="ACTDEC09">#REF!</definedName>
    <definedName name="ActFinClose">#REF!</definedName>
    <definedName name="activityview">#REF!</definedName>
    <definedName name="ActOTDAMDStartDate">#REF!</definedName>
    <definedName name="ACTPRICE">#REF!</definedName>
    <definedName name="ActTaxDepn">#REF!</definedName>
    <definedName name="Actual">#REF!</definedName>
    <definedName name="Actual___by_month">#REF!</definedName>
    <definedName name="Actual___Year_to_date">#REF!</definedName>
    <definedName name="Actual_CBIT98">#REF!</definedName>
    <definedName name="ACTUAL_PRICE">#REF!</definedName>
    <definedName name="ACTUAL_REVENUE">#REF!</definedName>
    <definedName name="Actual_Tail">#REF!</definedName>
    <definedName name="ACTUAL_TRANSPORT1">#REF!</definedName>
    <definedName name="ACTUAL_TRANSPORT2">#REF!</definedName>
    <definedName name="ACTUAL_YTDMIL">#REF!</definedName>
    <definedName name="ACTUAL_YTDTJ">#REF!</definedName>
    <definedName name="ActualCBIT">#REF!</definedName>
    <definedName name="ActualOutput_DateRNG">OFFSET(#REF!,0,0,1,COUNTIF(#REF!,"&lt;="&amp;DATE(YEAR(#REF!),MONTH(#REF!)+1,1)))</definedName>
    <definedName name="Actuals">#REF!</definedName>
    <definedName name="Actuals_End">#REF!</definedName>
    <definedName name="Actuals_Start">#REF!</definedName>
    <definedName name="Additional_MDQ">#REF!</definedName>
    <definedName name="AdditionalOM">#REF!</definedName>
    <definedName name="AdditionalOMDate">#REF!</definedName>
    <definedName name="ADDRESS">#REF!</definedName>
    <definedName name="addressrequirements">#REF!</definedName>
    <definedName name="AddressUsage">#REF!</definedName>
    <definedName name="Adelaide_Postcodes_Table">#REF!</definedName>
    <definedName name="AdelFixedAA_tbl">#REF!</definedName>
    <definedName name="AdelVarAA_tbl">#REF!</definedName>
    <definedName name="Adjustment">#REF!</definedName>
    <definedName name="adsc">#REF!</definedName>
    <definedName name="adsfds">#REF!</definedName>
    <definedName name="ADSWAPCount">#REF!</definedName>
    <definedName name="AEP">#REF!</definedName>
    <definedName name="afdvwrt">#REF!</definedName>
    <definedName name="Afghanistan">#REF!</definedName>
    <definedName name="AgeGroup">#REF!</definedName>
    <definedName name="AgencyFeePaymentMonths">#REF!</definedName>
    <definedName name="AGL_Alloc_Days">#REF!</definedName>
    <definedName name="AGL_Del_Days">#REF!</definedName>
    <definedName name="AGL_GAS_NETWORKS">"YTD-ACTUAL99"</definedName>
    <definedName name="AGLEIntProfit">#REF!</definedName>
    <definedName name="Agreed_Fees_Accounting">#REF!</definedName>
    <definedName name="Agreed_Fees_Actual___by_month">#REF!</definedName>
    <definedName name="Agreed_Fees_Actual___Year_to_date">#REF!</definedName>
    <definedName name="Agreed_Fees_Budget___by_month">#REF!</definedName>
    <definedName name="Agreed_Fees_Budget___Year_to_date">#REF!</definedName>
    <definedName name="Agreed_Fees_Prior_Year___2000_2001____by_month">#REF!</definedName>
    <definedName name="Agreed_Fees_Prior_Year___2000_2001____Year_to_date">#REF!</definedName>
    <definedName name="agspot">#REF!</definedName>
    <definedName name="Åland_Islands">#REF!</definedName>
    <definedName name="Albania">#REF!</definedName>
    <definedName name="Albury_April">#REF!</definedName>
    <definedName name="Albury_August">#REF!</definedName>
    <definedName name="Albury_December">#REF!</definedName>
    <definedName name="Albury_February">#REF!</definedName>
    <definedName name="Albury_January">#REF!</definedName>
    <definedName name="Albury_July">#REF!</definedName>
    <definedName name="Albury_June">#REF!</definedName>
    <definedName name="Albury_March">#REF!</definedName>
    <definedName name="Albury_May">#REF!</definedName>
    <definedName name="Albury_November">#REF!</definedName>
    <definedName name="Albury_October">#REF!</definedName>
    <definedName name="Albury_September">#REF!</definedName>
    <definedName name="ALFG">#REF!,#REF!</definedName>
    <definedName name="Algeria">#REF!</definedName>
    <definedName name="Alloc">#REF!</definedName>
    <definedName name="Alloy_Key_GR">#REF!</definedName>
    <definedName name="alPassword">#REF!</definedName>
    <definedName name="Alt">#REF!</definedName>
    <definedName name="AltFisc">#REF!</definedName>
    <definedName name="AltFiscalSch">#REF!</definedName>
    <definedName name="am">#REF!</definedName>
    <definedName name="amadeuscons">#REF!</definedName>
    <definedName name="amadeusdetailed">#REF!</definedName>
    <definedName name="AMADEUSSUMMARY">#REF!</definedName>
    <definedName name="Amcor">#REF!</definedName>
    <definedName name="AMDQ">#REF!</definedName>
    <definedName name="AME_Table_Data">#REF!,#REF!,#REF!,#REF!,#REF!,#REF!,#REF!</definedName>
    <definedName name="American_Samoa">#REF!</definedName>
    <definedName name="Amort_Paste">#REF!</definedName>
    <definedName name="AMT">#REF!</definedName>
    <definedName name="AnalysisCommencementDate">#REF!</definedName>
    <definedName name="AnalysisFirstRegularDate">#REF!</definedName>
    <definedName name="AnalysisNoOfPayments">#REF!</definedName>
    <definedName name="AnalysisPaymentFrequency">#REF!</definedName>
    <definedName name="Analytical_period">#REF!</definedName>
    <definedName name="anchor">#REF!</definedName>
    <definedName name="Andorra">#REF!</definedName>
    <definedName name="Angola">#REF!</definedName>
    <definedName name="Anguilla">#REF!</definedName>
    <definedName name="Ann">#REF!</definedName>
    <definedName name="AnnOverheadCosts">#REF!</definedName>
    <definedName name="Annual_Load">#REF!</definedName>
    <definedName name="AnnualiseHalf">2</definedName>
    <definedName name="AnnualiseQtr">3</definedName>
    <definedName name="ANP2_Holding">#REF!</definedName>
    <definedName name="ANP3_Holding">#REF!</definedName>
    <definedName name="anscount" hidden="1">1</definedName>
    <definedName name="Antigua_and_Barbuda">#REF!</definedName>
    <definedName name="ANZISDevFee">#REF!</definedName>
    <definedName name="AP">OFFSET(CalculatedDatesHeading,2,0,_pdNoOfPayments+1,1)</definedName>
    <definedName name="APA_op_savings">#REF!</definedName>
    <definedName name="APA_Performance_Factor">#REF!</definedName>
    <definedName name="APAGN_APA_stake">#REF!</definedName>
    <definedName name="APAGN_consideration">#REF!</definedName>
    <definedName name="APAGN_EBITDA_TV">#REF!</definedName>
    <definedName name="APAGN_equity_contribution">#REF!</definedName>
    <definedName name="APAGN_EV">#REF!</definedName>
    <definedName name="APAGN_FCFF_EV">#REF!</definedName>
    <definedName name="APAGN_Investor1_stake">#REF!</definedName>
    <definedName name="APAGN_Investor2_stake">#REF!</definedName>
    <definedName name="APAGN_IRR">#REF!</definedName>
    <definedName name="APAGN_ND">#REF!</definedName>
    <definedName name="APAGN_NR_PV">#REF!</definedName>
    <definedName name="APAGN_PV">#REF!</definedName>
    <definedName name="APAGN_RAB_TV">#REF!</definedName>
    <definedName name="APAGN_TC">#REF!</definedName>
    <definedName name="APARefundIndicator">#REF!</definedName>
    <definedName name="APARefundNonAPAPerc">#REF!</definedName>
    <definedName name="APARefundofPurchasePrice">#REF!</definedName>
    <definedName name="APAShare">#REF!</definedName>
    <definedName name="APBriCY">OFFSET(#REF!,,#REF!-24,,24)</definedName>
    <definedName name="APBriMAT">OFFSET(#REF!,,#REF!-24,,24)</definedName>
    <definedName name="APBriPY">OFFSET(#REF!,,#REF!-24,,12)</definedName>
    <definedName name="APOakCY">OFFSET(#REF!,,#REF!-24,,24)</definedName>
    <definedName name="APOakMAT">OFFSET(#REF!,,#REF!-24,,24)</definedName>
    <definedName name="APOakPY">OFFSET(#REF!,,#REF!-24,,12)</definedName>
    <definedName name="appendix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lication">#REF!</definedName>
    <definedName name="APPSUSERNAME1">#REF!</definedName>
    <definedName name="APQldCY">OFFSET(#REF!,,#REF!-24,,24)</definedName>
    <definedName name="APQldMAT">OFFSET(#REF!,,#REF!-24,,24)</definedName>
    <definedName name="APQldPY">OFFSET(#REF!,,#REF!-24,,12)</definedName>
    <definedName name="Apr">#REF!</definedName>
    <definedName name="APR09SPEND">#REF!</definedName>
    <definedName name="APRivCY">OFFSET(#REF!,,#REF!-24,,24)</definedName>
    <definedName name="APRivMAT">OFFSET(#REF!,,#REF!-24,,24)</definedName>
    <definedName name="APRivPY">OFFSET(#REF!,,#REF!-24,,12)</definedName>
    <definedName name="aprLedAccID">#REF!</definedName>
    <definedName name="aprLedAccName">#REF!</definedName>
    <definedName name="APTIT_Profit">#REF!</definedName>
    <definedName name="APTooCY">OFFSET(#REF!,,#REF!-24,,24)</definedName>
    <definedName name="APTooMAT">OFFSET(#REF!,,#REF!-24,,24)</definedName>
    <definedName name="APTooPY">OFFSET(#REF!,,#REF!-24,,12)</definedName>
    <definedName name="APV_LAST_PRICE">OFFSET(#REF!,#REF! + 1,,1)</definedName>
    <definedName name="APV_MEAN">#REF!</definedName>
    <definedName name="APV_PERCENTILE">#REF!</definedName>
    <definedName name="APV_RNG_PRICE">OFFSET(#REF!, 1, ,#REF!)</definedName>
    <definedName name="APV_RNG_RETURN">OFFSET(#REF!, 2, ,#REF!)</definedName>
    <definedName name="APV_STDEV">#REF!</definedName>
    <definedName name="APV_TARGET">#REF!</definedName>
    <definedName name="APXAXIS">OFFSET(#REF!,,#REF!-24,,24)</definedName>
    <definedName name="arb">#REF!</definedName>
    <definedName name="Argentina">#REF!</definedName>
    <definedName name="Armenia">#REF!</definedName>
    <definedName name="Aruba">#REF!</definedName>
    <definedName name="as" hidden="1">{#N/A,#N/A,TRUE,"Total Allocation";#N/A,#N/A,TRUE,"Capital Software";#N/A,#N/A,TRUE,"Misc";#N/A,#N/A,TRUE,"NAOG"}</definedName>
    <definedName name="AS2DocOpenMode" hidden="1">"AS2DocumentEdit"</definedName>
    <definedName name="AS51DivYld">#REF!</definedName>
    <definedName name="ASD">#REF!</definedName>
    <definedName name="asdads">#REF!</definedName>
    <definedName name="asdc">#REF!</definedName>
    <definedName name="asdcasd">#REF!</definedName>
    <definedName name="asdfdsf">#REF!</definedName>
    <definedName name="asdfdsfre">#REF!</definedName>
    <definedName name="Asset_class">#REF!</definedName>
    <definedName name="Asset_Code_WA">#REF!</definedName>
    <definedName name="Asset_Life">#REF!</definedName>
    <definedName name="Asset1">#REF!</definedName>
    <definedName name="Asset10">#REF!</definedName>
    <definedName name="Asset11">#REF!</definedName>
    <definedName name="asset11a">#REF!</definedName>
    <definedName name="Asset12">#REF!</definedName>
    <definedName name="Asset13">#REF!</definedName>
    <definedName name="Asset14">#REF!</definedName>
    <definedName name="Asset15">#REF!</definedName>
    <definedName name="Asset16">#REF!</definedName>
    <definedName name="Asset17">#REF!</definedName>
    <definedName name="Asset18">#REF!</definedName>
    <definedName name="Asset19">#REF!</definedName>
    <definedName name="Asset2">#REF!</definedName>
    <definedName name="Asset20">#REF!</definedName>
    <definedName name="Asset21">#REF!</definedName>
    <definedName name="Asset22">#REF!</definedName>
    <definedName name="Asset23">#REF!</definedName>
    <definedName name="Asset24">#REF!</definedName>
    <definedName name="Asset25">#REF!</definedName>
    <definedName name="Asset26">#REF!</definedName>
    <definedName name="Asset27">#REF!</definedName>
    <definedName name="Asset28">#REF!</definedName>
    <definedName name="Asset29">#REF!</definedName>
    <definedName name="Asset3">#REF!</definedName>
    <definedName name="Asset30">#REF!</definedName>
    <definedName name="Asset31">#REF!</definedName>
    <definedName name="Asset32">#REF!</definedName>
    <definedName name="Asset33">#REF!</definedName>
    <definedName name="Asset34">#REF!</definedName>
    <definedName name="Asset35">#REF!</definedName>
    <definedName name="Asset36">#REF!</definedName>
    <definedName name="Asset37">#REF!</definedName>
    <definedName name="Asset38">#REF!</definedName>
    <definedName name="Asset39">#REF!</definedName>
    <definedName name="Asset4">#REF!</definedName>
    <definedName name="Asset40">#REF!</definedName>
    <definedName name="Asset41">#REF!</definedName>
    <definedName name="Asset42">#REF!</definedName>
    <definedName name="Asset43">#REF!</definedName>
    <definedName name="Asset44">#REF!</definedName>
    <definedName name="Asset45">#REF!</definedName>
    <definedName name="Asset46">#REF!</definedName>
    <definedName name="Asset47">#REF!</definedName>
    <definedName name="Asset48">#REF!</definedName>
    <definedName name="Asset49">#REF!</definedName>
    <definedName name="Asset5">#REF!</definedName>
    <definedName name="Asset50">#REF!</definedName>
    <definedName name="Asset6">#REF!</definedName>
    <definedName name="Asset7">#REF!</definedName>
    <definedName name="Asset8">#REF!</definedName>
    <definedName name="Asset9">#REF!</definedName>
    <definedName name="AssetClass1">#REF!</definedName>
    <definedName name="AssetClass10">#REF!</definedName>
    <definedName name="AssetClass11">#REF!</definedName>
    <definedName name="AssetClass12">#REF!</definedName>
    <definedName name="AssetClass13">#REF!</definedName>
    <definedName name="AssetClass2">#REF!</definedName>
    <definedName name="AssetClass3">#REF!</definedName>
    <definedName name="AssetClass4">#REF!</definedName>
    <definedName name="AssetClass5">#REF!</definedName>
    <definedName name="AssetClass6">#REF!</definedName>
    <definedName name="AssetClass7">#REF!</definedName>
    <definedName name="AssetClass8">#REF!</definedName>
    <definedName name="AssetClass9">#REF!</definedName>
    <definedName name="AssetUtilisation">#REF!</definedName>
    <definedName name="assset1">#REF!</definedName>
    <definedName name="assset10">#REF!</definedName>
    <definedName name="AssSumm">#REF!</definedName>
    <definedName name="Assumed_MDQ_MAP">#REF!</definedName>
    <definedName name="Assumed_MDQ_SE">#REF!</definedName>
    <definedName name="AUB">#REF!</definedName>
    <definedName name="AUB_Mth">#REF!</definedName>
    <definedName name="AUD_EUR">#REF!</definedName>
    <definedName name="AUD_USD">#REF!</definedName>
    <definedName name="AUDINT">#REF!</definedName>
    <definedName name="AUDip">#REF!</definedName>
    <definedName name="audspot">#REF!</definedName>
    <definedName name="Aug">#REF!</definedName>
    <definedName name="AUG08SPEND">#REF!</definedName>
    <definedName name="augvar">#REF!,#REF!,#REF!,#REF!,#REF!,#REF!,#REF!,#REF!,#REF!,#REF!,#REF!,#REF!,#REF!,#REF!,#REF!,#REF!,#REF!,#REF!,#REF!,#REF!,#REF!</definedName>
    <definedName name="AuInput">#REF!</definedName>
    <definedName name="auspot">#REF!</definedName>
    <definedName name="AUSTDIVS">#REF!</definedName>
    <definedName name="Austicks">#REF!</definedName>
    <definedName name="AustralBricks">#REF!</definedName>
    <definedName name="Australia">#REF!</definedName>
    <definedName name="AustralianFarmCorporation">#REF!</definedName>
    <definedName name="AustralianMeatHoldings">#REF!</definedName>
    <definedName name="Austria">#REF!</definedName>
    <definedName name="AUTable">#REF!</definedName>
    <definedName name="Avail4SaleMTM_B002">#REF!</definedName>
    <definedName name="Avail4SaleMTM_B003">#REF!</definedName>
    <definedName name="Available_Countries">#REF!</definedName>
    <definedName name="AVGBBSWBud">#REF!</definedName>
    <definedName name="avgdays">#REF!</definedName>
    <definedName name="Azerbaijan">#REF!</definedName>
    <definedName name="B">#REF!</definedName>
    <definedName name="B_Eff_SO_Corrected">OFFSET(#REF!,0,0,,COUNTA(#REF!)-1)</definedName>
    <definedName name="B_Eff_SO_Target">OFFSET(#REF!,0,0,,COUNTA(#REF!)-1)</definedName>
    <definedName name="B_GI_Corrected">OFFSET(#REF!,0,0,,COUNTA(#REF!)-1)</definedName>
    <definedName name="B_GI_Lower_Target">OFFSET(#REF!,0,0,,COUNTA(#REF!)-1)</definedName>
    <definedName name="B_GI_Upper_Target">OFFSET(#REF!,0,0,,COUNTA(#REF!)-1)</definedName>
    <definedName name="B_Starts_Cold">OFFSET(#REF!,0,0,,COUNTA(#REF!)-1)</definedName>
    <definedName name="B_Starts_Hot">OFFSET(#REF!,0,0,,COUNTA(#REF!)-1)</definedName>
    <definedName name="B_Starts_Warm">OFFSET(#REF!,0,0,,COUNTA(#REF!)-1)</definedName>
    <definedName name="B002_BH_Equity">#REF!</definedName>
    <definedName name="B002_BH_Units">#REF!</definedName>
    <definedName name="B003_DebtMTM">#REF!</definedName>
    <definedName name="B003_FECMTM">#REF!</definedName>
    <definedName name="B003_FECReserves">#REF!</definedName>
    <definedName name="B003_IRSMTM">#REF!</definedName>
    <definedName name="B003_IRSReserves">#REF!</definedName>
    <definedName name="B160_FECMTM">#REF!</definedName>
    <definedName name="B160_FECReserves">#REF!</definedName>
    <definedName name="B160_IRSMTM">#REF!</definedName>
    <definedName name="B160_IRSReserves">#REF!</definedName>
    <definedName name="B164_FECReserves">#REF!</definedName>
    <definedName name="B164_IRSReserves">#REF!</definedName>
    <definedName name="Ba">#REF!</definedName>
    <definedName name="baAccName">#REF!</definedName>
    <definedName name="baAccType">#REF!</definedName>
    <definedName name="baBankFormat">#REF!</definedName>
    <definedName name="baBIC">#REF!</definedName>
    <definedName name="baCompID">#REF!</definedName>
    <definedName name="baCompName">#REF!</definedName>
    <definedName name="bafdsf">#REF!</definedName>
    <definedName name="Bahamas">#REF!</definedName>
    <definedName name="Bahrain">#REF!</definedName>
    <definedName name="baIBAN">#REF!</definedName>
    <definedName name="BalanceCheck">#REF!</definedName>
    <definedName name="balancesheet">#REF!</definedName>
    <definedName name="Balancing_Margin">#REF!</definedName>
    <definedName name="Baller_SGSA_CPI_Base">#REF!</definedName>
    <definedName name="Ballera_EGSA_Comp_Base_CPI">#REF!</definedName>
    <definedName name="Bangladesh">#REF!</definedName>
    <definedName name="Bank_Accounts">OFFSET(INDIRECT("'Bank Accounts'!R15C4",FALSE),0,0,(COUNTA(#REF!))-9,1)</definedName>
    <definedName name="bankAccountTypesDD">OFFSET(#REF!,0,0,(COUNTA(#REF!))-1,1)</definedName>
    <definedName name="bankAccountUsages">#REF!</definedName>
    <definedName name="bankCC">#REF!</definedName>
    <definedName name="bankCountry">#REF!</definedName>
    <definedName name="bankCurCode">#REF!</definedName>
    <definedName name="bankFinInst">#REF!</definedName>
    <definedName name="bankID">#REF!</definedName>
    <definedName name="bankName">#REF!</definedName>
    <definedName name="baNumber">#REF!</definedName>
    <definedName name="BAPAYR">#REF!</definedName>
    <definedName name="baPayType1">#REF!</definedName>
    <definedName name="baPayType2">#REF!</definedName>
    <definedName name="baPayType3">#REF!</definedName>
    <definedName name="baPayType4">#REF!</definedName>
    <definedName name="baPayType5">#REF!</definedName>
    <definedName name="baPayType6">#REF!</definedName>
    <definedName name="baPayType7">#REF!</definedName>
    <definedName name="baPayType8">#REF!</definedName>
    <definedName name="baPayType9">#REF!</definedName>
    <definedName name="Barbados">#REF!</definedName>
    <definedName name="baRoutNum">#REF!</definedName>
    <definedName name="Barr_Creek_Line_Losses">#REF!</definedName>
    <definedName name="Base_yr">#REF!</definedName>
    <definedName name="BaseC1">#REF!</definedName>
    <definedName name="BaseDeal">1000000</definedName>
    <definedName name="BaseSwapRateInput">#REF!</definedName>
    <definedName name="BaseYear" localSheetId="8">#REF!</definedName>
    <definedName name="BaseYear">'Input|General'!$G$11</definedName>
    <definedName name="bb">#REF!</definedName>
    <definedName name="BBSW6M">#REF!</definedName>
    <definedName name="BBSY">#REF!</definedName>
    <definedName name="BBSY1">#REF!</definedName>
    <definedName name="BBSY3M">#REF!</definedName>
    <definedName name="BBSY6M">#REF!</definedName>
    <definedName name="BC_Table">#REF!</definedName>
    <definedName name="BCCToowong">#REF!</definedName>
    <definedName name="BCost_B003">#REF!</definedName>
    <definedName name="BCost_B014">#REF!</definedName>
    <definedName name="BCost_B094">#REF!</definedName>
    <definedName name="BCost_Total">#REF!</definedName>
    <definedName name="BCR">#REF!</definedName>
    <definedName name="Bd">#REF!</definedName>
    <definedName name="Be">#REF!</definedName>
    <definedName name="BEL">#REF!</definedName>
    <definedName name="Belarus">#REF!</definedName>
    <definedName name="Belgium">#REF!</definedName>
    <definedName name="Belize">#REF!</definedName>
    <definedName name="BEN">OFFSET(#REF!,1,0,1,1):INDEX(#REF!,COUNTIF(#REF!,"?*"))</definedName>
    <definedName name="BENColHeaderRows">#REF!</definedName>
    <definedName name="BENElections">OFFSET(#REF!,1,0,1,1):INDEX(#REF!,COUNTIF(#REF!,"?*"))</definedName>
    <definedName name="BENElectionsColHeaderRows">#REF!</definedName>
    <definedName name="BENElectionsRangeToClear">#REF!</definedName>
    <definedName name="BENElectionsRangeToCopy">#REF!</definedName>
    <definedName name="Benin">#REF!</definedName>
    <definedName name="BENRangeToClear">#REF!</definedName>
    <definedName name="BENRangeToCopy">#REF!</definedName>
    <definedName name="BEP">#REF!</definedName>
    <definedName name="Bermuda">#REF!</definedName>
    <definedName name="BH">#REF!</definedName>
    <definedName name="BHole_B003">#REF!</definedName>
    <definedName name="BHole_B007">#REF!</definedName>
    <definedName name="BHole_B009">#REF!</definedName>
    <definedName name="BHole_B010">#REF!</definedName>
    <definedName name="BHole_B014">#REF!</definedName>
    <definedName name="BHole_B022">#REF!</definedName>
    <definedName name="BHole_B028">#REF!</definedName>
    <definedName name="BHole_B036">#REF!</definedName>
    <definedName name="BHole_B047">#REF!</definedName>
    <definedName name="BHole_B055">#REF!</definedName>
    <definedName name="BHole_B082">#REF!</definedName>
    <definedName name="BHole_B094">#REF!</definedName>
    <definedName name="BHole_B121">#REF!</definedName>
    <definedName name="BHole_B122">#REF!</definedName>
    <definedName name="BHole_B124">#REF!</definedName>
    <definedName name="BHole_B135">#REF!</definedName>
    <definedName name="BHole_B136">#REF!</definedName>
    <definedName name="BHole_B151">#REF!</definedName>
    <definedName name="BHole_B152">#REF!</definedName>
    <definedName name="BHole_B159">#REF!</definedName>
    <definedName name="BHole_B162">#REF!</definedName>
    <definedName name="BHole_B165">#REF!</definedName>
    <definedName name="BHole_Equity">#REF!</definedName>
    <definedName name="BHole_Total">#REF!</definedName>
    <definedName name="Bhutan">#REF!</definedName>
    <definedName name="Bill">#REF!</definedName>
    <definedName name="Bill_Start">#REF!</definedName>
    <definedName name="Billed_Margin">#REF!</definedName>
    <definedName name="Billion">#REF!</definedName>
    <definedName name="Billions">#REF!</definedName>
    <definedName name="Birla_13_CM_Date">#REF!</definedName>
    <definedName name="Birls_Contract_End">#REF!</definedName>
    <definedName name="BLUE">#REF!</definedName>
    <definedName name="Bolivia">#REF!</definedName>
    <definedName name="Bonaire__Sint_Eustatius__and_Saba">#REF!</definedName>
    <definedName name="BonaparteAdditionalCapex2008">#REF!</definedName>
    <definedName name="BonaparteAdditionalDrawdownDate">#REF!</definedName>
    <definedName name="BonaparteAdditionalOpex2008">#REF!</definedName>
    <definedName name="BonaparteCapexBookDepnRate">#REF!</definedName>
    <definedName name="BonaparteCapexFacAmtExclInt">#REF!</definedName>
    <definedName name="BonaparteCapexSens">#REF!</definedName>
    <definedName name="BonaparteContractEnd">#REF!</definedName>
    <definedName name="BonaparteContractEndDate">#REF!</definedName>
    <definedName name="BonaparteEndDateFlag">#REF!</definedName>
    <definedName name="BonaparteNLCOptionDate">#REF!</definedName>
    <definedName name="BonaparteOMMargin">#REF!</definedName>
    <definedName name="BonaparteOpexContingency">#REF!</definedName>
    <definedName name="BonaparteOpexSens">#REF!</definedName>
    <definedName name="BonaparteOpsFlag">#REF!</definedName>
    <definedName name="BonaparteOptionSolveIndicator">#REF!</definedName>
    <definedName name="BonaparteRealYrlyRevenue">#REF!</definedName>
    <definedName name="BonaparteRevPerc">#REF!</definedName>
    <definedName name="BonaparteRevPostContract">#REF!</definedName>
    <definedName name="BonaparteRevPostContractEndDate">#REF!</definedName>
    <definedName name="BonaparteRevSens">#REF!</definedName>
    <definedName name="BonaparteStartOps">#REF!</definedName>
    <definedName name="bonus">#REF!</definedName>
    <definedName name="BookCodes">OFFSET(#REF!,0,0,(COUNTA(#REF!))-3,1)</definedName>
    <definedName name="Bookedgas">#REF!</definedName>
    <definedName name="Bosnia_and_Herzegovina">#REF!</definedName>
    <definedName name="Botswana">#REF!</definedName>
    <definedName name="BP_1">#REF!</definedName>
    <definedName name="BP_2">#REF!</definedName>
    <definedName name="BP_StandBy">#REF!</definedName>
    <definedName name="brad1">#REF!</definedName>
    <definedName name="brad10">#REF!</definedName>
    <definedName name="brad11">#REF!</definedName>
    <definedName name="brad12">#REF!</definedName>
    <definedName name="brad2">#REF!</definedName>
    <definedName name="brad3">#REF!</definedName>
    <definedName name="brad4">#REF!</definedName>
    <definedName name="brad5">#REF!</definedName>
    <definedName name="brad6">#REF!</definedName>
    <definedName name="brad7">#REF!</definedName>
    <definedName name="brad8">#REF!</definedName>
    <definedName name="brad9">#REF!</definedName>
    <definedName name="Brazil">#REF!</definedName>
    <definedName name="BRI">#REF!</definedName>
    <definedName name="BRI_Mth">#REF!</definedName>
    <definedName name="Brisbane">#REF!</definedName>
    <definedName name="Brisbane_cost">#REF!</definedName>
    <definedName name="BrisbaneCityCouncil">#REF!</definedName>
    <definedName name="BrisStep1">#REF!</definedName>
    <definedName name="BrisStep2">#REF!</definedName>
    <definedName name="BrisStep3">#REF!</definedName>
    <definedName name="BrisStep4">#REF!</definedName>
    <definedName name="BrisStep5">#REF!</definedName>
    <definedName name="BrisStep6">#REF!</definedName>
    <definedName name="British_Indian_Ocean_Territory">#REF!</definedName>
    <definedName name="British_Virgin_Islands">#REF!</definedName>
    <definedName name="BRO">#REF!</definedName>
    <definedName name="BRO_Mth">#REF!</definedName>
    <definedName name="brsum">#REF!</definedName>
    <definedName name="Brunei">#REF!</definedName>
    <definedName name="BRX">#REF!</definedName>
    <definedName name="BS">#REF!</definedName>
    <definedName name="BS_RepItems">#REF!</definedName>
    <definedName name="bssumm">#REF!</definedName>
    <definedName name="BTARIFF_BUD99">#REF!</definedName>
    <definedName name="Bud_catergory">#REF!</definedName>
    <definedName name="BUD_PRICE">#REF!</definedName>
    <definedName name="BUD_RECEIPTS">#REF!</definedName>
    <definedName name="BUD_YTDMIL">#REF!</definedName>
    <definedName name="BUD_YTDTJ">#REF!</definedName>
    <definedName name="BUD_YTTJ">#REF!</definedName>
    <definedName name="Budget">#REF!</definedName>
    <definedName name="Budget___by_month">#REF!</definedName>
    <definedName name="Budget___Year_to_date">#REF!</definedName>
    <definedName name="Budget_End">#REF!</definedName>
    <definedName name="Budget_Start">#REF!</definedName>
    <definedName name="BUDGET_TRANSPORT1">#REF!</definedName>
    <definedName name="BUDGET_TRANSPORT2">#REF!</definedName>
    <definedName name="budget_variance9900">#REF!</definedName>
    <definedName name="BUDGET2004">#REF!</definedName>
    <definedName name="BUDGET2005">#REF!</definedName>
    <definedName name="BUDGET2006">#REF!</definedName>
    <definedName name="BudgetCBIT">#REF!</definedName>
    <definedName name="BudgetCurrencyCode1">#REF!</definedName>
    <definedName name="BudgetName1">#REF!</definedName>
    <definedName name="BudgetOrg1">#REF!</definedName>
    <definedName name="BUDSTAT">#REF!</definedName>
    <definedName name="BUDVARTJ">#REF!</definedName>
    <definedName name="Bulgaria">#REF!</definedName>
    <definedName name="Bundaberg">#REF!</definedName>
    <definedName name="Bundaberg_Cost">#REF!</definedName>
    <definedName name="Bundled_Fixed_Allocation">#REF!</definedName>
    <definedName name="Bundled_Uplift">#REF!</definedName>
    <definedName name="Burkina_Faso">#REF!</definedName>
    <definedName name="Burundi">#REF!</definedName>
    <definedName name="BUSANA">#REF!</definedName>
    <definedName name="BUSINESS_UNIT">#REF!</definedName>
    <definedName name="business99">#REF!</definedName>
    <definedName name="BWIZS">#REF!</definedName>
    <definedName name="BWIZS2">#REF!</definedName>
    <definedName name="BWMLP">#REF!</definedName>
    <definedName name="BYI_LAST_PRICE">OFFSET(#REF!,#REF! + 1, ,1)</definedName>
    <definedName name="BYI_MEAN">#REF!</definedName>
    <definedName name="BYI_PERCENTILE">#REF!</definedName>
    <definedName name="BYI_RNG_PRICE">OFFSET(#REF!, 1, ,#REF!)</definedName>
    <definedName name="BYI_RNG_RETURN">OFFSET(#REF!, 2, ,#REF!)</definedName>
    <definedName name="BYI_STDEV">#REF!</definedName>
    <definedName name="BYI_TARGET">#REF!</definedName>
    <definedName name="BZL">#REF!</definedName>
    <definedName name="BZL_Mth">#REF!</definedName>
    <definedName name="C_">#REF!</definedName>
    <definedName name="C_unit">#REF!</definedName>
    <definedName name="Cabo_Verde">#REF!</definedName>
    <definedName name="CADEOMSPOT">#REF!</definedName>
    <definedName name="Cairns">#REF!</definedName>
    <definedName name="Cairns_Cost">#REF!</definedName>
    <definedName name="Calc_AcquisitionFacility_Repayment">#REF!</definedName>
    <definedName name="Calc_con">#REF!</definedName>
    <definedName name="Calc_ConstructionFacility_Repayment">#REF!</definedName>
    <definedName name="Calc_DSRA">#REF!</definedName>
    <definedName name="Calc_EquityBridge">#REF!</definedName>
    <definedName name="Calc_Sculpted_Repayment">#REF!</definedName>
    <definedName name="Calc_Shareholder">#REF!</definedName>
    <definedName name="Calc_Sub">#REF!</definedName>
    <definedName name="CalcArrowInterest">#REF!</definedName>
    <definedName name="CalcTotalProjectCosts">#REF!</definedName>
    <definedName name="CalculatedDatesHeading">#REF!</definedName>
    <definedName name="Calculations">#REF!</definedName>
    <definedName name="Cambodia">#REF!</definedName>
    <definedName name="Cameroon">#REF!</definedName>
    <definedName name="CAMS_equity">#REF!</definedName>
    <definedName name="CAMS_equity1">#REF!</definedName>
    <definedName name="Canada">#REF!</definedName>
    <definedName name="CANPAY1">OFFSET(#REF!,1,0,1,1):INDEX(#REF!,COUNTIF(#REF!,"?*"))</definedName>
    <definedName name="CANPAY1ColHeaderRows">#REF!</definedName>
    <definedName name="CANPAY1RangeToClear">#REF!</definedName>
    <definedName name="CANPAY1RangeToCopy">#REF!</definedName>
    <definedName name="CANPAY2">OFFSET(#REF!,1,0,1,1):INDEX(#REF!,COUNTIF(#REF!,"?*"))</definedName>
    <definedName name="CANPAY2ColHeaderRows">#REF!</definedName>
    <definedName name="CANPAY2RangeToClear">#REF!</definedName>
    <definedName name="CANPAY2RangeToCopy">#REF!</definedName>
    <definedName name="CAPACT_98">#REF!</definedName>
    <definedName name="CAPACT98">#REF!</definedName>
    <definedName name="CAPACT99">#REF!</definedName>
    <definedName name="CAPBUD99">#REF!</definedName>
    <definedName name="capex">#REF!,#REF!</definedName>
    <definedName name="capex_proj">#REF!</definedName>
    <definedName name="capex_types">#REF!</definedName>
    <definedName name="CapexDepn">#REF!</definedName>
    <definedName name="CapexSensitivityInd">#REF!</definedName>
    <definedName name="CapexSensitivityTable">#REF!</definedName>
    <definedName name="Capital_Category">#REF!</definedName>
    <definedName name="CAPITAL_EXPENDITURE">#REF!</definedName>
    <definedName name="CAPITALMAY09">#REF!</definedName>
    <definedName name="CapMask">#REF!</definedName>
    <definedName name="Capral">#REF!</definedName>
    <definedName name="CapTarBud04">#REF!</definedName>
    <definedName name="CAPVAR99">#REF!</definedName>
    <definedName name="CARPDETAILED">#REF!</definedName>
    <definedName name="carpsumm">#REF!</definedName>
    <definedName name="Cascade">#REF!</definedName>
    <definedName name="case">#REF!</definedName>
    <definedName name="CaseNo">#REF!</definedName>
    <definedName name="CashAccrualIndicator">#REF!</definedName>
    <definedName name="CashAcctIndicator">#REF!</definedName>
    <definedName name="CashAcctOpen">#REF!</definedName>
    <definedName name="CASHBOOK">#REF!</definedName>
    <definedName name="cashflowdetailed">#REF!</definedName>
    <definedName name="cashflowsummary">#REF!</definedName>
    <definedName name="CastlemainePerkins">#REF!</definedName>
    <definedName name="Category">#REF!</definedName>
    <definedName name="Cayman_Islands">#REF!</definedName>
    <definedName name="CBIT99">#REF!</definedName>
    <definedName name="cBoard">1</definedName>
    <definedName name="ccCode">#REF!</definedName>
    <definedName name="ccID">#REF!</definedName>
    <definedName name="ccIncCode">#REF!</definedName>
    <definedName name="ccName">#REF!</definedName>
    <definedName name="ccOrgSub">#REF!</definedName>
    <definedName name="ccRef1">#REF!</definedName>
    <definedName name="ccRef2">#REF!</definedName>
    <definedName name="ccRef3">#REF!</definedName>
    <definedName name="ccRef4">#REF!</definedName>
    <definedName name="ccRef5">#REF!</definedName>
    <definedName name="CD">#REF!</definedName>
    <definedName name="CE_Table">#REF!</definedName>
    <definedName name="CE_Total">#REF!</definedName>
    <definedName name="CEB">#REF!</definedName>
    <definedName name="CEB_Mth">#REF!</definedName>
    <definedName name="Central_African_Republic">#REF!</definedName>
    <definedName name="cents">#REF!</definedName>
    <definedName name="CF_Total">#REF!</definedName>
    <definedName name="CFADS">#REF!</definedName>
    <definedName name="CG_Total">#REF!</definedName>
    <definedName name="CGPCR">#REF!</definedName>
    <definedName name="CGPTR">#REF!</definedName>
    <definedName name="CGS">#REF!</definedName>
    <definedName name="Chad">#REF!</definedName>
    <definedName name="CHANGE">#REF!</definedName>
    <definedName name="Charge">#REF!</definedName>
    <definedName name="CHART">#REF!</definedName>
    <definedName name="CHARTOFACCOUNTSID1">#REF!</definedName>
    <definedName name="Child_Account_Sets">#REF!</definedName>
    <definedName name="Chile">#REF!</definedName>
    <definedName name="China">#REF!</definedName>
    <definedName name="CHQREQ">#REF!</definedName>
    <definedName name="Christmas_Island">#REF!</definedName>
    <definedName name="CINo_Tbl">#REF!</definedName>
    <definedName name="cityRefID">OFFSET(#REF!,0,0,COUNTA(#REF!),2)</definedName>
    <definedName name="citysheet">#REF!</definedName>
    <definedName name="Claimed_to_Date">#REF!,#REF!,#REF!,#REF!,#REF!,#REF!</definedName>
    <definedName name="Clear_Amort">#REF!</definedName>
    <definedName name="Clear_ContInv">#REF!</definedName>
    <definedName name="Clear_DefTax">#REF!</definedName>
    <definedName name="Clear_EmpEnt">#REF!</definedName>
    <definedName name="Clear_Equit">#REF!</definedName>
    <definedName name="Clear_IncTax">#REF!</definedName>
    <definedName name="Clear_Intang">#REF!</definedName>
    <definedName name="Clear_Inv">#REF!</definedName>
    <definedName name="Clear_PPE">#REF!,#REF!</definedName>
    <definedName name="Clear_Rehab">#REF!</definedName>
    <definedName name="Clear_Res">#REF!</definedName>
    <definedName name="Clear_RetEarn">#REF!</definedName>
    <definedName name="client">#REF!</definedName>
    <definedName name="Client_name">#REF!</definedName>
    <definedName name="CLIENTCODE">#REF!</definedName>
    <definedName name="CLIENTTAB">#REF!</definedName>
    <definedName name="CM_Total">#REF!</definedName>
    <definedName name="cManual">0</definedName>
    <definedName name="Cmp_Table_Data">#REF!,#REF!</definedName>
    <definedName name="cnstVal">#REF!</definedName>
    <definedName name="Coal">#REF!</definedName>
    <definedName name="COB">#REF!</definedName>
    <definedName name="COB_Mth">#REF!</definedName>
    <definedName name="Cocos_Keeling_Islands">#REF!</definedName>
    <definedName name="Code">INDEX(INDIRECT(CountryShortCode&amp;"Codes"),MATCH(Item,INDIRECT(CountryShortCode&amp;"Desc"),0))</definedName>
    <definedName name="codes">#REF!</definedName>
    <definedName name="CoG">#REF!</definedName>
    <definedName name="COG_2000">#REF!</definedName>
    <definedName name="COG_Fixed">#REF!</definedName>
    <definedName name="col">#REF!</definedName>
    <definedName name="CollarMask">#REF!</definedName>
    <definedName name="Colombia">#REF!</definedName>
    <definedName name="Com_Table_Data">#REF!,#REF!,#REF!,#REF!,#REF!,#REF!,#REF!,#REF!,#REF!</definedName>
    <definedName name="Commercial_Paper">#REF!</definedName>
    <definedName name="Commitment">#REF!</definedName>
    <definedName name="Comoros">#REF!</definedName>
    <definedName name="Comp_Currencies">OFFSET(#REF!,0,0,(COUNTA(#REF!))-1,1)</definedName>
    <definedName name="comp2Hier1">#REF!</definedName>
    <definedName name="comp2Hier2">#REF!</definedName>
    <definedName name="comp2Hier3">#REF!</definedName>
    <definedName name="comp2Hier4">#REF!</definedName>
    <definedName name="comp2Hier5">#REF!</definedName>
    <definedName name="comp3Hier1">#REF!</definedName>
    <definedName name="comp3Hier2">#REF!</definedName>
    <definedName name="comp3Hier3">#REF!</definedName>
    <definedName name="comp3Hier4">#REF!</definedName>
    <definedName name="comp3Hier5">#REF!</definedName>
    <definedName name="comp4Hier1">#REF!</definedName>
    <definedName name="comp4Hier2">#REF!</definedName>
    <definedName name="comp4Hier3">#REF!</definedName>
    <definedName name="comp4Hier4">#REF!</definedName>
    <definedName name="comp4Hier5">#REF!</definedName>
    <definedName name="comp5Hier1">#REF!</definedName>
    <definedName name="comp5Hier2">#REF!</definedName>
    <definedName name="comp5Hier3">#REF!</definedName>
    <definedName name="comp5Hier4">#REF!</definedName>
    <definedName name="comp5Hier5">#REF!</definedName>
    <definedName name="compAccCont">#REF!</definedName>
    <definedName name="compAccPost">#REF!</definedName>
    <definedName name="compAccSet">#REF!</definedName>
    <definedName name="compAccTrans">#REF!</definedName>
    <definedName name="COMPAIR">#REF!</definedName>
    <definedName name="compAltLed">#REF!</definedName>
    <definedName name="Companies">#REF!</definedName>
    <definedName name="CompaniesID">OFFSET(#REF!,0,0,(COUNTA(#REF!))-4,1)</definedName>
    <definedName name="COMPANY">#REF!</definedName>
    <definedName name="COMPANY1">#REF!</definedName>
    <definedName name="companyCountryCode">#REF!</definedName>
    <definedName name="companyID">#REF!</definedName>
    <definedName name="CompanyRollup">#REF!</definedName>
    <definedName name="compCode">#REF!</definedName>
    <definedName name="compCountry">#REF!</definedName>
    <definedName name="compCurCode">#REF!</definedName>
    <definedName name="Compensation">OFFSET(#REF!,1,0,1,1):INDEX(#REF!,COUNTIF(#REF!,"?*"))</definedName>
    <definedName name="CompensationColHeaderRows">#REF!</definedName>
    <definedName name="CompensationRangeToClear">#REF!</definedName>
    <definedName name="CompensationRangeToCopy">#REF!</definedName>
    <definedName name="compHier1">#REF!</definedName>
    <definedName name="compHier2">#REF!</definedName>
    <definedName name="compHier3">#REF!</definedName>
    <definedName name="compHier4">#REF!</definedName>
    <definedName name="compHier5">#REF!</definedName>
    <definedName name="compHierAct">#REF!</definedName>
    <definedName name="compHierAva">#REF!</definedName>
    <definedName name="compHierCode">#REF!</definedName>
    <definedName name="compHierEff">#REF!</definedName>
    <definedName name="compHierID">#REF!</definedName>
    <definedName name="compHierName">#REF!</definedName>
    <definedName name="compHierOrgSub">#REF!</definedName>
    <definedName name="compHierOrgVis">#REF!</definedName>
    <definedName name="compHierSup">#REF!</definedName>
    <definedName name="compIncCode">#REF!</definedName>
    <definedName name="Completion_2">#REF!</definedName>
    <definedName name="Completion_Date">#REF!</definedName>
    <definedName name="compName">#REF!</definedName>
    <definedName name="compOrgCont">#REF!</definedName>
    <definedName name="compOrgCont2">#REF!</definedName>
    <definedName name="compOrgCont3">#REF!</definedName>
    <definedName name="compOrgCont4">#REF!</definedName>
    <definedName name="compOrgCont5">#REF!</definedName>
    <definedName name="compOrgSub">#REF!</definedName>
    <definedName name="compPrim">#REF!</definedName>
    <definedName name="Compressor">#REF!</definedName>
    <definedName name="COMSERV">#REF!</definedName>
    <definedName name="CONAME">#REF!</definedName>
    <definedName name="ConeCost">#REF!</definedName>
    <definedName name="Congo">#REF!</definedName>
    <definedName name="Congo__Democratic_Republic_of">#REF!</definedName>
    <definedName name="ConInt_B007">#REF!</definedName>
    <definedName name="ConInt_B008">#REF!</definedName>
    <definedName name="ConInt_B010">#REF!</definedName>
    <definedName name="ConInt_B015">#REF!</definedName>
    <definedName name="ConInt_B022">#REF!</definedName>
    <definedName name="ConInt_B027">#REF!</definedName>
    <definedName name="ConInt_B028">#REF!</definedName>
    <definedName name="ConInt_B036">#REF!</definedName>
    <definedName name="ConInt_Total">#REF!</definedName>
    <definedName name="Connection_Costs">#REF!</definedName>
    <definedName name="CONNECTSTRING1">#REF!</definedName>
    <definedName name="ConnNames">#REF!</definedName>
    <definedName name="cons">#REF!</definedName>
    <definedName name="Cons_Dates">#REF!</definedName>
    <definedName name="consdetailed">#REF!</definedName>
    <definedName name="consolidatedCompensation">OFFSET(#REF!,1,0,1,1):INDEX(#REF!,COUNTIF(#REF!,"?*"))</definedName>
    <definedName name="consolidatedCompensationColHeaderRows">#REF!</definedName>
    <definedName name="consolidatedCompensationRangeToClear">#REF!</definedName>
    <definedName name="consolidatedCompensationRangeToCopy">#REF!</definedName>
    <definedName name="ConsolidateRutile">#REF!</definedName>
    <definedName name="consRT2">#REF!</definedName>
    <definedName name="ConsRT3">#REF!</definedName>
    <definedName name="ConsRT4">#REF!</definedName>
    <definedName name="ConsRT5">#REF!</definedName>
    <definedName name="CONSSUMMARY">#REF!</definedName>
    <definedName name="Construction_Facility_I">#REF!</definedName>
    <definedName name="Construction_Facility_III">#REF!</definedName>
    <definedName name="Construction_Facility_IV">#REF!</definedName>
    <definedName name="Construction_Headroom">#REF!</definedName>
    <definedName name="Construction_Revisions">#REF!</definedName>
    <definedName name="ConstructionTown">#REF!</definedName>
    <definedName name="ConsumptionTowns">#REF!</definedName>
    <definedName name="ContIntang_J117">#REF!</definedName>
    <definedName name="CONTRACT">#REF!</definedName>
    <definedName name="Contract_Lift">#REF!</definedName>
    <definedName name="Contract_Range_1">#REF!</definedName>
    <definedName name="Contract_Term">#REF!</definedName>
    <definedName name="Contract_TOP">#REF!</definedName>
    <definedName name="Contract_Values">#REF!,#REF!,#REF!,#REF!,#REF!,#REF!</definedName>
    <definedName name="ContractConsumption">#REF!</definedName>
    <definedName name="CONTRACTCUST_BUD99">#REF!</definedName>
    <definedName name="ContractMDQ">#REF!</definedName>
    <definedName name="CONTRACTS">#REF!</definedName>
    <definedName name="ContractsIntangible">#REF!</definedName>
    <definedName name="CONTRACTTRANSPORT">#REF!</definedName>
    <definedName name="CONTROL">#REF!</definedName>
    <definedName name="Cook_Islands">#REF!</definedName>
    <definedName name="copy">#REF!</definedName>
    <definedName name="Copy_Area">#REF!</definedName>
    <definedName name="cor_var">#REF!</definedName>
    <definedName name="corporateallocation">#REF!</definedName>
    <definedName name="CorporateRevDSCRTable">#REF!</definedName>
    <definedName name="CorpTaxRate">#REF!</definedName>
    <definedName name="Cost_Center_Names">OFFSET(#REF!,0,0,(COUNTA(#REF!))-1,1)</definedName>
    <definedName name="Cost_Center_NamesCol">#REF!</definedName>
    <definedName name="cost_codes">#REF!</definedName>
    <definedName name="cost2Hier1">#REF!</definedName>
    <definedName name="cost2Hier2">#REF!</definedName>
    <definedName name="cost2Hier3">#REF!</definedName>
    <definedName name="cost2Hier4">#REF!</definedName>
    <definedName name="cost2Hier5">#REF!</definedName>
    <definedName name="cost3Hier1">#REF!</definedName>
    <definedName name="cost3Hier2">#REF!</definedName>
    <definedName name="cost3Hier3">#REF!</definedName>
    <definedName name="cost3Hier4">#REF!</definedName>
    <definedName name="cost3Hier5">#REF!</definedName>
    <definedName name="cost4Hier1">#REF!</definedName>
    <definedName name="cost4Hier2">#REF!</definedName>
    <definedName name="cost4Hier3">#REF!</definedName>
    <definedName name="cost4Hier4">#REF!</definedName>
    <definedName name="cost4Hier5">#REF!</definedName>
    <definedName name="cost5Hier1">#REF!</definedName>
    <definedName name="cost5Hier2">#REF!</definedName>
    <definedName name="cost5Hier3">#REF!</definedName>
    <definedName name="cost5Hier4">#REF!</definedName>
    <definedName name="cost5Hier5">#REF!</definedName>
    <definedName name="Costa_Rica">#REF!</definedName>
    <definedName name="CostBase_PushdownFlag">#REF!</definedName>
    <definedName name="costHier1">#REF!</definedName>
    <definedName name="costHier2">#REF!</definedName>
    <definedName name="costHier3">#REF!</definedName>
    <definedName name="costHier4">#REF!</definedName>
    <definedName name="costHier5">#REF!</definedName>
    <definedName name="costHierAct">#REF!</definedName>
    <definedName name="costHierAva">#REF!</definedName>
    <definedName name="costHierCode">#REF!</definedName>
    <definedName name="costHierEff">#REF!</definedName>
    <definedName name="costHierID">#REF!</definedName>
    <definedName name="costHierName">#REF!</definedName>
    <definedName name="costHierOrgSub">#REF!</definedName>
    <definedName name="costHierOrgVis">#REF!</definedName>
    <definedName name="costHierSup">#REF!</definedName>
    <definedName name="costOrgCont">#REF!</definedName>
    <definedName name="costOrgCont2">#REF!</definedName>
    <definedName name="costOrgCont3">#REF!</definedName>
    <definedName name="costOrgCont4">#REF!</definedName>
    <definedName name="costOrgCont5">#REF!</definedName>
    <definedName name="Côte_DIvoire">#REF!</definedName>
    <definedName name="counter">COUNTA(INDEX(valdata,,MATCH(#REF!,#REF!,0)))</definedName>
    <definedName name="counter2">COUNTA(INDEX(valdata2,,MATCH(#REF!,#REF!,0)))</definedName>
    <definedName name="counter3">COUNTA(INDEX(valdata3,,MATCH(#REF!,#REF!,0)))</definedName>
    <definedName name="counter4">COUNTA(INDEX(valdata4,,MATCH(#REF!,#REF!,0)))</definedName>
    <definedName name="Countries">#REF!</definedName>
    <definedName name="countriesDD">OFFSET(#REF!,1,0,COUNTA(#REF!)-1,1)</definedName>
    <definedName name="Country">#REF!</definedName>
    <definedName name="countryCities">#REF!</definedName>
    <definedName name="countryCodes">#REF!</definedName>
    <definedName name="countryCodesDD">OFFSET(#REF!,1,0,COUNTA(#REF!)-1,1)</definedName>
    <definedName name="countryCodeTable">OFFSET(#REF!,1,0,COUNTA(#REF!)-1,2)</definedName>
    <definedName name="CountryShortCode">VLOOKUP(Country,CountryTable,2,FALSE)</definedName>
    <definedName name="CountryTable">#REF!</definedName>
    <definedName name="coupon">#REF!</definedName>
    <definedName name="CP">#REF!</definedName>
    <definedName name="CPI">#REF!</definedName>
    <definedName name="Cpi_annual">#REF!</definedName>
    <definedName name="CPI_b">#REF!</definedName>
    <definedName name="CPI_Indexation">#REF!</definedName>
    <definedName name="CPI_Period">#REF!</definedName>
    <definedName name="CPI_Q">#REF!</definedName>
    <definedName name="CPI_Rate">#REF!</definedName>
    <definedName name="CPI_TABLE">#REF!</definedName>
    <definedName name="CPI_tbl">#REF!</definedName>
    <definedName name="CR">#REF!</definedName>
    <definedName name="Cr_Int_Rate">#REF!</definedName>
    <definedName name="CR_Table">#REF!</definedName>
    <definedName name="CR_Total">#REF!</definedName>
    <definedName name="CRCP_final_year">#REF!</definedName>
    <definedName name="CRCP_span">CONCATENATE(CRCP_y1, " to ",CRCP_y5)</definedName>
    <definedName name="CRCP_y1">#REF!</definedName>
    <definedName name="CRCP_y10">#REF!</definedName>
    <definedName name="CRCP_y11">#REF!</definedName>
    <definedName name="CRCP_y12">#REF!</definedName>
    <definedName name="CRCP_y13">#REF!</definedName>
    <definedName name="CRCP_y14">#REF!</definedName>
    <definedName name="CRCP_y15">#REF!</definedName>
    <definedName name="CRCP_y2">#REF!</definedName>
    <definedName name="CRCP_y3">#REF!</definedName>
    <definedName name="CRCP_y4">#REF!</definedName>
    <definedName name="CRCP_y5">#REF!</definedName>
    <definedName name="CRCP_y6">#REF!</definedName>
    <definedName name="CRCP_y7">#REF!</definedName>
    <definedName name="CRCP_y8">#REF!</definedName>
    <definedName name="CRCP_y9">#REF!</definedName>
    <definedName name="Create_Union_Names">#REF!:INDEX(#REF!,COUNTIF(#REF!,"&lt;&gt;"))</definedName>
    <definedName name="CREATESUMMARYJNLS1">#REF!</definedName>
    <definedName name="CredEntAcqu_NC_J117">#REF!</definedName>
    <definedName name="CreditorDays">#REF!</definedName>
    <definedName name="CRITERIACOLUMN1">#REF!</definedName>
    <definedName name="Croatia">#REF!</definedName>
    <definedName name="CRY">#REF!</definedName>
    <definedName name="cStart">#REF!</definedName>
    <definedName name="CT">#REF!</definedName>
    <definedName name="CTEC_CRCA_LD">#REF!</definedName>
    <definedName name="CTEC_Ops_LD">#REF!</definedName>
    <definedName name="CtnAgencyFees">#REF!</definedName>
    <definedName name="CtnAgencySecurityFees">#REF!</definedName>
    <definedName name="CtnAmount">#REF!</definedName>
    <definedName name="CtnCommitmentFeePerc">#REF!</definedName>
    <definedName name="CtnEndDate">#REF!</definedName>
    <definedName name="CtnEndDateMonth">#REF!</definedName>
    <definedName name="CtnMarginTable">#REF!</definedName>
    <definedName name="CtnMinHedgeLevelTable">#REF!</definedName>
    <definedName name="CtnMonths">#REF!</definedName>
    <definedName name="CtnProjectCostsBookDepn">#REF!</definedName>
    <definedName name="CtnSecurityFees">#REF!</definedName>
    <definedName name="CtnStartDate">#REF!</definedName>
    <definedName name="CtnSwapRateTable">#REF!</definedName>
    <definedName name="CtnYieldReqt">#REF!</definedName>
    <definedName name="Cuba">#REF!</definedName>
    <definedName name="CUC">#REF!</definedName>
    <definedName name="CuConcTable">#REF!</definedName>
    <definedName name="CuInput">#REF!</definedName>
    <definedName name="CuMiningTable">#REF!</definedName>
    <definedName name="Cur_Catergory">#REF!</definedName>
    <definedName name="Cur_period">#REF!</definedName>
    <definedName name="Curaçao">#REF!</definedName>
    <definedName name="Currency">#REF!</definedName>
    <definedName name="Currency_Code">OFFSET(#REF!,0,0,(COUNTA(#REF!))-1,1)</definedName>
    <definedName name="Currency_Code_2">#REF!</definedName>
    <definedName name="currencyCodesDD">OFFSET(#REF!,1,0,COUNTA(#REF!)-1,1)</definedName>
    <definedName name="Current_valuations">#REF!</definedName>
    <definedName name="CurrentDate">#REF!</definedName>
    <definedName name="CurrentFY">#REF!</definedName>
    <definedName name="CurrentMonth">#REF!</definedName>
    <definedName name="CurrentMth">#REF!</definedName>
    <definedName name="CurrentPeriod">#REF!</definedName>
    <definedName name="CurrMonth">#REF!</definedName>
    <definedName name="CURRY_MAMA">#REF!</definedName>
    <definedName name="cusIDTable">OFFSET(#REF!,1,0,COUNTA(#REF!)-13,2)</definedName>
    <definedName name="CuSm_Monthly_Gas_Usage">#REF!</definedName>
    <definedName name="CuSmTable">#REF!</definedName>
    <definedName name="cuspot">#REF!</definedName>
    <definedName name="Cust_Status">#REF!</definedName>
    <definedName name="Cust_Table">#REF!</definedName>
    <definedName name="CUSTBUD99">#REF!</definedName>
    <definedName name="CustEmailRange">#REF!</definedName>
    <definedName name="CUSTGAINS">#REF!</definedName>
    <definedName name="CUSTGAINS99">#REF!</definedName>
    <definedName name="CUSTMENU">#REF!</definedName>
    <definedName name="Custom_Worktag_Dimension">OFFSET(#REF!,0,0,(COUNTA(#REF!))-1,1)</definedName>
    <definedName name="Custom_Worktag_Type">OFFSET(#REF!,0,0,(COUNTA(#REF!))-3,1)</definedName>
    <definedName name="Customer_Group">OFFSET(#REF!,0,0,(COUNTA(#REF!))-1,1)</definedName>
    <definedName name="Customer_Name">#REF!</definedName>
    <definedName name="CUSTOMER_SITES">#REF!</definedName>
    <definedName name="Customer_Table">#REF!</definedName>
    <definedName name="CUSTOMER_TABLE_2">#REF!</definedName>
    <definedName name="Customer_Type">#REF!</definedName>
    <definedName name="customerNamesDD">OFFSET(#REF!,1,0,COUNTA(#REF!)-1,1)</definedName>
    <definedName name="CUSTOMERS">#REF!</definedName>
    <definedName name="CUSTOMERSITES">#REF!</definedName>
    <definedName name="CUSTOMERTABLE">#REF!</definedName>
    <definedName name="custOrg1.2Hier1">#REF!</definedName>
    <definedName name="custOrg1.2Hier2">#REF!</definedName>
    <definedName name="custOrg1.2Hier3">#REF!</definedName>
    <definedName name="custOrg1.2Hier4">#REF!</definedName>
    <definedName name="custOrg1.2Hier5">#REF!</definedName>
    <definedName name="custOrg1.3Hier1">#REF!</definedName>
    <definedName name="custOrg1.3Hier2">#REF!</definedName>
    <definedName name="custOrg1.3Hier3">#REF!</definedName>
    <definedName name="custOrg1.3Hier4">#REF!</definedName>
    <definedName name="custOrg1.3Hier5">#REF!</definedName>
    <definedName name="custOrg1.4Hier1">#REF!</definedName>
    <definedName name="custOrg1.4Hier2">#REF!</definedName>
    <definedName name="custOrg1.4Hier3">#REF!</definedName>
    <definedName name="custOrg1.4Hier4">#REF!</definedName>
    <definedName name="custOrg1.4Hier5">#REF!</definedName>
    <definedName name="custOrg1.5Hier1">#REF!</definedName>
    <definedName name="custOrg1.5Hier2">#REF!</definedName>
    <definedName name="custOrg1.5Hier3">#REF!</definedName>
    <definedName name="custOrg1.5Hier4">#REF!</definedName>
    <definedName name="custOrg1.5Hier5">#REF!</definedName>
    <definedName name="custOrg1.Hier1">#REF!</definedName>
    <definedName name="custOrg1.Hier2">#REF!</definedName>
    <definedName name="custOrg1.Hier3">#REF!</definedName>
    <definedName name="custOrg1.Hier4">#REF!</definedName>
    <definedName name="custOrg1.Hier5">#REF!</definedName>
    <definedName name="custOrg1.OrgCont">#REF!</definedName>
    <definedName name="custOrg1.OrgCont2">#REF!</definedName>
    <definedName name="custOrg1.OrgCont3">#REF!</definedName>
    <definedName name="custOrg1.OrgCont4">#REF!</definedName>
    <definedName name="custOrg1.OrgCont5">#REF!</definedName>
    <definedName name="custOrg1Code">#REF!</definedName>
    <definedName name="custOrg1ID">#REF!</definedName>
    <definedName name="custOrg1IncCode">#REF!</definedName>
    <definedName name="custOrg1Name">#REF!</definedName>
    <definedName name="custOrg1OrgSub">#REF!</definedName>
    <definedName name="custOrg1OrgType">#REF!</definedName>
    <definedName name="custOrg2.2Hier1">#REF!</definedName>
    <definedName name="custOrg2.2Hier2">#REF!</definedName>
    <definedName name="custOrg2.2Hier3">#REF!</definedName>
    <definedName name="custOrg2.2Hier4">#REF!</definedName>
    <definedName name="custOrg2.2Hier5">#REF!</definedName>
    <definedName name="custOrg2.3Hier1">#REF!</definedName>
    <definedName name="custOrg2.3Hier2">#REF!</definedName>
    <definedName name="custOrg2.3Hier3">#REF!</definedName>
    <definedName name="custOrg2.3Hier4">#REF!</definedName>
    <definedName name="custOrg2.3Hier5">#REF!</definedName>
    <definedName name="custOrg2.4Hier1">#REF!</definedName>
    <definedName name="custOrg2.4Hier2">#REF!</definedName>
    <definedName name="custOrg2.4Hier3">#REF!</definedName>
    <definedName name="custOrg2.4Hier4">#REF!</definedName>
    <definedName name="custOrg2.4Hier5">#REF!</definedName>
    <definedName name="custOrg2.5Hier1">#REF!</definedName>
    <definedName name="custOrg2.5Hier2">#REF!</definedName>
    <definedName name="custOrg2.5Hier3">#REF!</definedName>
    <definedName name="custOrg2.5Hier4">#REF!</definedName>
    <definedName name="custOrg2.5Hier5">#REF!</definedName>
    <definedName name="custOrg2.Hier1">#REF!</definedName>
    <definedName name="custOrg2.Hier2">#REF!</definedName>
    <definedName name="custOrg2.Hier3">#REF!</definedName>
    <definedName name="custOrg2.Hier4">#REF!</definedName>
    <definedName name="custOrg2.Hier5">#REF!</definedName>
    <definedName name="custOrg2.OrgCont">#REF!</definedName>
    <definedName name="custOrg2.OrgCont2">#REF!</definedName>
    <definedName name="custOrg2.OrgCont3">#REF!</definedName>
    <definedName name="custOrg2.OrgCont4">#REF!</definedName>
    <definedName name="custOrg2.OrgCont5">#REF!</definedName>
    <definedName name="custOrg2Code">#REF!</definedName>
    <definedName name="custOrg2ID">#REF!</definedName>
    <definedName name="custOrg2IncCode">#REF!</definedName>
    <definedName name="custOrg2Name">#REF!</definedName>
    <definedName name="custOrg2OrgSub">#REF!</definedName>
    <definedName name="custOrg2OrgType">#REF!</definedName>
    <definedName name="custOrg3.2Hier1">#REF!</definedName>
    <definedName name="custOrg3.2Hier2">#REF!</definedName>
    <definedName name="custOrg3.2Hier3">#REF!</definedName>
    <definedName name="custOrg3.2Hier4">#REF!</definedName>
    <definedName name="custOrg3.2Hier5">#REF!</definedName>
    <definedName name="custOrg3.3Hier1">#REF!</definedName>
    <definedName name="custOrg3.3Hier2">#REF!</definedName>
    <definedName name="custOrg3.3Hier3">#REF!</definedName>
    <definedName name="custOrg3.3Hier4">#REF!</definedName>
    <definedName name="custOrg3.3Hier5">#REF!</definedName>
    <definedName name="custOrg3.4Hier1">#REF!</definedName>
    <definedName name="custOrg3.4Hier2">#REF!</definedName>
    <definedName name="custOrg3.4Hier3">#REF!</definedName>
    <definedName name="custOrg3.4Hier4">#REF!</definedName>
    <definedName name="custOrg3.4Hier5">#REF!</definedName>
    <definedName name="custOrg3.5Hier1">#REF!</definedName>
    <definedName name="custOrg3.5Hier2">#REF!</definedName>
    <definedName name="custOrg3.5Hier3">#REF!</definedName>
    <definedName name="custOrg3.5Hier4">#REF!</definedName>
    <definedName name="custOrg3.5Hier5">#REF!</definedName>
    <definedName name="custOrg3.Hier1">#REF!</definedName>
    <definedName name="custOrg3.Hier2">#REF!</definedName>
    <definedName name="custOrg3.Hier3">#REF!</definedName>
    <definedName name="custOrg3.Hier4">#REF!</definedName>
    <definedName name="custOrg3.Hier5">#REF!</definedName>
    <definedName name="custOrg3.OrgCont">#REF!</definedName>
    <definedName name="custOrg3.OrgCont2">#REF!</definedName>
    <definedName name="custOrg3.OrgCont3">#REF!</definedName>
    <definedName name="custOrg3.OrgCont4">#REF!</definedName>
    <definedName name="custOrg3.OrgCont5">#REF!</definedName>
    <definedName name="custOrg3Code">#REF!</definedName>
    <definedName name="custOrg3ID">#REF!</definedName>
    <definedName name="custOrg3IncCode">#REF!</definedName>
    <definedName name="custOrg3Name">#REF!</definedName>
    <definedName name="custOrg3OrgSub">#REF!</definedName>
    <definedName name="custOrg3OrgType">#REF!</definedName>
    <definedName name="custOrg4.2Hier1">#REF!</definedName>
    <definedName name="custOrg4.2Hier2">#REF!</definedName>
    <definedName name="custOrg4.2Hier3">#REF!</definedName>
    <definedName name="custOrg4.2Hier4">#REF!</definedName>
    <definedName name="custOrg4.2Hier5">#REF!</definedName>
    <definedName name="custOrg4.3Hier1">#REF!</definedName>
    <definedName name="custOrg4.3Hier2">#REF!</definedName>
    <definedName name="custOrg4.3Hier3">#REF!</definedName>
    <definedName name="custOrg4.3Hier4">#REF!</definedName>
    <definedName name="custOrg4.3Hier5">#REF!</definedName>
    <definedName name="custOrg4.4Hier1">#REF!</definedName>
    <definedName name="custOrg4.4Hier2">#REF!</definedName>
    <definedName name="custOrg4.4Hier3">#REF!</definedName>
    <definedName name="custOrg4.4Hier4">#REF!</definedName>
    <definedName name="custOrg4.4Hier5">#REF!</definedName>
    <definedName name="custOrg4.5Hier1">#REF!</definedName>
    <definedName name="custOrg4.5Hier2">#REF!</definedName>
    <definedName name="custOrg4.5Hier3">#REF!</definedName>
    <definedName name="custOrg4.5Hier4">#REF!</definedName>
    <definedName name="custOrg4.5Hier5">#REF!</definedName>
    <definedName name="custOrg4.Hier1">#REF!</definedName>
    <definedName name="custOrg4.Hier2">#REF!</definedName>
    <definedName name="custOrg4.Hier3">#REF!</definedName>
    <definedName name="custOrg4.Hier4">#REF!</definedName>
    <definedName name="custOrg4.Hier5">#REF!</definedName>
    <definedName name="custOrg4.OrgCont">#REF!</definedName>
    <definedName name="custOrg4.OrgCont2">#REF!</definedName>
    <definedName name="custOrg4.OrgCont3">#REF!</definedName>
    <definedName name="custOrg4.OrgCont4">#REF!</definedName>
    <definedName name="custOrg4.OrgCont5">#REF!</definedName>
    <definedName name="custOrg4Code">#REF!</definedName>
    <definedName name="custOrg4ID">#REF!</definedName>
    <definedName name="custOrg4IncCode">#REF!</definedName>
    <definedName name="custOrg4Name">#REF!</definedName>
    <definedName name="custOrg4OrgSub">#REF!</definedName>
    <definedName name="custOrg4OrgType">#REF!</definedName>
    <definedName name="custOrg5.2Hier1">#REF!</definedName>
    <definedName name="custOrg5.2Hier2">#REF!</definedName>
    <definedName name="custOrg5.2Hier3">#REF!</definedName>
    <definedName name="custOrg5.2Hier4">#REF!</definedName>
    <definedName name="custOrg5.2Hier5">#REF!</definedName>
    <definedName name="custOrg5.3Hier1">#REF!</definedName>
    <definedName name="custOrg5.3Hier2">#REF!</definedName>
    <definedName name="custOrg5.3Hier3">#REF!</definedName>
    <definedName name="custOrg5.3Hier4">#REF!</definedName>
    <definedName name="custOrg5.3Hier5">#REF!</definedName>
    <definedName name="custOrg5.4Hier1">#REF!</definedName>
    <definedName name="custOrg5.4Hier2">#REF!</definedName>
    <definedName name="custOrg5.4Hier3">#REF!</definedName>
    <definedName name="custOrg5.4Hier4">#REF!</definedName>
    <definedName name="custOrg5.4Hier5">#REF!</definedName>
    <definedName name="custOrg5.5Hier1">#REF!</definedName>
    <definedName name="custOrg5.5Hier2">#REF!</definedName>
    <definedName name="custOrg5.5Hier3">#REF!</definedName>
    <definedName name="custOrg5.5Hier4">#REF!</definedName>
    <definedName name="custOrg5.5Hier5">#REF!</definedName>
    <definedName name="custOrg5.Hier1">#REF!</definedName>
    <definedName name="custOrg5.Hier2">#REF!</definedName>
    <definedName name="custOrg5.Hier3">#REF!</definedName>
    <definedName name="custOrg5.Hier4">#REF!</definedName>
    <definedName name="custOrg5.Hier5">#REF!</definedName>
    <definedName name="custOrg5.OrgCont">#REF!</definedName>
    <definedName name="custOrg5.OrgCont2">#REF!</definedName>
    <definedName name="custOrg5.OrgCont3">#REF!</definedName>
    <definedName name="custOrg5.OrgCont4">#REF!</definedName>
    <definedName name="custOrg5.OrgCont5">#REF!</definedName>
    <definedName name="custOrg5Code">#REF!</definedName>
    <definedName name="custOrg5ID">#REF!</definedName>
    <definedName name="custOrg5IncCode">#REF!</definedName>
    <definedName name="custOrg5Name">#REF!</definedName>
    <definedName name="custOrg5OrgSub">#REF!</definedName>
    <definedName name="custOrg5OrgType">#REF!</definedName>
    <definedName name="custOrgHierInCode">#REF!</definedName>
    <definedName name="CustSelectedRange">#REF!</definedName>
    <definedName name="CustSummaryLookup">#REF!</definedName>
    <definedName name="custWorktagRefID">#REF!</definedName>
    <definedName name="custWorkType">#REF!</definedName>
    <definedName name="custWorkTypeID">#REF!</definedName>
    <definedName name="CYESTCURRENT">#REF!</definedName>
    <definedName name="CYESTPREV">#REF!</definedName>
    <definedName name="CYESTPREVIOUS">#REF!</definedName>
    <definedName name="Cylinder">#REF!</definedName>
    <definedName name="Cyprus">#REF!</definedName>
    <definedName name="Czech_Republic">#REF!</definedName>
    <definedName name="d" hidden="1">{#N/A,#N/A,FALSE,"CapitalReport"}</definedName>
    <definedName name="DaandineAdminFee">#REF!</definedName>
    <definedName name="DaandineAnnualVariableOM">#REF!</definedName>
    <definedName name="DaandineBookBase">#REF!</definedName>
    <definedName name="DaandineBookLife">#REF!</definedName>
    <definedName name="DaandineEndOps">#REF!</definedName>
    <definedName name="DaandineOMMargin">#REF!</definedName>
    <definedName name="DaandineOpexContingency">#REF!</definedName>
    <definedName name="DaandineOpexSens">#REF!</definedName>
    <definedName name="DaandineOpsFlag">#REF!</definedName>
    <definedName name="DaandineOpsStart">#REF!</definedName>
    <definedName name="DaandineOptionAmount">#REF!</definedName>
    <definedName name="DaandineOptionExerciseDate">#REF!</definedName>
    <definedName name="DaandineOptionIndicator">#REF!</definedName>
    <definedName name="DaandineRealInsurance">#REF!</definedName>
    <definedName name="DaandineRealRev">#REF!</definedName>
    <definedName name="DaandineRevSens">#REF!</definedName>
    <definedName name="DaandineTaxBase">#REF!</definedName>
    <definedName name="DailyMIM_Nom_Name">#REF!</definedName>
    <definedName name="data">#REF!</definedName>
    <definedName name="data_budget">IF(UPPER(#REF!)="JULY",#REF!,#REF!)</definedName>
    <definedName name="data_chart">IF(UPPER(#REF!)="JULY",#REF!,IF(UPPER(#REF!)="AUGUST",#REF!,#REF!))</definedName>
    <definedName name="Data_Graph">#REF!</definedName>
    <definedName name="Data_Graph11">#REF!</definedName>
    <definedName name="Data_Graph11ECH">#REF!</definedName>
    <definedName name="Data_Graph1ECH">#REF!</definedName>
    <definedName name="Data_Graph2ECH">#REF!</definedName>
    <definedName name="Data_Graph3ECH">#REF!</definedName>
    <definedName name="data_na">#REF!</definedName>
    <definedName name="data2">#REF!</definedName>
    <definedName name="data3">#REF!</definedName>
    <definedName name="Data30Jun">#REF!</definedName>
    <definedName name="Data31Dec">#REF!</definedName>
    <definedName name="data4">#REF!</definedName>
    <definedName name="_xlnm.Database">#REF!</definedName>
    <definedName name="DATAJUNE06page">#REF!</definedName>
    <definedName name="DataRange">#REF!</definedName>
    <definedName name="DATE">#REF!</definedName>
    <definedName name="date_">#REF!</definedName>
    <definedName name="date_06">#REF!</definedName>
    <definedName name="date_07">#REF!</definedName>
    <definedName name="date_1">#REF!</definedName>
    <definedName name="date_10">#REF!</definedName>
    <definedName name="date_11">#REF!</definedName>
    <definedName name="date_12">#REF!</definedName>
    <definedName name="date_2">#REF!</definedName>
    <definedName name="date_3">#REF!</definedName>
    <definedName name="date_4">#REF!</definedName>
    <definedName name="date_5">#REF!</definedName>
    <definedName name="date_6">#REF!</definedName>
    <definedName name="date_7">#REF!</definedName>
    <definedName name="date_8">#REF!</definedName>
    <definedName name="date_9">#REF!</definedName>
    <definedName name="Date_asset_valuation">#REF!</definedName>
    <definedName name="Date_Range">#REF!,#REF!</definedName>
    <definedName name="Date_Range_Data">#REF!</definedName>
    <definedName name="Date_start">#REF!</definedName>
    <definedName name="DateColumn">OFFSET(DateHeading,0,0,_pdNoOfPayments+3,1)</definedName>
    <definedName name="DateFullYearBud">#REF!</definedName>
    <definedName name="DateHeading">#REF!</definedName>
    <definedName name="datep">#REF!</definedName>
    <definedName name="Dates">OFFSET(CalculatedDatesHeading,2,0,_pdNoOfPayments+1,1)</definedName>
    <definedName name="Dates_End">#REF!</definedName>
    <definedName name="DATOk">#REF!</definedName>
    <definedName name="DATXS">#REF!</definedName>
    <definedName name="days">#REF!</definedName>
    <definedName name="Days_In_Wk">#REF!</definedName>
    <definedName name="Days_Yr">#REF!</definedName>
    <definedName name="DaysPerWeek">#REF!</definedName>
    <definedName name="DaysWhole">#REF!</definedName>
    <definedName name="dbaseBaseRate">#REF!</definedName>
    <definedName name="dbaseDebtAmort">#REF!</definedName>
    <definedName name="DBNAME1">#REF!</definedName>
    <definedName name="DBPath">#REF!</definedName>
    <definedName name="DBUSERNAME1">#REF!</definedName>
    <definedName name="DCE1_">#REF!</definedName>
    <definedName name="DCE2_">#REF!</definedName>
    <definedName name="dd" hidden="1">{#N/A,#N/A,FALSE,"CapitalReport"}</definedName>
    <definedName name="DD_Denom">#REF!</definedName>
    <definedName name="DD_Ent_Val_CF_Timing">#REF!</definedName>
    <definedName name="DD_Fin_YE_Mth">#REF!</definedName>
    <definedName name="DD_Model_Per_Type">#REF!</definedName>
    <definedName name="dddd">#REF!</definedName>
    <definedName name="DealerSwapInput">#REF!</definedName>
    <definedName name="DEALLIST">#REF!</definedName>
    <definedName name="Debt">#REF!</definedName>
    <definedName name="DebtorDays">#REF!</definedName>
    <definedName name="DebtRepaymentDate">#REF!</definedName>
    <definedName name="Dec">#REF!</definedName>
    <definedName name="Dec08spend">#REF!</definedName>
    <definedName name="DEC09SPEND">#REF!</definedName>
    <definedName name="december" hidden="1">{#N/A,#N/A,FALSE,"CapitalReport"}</definedName>
    <definedName name="Ded_Div43">#REF!</definedName>
    <definedName name="Default_Language">#REF!</definedName>
    <definedName name="DELETELOGICTYPE1">#REF!</definedName>
    <definedName name="Denmark">#REF!</definedName>
    <definedName name="DepositRateTable">#REF!</definedName>
    <definedName name="DepProfile">#REF!</definedName>
    <definedName name="desc">#REF!</definedName>
    <definedName name="DETAILEDCONSOLIDATION">#REF!</definedName>
    <definedName name="Details">#REF!</definedName>
    <definedName name="DF_GRID_2">Movement #REF!</definedName>
    <definedName name="dfdf">#REF!</definedName>
    <definedName name="DfltBA">#REF!</definedName>
    <definedName name="DinStep1">#REF!</definedName>
    <definedName name="DinStep2">#REF!</definedName>
    <definedName name="DinStep3">#REF!</definedName>
    <definedName name="DinStep4">#REF!</definedName>
    <definedName name="DinStep5">#REF!</definedName>
    <definedName name="DinStep6">#REF!</definedName>
    <definedName name="disc_fact">#REF!</definedName>
    <definedName name="disc_rate">#REF!</definedName>
    <definedName name="DiscR">#REF!</definedName>
    <definedName name="DiscRate">#REF!</definedName>
    <definedName name="Distn_Envestra">#REF!</definedName>
    <definedName name="DistnRec_ANPSPV">#REF!</definedName>
    <definedName name="DistnRec_Eii">#REF!</definedName>
    <definedName name="DistnRec_Envestra">#REF!</definedName>
    <definedName name="DistReservCopy">#REF!</definedName>
    <definedName name="DistReservPaste">#REF!</definedName>
    <definedName name="Distributor">#REF!</definedName>
    <definedName name="Div43Claim_B055">#REF!</definedName>
    <definedName name="Dividend">#REF!</definedName>
    <definedName name="division_code">#REF!</definedName>
    <definedName name="Djibouti">#REF!</definedName>
    <definedName name="DLACCC_CorpTaxRate">#REF!</definedName>
    <definedName name="DLACCC_InflationRate">#REF!</definedName>
    <definedName name="DLACCC_LTPropDebtFunding">#REF!</definedName>
    <definedName name="DLACCC_LTPropEquityFunding">#REF!</definedName>
    <definedName name="DLACCC_NomPreTaxCostOfDebt">#REF!</definedName>
    <definedName name="DLACCC_PerfBonus1">#REF!</definedName>
    <definedName name="DLACCC_PerfBonus2">#REF!</definedName>
    <definedName name="DLACCC_PerfBonus3">#REF!</definedName>
    <definedName name="DLACCC_PropFrankingCredits">#REF!</definedName>
    <definedName name="DLACCC_RealAssetLife_1">#REF!</definedName>
    <definedName name="DLACCC_RealAssetLife_2">#REF!</definedName>
    <definedName name="DLACCC_RealAssetLife_3">#REF!</definedName>
    <definedName name="DLACCC_RealAssetValue_1">#REF!</definedName>
    <definedName name="DLACCC_RealAssetValue_2">#REF!</definedName>
    <definedName name="DLACCC_RealAssetValue_3">#REF!</definedName>
    <definedName name="DLACCC_RealAssetValueOB_1">#REF!</definedName>
    <definedName name="DLACCC_RealAssetValueOB_2">#REF!</definedName>
    <definedName name="DLACCC_RealAssetValueOB_3">#REF!</definedName>
    <definedName name="DLACCC_Sens">#REF!</definedName>
    <definedName name="DLACCC_TaxAssetLife_1">#REF!</definedName>
    <definedName name="DLACCC_TaxAssetLife_2">#REF!</definedName>
    <definedName name="DLACCC_TaxAssetLife_3">#REF!</definedName>
    <definedName name="DLACCC_TaxAssetValue_1">#REF!</definedName>
    <definedName name="DLACCC_TaxAssetValue_2">#REF!</definedName>
    <definedName name="DLACCC_TaxAssetValue_3">#REF!</definedName>
    <definedName name="DLACCC_TaxAssetValueOB_1">#REF!</definedName>
    <definedName name="DLACCC_TaxAssetValueOB_2">#REF!</definedName>
    <definedName name="DLACCC_TaxAssetValueOB_3">#REF!</definedName>
    <definedName name="DLAssetClass_1BookOriginal">#REF!</definedName>
    <definedName name="DLAssetClass_1TaxOriginal">#REF!</definedName>
    <definedName name="DLAssetClass_2BookOriginal">#REF!</definedName>
    <definedName name="DLAssetClass_2TaxOriginal">#REF!</definedName>
    <definedName name="DLAssetClass_3BookOriginal">#REF!</definedName>
    <definedName name="DLAssetClass_3TaxOriginal">#REF!</definedName>
    <definedName name="DLAssetClass_4BookOriginal">#REF!</definedName>
    <definedName name="DLAssetClass_4TaxOriginal">#REF!</definedName>
    <definedName name="DLAssetClass_5BookOriginal">#REF!</definedName>
    <definedName name="DLBookDepnRateAssetClass_1">#REF!</definedName>
    <definedName name="DLBookDepnRateAssetClass_2">#REF!</definedName>
    <definedName name="DLBookDepnRateAssetClass_3">#REF!</definedName>
    <definedName name="DLBookDepnRateAssetClass_4">#REF!</definedName>
    <definedName name="DLBookDepnRateAssetClass_5">#REF!</definedName>
    <definedName name="DLBookDepnRateCapex">#REF!</definedName>
    <definedName name="DLCapexBaseDate">#REF!</definedName>
    <definedName name="DLCapexInd">#REF!</definedName>
    <definedName name="DLEndOps">#REF!</definedName>
    <definedName name="DLFifthRegResetDate">#REF!</definedName>
    <definedName name="DLFirstRegResetDate">#REF!</definedName>
    <definedName name="DLFourthRegResetDate">#REF!</definedName>
    <definedName name="DLOMMargin">#REF!</definedName>
    <definedName name="DLOMPerformancePerc">#REF!</definedName>
    <definedName name="DLOpexContingency">#REF!</definedName>
    <definedName name="DLOpexEscDate">#REF!</definedName>
    <definedName name="DLOpexSens">#REF!</definedName>
    <definedName name="DLOpsFlag">#REF!</definedName>
    <definedName name="DLRABCapexAssetLife">#REF!</definedName>
    <definedName name="DLRegCostsInd">#REF!</definedName>
    <definedName name="DLRegPeriodStart">#REF!</definedName>
    <definedName name="DLRegResetAssTable">#REF!</definedName>
    <definedName name="DLTaxDepnRateAssetClass_1">#REF!</definedName>
    <definedName name="DLTaxDepnRateAssetClass_2">#REF!</definedName>
    <definedName name="DLTaxDepnRateAssetClass_3">#REF!</definedName>
    <definedName name="DLTaxDepnRateAssetClass_4">#REF!</definedName>
    <definedName name="DLTaxDepnRateCapex">#REF!</definedName>
    <definedName name="DLThirdRegResetDate">#REF!</definedName>
    <definedName name="DLYearsRegReset">#REF!</definedName>
    <definedName name="dm">#REF!</definedName>
    <definedName name="DME_BeforeCloseCompleted" hidden="1">"True"</definedName>
    <definedName name="DME_Dirty" hidden="1">"False"</definedName>
    <definedName name="DME_LocalFile" hidden="1">"True"</definedName>
    <definedName name="dms_060301_checkvalue">#REF!</definedName>
    <definedName name="dms_060301_LastRow">#REF!</definedName>
    <definedName name="dms_060701_ARR_MaxRows">#REF!</definedName>
    <definedName name="dms_060701_Reset_MaxRows">#REF!</definedName>
    <definedName name="dms_060701_StartDateTxt">#REF!</definedName>
    <definedName name="dms_0608_LastRow">#REF!</definedName>
    <definedName name="dms_0608_OffsetRows">#REF!</definedName>
    <definedName name="dms_060801_StartCell">#REF!</definedName>
    <definedName name="DMS_50_01_01a">#REF!</definedName>
    <definedName name="DMS_50_01_01b">#REF!</definedName>
    <definedName name="DMS_50_01_01c">#REF!</definedName>
    <definedName name="DMS_50_01_01d">#REF!</definedName>
    <definedName name="DMS_50_01_02">#REF!</definedName>
    <definedName name="DMS_50_01_03">#REF!</definedName>
    <definedName name="DMS_50_01_05">#REF!</definedName>
    <definedName name="DMS_50_01_06">#REF!</definedName>
    <definedName name="DMS_50_01_07">#REF!</definedName>
    <definedName name="DMS_50_01_09">#REF!</definedName>
    <definedName name="DMS_50_01_10">#REF!</definedName>
    <definedName name="DMS_50_01_11">#REF!</definedName>
    <definedName name="DMS_50_01_12">#REF!</definedName>
    <definedName name="DMS_50_01_13">#REF!</definedName>
    <definedName name="DMS_50_02_01">#REF!</definedName>
    <definedName name="DMS_50_02_02">#REF!</definedName>
    <definedName name="DMS_50_02_04">#REF!</definedName>
    <definedName name="dms_663_List">#REF!</definedName>
    <definedName name="dms_AAD_AC_VALUES">#REF!</definedName>
    <definedName name="dms_AAD_AI_VALUES">#REF!</definedName>
    <definedName name="dms_ABN_List">#REF!</definedName>
    <definedName name="dms_ACE_AC_VALUES">#REF!</definedName>
    <definedName name="dms_ACE_AI_VALUES">#REF!</definedName>
    <definedName name="dms_Addr1_List">#REF!</definedName>
    <definedName name="dms_Addr2_List">#REF!</definedName>
    <definedName name="dms_Amendment_Text">#REF!</definedName>
    <definedName name="dms_ANC_VALUES">#REF!</definedName>
    <definedName name="DMS_assetclassnames">#REF!</definedName>
    <definedName name="DMS_assetlife">#REF!</definedName>
    <definedName name="dms_BaseStepTrend">#REF!</definedName>
    <definedName name="dms_Cal_Year_B4_CRY">#REF!</definedName>
    <definedName name="dms_CBD_flag">#REF!</definedName>
    <definedName name="dms_CF_8.1_Neg">#REF!</definedName>
    <definedName name="dms_CF_F10">#REF!</definedName>
    <definedName name="dms_CF_TradingName">#REF!</definedName>
    <definedName name="dms_CFinalYear_List">#REF!</definedName>
    <definedName name="dms_Confid_status_List">#REF!</definedName>
    <definedName name="dms_ContactEmail_List">#REF!</definedName>
    <definedName name="dms_ContactName1_List">#REF!</definedName>
    <definedName name="dms_ContactPh1_List">#REF!</definedName>
    <definedName name="DMS_CostOfCapitalParameters">#REF!</definedName>
    <definedName name="dms_CRAB_DESC">#REF!</definedName>
    <definedName name="dms_CRAB_VALUES">#REF!</definedName>
    <definedName name="dms_CRAB_VALUES_AC_2">#REF!</definedName>
    <definedName name="dms_CRAB_VALUES_PAI_2">#REF!</definedName>
    <definedName name="dms_CRCP_FinalYear_Ref">#REF!</definedName>
    <definedName name="dms_CRCP_FinalYear_Result">#REF!</definedName>
    <definedName name="dms_CRCP_FirstYear_Result">#REF!</definedName>
    <definedName name="dms_CRCP_index">#REF!</definedName>
    <definedName name="dms_CRCP_start_row">#REF!</definedName>
    <definedName name="dms_CRCP_years">#REF!</definedName>
    <definedName name="dms_CRCP_yM">#REF!</definedName>
    <definedName name="dms_CRCP_yN">#REF!</definedName>
    <definedName name="dms_CRCP_yO">#REF!</definedName>
    <definedName name="dms_CRCP_yP">#REF!</definedName>
    <definedName name="dms_CRCP_yQ">#REF!</definedName>
    <definedName name="dms_CRCP_yR">#REF!</definedName>
    <definedName name="dms_CRCP_yS">#REF!</definedName>
    <definedName name="dms_CRCP_yT">#REF!</definedName>
    <definedName name="dms_CRCP_yU">#REF!</definedName>
    <definedName name="dms_CRCP_yV">#REF!</definedName>
    <definedName name="dms_CRCP_yW">#REF!</definedName>
    <definedName name="dms_CRCP_yX">#REF!</definedName>
    <definedName name="dms_CRCP_yY">#REF!</definedName>
    <definedName name="dms_CRCP_yZ">#REF!</definedName>
    <definedName name="dms_CRCPlength_List">#REF!</definedName>
    <definedName name="dms_CRCPlength_Num">#REF!</definedName>
    <definedName name="dms_CRCPlength_Num_List">#REF!</definedName>
    <definedName name="dms_CRY_ListC">#REF!</definedName>
    <definedName name="dms_CRY_ListF">#REF!</definedName>
    <definedName name="dms_CRY_RYE">#REF!</definedName>
    <definedName name="dms_CRY_start_row">#REF!</definedName>
    <definedName name="dms_CRY_start_year">#REF!</definedName>
    <definedName name="dms_CRYc_y1">#REF!</definedName>
    <definedName name="dms_CRYc_y10">#REF!</definedName>
    <definedName name="dms_CRYc_y11">#REF!</definedName>
    <definedName name="dms_CRYc_y12">#REF!</definedName>
    <definedName name="dms_CRYc_y13">#REF!</definedName>
    <definedName name="dms_CRYc_y14">#REF!</definedName>
    <definedName name="dms_CRYc_y15">#REF!</definedName>
    <definedName name="dms_CRYc_y16">#REF!</definedName>
    <definedName name="dms_CRYc_y17">#REF!</definedName>
    <definedName name="dms_CRYc_y18">#REF!</definedName>
    <definedName name="dms_CRYc_y19">#REF!</definedName>
    <definedName name="dms_CRYc_y2">#REF!</definedName>
    <definedName name="dms_CRYc_y3">#REF!</definedName>
    <definedName name="dms_CRYc_y4">#REF!</definedName>
    <definedName name="dms_CRYc_y5">#REF!</definedName>
    <definedName name="dms_CRYc_y6">#REF!</definedName>
    <definedName name="dms_CRYc_y7">#REF!</definedName>
    <definedName name="dms_CRYc_y8">#REF!</definedName>
    <definedName name="dms_CRYc_y9">#REF!</definedName>
    <definedName name="dms_CRYf_y1">#REF!</definedName>
    <definedName name="dms_CRYf_y10">#REF!</definedName>
    <definedName name="dms_CRYf_y11">#REF!</definedName>
    <definedName name="dms_CRYf_y12">#REF!</definedName>
    <definedName name="dms_CRYf_y13">#REF!</definedName>
    <definedName name="dms_CRYf_y14">#REF!</definedName>
    <definedName name="dms_CRYf_y15">#REF!</definedName>
    <definedName name="dms_CRYf_y16">#REF!</definedName>
    <definedName name="dms_CRYf_y17">#REF!</definedName>
    <definedName name="dms_CRYf_y18">#REF!</definedName>
    <definedName name="dms_CRYf_y19">#REF!</definedName>
    <definedName name="dms_CRYf_y2">#REF!</definedName>
    <definedName name="dms_CRYf_y3">#REF!</definedName>
    <definedName name="dms_CRYf_y4">#REF!</definedName>
    <definedName name="dms_CRYf_y5">#REF!</definedName>
    <definedName name="dms_CRYf_y6">#REF!</definedName>
    <definedName name="dms_CRYf_y7">#REF!</definedName>
    <definedName name="dms_CRYf_y8">#REF!</definedName>
    <definedName name="dms_CRYf_y9">#REF!</definedName>
    <definedName name="dms_cy10">#REF!</definedName>
    <definedName name="dms_cy3">#REF!</definedName>
    <definedName name="dms_cy4">#REF!</definedName>
    <definedName name="dms_cy5">#REF!</definedName>
    <definedName name="dms_cy6">#REF!</definedName>
    <definedName name="dms_cy7">#REF!</definedName>
    <definedName name="dms_cy8">#REF!</definedName>
    <definedName name="dms_cy9">#REF!</definedName>
    <definedName name="DMS_DandEcosts">#REF!</definedName>
    <definedName name="dms_DataQuality">#REF!</definedName>
    <definedName name="dms_DataQuality_List">#REF!</definedName>
    <definedName name="dms_DBAFAUC_DESC">#REF!</definedName>
    <definedName name="dms_DBAFAUC_VALUES">#REF!</definedName>
    <definedName name="dms_DBAFNC_DESC">#REF!</definedName>
    <definedName name="dms_DBAFNC_VALUES">#REF!</definedName>
    <definedName name="dms_DBAFNC_VALUES_AC_2">#REF!</definedName>
    <definedName name="dms_DBAFNC_VALUES_PAI_2">#REF!</definedName>
    <definedName name="dms_DeterminationRef_List">#REF!</definedName>
    <definedName name="dms_DollarReal">#REF!</definedName>
    <definedName name="dms_DollarReal_year">#REF!</definedName>
    <definedName name="dms_DQ_2">#REF!</definedName>
    <definedName name="dms_E010401_CC_Rows">#REF!</definedName>
    <definedName name="dms_E010401_CC_Values">#REF!</definedName>
    <definedName name="dms_E010402_CC_Rows">#REF!</definedName>
    <definedName name="dms_E010402_CC_Values">#REF!</definedName>
    <definedName name="dms_E1103_Rows">#REF!</definedName>
    <definedName name="dms_E110301_capex_Values">#REF!</definedName>
    <definedName name="dms_E110301_opex_Values">#REF!</definedName>
    <definedName name="DMS_EnergyFC">#REF!</definedName>
    <definedName name="dms_F0303_Values">#REF!</definedName>
    <definedName name="dms_F7_P01_01_Values">#REF!</definedName>
    <definedName name="DMS_FCOpex">#REF!</definedName>
    <definedName name="dms_FeederName_1">#REF!</definedName>
    <definedName name="dms_FeederName_2">#REF!</definedName>
    <definedName name="dms_FeederName_3">#REF!</definedName>
    <definedName name="dms_FeederName_4">#REF!</definedName>
    <definedName name="dms_FeederName_5">#REF!</definedName>
    <definedName name="dms_FeederType_5_flag">#REF!</definedName>
    <definedName name="dms_FifthFeeder_flag_NSP">#REF!</definedName>
    <definedName name="dms_FinalYear_List">#REF!</definedName>
    <definedName name="dms_FormControl_Choices">#REF!</definedName>
    <definedName name="dms_FormControl_List">#REF!</definedName>
    <definedName name="dms_FRCP_ListC">#REF!</definedName>
    <definedName name="dms_FRCP_ListF">#REF!</definedName>
    <definedName name="dms_FRCP_start_row">#REF!</definedName>
    <definedName name="dms_FRCP_y1">#REF!</definedName>
    <definedName name="dms_FRCP_y10">#REF!</definedName>
    <definedName name="dms_FRCP_y11">#REF!</definedName>
    <definedName name="dms_FRCP_y12">#REF!</definedName>
    <definedName name="dms_FRCP_y13">#REF!</definedName>
    <definedName name="dms_FRCP_y14">#REF!</definedName>
    <definedName name="dms_FRCP_y2">#REF!</definedName>
    <definedName name="dms_FRCP_y3">#REF!</definedName>
    <definedName name="dms_FRCP_y4">#REF!</definedName>
    <definedName name="dms_FRCP_y5">#REF!</definedName>
    <definedName name="dms_FRCP_y6">#REF!</definedName>
    <definedName name="dms_FRCP_y7">#REF!</definedName>
    <definedName name="dms_FRCP_y8">#REF!</definedName>
    <definedName name="dms_FRCP_y9">#REF!</definedName>
    <definedName name="dms_FRCPlength_List">#REF!</definedName>
    <definedName name="dms_FRCPlength_Num">#REF!</definedName>
    <definedName name="dms_FRCPlength_Num_List">#REF!</definedName>
    <definedName name="dms_fy10">#REF!</definedName>
    <definedName name="dms_fy3">#REF!</definedName>
    <definedName name="dms_fy4">#REF!</definedName>
    <definedName name="dms_fy5">#REF!</definedName>
    <definedName name="dms_fy6">#REF!</definedName>
    <definedName name="dms_fy7">#REF!</definedName>
    <definedName name="dms_fy8">#REF!</definedName>
    <definedName name="dms_fy9">#REF!</definedName>
    <definedName name="dms_FYAA_DESC">#REF!</definedName>
    <definedName name="dms_FYAA_VALUES_AC">#REF!</definedName>
    <definedName name="dms_FYAA_VALUES_PAI">#REF!</definedName>
    <definedName name="dms_Header_Span">#REF!</definedName>
    <definedName name="dms_InputSource">#REF!</definedName>
    <definedName name="dms_InputTradingName">#REF!</definedName>
    <definedName name="dms_JurisdictionList">#REF!</definedName>
    <definedName name="dms_LeapYear_Result">#REF!</definedName>
    <definedName name="dms_LongRural_flag">#REF!</definedName>
    <definedName name="dms_Model">#REF!</definedName>
    <definedName name="dms_Model_List">#REF!</definedName>
    <definedName name="dms_Model_Span">#REF!</definedName>
    <definedName name="dms_Model_Span_List">#REF!</definedName>
    <definedName name="dms_MultiYear_FinalYear_Ref">#REF!</definedName>
    <definedName name="dms_MultiYear_FinalYear_Result">#REF!</definedName>
    <definedName name="dms_MultiYear_Flag">#REF!</definedName>
    <definedName name="dms_MultiYear_ResponseFlag">#REF!</definedName>
    <definedName name="dms_NANC_DESC">#REF!</definedName>
    <definedName name="dms_NANC_VALUES">#REF!</definedName>
    <definedName name="dms_NANC_VALUES_AC_2">#REF!</definedName>
    <definedName name="dms_NANC_VALUES_PAI_2">#REF!</definedName>
    <definedName name="dms_NARD_DESC">#REF!</definedName>
    <definedName name="dms_NARD_VALUES">#REF!</definedName>
    <definedName name="dms_NARD_VALUES_AC_2">#REF!</definedName>
    <definedName name="dms_NARD_VALUES_PAI_2">#REF!</definedName>
    <definedName name="dms_NORAB_DESC">#REF!</definedName>
    <definedName name="dms_NORAB_VALUES">#REF!</definedName>
    <definedName name="dms_NORAB_VALUES_AC_2">#REF!</definedName>
    <definedName name="dms_NORAB_VALUES_PAI_2">#REF!</definedName>
    <definedName name="DMS_oassetvalue">#REF!</definedName>
    <definedName name="dms_OTAV_VALUES">#REF!</definedName>
    <definedName name="DMS_otaxvalue">#REF!</definedName>
    <definedName name="dms_PAddr1_List">#REF!</definedName>
    <definedName name="dms_PAddr2_List">#REF!</definedName>
    <definedName name="dms_PostCode_List">#REF!</definedName>
    <definedName name="dms_PPostCode_List">#REF!</definedName>
    <definedName name="dms_PRCP_start_row">#REF!</definedName>
    <definedName name="dms_PRCPlength_List">#REF!</definedName>
    <definedName name="dms_PRCPlength_Num">#REF!</definedName>
    <definedName name="dms_Previous_DollarReal_year">#REF!</definedName>
    <definedName name="dms_PState_List">#REF!</definedName>
    <definedName name="dms_PSuburb_List">#REF!</definedName>
    <definedName name="dms_Public_Lighting_List">#REF!</definedName>
    <definedName name="dms_RDAUC_DESC">#REF!</definedName>
    <definedName name="dms_RDAUC_VALUES">#REF!</definedName>
    <definedName name="dms_RDNC_DESC">#REF!</definedName>
    <definedName name="dms_RDNC_VALUES">#REF!</definedName>
    <definedName name="dms_RDNC_VALUES_AC_2">#REF!</definedName>
    <definedName name="dms_RDNC_VALUES_PAI_2">#REF!</definedName>
    <definedName name="dms_Reg_Year_Span">#REF!</definedName>
    <definedName name="dms_Reset_final_year">#REF!</definedName>
    <definedName name="dms_Reset_RYE">#REF!</definedName>
    <definedName name="dms_Reset_Span">#REF!</definedName>
    <definedName name="DMS_RevAdjust">#REF!</definedName>
    <definedName name="dms_RPT">#REF!</definedName>
    <definedName name="dms_RPT_List">#REF!</definedName>
    <definedName name="dms_RPTMonth">#REF!</definedName>
    <definedName name="dms_RPTMonth_List">#REF!</definedName>
    <definedName name="dms_RYE">#REF!</definedName>
    <definedName name="dms_RYE_Formula_Result">#REF!</definedName>
    <definedName name="dms_RYE_result">#REF!</definedName>
    <definedName name="dms_RYE_start_row">#REF!</definedName>
    <definedName name="dms_S0101_Rows">#REF!</definedName>
    <definedName name="dms_S010101_Values">#REF!</definedName>
    <definedName name="dms_S100102_Values">#REF!</definedName>
    <definedName name="dms_Sector">#REF!</definedName>
    <definedName name="dms_Sector_List">#REF!</definedName>
    <definedName name="dms_Segment">#REF!</definedName>
    <definedName name="dms_Segment_List">#REF!</definedName>
    <definedName name="dms_Selected_Quality">#REF!</definedName>
    <definedName name="dms_Selected_Source">#REF!</definedName>
    <definedName name="dms_Selected_Status">#REF!</definedName>
    <definedName name="dms_ShortRural_flag">#REF!</definedName>
    <definedName name="dms_SingleYear_FinalYear_Ref">#REF!</definedName>
    <definedName name="dms_SingleYear_FinalYear_Result">#REF!</definedName>
    <definedName name="dms_SingleYear_Model">#REF!</definedName>
    <definedName name="dms_SingleYearModel">#REF!</definedName>
    <definedName name="dms_Source_List">#REF!</definedName>
    <definedName name="dms_SourceList">#REF!</definedName>
    <definedName name="dms_Specified_FinalYear">#REF!</definedName>
    <definedName name="dms_Specified_RYE">#REF!</definedName>
    <definedName name="dms_SpecifiedYear_Span">#REF!</definedName>
    <definedName name="dms_start_year">#REF!</definedName>
    <definedName name="dms_State_List">#REF!</definedName>
    <definedName name="dms_Suburb_List">#REF!</definedName>
    <definedName name="DMS_taxassetlife">#REF!</definedName>
    <definedName name="DMS_TaxRates">#REF!</definedName>
    <definedName name="dms_TradingName">#REF!</definedName>
    <definedName name="dms_TradingName_List">#REF!</definedName>
    <definedName name="dms_TradingNameFull">#REF!</definedName>
    <definedName name="dms_TradingNameFull_List">#REF!</definedName>
    <definedName name="dms_Typed_Submission_Date">#REF!</definedName>
    <definedName name="dms_Urban_flag">#REF!</definedName>
    <definedName name="DMS_WACCAnalysis">#REF!</definedName>
    <definedName name="dms_Worksheet_List">#REF!</definedName>
    <definedName name="dms_y1">#REF!</definedName>
    <definedName name="dms_y2">#REF!</definedName>
    <definedName name="dms_y3">#REF!</definedName>
    <definedName name="dms_y4">#REF!</definedName>
    <definedName name="dms_y5">#REF!</definedName>
    <definedName name="dms_y6">#REF!</definedName>
    <definedName name="dms_y7">#REF!</definedName>
    <definedName name="dms_y8">#REF!</definedName>
    <definedName name="dms_y9">#REF!</definedName>
    <definedName name="Dollars" localSheetId="9">#REF!</definedName>
    <definedName name="dollars">'Lookup|Tables'!$G$17</definedName>
    <definedName name="Dominica">#REF!</definedName>
    <definedName name="Dominican_Republic">#REF!</definedName>
    <definedName name="DomLF">#REF!</definedName>
    <definedName name="Dr">#REF!</definedName>
    <definedName name="Drc" localSheetId="9">#REF!</definedName>
    <definedName name="Drc">'Input|Step changes'!$G$507</definedName>
    <definedName name="DrivDim">#REF!</definedName>
    <definedName name="drivDim2">#REF!</definedName>
    <definedName name="dropdownid1">#REF!</definedName>
    <definedName name="dropdownid10">#REF!</definedName>
    <definedName name="dropdownid11">#REF!</definedName>
    <definedName name="dropdownid12">#REF!</definedName>
    <definedName name="dropdownid13">#REF!</definedName>
    <definedName name="dropdownid14">#REF!</definedName>
    <definedName name="dropdownid15">#REF!</definedName>
    <definedName name="dropdownid2">#REF!</definedName>
    <definedName name="dropdownid3">#REF!</definedName>
    <definedName name="dropdownid4">#REF!</definedName>
    <definedName name="dropdownid5">#REF!</definedName>
    <definedName name="dropdownid6">#REF!</definedName>
    <definedName name="dropdownid7">#REF!</definedName>
    <definedName name="dropdownid8">#REF!</definedName>
    <definedName name="dropdownid9">#REF!</definedName>
    <definedName name="dropdownlb1">#REF!</definedName>
    <definedName name="dropdownlb10">#REF!</definedName>
    <definedName name="dropdownlb11">#REF!</definedName>
    <definedName name="dropdownlb12">#REF!</definedName>
    <definedName name="dropdownlb13">#REF!</definedName>
    <definedName name="dropdownlb14">#REF!</definedName>
    <definedName name="dropdownlb15">#REF!</definedName>
    <definedName name="dropdownlb2">#REF!</definedName>
    <definedName name="dropdownlb3">#REF!</definedName>
    <definedName name="dropdownlb4">#REF!</definedName>
    <definedName name="dropdownlb5">#REF!</definedName>
    <definedName name="dropdownlb6">#REF!</definedName>
    <definedName name="dropdownlb7">#REF!</definedName>
    <definedName name="dropdownlb8">#REF!</definedName>
    <definedName name="dropdownlb9">#REF!</definedName>
    <definedName name="Drp">#REF!</definedName>
    <definedName name="Drpc">#REF!</definedName>
    <definedName name="Drpt">#REF!</definedName>
    <definedName name="DRR">#REF!</definedName>
    <definedName name="DSRA_CF_Diff">#REF!</definedName>
    <definedName name="DSRA_delta1">#REF!</definedName>
    <definedName name="DSRA_delta2">#REF!</definedName>
    <definedName name="DSRA_masterdelta">#REF!</definedName>
    <definedName name="DSRA_Pasted">#REF!</definedName>
    <definedName name="DSRA_Target">#REF!</definedName>
    <definedName name="DSRADrawdownDate">#REF!</definedName>
    <definedName name="DSRAEndDate">#REF!</definedName>
    <definedName name="DSRAFlag">#REF!</definedName>
    <definedName name="DSRAPeriods">#REF!</definedName>
    <definedName name="dStart">#REF!</definedName>
    <definedName name="dStart2">#REF!</definedName>
    <definedName name="dStart3">#REF!</definedName>
    <definedName name="DTA_ChgToEquity">#REF!</definedName>
    <definedName name="DTA_ClosBal">#REF!</definedName>
    <definedName name="dtStart">#REF!</definedName>
    <definedName name="Duke">#REF!</definedName>
    <definedName name="DUOSRIVPL">#REF!</definedName>
    <definedName name="Dv" localSheetId="9">#REF!</definedName>
    <definedName name="Dv">'Input|Step changes'!$G$493</definedName>
    <definedName name="DV_Factor">#REF!</definedName>
    <definedName name="DWPaWProp04">#REF!</definedName>
    <definedName name="DWPaWProp05">#REF!</definedName>
    <definedName name="DZone">#REF!</definedName>
    <definedName name="e">#REF!</definedName>
    <definedName name="ear">OFFSET(InstrumentPeriodNumberHeading,2,0,_pdInstrumentNoOfPayments+1,1)</definedName>
    <definedName name="Early_Acc_Switch">#REF!</definedName>
    <definedName name="Ecuador">#REF!</definedName>
    <definedName name="efqwef">OFFSET(ADSWAPCount,0,1+ItemsCols,1,ADSWAPCount)</definedName>
    <definedName name="EG_Commercial_View_Btn">#REF!</definedName>
    <definedName name="EGSA_MUG_Accrued">#REF!</definedName>
    <definedName name="Egypt">#REF!</definedName>
    <definedName name="EHM_Loss_Factor">#REF!</definedName>
    <definedName name="EHS">#REF!</definedName>
    <definedName name="EHS_Mth">#REF!</definedName>
    <definedName name="El_Salvador">#REF!</definedName>
    <definedName name="Elgas">#REF!</definedName>
    <definedName name="elimLedAcc">#REF!</definedName>
    <definedName name="emeaCountry">#REF!</definedName>
    <definedName name="EMPBUD99">#REF!</definedName>
    <definedName name="EMPLOYEES">#REF!</definedName>
    <definedName name="EN">#REF!</definedName>
    <definedName name="End_Date">#REF!</definedName>
    <definedName name="End_PPA_Def_Tax_Balance">#REF!</definedName>
    <definedName name="EndForecast">#REF!</definedName>
    <definedName name="EndPeriodName1">#REF!</definedName>
    <definedName name="ene_var">#REF!</definedName>
    <definedName name="Engineering">#REF!</definedName>
    <definedName name="ENT">#REF!</definedName>
    <definedName name="Entity">#REF!</definedName>
    <definedName name="EntitySelection">#REF!</definedName>
    <definedName name="EntityUSD">#REF!</definedName>
    <definedName name="EntNotTaxEffected">#REF!</definedName>
    <definedName name="Env_Servfee">#REF!</definedName>
    <definedName name="Envestra_equity">#REF!</definedName>
    <definedName name="EOMLookup">#REF!</definedName>
    <definedName name="Epic_PLcharge">#REF!</definedName>
    <definedName name="EqAcctInvest_B111">#REF!</definedName>
    <definedName name="EqAcctInvest_J002">#REF!</definedName>
    <definedName name="EqAcctInvest_J074">#REF!</definedName>
    <definedName name="EqiInjDate">#REF!</definedName>
    <definedName name="EqInc_Cams">#REF!</definedName>
    <definedName name="EqInc_Cams1">#REF!</definedName>
    <definedName name="EqInc_SeaGas">#REF!</definedName>
    <definedName name="EqInc_SeaGas1">#REF!</definedName>
    <definedName name="Equatorial_Guinea">#REF!</definedName>
    <definedName name="Equipment_Environmental_Requirements">#REF!</definedName>
    <definedName name="EquityAcc_Envestra">#REF!</definedName>
    <definedName name="EquityLCAmount">#REF!</definedName>
    <definedName name="EquityLCEstabFee">#REF!</definedName>
    <definedName name="EquityOrdinary">#REF!</definedName>
    <definedName name="ERC_Final_Calc">#REF!</definedName>
    <definedName name="ERC_Yr01_Com">#REF!</definedName>
    <definedName name="ERC_Yr01_Inc">#REF!</definedName>
    <definedName name="Eritrea">#REF!</definedName>
    <definedName name="Error">#REF!</definedName>
    <definedName name="ESA_Int_Gas_Days">#REF!</definedName>
    <definedName name="ESA_INT_GAS_Yr1">#REF!</definedName>
    <definedName name="ESA_INT_GAS_Yr2">#REF!</definedName>
    <definedName name="ESA_INT_GAS_Yr3">#REF!</definedName>
    <definedName name="Esc_Date">#REF!</definedName>
    <definedName name="Escalation">#REF!</definedName>
    <definedName name="Escalators">#REF!</definedName>
    <definedName name="EssAliasTable">"Default"</definedName>
    <definedName name="EssLatest">"P01"</definedName>
    <definedName name="ESTIMATED_REVENUE">#REF!</definedName>
    <definedName name="Estonia">#REF!</definedName>
    <definedName name="Ethane_other_3P">#REF!</definedName>
    <definedName name="Ethiopia">#REF!</definedName>
    <definedName name="EUR_AUD">#REF!</definedName>
    <definedName name="EUREOMSPOT">#REF!</definedName>
    <definedName name="eurspot">#REF!</definedName>
    <definedName name="EUSWECodes">#REF!</definedName>
    <definedName name="EUSWECount">#REF!</definedName>
    <definedName name="EUSWEItems">#REF!</definedName>
    <definedName name="EUTable">#REF!</definedName>
    <definedName name="EUU">#REF!</definedName>
    <definedName name="EUU_Mth">#REF!</definedName>
    <definedName name="EV">#REF!</definedName>
    <definedName name="example">#REF!</definedName>
    <definedName name="EXECUTIVE_SUMMARY">#REF!</definedName>
    <definedName name="Exit_Date">#REF!</definedName>
    <definedName name="Exit_PE_Multiple">#REF!</definedName>
    <definedName name="Export_Member_Data_by_PLAN">#REF!</definedName>
    <definedName name="EYRFlag">#REF!</definedName>
    <definedName name="EYRInterestInput">#REF!</definedName>
    <definedName name="f">#REF!</definedName>
    <definedName name="F_Capex_Expense_Type_Forecast">#REF!</definedName>
    <definedName name="F_Other_Income_Forecast">#REF!</definedName>
    <definedName name="F1_Acc_Master">#REF!</definedName>
    <definedName name="F1_Amount">#REF!</definedName>
    <definedName name="F1_Category">#REF!</definedName>
    <definedName name="F11HIST.XLS">#REF!</definedName>
    <definedName name="factor">'Lookup|Tables'!$G$24</definedName>
    <definedName name="FAFee">#REF!</definedName>
    <definedName name="FAFeeDiff">#REF!</definedName>
    <definedName name="FAFeePaste">#REF!</definedName>
    <definedName name="Falkland_Islands">#REF!</definedName>
    <definedName name="Faroe_Islands">#REF!</definedName>
    <definedName name="FATOTAL">#REF!</definedName>
    <definedName name="fbt_total_operating_cost">#REF!</definedName>
    <definedName name="FBTReq">#REF!</definedName>
    <definedName name="Fcast_Pers">#REF!</definedName>
    <definedName name="Fcastgraph_Subject">#REF!</definedName>
    <definedName name="FCMIYAUG05D">#REF!</definedName>
    <definedName name="FCMIYAUG95D">#REF!</definedName>
    <definedName name="FCMIYAUG98D">#REF!</definedName>
    <definedName name="FCMYAPR00D">#REF!</definedName>
    <definedName name="FCMYAPR95D">#REF!</definedName>
    <definedName name="FCMYAUG03D">#REF!</definedName>
    <definedName name="FCMYAUG08D">#REF!</definedName>
    <definedName name="FCMYAUG98D">#REF!</definedName>
    <definedName name="FCMYFEB06D">#REF!</definedName>
    <definedName name="FCMYJAN01D">#REF!</definedName>
    <definedName name="FCMYJAN98D">#REF!</definedName>
    <definedName name="FCMYJUL00D">#REF!</definedName>
    <definedName name="FCMYJUL05D">#REF!</definedName>
    <definedName name="FCMYJUL96D">#REF!</definedName>
    <definedName name="FCMYJUL99D">#REF!</definedName>
    <definedName name="FCMYMAR02D">#REF!</definedName>
    <definedName name="FCMYMAR97D">#REF!</definedName>
    <definedName name="FCMYMAR99D">#REF!</definedName>
    <definedName name="FCMYNOV01D">#REF!</definedName>
    <definedName name="FCMYNOV06D">#REF!</definedName>
    <definedName name="FCMYOCT02D">#REF!</definedName>
    <definedName name="FCMYOCT07D">#REF!</definedName>
    <definedName name="FCMYSEP04D">#REF!</definedName>
    <definedName name="FCMYSEP94D">#REF!</definedName>
    <definedName name="FCMYSEP95D">#REF!</definedName>
    <definedName name="FCMYSEP97D">#REF!</definedName>
    <definedName name="FCS_Mve">#REF!</definedName>
    <definedName name="FcstOutput_DateRNG">OFFSET(#REF!,0,0,1,COUNTIF(#REF!,"&lt;="&amp;DATE(YEAR(#REF!),MONTH(#REF!)+1,1)))</definedName>
    <definedName name="FDS">#REF!</definedName>
    <definedName name="FEA_LAST_PRICE">OFFSET(#REF!,#REF! + 1, ,1)</definedName>
    <definedName name="FEA_MEAN">#REF!</definedName>
    <definedName name="FEA_PERCENTILE">#REF!</definedName>
    <definedName name="FEA_RNG_PRICE">OFFSET(#REF!, 1, ,#REF!)</definedName>
    <definedName name="FEA_RNG_RETURN">OFFSET(#REF!, 2, ,#REF!)</definedName>
    <definedName name="FEA_STDEV">#REF!</definedName>
    <definedName name="FEA_TARGET">#REF!</definedName>
    <definedName name="Feb">#REF!</definedName>
    <definedName name="FEB10_SPEND">#REF!</definedName>
    <definedName name="FFAPPCOLNAME1_1">#REF!</definedName>
    <definedName name="FFAPPCOLNAME2_1">#REF!</definedName>
    <definedName name="FFAPPCOLNAME3_1">#REF!</definedName>
    <definedName name="FFAPPCOLNAME4_1">#REF!</definedName>
    <definedName name="FFAPPCOLNAME5_1">#REF!</definedName>
    <definedName name="FFAPPCOLNAME6_1">#REF!</definedName>
    <definedName name="FFAPPCOLNAME7_1">#REF!</definedName>
    <definedName name="ffgfgf">#REF!,#REF!</definedName>
    <definedName name="FFSEGMENT1_1">#REF!</definedName>
    <definedName name="FFSEGMENT2_1">#REF!</definedName>
    <definedName name="FFSEGMENT3_1">#REF!</definedName>
    <definedName name="FFSEGMENT4_1">#REF!</definedName>
    <definedName name="FFSEGMENT5_1">#REF!</definedName>
    <definedName name="FFSEGMENT6_1">#REF!</definedName>
    <definedName name="FFSEGMENT7_1">#REF!</definedName>
    <definedName name="FFSEGSEPARATOR1">#REF!</definedName>
    <definedName name="fgfg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FIELDNAMECOLUMN1">#REF!</definedName>
    <definedName name="FIELDNAMEROW1">#REF!</definedName>
    <definedName name="Fiji">#REF!</definedName>
    <definedName name="FIN">OFFSET(#REF!,0,0,1,1):INDEX(#REF!,COUNTIF(#REF!,"?*"))</definedName>
    <definedName name="Fin_Table_Data">#REF!,#REF!,#REF!,#REF!,#REF!,#REF!</definedName>
    <definedName name="Final_Year">#REF!</definedName>
    <definedName name="FINANCE">#REF!</definedName>
    <definedName name="Financial_year_end">#REF!</definedName>
    <definedName name="Financial_year_start">#REF!</definedName>
    <definedName name="FinancialInstitutions">OFFSET(INDIRECT("'Financial Institutions'!R15C1",FALSE),0,0,COUNTA(#REF!),1)</definedName>
    <definedName name="FinancialMeasure">#REF!</definedName>
    <definedName name="FinClose">#REF!</definedName>
    <definedName name="FinClose_Date">#REF!</definedName>
    <definedName name="FinClose_Period">#REF!</definedName>
    <definedName name="FinCloseEqInjInd">#REF!</definedName>
    <definedName name="FinCloseQtr">#REF!</definedName>
    <definedName name="FINColHeaderRows">#REF!</definedName>
    <definedName name="FINCUS">OFFSET(#REF!,0,0,COUNTA(#REF!),1)</definedName>
    <definedName name="FINCUSACC">OFFSET(#REF!,0,0,COUNTA(#REF!),1)</definedName>
    <definedName name="FINCUSACCColHeaderRows">#REF!</definedName>
    <definedName name="FINCUSACCRangeToClear">#REF!</definedName>
    <definedName name="FINCUSACCRangeToCopy">#REF!</definedName>
    <definedName name="FINCUSColHeaderRows">#REF!</definedName>
    <definedName name="FINCUSRangeToClear">#REF!</definedName>
    <definedName name="FINCUSRangeToCopy">#REF!</definedName>
    <definedName name="finInCC">#REF!</definedName>
    <definedName name="finInCCPhone">#REF!</definedName>
    <definedName name="finInCountry">#REF!</definedName>
    <definedName name="finInCountryPhone">#REF!</definedName>
    <definedName name="finInDD">OFFSET(#REF!,0,0,(COUNTA(#REF!))-1,1)</definedName>
    <definedName name="finInDDHeader">#REF!</definedName>
    <definedName name="finInID">#REF!</definedName>
    <definedName name="finInIPC">#REF!</definedName>
    <definedName name="finInName">#REF!</definedName>
    <definedName name="finInRefID">#REF!</definedName>
    <definedName name="Finland">#REF!</definedName>
    <definedName name="FINPRO">OFFSET(#REF!,0,0,COUNTA(#REF!),1)</definedName>
    <definedName name="FINPROColHeaderRows">#REF!</definedName>
    <definedName name="FINPRORangeToClear">#REF!</definedName>
    <definedName name="FINPRORangeToCopy">#REF!</definedName>
    <definedName name="FINRangeToClear">#REF!</definedName>
    <definedName name="FINRangeToCopy">#REF!</definedName>
    <definedName name="FINSUP">OFFSET(#REF!,0,0,COUNTA(#REF!),1)</definedName>
    <definedName name="FINSUPColHeaderRows">#REF!</definedName>
    <definedName name="FINSUPRangeToClear">#REF!</definedName>
    <definedName name="FINSUPRangeToCopy">#REF!</definedName>
    <definedName name="FINSYS">#REF!</definedName>
    <definedName name="FIRSTDATAROW1">#REF!</definedName>
    <definedName name="FirstDistDate">#REF!</definedName>
    <definedName name="FirstPeriod">#REF!</definedName>
    <definedName name="FITB">#REF!</definedName>
    <definedName name="FixedAA_tbl">#REF!</definedName>
    <definedName name="FlexC1">#REF!</definedName>
    <definedName name="FlexFrom">#REF!</definedName>
    <definedName name="FlexNPV">#REF!</definedName>
    <definedName name="FlexTo">#REF!</definedName>
    <definedName name="FloatingRateTable">#REF!</definedName>
    <definedName name="FNDNAM1">#REF!</definedName>
    <definedName name="FNDUSERID1">#REF!</definedName>
    <definedName name="FollowUpNeeded">#REF!</definedName>
    <definedName name="Fone">#REF!</definedName>
    <definedName name="Forecast">#REF!</definedName>
    <definedName name="Forecast_CopperMining">#REF!</definedName>
    <definedName name="Forecast_PbZnMining">#REF!</definedName>
    <definedName name="Forecast_Townsville">#REF!</definedName>
    <definedName name="FPFirstYear" localSheetId="9">#REF!</definedName>
    <definedName name="FPFirstYear" localSheetId="8">#REF!</definedName>
    <definedName name="FPFirstYear">'Input|General'!$G$13</definedName>
    <definedName name="FPIntervals">#REF!</definedName>
    <definedName name="FPLastYear" localSheetId="9">#REF!</definedName>
    <definedName name="FPLastYear" localSheetId="8">#REF!</definedName>
    <definedName name="FPLastYear">'Input|General'!$G$14</definedName>
    <definedName name="FRAHCM">OFFSET(#REF!,1,0,1,1):INDEX(#REF!,COUNTIF(#REF!,"?*"))</definedName>
    <definedName name="FRAHCMColHeaderRows">#REF!</definedName>
    <definedName name="FRAHCMRangeToCopy">#REF!</definedName>
    <definedName name="France">#REF!</definedName>
    <definedName name="FRANKA">#REF!</definedName>
    <definedName name="FRANKAOP">#REF!</definedName>
    <definedName name="FRANKB">#REF!</definedName>
    <definedName name="FRANKBOP">#REF!</definedName>
    <definedName name="FRANKING">#REF!</definedName>
    <definedName name="Franking_Account">#REF!</definedName>
    <definedName name="FRAPAY1">OFFSET(#REF!,1,0,1,1):INDEX(#REF!,COUNTIF(#REF!,"?*"))</definedName>
    <definedName name="FRAPAY1ColHeaderRows">#REF!</definedName>
    <definedName name="FRAPAY1RangeToClear">#REF!</definedName>
    <definedName name="FRAPAY1RangeToCopy">#REF!</definedName>
    <definedName name="FRAPAY2">OFFSET(#REF!,1,0,1,1):INDEX(#REF!,COUNTIF(#REF!,"?*"))</definedName>
    <definedName name="FRAPAY2ColHeaderRows">#REF!</definedName>
    <definedName name="FRAPAY2RangeToClear">#REF!</definedName>
    <definedName name="FRAPAY2RangeToCopy">#REF!</definedName>
    <definedName name="FRBMask">#REF!</definedName>
    <definedName name="FRCP_1to5">"2015-16 to 2019-20"</definedName>
    <definedName name="FRCP_final_year">#REF!</definedName>
    <definedName name="FRCP_span">CONCATENATE(FRCP_y1, " to ", FRCP_y5)</definedName>
    <definedName name="FRCP_y1">#REF!</definedName>
    <definedName name="FRCP_y10">#REF!</definedName>
    <definedName name="FRCP_y11">#REF!</definedName>
    <definedName name="FRCP_y12">#REF!</definedName>
    <definedName name="FRCP_y13">#REF!</definedName>
    <definedName name="FRCP_y14">#REF!</definedName>
    <definedName name="FRCP_y15">#REF!</definedName>
    <definedName name="FRCP_y2">#REF!</definedName>
    <definedName name="FRCP_y3">#REF!</definedName>
    <definedName name="FRCP_y4">#REF!</definedName>
    <definedName name="FRCP_y5">#REF!</definedName>
    <definedName name="FRCP_y6">#REF!</definedName>
    <definedName name="FRCP_y7">#REF!</definedName>
    <definedName name="FRCP_y8">#REF!</definedName>
    <definedName name="FRCP_y9">#REF!</definedName>
    <definedName name="fred">#REF!</definedName>
    <definedName name="French_Guiana">#REF!</definedName>
    <definedName name="French_Polynesia">#REF!</definedName>
    <definedName name="FREQ">#REF!</definedName>
    <definedName name="frequency">#REF!</definedName>
    <definedName name="FromValue">OFFSET(#REF!,0,0,(COUNTA(#REF!))-1,1)</definedName>
    <definedName name="FRONT">#REF!</definedName>
    <definedName name="frq">#REF!</definedName>
    <definedName name="FRY">#REF!</definedName>
    <definedName name="fsf">TRUE</definedName>
    <definedName name="FSFSDGSFGH">#REF!</definedName>
    <definedName name="Fthree">#REF!</definedName>
    <definedName name="Ftwo">#REF!</definedName>
    <definedName name="FUEL">#REF!</definedName>
    <definedName name="Full_year">#REF!</definedName>
    <definedName name="FULLAUSTDIV">#REF!</definedName>
    <definedName name="fullSheetNames">OFFSET(#REF!,0,0,COUNTA(#REF!),2)</definedName>
    <definedName name="Function_Code">#REF!</definedName>
    <definedName name="FUNCTIONALCURRENCY1">#REF!</definedName>
    <definedName name="FundSales">#REF!</definedName>
    <definedName name="FutIncRights_B082">#REF!</definedName>
    <definedName name="FVU_Actual___by_month">#REF!</definedName>
    <definedName name="FVU_Actual___Year_to_date">#REF!</definedName>
    <definedName name="FVU_Budget___by_month">#REF!</definedName>
    <definedName name="FVU_Budget___Year_to_date">#REF!</definedName>
    <definedName name="FVU_Prior_Year___2000_2001____by_month">#REF!</definedName>
    <definedName name="FVU_Prior_Year___2000_2001____Year_to_date">#REF!</definedName>
    <definedName name="FXRCR">#REF!</definedName>
    <definedName name="FXREUR">#REF!</definedName>
    <definedName name="FXRHKD">#REF!</definedName>
    <definedName name="FXRIR">#REF!</definedName>
    <definedName name="FXRJY">#REF!</definedName>
    <definedName name="FXRMR">#REF!</definedName>
    <definedName name="FXRNTD">#REF!</definedName>
    <definedName name="FXRNZD">#REF!</definedName>
    <definedName name="FXRSD">#REF!</definedName>
    <definedName name="FXRSDR">#REF!</definedName>
    <definedName name="FXRSKW">#REF!</definedName>
    <definedName name="FXRTWI">#REF!</definedName>
    <definedName name="FXRUKPS">#REF!</definedName>
    <definedName name="FXRUSD">#REF!</definedName>
    <definedName name="FY">#REF!</definedName>
    <definedName name="FY13_Dates">#REF!</definedName>
    <definedName name="FY14_Dates">#REF!</definedName>
    <definedName name="FY16_Dates">#REF!</definedName>
    <definedName name="FYFreq">#REF!</definedName>
    <definedName name="g">#REF!</definedName>
    <definedName name="Gabon">#REF!</definedName>
    <definedName name="Gambia">#REF!</definedName>
    <definedName name="Gamma">#REF!</definedName>
    <definedName name="GasAllocations_Nom_Name">#REF!</definedName>
    <definedName name="GasP1">#REF!</definedName>
    <definedName name="GasP2">#REF!</definedName>
    <definedName name="GASRECEIPTS">#REF!</definedName>
    <definedName name="GASSALES">#REF!</definedName>
    <definedName name="GasTarget_Daily">#REF!</definedName>
    <definedName name="GASTRANSPORT">#REF!</definedName>
    <definedName name="GBPEOMSPOT">#REF!</definedName>
    <definedName name="gbpspot">#REF!</definedName>
    <definedName name="Gdwill_Impairment">#REF!</definedName>
    <definedName name="Gearing">#REF!</definedName>
    <definedName name="Gearing_Con">#REF!</definedName>
    <definedName name="Gearing_Ops">#REF!</definedName>
    <definedName name="Georgia">#REF!</definedName>
    <definedName name="GERHCM">OFFSET(#REF!,1,0,1,1):INDEX(#REF!,COUNTIF(#REF!,"?*"))</definedName>
    <definedName name="GERHCMColHeaderRows">#REF!</definedName>
    <definedName name="GERHCMRangeToCopy">#REF!</definedName>
    <definedName name="Germany">#REF!</definedName>
    <definedName name="Ghana">#REF!</definedName>
    <definedName name="Gibraltar">#REF!</definedName>
    <definedName name="Gladstone">#REF!</definedName>
    <definedName name="Gladstone_Costs">#REF!</definedName>
    <definedName name="GMFA">#REF!</definedName>
    <definedName name="GoalMargin">#REF!</definedName>
    <definedName name="Gold_Coast">#REF!</definedName>
    <definedName name="Gold_Coast_Cost">#REF!</definedName>
    <definedName name="Govt">#REF!</definedName>
    <definedName name="GPE">#REF!</definedName>
    <definedName name="Grade">#REF!</definedName>
    <definedName name="Graphs">#REF!</definedName>
    <definedName name="grAPVDates">OFFSET(#REF!,#REF!,,#REF!)</definedName>
    <definedName name="grAPVPrices">OFFSET(#REF!,#REF!,,#REF!)</definedName>
    <definedName name="grAPVReturns">OFFSET(#REF!,#REF!,,#REF!-1)</definedName>
    <definedName name="grAS51Returns">OFFSET(#REF!,1,,#REF!-1)</definedName>
    <definedName name="grBYIDates">OFFSET(#REF!,#REF!,,#REF!)</definedName>
    <definedName name="grBYIPrices">OFFSET(#REF!,#REF!,,#REF!)</definedName>
    <definedName name="grBYIReturns">OFFSET(#REF!,#REF!,,#REF!-1)</definedName>
    <definedName name="Greece">#REF!</definedName>
    <definedName name="Green">#REF!</definedName>
    <definedName name="Greenland">#REF!</definedName>
    <definedName name="Grenada">#REF!</definedName>
    <definedName name="grFEADates">OFFSET(#REF!,#REF!,,#REF!)</definedName>
    <definedName name="grFEAPrices">OFFSET(#REF!,#REF!,,#REF!)</definedName>
    <definedName name="grFEAReturns">OFFSET(#REF!,#REF!,,#REF!-1)</definedName>
    <definedName name="grMFIDates">OFFSET(#REF!,#REF!,,#REF!)</definedName>
    <definedName name="grMFIPrices">OFFSET(#REF!,#REF!,,#REF!)</definedName>
    <definedName name="grMFIReturns">OFFSET(#REF!,#REF!,,#REF!-1)</definedName>
    <definedName name="grMRTDates">OFFSET(#REF!,#REF!,,#REF!)</definedName>
    <definedName name="grMRTPrices">OFFSET(#REF!,#REF!,,#REF!)</definedName>
    <definedName name="grMRTReturns">OFFSET(#REF!,#REF!,,#REF!-1)</definedName>
    <definedName name="grMVPDates">OFFSET(#REF!,#REF!,,#REF!)</definedName>
    <definedName name="grMVPPrices">OFFSET(#REF!,#REF!,,#REF!)</definedName>
    <definedName name="grMVPReturns">OFFSET(#REF!,#REF!,,#REF!-1)</definedName>
    <definedName name="grTGRDates">OFFSET(#REF!,#REF!,,#REF!)</definedName>
    <definedName name="grTGRPrices">OFFSET(#REF!,#REF!,,#REF!)</definedName>
    <definedName name="grTGRReturns">OFFSET(#REF!,#REF!,,#REF!-1)</definedName>
    <definedName name="GSA_CPI_Base">#REF!</definedName>
    <definedName name="gst">#REF!</definedName>
    <definedName name="GST_Rate">#REF!</definedName>
    <definedName name="GSTCredit">#REF!</definedName>
    <definedName name="Guadeloupe">#REF!</definedName>
    <definedName name="Guam">#REF!</definedName>
    <definedName name="Guatemala">#REF!</definedName>
    <definedName name="GUCa">#REF!</definedName>
    <definedName name="GUCb">#REF!</definedName>
    <definedName name="Guernsey">#REF!</definedName>
    <definedName name="Guinea">#REF!</definedName>
    <definedName name="Guinea_Bissau">#REF!</definedName>
    <definedName name="Guyana">#REF!</definedName>
    <definedName name="GWYUID1">#REF!</definedName>
    <definedName name="Gympie">#REF!</definedName>
    <definedName name="Gympie_Cost">#REF!</definedName>
    <definedName name="H4PurchaseConsideration">#REF!</definedName>
    <definedName name="Haiti">#REF!</definedName>
    <definedName name="Half">6</definedName>
    <definedName name="Half_1">#REF!</definedName>
    <definedName name="Half_2">#REF!</definedName>
    <definedName name="Half_Yr_Name">#REF!</definedName>
    <definedName name="Halves_In_Yr">#REF!</definedName>
    <definedName name="HCM">OFFSET(#REF!,1,0,1,1):INDEX(#REF!,COUNTIF(#REF!,"?*"))</definedName>
    <definedName name="HCMColHeaderRows">#REF!</definedName>
    <definedName name="HCMRangeToClear">#REF!</definedName>
    <definedName name="HCMRangeToCopy">#REF!</definedName>
    <definedName name="hcView">#REF!</definedName>
    <definedName name="Header1" hidden="1">IF(COUNTA(#REF!)=0,0,INDEX(#REF!,MATCH(ROW(#REF!),#REF!,TRUE)))+1</definedName>
    <definedName name="Header2" hidden="1">#REF!-1 &amp; "." &amp; MAX(1,COUNTA(INDEX(#REF!,MATCH(#REF!-1,#REF!,FALSE)):#REF!))</definedName>
    <definedName name="Heading">#REF!</definedName>
    <definedName name="HealthIndicators">#REF!</definedName>
    <definedName name="Heat_Rate">#REF!</definedName>
    <definedName name="Heat_Rate1">#REF!</definedName>
    <definedName name="Heat_Rate2">#REF!</definedName>
    <definedName name="HedgeAssetMTM_B003">#REF!</definedName>
    <definedName name="Hedging2">#REF!</definedName>
    <definedName name="Hide_Range">#REF!</definedName>
    <definedName name="Hide_range_end">#REF!</definedName>
    <definedName name="hier1">#REF!</definedName>
    <definedName name="hier2">#REF!</definedName>
    <definedName name="hier3">#REF!</definedName>
    <definedName name="hier4">#REF!</definedName>
    <definedName name="hier5">#REF!</definedName>
    <definedName name="hier6">#REF!</definedName>
    <definedName name="hier7">#REF!</definedName>
    <definedName name="hier8">#REF!</definedName>
    <definedName name="hierObjHier">#REF!</definedName>
    <definedName name="hierObjHier2">#REF!</definedName>
    <definedName name="hierObjHier3">#REF!</definedName>
    <definedName name="hierObjHier4">#REF!</definedName>
    <definedName name="hierObjHier5">#REF!</definedName>
    <definedName name="hierObjID">#REF!</definedName>
    <definedName name="hierObjName">#REF!</definedName>
    <definedName name="High_Risk_Total">#REF!</definedName>
    <definedName name="higherEd">#REF!</definedName>
    <definedName name="Holy_See_Vatican_City_State">#REF!</definedName>
    <definedName name="Honduras">#REF!</definedName>
    <definedName name="Hong_Kong">#REF!</definedName>
    <definedName name="Hours_Day">#REF!</definedName>
    <definedName name="HPRINT">#REF!</definedName>
    <definedName name="HQcurrency">#REF!</definedName>
    <definedName name="HR_Structure">#REF!</definedName>
    <definedName name="HR_Table_Data">#REF!,#REF!,#REF!,#REF!</definedName>
    <definedName name="HRESPONSE">#REF!</definedName>
    <definedName name="Hrs_In_Day">#REF!</definedName>
    <definedName name="Hundred">#REF!</definedName>
    <definedName name="Hungary">#REF!</definedName>
    <definedName name="Hybrid_Conversion">#REF!</definedName>
    <definedName name="hyperion">#REF!</definedName>
    <definedName name="HYPWORK">#REF!</definedName>
    <definedName name="I_CLF">#REF!</definedName>
    <definedName name="ia_qld_other_income">#REF!</definedName>
    <definedName name="ia_sa_other_income">#REF!</definedName>
    <definedName name="ia_vic_other_income">#REF!</definedName>
    <definedName name="ib_qld_other_income">#REF!</definedName>
    <definedName name="ib_sa_other_income">#REF!</definedName>
    <definedName name="ib_vic_other_income">#REF!</definedName>
    <definedName name="ICD">#REF!</definedName>
    <definedName name="ICD_Mth">#REF!</definedName>
    <definedName name="Iceland">#REF!</definedName>
    <definedName name="Icpr">#REF!</definedName>
    <definedName name="ICT">#REF!</definedName>
    <definedName name="ICU">#REF!</definedName>
    <definedName name="ICU_Mth">#REF!</definedName>
    <definedName name="IDC">#REF!</definedName>
    <definedName name="idSwitcheroo">OFFSET(INDIRECT("'Find and Replace Log'!R1C9",FALSE),1,0,COUNTA(#REF!)-1,2)</definedName>
    <definedName name="IEProfit_ShareSales">#REF!</definedName>
    <definedName name="if_Other_income_full_year_forcast">#REF!</definedName>
    <definedName name="IGGSR">#REF!</definedName>
    <definedName name="IMD_Mve">#REF!</definedName>
    <definedName name="IMH">#REF!</definedName>
    <definedName name="IMH_Mth">#REF!</definedName>
    <definedName name="ImpCredits_B002">#REF!</definedName>
    <definedName name="ImpCredits_B074">#REF!</definedName>
    <definedName name="IMPORTDFF1">#REF!</definedName>
    <definedName name="Importrange">#REF!</definedName>
    <definedName name="IMR">#REF!</definedName>
    <definedName name="IMR_Mth">#REF!</definedName>
    <definedName name="INDACT98">#REF!</definedName>
    <definedName name="INDACT99">#REF!</definedName>
    <definedName name="INDBUD99">#REF!</definedName>
    <definedName name="India">#REF!</definedName>
    <definedName name="Indonesia">#REF!</definedName>
    <definedName name="INDVAR99">#REF!</definedName>
    <definedName name="inflation">#REF!</definedName>
    <definedName name="Inflation_A">#REF!</definedName>
    <definedName name="Inflation_Q">#REF!</definedName>
    <definedName name="Inflation_rate_for_analysis">#REF!</definedName>
    <definedName name="InflationAdjustment">#REF!</definedName>
    <definedName name="Initial_Target_DSCR">#REF!</definedName>
    <definedName name="InstrumentCalculatedDatesHeading">#REF!</definedName>
    <definedName name="InstrumentDateColumn">OFFSET(InstrumentDateHeading,0,0,_pdInstrumentNoOfPayments+3,1)</definedName>
    <definedName name="InstrumentDateColumn2">OFFSET(InstrumentDateHeading,0,0,_pdInstrumentNoOfPayments+3,1)</definedName>
    <definedName name="InstrumentDateHeading">#REF!</definedName>
    <definedName name="InstrumentDates">OFFSET(InstrumentCalculatedDatesHeading,2,0,_pdInstrumentNoOfPayments+1,1)</definedName>
    <definedName name="InstrumentPeriodNumberColumn">OFFSET(InstrumentPeriodNumberHeading,0,0,_pdInstrumentNoOfPayments+3,1)</definedName>
    <definedName name="InstrumentPeriodNumberHeading">#REF!</definedName>
    <definedName name="InstrumentPeriodNumbers">OFFSET(InstrumentPeriodNumberHeading,2,0,_pdInstrumentNoOfPayments+1,1)</definedName>
    <definedName name="Insurance">#REF!</definedName>
    <definedName name="InsuranceFlag">#REF!</definedName>
    <definedName name="InsuranceSensitivity">#REF!</definedName>
    <definedName name="InsurRec_B002">#REF!</definedName>
    <definedName name="InsurRec_B007">#REF!</definedName>
    <definedName name="int_rate">#REF!</definedName>
    <definedName name="Integer">#REF!</definedName>
    <definedName name="Integrity_Master">#REF!</definedName>
    <definedName name="Interest">#REF!</definedName>
    <definedName name="InterestbtwActModFinClose">#REF!</definedName>
    <definedName name="InterestTiming">#REF!</definedName>
    <definedName name="Interval">#REF!</definedName>
    <definedName name="IntExt">#REF!</definedName>
    <definedName name="INVENTORY">#REF!</definedName>
    <definedName name="InvestAllow">#REF!</definedName>
    <definedName name="Investment_Pools">OFFSET(#REF!,0,0,(COUNTA(#REF!))-2,1)</definedName>
    <definedName name="InvestmentAllowanceAmount">#REF!</definedName>
    <definedName name="InvestorPaymentSchedules">#REF!</definedName>
    <definedName name="InvoiceA27">#REF!</definedName>
    <definedName name="invoiceMethodsDD">OFFSET(#REF!,1,0,COUNTA(#REF!)-1,1)</definedName>
    <definedName name="IPD">#REF!</definedName>
    <definedName name="IPD_Mth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40970.780625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38656.8885300926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an">#REF!</definedName>
    <definedName name="Iraq">#REF!</definedName>
    <definedName name="Ireland">#REF!</definedName>
    <definedName name="IRR">#REF!</definedName>
    <definedName name="irrguess">#REF!</definedName>
    <definedName name="IRROutput">#REF!</definedName>
    <definedName name="IS_RIBBON_CREATE_SUCCESS">TRUE</definedName>
    <definedName name="IS_RIBBON_SHOW_GRAPH_GROUP">FALSE</definedName>
    <definedName name="IS_RIBBON_SHOW_MAIN_GROUP">FALSE</definedName>
    <definedName name="ISA_Internal_Forecast_Sensitivity_Factor">#REF!</definedName>
    <definedName name="ISA_MAMA">#REF!</definedName>
    <definedName name="ISA_Transmission_Distribution_Loss_Factor">#REF!</definedName>
    <definedName name="Isle_of_Man">#REF!</definedName>
    <definedName name="Israel">#REF!</definedName>
    <definedName name="ISU">#REF!</definedName>
    <definedName name="ISU_Mth">#REF!</definedName>
    <definedName name="IT">#REF!</definedName>
    <definedName name="Italy">#REF!</definedName>
    <definedName name="ITBS">#REF!</definedName>
    <definedName name="ITE">#REF!</definedName>
    <definedName name="Item">#REF!</definedName>
    <definedName name="item3">#REF!</definedName>
    <definedName name="item4_5">#REF!</definedName>
    <definedName name="ItemsCols">COLUMN(#REF!)-COLUMN(#REF!)</definedName>
    <definedName name="Iterations">#REF!</definedName>
    <definedName name="ITP">#REF!</definedName>
    <definedName name="ixRange0">#REF!</definedName>
    <definedName name="ixRange0_1">#REF!</definedName>
    <definedName name="ixRange1">#REF!</definedName>
    <definedName name="ixRange1_1">#REF!</definedName>
    <definedName name="ixRange10">#REF!</definedName>
    <definedName name="ixRange10_1">#REF!</definedName>
    <definedName name="ixRange100">#REF!</definedName>
    <definedName name="ixRange100_1">#REF!</definedName>
    <definedName name="ixRange101">#REF!</definedName>
    <definedName name="ixRange101_1">#REF!</definedName>
    <definedName name="ixRange102">#REF!</definedName>
    <definedName name="ixRange102_1">#REF!</definedName>
    <definedName name="ixRange103">#REF!</definedName>
    <definedName name="ixRange103_1">#REF!</definedName>
    <definedName name="ixRange104">#REF!</definedName>
    <definedName name="ixRange104_1">#REF!</definedName>
    <definedName name="ixRange105">#REF!</definedName>
    <definedName name="ixRange105_1">#REF!</definedName>
    <definedName name="ixRange106">#REF!</definedName>
    <definedName name="ixRange106_1">#REF!</definedName>
    <definedName name="ixRange107">#REF!</definedName>
    <definedName name="ixRange107_1">#REF!</definedName>
    <definedName name="ixRange108">#REF!</definedName>
    <definedName name="ixRange108_1">#REF!</definedName>
    <definedName name="ixRange109">#REF!</definedName>
    <definedName name="ixRange109_1">#REF!</definedName>
    <definedName name="ixRange11">#REF!</definedName>
    <definedName name="ixRange11_1">#REF!</definedName>
    <definedName name="ixRange110">#REF!</definedName>
    <definedName name="ixRange110_1">#REF!</definedName>
    <definedName name="ixRange111">#REF!</definedName>
    <definedName name="ixRange111_1">#REF!</definedName>
    <definedName name="ixRange112">#REF!</definedName>
    <definedName name="ixRange112_1">#REF!</definedName>
    <definedName name="ixRange113">#REF!</definedName>
    <definedName name="ixRange113_1">#REF!</definedName>
    <definedName name="ixRange114">#REF!</definedName>
    <definedName name="ixRange114_1">#REF!</definedName>
    <definedName name="ixRange115">#REF!</definedName>
    <definedName name="ixRange115_1">#REF!</definedName>
    <definedName name="ixRange116">#REF!</definedName>
    <definedName name="ixRange116_1">#REF!</definedName>
    <definedName name="ixRange117">#REF!</definedName>
    <definedName name="ixRange117_1">#REF!</definedName>
    <definedName name="ixRange118">#REF!</definedName>
    <definedName name="ixRange118_1">#REF!</definedName>
    <definedName name="ixRange119">#REF!</definedName>
    <definedName name="ixRange119_1">#REF!</definedName>
    <definedName name="ixRange12">#REF!</definedName>
    <definedName name="ixRange12_1">#REF!</definedName>
    <definedName name="ixRange120">#REF!</definedName>
    <definedName name="ixRange120_1">#REF!</definedName>
    <definedName name="ixRange121">#REF!</definedName>
    <definedName name="ixRange121_1">#REF!</definedName>
    <definedName name="ixRange122">#REF!</definedName>
    <definedName name="ixRange122_1">#REF!</definedName>
    <definedName name="ixRange123">#REF!</definedName>
    <definedName name="ixRange123_1">#REF!</definedName>
    <definedName name="ixRange124">#REF!</definedName>
    <definedName name="ixRange124_1">#REF!</definedName>
    <definedName name="ixRange125">#REF!</definedName>
    <definedName name="ixRange125_1">#REF!</definedName>
    <definedName name="ixRange126">#REF!</definedName>
    <definedName name="ixRange126_1">#REF!</definedName>
    <definedName name="ixRange127">#REF!</definedName>
    <definedName name="ixRange127_1">#REF!</definedName>
    <definedName name="ixRange128">#REF!</definedName>
    <definedName name="ixRange128_1">#REF!</definedName>
    <definedName name="ixRange129">#REF!</definedName>
    <definedName name="ixRange129_1">#REF!</definedName>
    <definedName name="ixRange13">#REF!</definedName>
    <definedName name="ixRange13_1">#REF!</definedName>
    <definedName name="ixRange130">#REF!</definedName>
    <definedName name="ixRange130_1">#REF!</definedName>
    <definedName name="ixRange131">#REF!</definedName>
    <definedName name="ixRange131_1">#REF!</definedName>
    <definedName name="ixRange132">#REF!</definedName>
    <definedName name="ixRange132_1">#REF!</definedName>
    <definedName name="ixRange133">#REF!</definedName>
    <definedName name="ixRange133_1">#REF!</definedName>
    <definedName name="ixRange134">#REF!</definedName>
    <definedName name="ixRange134_1">#REF!</definedName>
    <definedName name="ixRange135">#REF!</definedName>
    <definedName name="ixRange135_1">#REF!</definedName>
    <definedName name="ixRange136">#REF!</definedName>
    <definedName name="ixRange136_1">#REF!</definedName>
    <definedName name="ixRange137">#REF!</definedName>
    <definedName name="ixRange137_1">#REF!</definedName>
    <definedName name="ixRange138">#REF!</definedName>
    <definedName name="ixRange138_1">#REF!</definedName>
    <definedName name="ixRange139">#REF!</definedName>
    <definedName name="ixRange139_1">#REF!</definedName>
    <definedName name="ixRange14">#REF!</definedName>
    <definedName name="ixRange14_1">#REF!</definedName>
    <definedName name="ixRange140">#REF!</definedName>
    <definedName name="ixRange140_1">#REF!</definedName>
    <definedName name="ixRange141">#REF!</definedName>
    <definedName name="ixRange141_1">#REF!</definedName>
    <definedName name="ixRange142">#REF!</definedName>
    <definedName name="ixRange142_1">#REF!</definedName>
    <definedName name="ixRange143">#REF!</definedName>
    <definedName name="ixRange143_1">#REF!</definedName>
    <definedName name="ixRange144">#REF!</definedName>
    <definedName name="ixRange144_1">#REF!</definedName>
    <definedName name="ixRange145">#REF!</definedName>
    <definedName name="ixRange145_1">#REF!</definedName>
    <definedName name="ixRange146">#REF!</definedName>
    <definedName name="ixRange146_1">#REF!</definedName>
    <definedName name="ixRange147">#REF!</definedName>
    <definedName name="ixRange147_1">#REF!</definedName>
    <definedName name="ixRange148">#REF!</definedName>
    <definedName name="ixRange148_1">#REF!</definedName>
    <definedName name="ixRange149">#REF!</definedName>
    <definedName name="ixRange149_1">#REF!</definedName>
    <definedName name="ixRange15">#REF!</definedName>
    <definedName name="ixRange15_1">#REF!</definedName>
    <definedName name="ixRange150">#REF!</definedName>
    <definedName name="ixRange150_1">#REF!</definedName>
    <definedName name="ixRange151">#REF!</definedName>
    <definedName name="ixRange151_1">#REF!</definedName>
    <definedName name="ixRange152">#REF!</definedName>
    <definedName name="ixRange152_1">#REF!</definedName>
    <definedName name="ixRange153">#REF!</definedName>
    <definedName name="ixRange153_1">#REF!</definedName>
    <definedName name="ixRange154">#REF!</definedName>
    <definedName name="ixRange154_1">#REF!</definedName>
    <definedName name="ixRange155">#REF!</definedName>
    <definedName name="ixRange155_1">#REF!</definedName>
    <definedName name="ixRange156">#REF!</definedName>
    <definedName name="ixRange156_1">#REF!</definedName>
    <definedName name="ixRange157">#REF!</definedName>
    <definedName name="ixRange157_1">#REF!</definedName>
    <definedName name="ixRange158">#REF!</definedName>
    <definedName name="ixRange158_1">#REF!</definedName>
    <definedName name="ixRange159">#REF!</definedName>
    <definedName name="ixRange159_1">#REF!</definedName>
    <definedName name="ixRange16">#REF!</definedName>
    <definedName name="ixRange16_1">#REF!</definedName>
    <definedName name="ixRange160">#REF!</definedName>
    <definedName name="ixRange160_1">#REF!</definedName>
    <definedName name="ixRange161">#REF!</definedName>
    <definedName name="ixRange161_1">#REF!</definedName>
    <definedName name="ixRange162">#REF!</definedName>
    <definedName name="ixRange162_1">#REF!</definedName>
    <definedName name="ixRange163">#REF!</definedName>
    <definedName name="ixRange163_1">#REF!</definedName>
    <definedName name="ixRange164">#REF!</definedName>
    <definedName name="ixRange164_1">#REF!</definedName>
    <definedName name="ixRange165">#REF!</definedName>
    <definedName name="ixRange165_1">#REF!</definedName>
    <definedName name="ixRange166">#REF!</definedName>
    <definedName name="ixRange166_1">#REF!</definedName>
    <definedName name="ixRange167">#REF!</definedName>
    <definedName name="ixRange167_1">#REF!</definedName>
    <definedName name="ixRange168">#REF!</definedName>
    <definedName name="ixRange168_1">#REF!</definedName>
    <definedName name="ixRange169">#REF!</definedName>
    <definedName name="ixRange169_1">#REF!</definedName>
    <definedName name="ixRange17">#REF!</definedName>
    <definedName name="ixRange17_1">#REF!</definedName>
    <definedName name="ixRange170">#REF!</definedName>
    <definedName name="ixRange170_1">#REF!</definedName>
    <definedName name="ixRange171">#REF!</definedName>
    <definedName name="ixRange171_1">#REF!</definedName>
    <definedName name="ixRange172">#REF!</definedName>
    <definedName name="ixRange172_1">#REF!</definedName>
    <definedName name="ixRange173">#REF!</definedName>
    <definedName name="ixRange173_1">#REF!</definedName>
    <definedName name="ixRange174">#REF!</definedName>
    <definedName name="ixRange174_1">#REF!</definedName>
    <definedName name="ixRange175">#REF!</definedName>
    <definedName name="ixRange175_1">#REF!</definedName>
    <definedName name="ixRange176">#REF!</definedName>
    <definedName name="ixRange176_1">#REF!</definedName>
    <definedName name="ixRange177">#REF!</definedName>
    <definedName name="ixRange177_1">#REF!</definedName>
    <definedName name="ixRange178">#REF!</definedName>
    <definedName name="ixRange178_1">#REF!</definedName>
    <definedName name="ixRange179">#REF!</definedName>
    <definedName name="ixRange179_1">#REF!</definedName>
    <definedName name="ixRange18">#REF!</definedName>
    <definedName name="ixRange18_1">#REF!</definedName>
    <definedName name="ixRange180">#REF!</definedName>
    <definedName name="ixRange180_1">#REF!</definedName>
    <definedName name="ixRange181">#REF!</definedName>
    <definedName name="ixRange181_1">#REF!</definedName>
    <definedName name="ixRange182">#REF!</definedName>
    <definedName name="ixRange182_1">#REF!</definedName>
    <definedName name="ixRange183">#REF!</definedName>
    <definedName name="ixRange183_1">#REF!</definedName>
    <definedName name="ixRange184">#REF!</definedName>
    <definedName name="ixRange184_1">#REF!</definedName>
    <definedName name="ixRange185">#REF!</definedName>
    <definedName name="ixRange185_1">#REF!</definedName>
    <definedName name="ixRange186">#REF!</definedName>
    <definedName name="ixRange186_1">#REF!</definedName>
    <definedName name="ixRange187">#REF!</definedName>
    <definedName name="ixRange187_1">#REF!</definedName>
    <definedName name="ixRange188">#REF!</definedName>
    <definedName name="ixRange188_1">#REF!</definedName>
    <definedName name="ixRange189">#REF!</definedName>
    <definedName name="ixRange189_1">#REF!</definedName>
    <definedName name="ixRange19">#REF!</definedName>
    <definedName name="ixRange19_1">#REF!</definedName>
    <definedName name="ixRange190">#REF!</definedName>
    <definedName name="ixRange190_1">#REF!</definedName>
    <definedName name="ixRange191">#REF!</definedName>
    <definedName name="ixRange191_1">#REF!</definedName>
    <definedName name="ixRange192">#REF!</definedName>
    <definedName name="ixRange192_1">#REF!</definedName>
    <definedName name="ixRange193">#REF!</definedName>
    <definedName name="ixRange193_1">#REF!</definedName>
    <definedName name="ixRange194">#REF!</definedName>
    <definedName name="ixRange194_1">#REF!</definedName>
    <definedName name="ixRange195">#REF!</definedName>
    <definedName name="ixRange195_1">#REF!</definedName>
    <definedName name="ixRange196">#REF!</definedName>
    <definedName name="ixRange196_1">#REF!</definedName>
    <definedName name="ixRange197">#REF!</definedName>
    <definedName name="ixRange197_1">#REF!</definedName>
    <definedName name="ixRange198">#REF!</definedName>
    <definedName name="ixRange198_1">#REF!</definedName>
    <definedName name="ixRange199">#REF!</definedName>
    <definedName name="ixRange199_1">#REF!</definedName>
    <definedName name="ixRange2">#REF!</definedName>
    <definedName name="ixRange2_1">#REF!</definedName>
    <definedName name="ixRange20">#REF!</definedName>
    <definedName name="ixRange20_1">#REF!</definedName>
    <definedName name="ixRange200">#REF!</definedName>
    <definedName name="ixRange200_1">#REF!</definedName>
    <definedName name="ixRange201">#REF!</definedName>
    <definedName name="ixRange201_1">#REF!</definedName>
    <definedName name="ixRange202">#REF!</definedName>
    <definedName name="ixRange202_1">#REF!</definedName>
    <definedName name="ixRange203">#REF!</definedName>
    <definedName name="ixRange203_1">#REF!</definedName>
    <definedName name="ixRange204">#REF!</definedName>
    <definedName name="ixRange204_1">#REF!</definedName>
    <definedName name="ixRange205">#REF!</definedName>
    <definedName name="ixRange205_1">#REF!</definedName>
    <definedName name="ixRange206">#REF!</definedName>
    <definedName name="ixRange206_1">#REF!</definedName>
    <definedName name="ixRange207">#REF!</definedName>
    <definedName name="ixRange207_1">#REF!</definedName>
    <definedName name="ixRange208">#REF!</definedName>
    <definedName name="ixRange208_1">#REF!</definedName>
    <definedName name="ixRange209">#REF!</definedName>
    <definedName name="ixRange209_1">#REF!</definedName>
    <definedName name="ixRange21">#REF!</definedName>
    <definedName name="ixRange21_1">#REF!</definedName>
    <definedName name="ixRange210">#REF!</definedName>
    <definedName name="ixRange210_1">#REF!</definedName>
    <definedName name="ixRange211">#REF!</definedName>
    <definedName name="ixRange211_1">#REF!</definedName>
    <definedName name="ixRange212">#REF!</definedName>
    <definedName name="ixRange212_1">#REF!</definedName>
    <definedName name="ixRange213">#REF!</definedName>
    <definedName name="ixRange213_1">#REF!</definedName>
    <definedName name="ixRange214">#REF!</definedName>
    <definedName name="ixRange214_1">#REF!</definedName>
    <definedName name="ixRange215">#REF!</definedName>
    <definedName name="ixRange215_1">#REF!</definedName>
    <definedName name="ixRange216">#REF!</definedName>
    <definedName name="ixRange216_1">#REF!</definedName>
    <definedName name="ixRange217">#REF!</definedName>
    <definedName name="ixRange217_1">#REF!</definedName>
    <definedName name="ixRange218">#REF!</definedName>
    <definedName name="ixRange218_1">#REF!</definedName>
    <definedName name="ixRange219">#REF!</definedName>
    <definedName name="ixRange219_1">#REF!</definedName>
    <definedName name="ixRange22">#REF!</definedName>
    <definedName name="ixRange22_1">#REF!</definedName>
    <definedName name="ixRange220">#REF!</definedName>
    <definedName name="ixRange220_1">#REF!</definedName>
    <definedName name="ixRange221">#REF!</definedName>
    <definedName name="ixRange221_1">#REF!</definedName>
    <definedName name="ixRange222">#REF!</definedName>
    <definedName name="ixRange222_1">#REF!</definedName>
    <definedName name="ixRange223">#REF!</definedName>
    <definedName name="ixRange223_1">#REF!</definedName>
    <definedName name="ixRange224">#REF!</definedName>
    <definedName name="ixRange224_1">#REF!</definedName>
    <definedName name="ixRange225">#REF!</definedName>
    <definedName name="ixRange225_1">#REF!</definedName>
    <definedName name="ixRange226">#REF!</definedName>
    <definedName name="ixRange226_1">#REF!</definedName>
    <definedName name="ixRange227">#REF!</definedName>
    <definedName name="ixRange227_1">#REF!</definedName>
    <definedName name="ixRange228">#REF!</definedName>
    <definedName name="ixRange228_1">#REF!</definedName>
    <definedName name="ixRange229">#REF!</definedName>
    <definedName name="ixRange229_1">#REF!</definedName>
    <definedName name="ixRange23">#REF!</definedName>
    <definedName name="ixRange23_1">#REF!</definedName>
    <definedName name="ixRange230">#REF!</definedName>
    <definedName name="ixRange230_1">#REF!</definedName>
    <definedName name="ixRange231">#REF!</definedName>
    <definedName name="ixRange231_1">#REF!</definedName>
    <definedName name="ixRange232">#REF!</definedName>
    <definedName name="ixRange232_1">#REF!</definedName>
    <definedName name="ixRange233">#REF!</definedName>
    <definedName name="ixRange233_1">#REF!</definedName>
    <definedName name="ixRange234">#REF!</definedName>
    <definedName name="ixRange234_1">#REF!</definedName>
    <definedName name="ixRange235">#REF!</definedName>
    <definedName name="ixRange235_1">#REF!</definedName>
    <definedName name="ixRange236">#REF!</definedName>
    <definedName name="ixRange236_1">#REF!</definedName>
    <definedName name="ixRange237">#REF!</definedName>
    <definedName name="ixRange237_1">#REF!</definedName>
    <definedName name="ixRange238">#REF!</definedName>
    <definedName name="ixRange238_1">#REF!</definedName>
    <definedName name="ixRange239">#REF!</definedName>
    <definedName name="ixRange239_1">#REF!</definedName>
    <definedName name="ixRange24">#REF!</definedName>
    <definedName name="ixRange24_1">#REF!</definedName>
    <definedName name="ixRange240">#REF!</definedName>
    <definedName name="ixRange240_1">#REF!</definedName>
    <definedName name="ixRange241">#REF!</definedName>
    <definedName name="ixRange241_1">#REF!</definedName>
    <definedName name="ixRange242">#REF!</definedName>
    <definedName name="ixRange242_1">#REF!</definedName>
    <definedName name="ixRange243">#REF!</definedName>
    <definedName name="ixRange243_1">#REF!</definedName>
    <definedName name="ixRange244">#REF!</definedName>
    <definedName name="ixRange244_1">#REF!</definedName>
    <definedName name="ixRange245">#REF!</definedName>
    <definedName name="ixRange245_1">#REF!</definedName>
    <definedName name="ixRange246">#REF!</definedName>
    <definedName name="ixRange246_1">#REF!</definedName>
    <definedName name="ixRange247">#REF!</definedName>
    <definedName name="ixRange247_1">#REF!</definedName>
    <definedName name="ixRange248">#REF!</definedName>
    <definedName name="ixRange248_1">#REF!</definedName>
    <definedName name="ixRange249">#REF!</definedName>
    <definedName name="ixRange249_1">#REF!</definedName>
    <definedName name="ixRange25">#REF!</definedName>
    <definedName name="ixRange25_1">#REF!</definedName>
    <definedName name="ixRange250">#REF!</definedName>
    <definedName name="ixRange250_1">#REF!</definedName>
    <definedName name="ixRange251">#REF!</definedName>
    <definedName name="ixRange251_1">#REF!</definedName>
    <definedName name="ixRange252">#REF!</definedName>
    <definedName name="ixRange252_1">#REF!</definedName>
    <definedName name="ixRange253">#REF!</definedName>
    <definedName name="ixRange253_1">#REF!</definedName>
    <definedName name="ixRange254">#REF!</definedName>
    <definedName name="ixRange254_1">#REF!</definedName>
    <definedName name="ixRange255">#REF!</definedName>
    <definedName name="ixRange255_1">#REF!</definedName>
    <definedName name="ixRange256">#REF!</definedName>
    <definedName name="ixRange256_1">#REF!</definedName>
    <definedName name="ixRange257">#REF!</definedName>
    <definedName name="ixRange257_1">#REF!</definedName>
    <definedName name="ixRange258">#REF!</definedName>
    <definedName name="ixRange258_1">#REF!</definedName>
    <definedName name="ixRange259">#REF!</definedName>
    <definedName name="ixRange259_1">#REF!</definedName>
    <definedName name="ixRange26">#REF!</definedName>
    <definedName name="ixRange26_1">#REF!</definedName>
    <definedName name="ixRange260">#REF!</definedName>
    <definedName name="ixRange260_1">#REF!</definedName>
    <definedName name="ixRange261">#REF!</definedName>
    <definedName name="ixRange261_1">#REF!</definedName>
    <definedName name="ixRange262">#REF!</definedName>
    <definedName name="ixRange262_1">#REF!</definedName>
    <definedName name="ixRange263">#REF!</definedName>
    <definedName name="ixRange263_1">#REF!</definedName>
    <definedName name="ixRange264">#REF!</definedName>
    <definedName name="ixRange264_1">#REF!</definedName>
    <definedName name="ixRange265">#REF!</definedName>
    <definedName name="ixRange265_1">#REF!</definedName>
    <definedName name="ixRange266">#REF!</definedName>
    <definedName name="ixRange266_1">#REF!</definedName>
    <definedName name="ixRange267">#REF!</definedName>
    <definedName name="ixRange267_1">#REF!</definedName>
    <definedName name="ixRange268">#REF!</definedName>
    <definedName name="ixRange268_1">#REF!</definedName>
    <definedName name="ixRange269">#REF!</definedName>
    <definedName name="ixRange269_1">#REF!</definedName>
    <definedName name="ixRange27">#REF!</definedName>
    <definedName name="ixRange27_1">#REF!</definedName>
    <definedName name="ixRange270">#REF!</definedName>
    <definedName name="ixRange270_1">#REF!</definedName>
    <definedName name="ixRange271">#REF!</definedName>
    <definedName name="ixRange271_1">#REF!</definedName>
    <definedName name="ixRange272">#REF!</definedName>
    <definedName name="ixRange272_1">#REF!</definedName>
    <definedName name="ixRange273">#REF!</definedName>
    <definedName name="ixRange273_1">#REF!</definedName>
    <definedName name="ixRange274">#REF!</definedName>
    <definedName name="ixRange274_1">#REF!</definedName>
    <definedName name="ixRange275">#REF!</definedName>
    <definedName name="ixRange275_1">#REF!</definedName>
    <definedName name="ixRange276">#REF!</definedName>
    <definedName name="ixRange276_1">#REF!</definedName>
    <definedName name="ixRange277">#REF!</definedName>
    <definedName name="ixRange277_1">#REF!</definedName>
    <definedName name="ixRange278">#REF!</definedName>
    <definedName name="ixRange278_1">#REF!</definedName>
    <definedName name="ixRange279">#REF!</definedName>
    <definedName name="ixRange279_1">#REF!</definedName>
    <definedName name="ixRange28">#REF!</definedName>
    <definedName name="ixRange28_1">#REF!</definedName>
    <definedName name="ixRange280">#REF!</definedName>
    <definedName name="ixRange280_1">#REF!</definedName>
    <definedName name="ixRange281">#REF!</definedName>
    <definedName name="ixRange281_1">#REF!</definedName>
    <definedName name="ixRange282">#REF!</definedName>
    <definedName name="ixRange282_1">#REF!</definedName>
    <definedName name="ixRange283">#REF!</definedName>
    <definedName name="ixRange283_1">#REF!</definedName>
    <definedName name="ixRange284">#REF!</definedName>
    <definedName name="ixRange284_1">#REF!</definedName>
    <definedName name="ixRange285">#REF!</definedName>
    <definedName name="ixRange285_1">#REF!</definedName>
    <definedName name="ixRange286">#REF!</definedName>
    <definedName name="ixRange286_1">#REF!</definedName>
    <definedName name="ixRange287">#REF!</definedName>
    <definedName name="ixRange287_1">#REF!</definedName>
    <definedName name="ixRange288">#REF!</definedName>
    <definedName name="ixRange288_1">#REF!</definedName>
    <definedName name="ixRange289">#REF!</definedName>
    <definedName name="ixRange289_1">#REF!</definedName>
    <definedName name="ixRange29">#REF!</definedName>
    <definedName name="ixRange29_1">#REF!</definedName>
    <definedName name="ixRange290">#REF!</definedName>
    <definedName name="ixRange290_1">#REF!</definedName>
    <definedName name="ixRange291">#REF!</definedName>
    <definedName name="ixRange291_1">#REF!</definedName>
    <definedName name="ixRange292">#REF!</definedName>
    <definedName name="ixRange292_1">#REF!</definedName>
    <definedName name="ixRange293">#REF!</definedName>
    <definedName name="ixRange293_1">#REF!</definedName>
    <definedName name="ixRange294">#REF!</definedName>
    <definedName name="ixRange294_1">#REF!</definedName>
    <definedName name="ixRange295">#REF!</definedName>
    <definedName name="ixRange295_1">#REF!</definedName>
    <definedName name="ixRange296">#REF!</definedName>
    <definedName name="ixRange296_1">#REF!</definedName>
    <definedName name="ixRange297">#REF!</definedName>
    <definedName name="ixRange297_1">#REF!</definedName>
    <definedName name="ixRange298">#REF!</definedName>
    <definedName name="ixRange298_1">#REF!</definedName>
    <definedName name="ixRange299">#REF!</definedName>
    <definedName name="ixRange299_1">#REF!</definedName>
    <definedName name="ixRange3">#REF!</definedName>
    <definedName name="ixRange3_1">#REF!</definedName>
    <definedName name="ixRange30">#REF!</definedName>
    <definedName name="ixRange30_1">#REF!</definedName>
    <definedName name="ixRange300">#REF!</definedName>
    <definedName name="ixRange300_1">#REF!</definedName>
    <definedName name="ixRange301">#REF!</definedName>
    <definedName name="ixRange301_1">#REF!</definedName>
    <definedName name="ixRange302">#REF!</definedName>
    <definedName name="ixRange302_1">#REF!</definedName>
    <definedName name="ixRange303">#REF!</definedName>
    <definedName name="ixRange303_1">#REF!</definedName>
    <definedName name="ixRange304">#REF!</definedName>
    <definedName name="ixRange304_1">#REF!</definedName>
    <definedName name="ixRange305">#REF!</definedName>
    <definedName name="ixRange305_1">#REF!</definedName>
    <definedName name="ixRange306">#REF!</definedName>
    <definedName name="ixRange306_1">#REF!</definedName>
    <definedName name="ixRange307">#REF!</definedName>
    <definedName name="ixRange307_1">#REF!</definedName>
    <definedName name="ixRange308">#REF!</definedName>
    <definedName name="ixRange308_1">#REF!</definedName>
    <definedName name="ixRange309">#REF!</definedName>
    <definedName name="ixRange309_1">#REF!</definedName>
    <definedName name="ixRange31">#REF!</definedName>
    <definedName name="ixRange31_1">#REF!</definedName>
    <definedName name="ixRange310">#REF!</definedName>
    <definedName name="ixRange310_1">#REF!</definedName>
    <definedName name="ixRange311">#REF!</definedName>
    <definedName name="ixRange311_1">#REF!</definedName>
    <definedName name="ixRange312">#REF!</definedName>
    <definedName name="ixRange312_1">#REF!</definedName>
    <definedName name="ixRange313">#REF!</definedName>
    <definedName name="ixRange313_1">#REF!</definedName>
    <definedName name="ixRange314">#REF!</definedName>
    <definedName name="ixRange314_1">#REF!</definedName>
    <definedName name="ixRange315">#REF!</definedName>
    <definedName name="ixRange315_1">#REF!</definedName>
    <definedName name="ixRange316">#REF!</definedName>
    <definedName name="ixRange316_1">#REF!</definedName>
    <definedName name="ixRange317">#REF!</definedName>
    <definedName name="ixRange317_1">#REF!</definedName>
    <definedName name="ixRange318">#REF!</definedName>
    <definedName name="ixRange318_1">#REF!</definedName>
    <definedName name="ixRange319">#REF!</definedName>
    <definedName name="ixRange319_1">#REF!</definedName>
    <definedName name="ixRange32">#REF!</definedName>
    <definedName name="ixRange32_1">#REF!</definedName>
    <definedName name="ixRange320">#REF!</definedName>
    <definedName name="ixRange320_1">#REF!</definedName>
    <definedName name="ixRange321">#REF!</definedName>
    <definedName name="ixRange321_1">#REF!</definedName>
    <definedName name="ixRange322">#REF!</definedName>
    <definedName name="ixRange322_1">#REF!</definedName>
    <definedName name="ixRange323">#REF!</definedName>
    <definedName name="ixRange323_1">#REF!</definedName>
    <definedName name="ixRange324">#REF!</definedName>
    <definedName name="ixRange324_1">#REF!</definedName>
    <definedName name="ixRange325">#REF!</definedName>
    <definedName name="ixRange325_1">#REF!</definedName>
    <definedName name="ixRange326">#REF!</definedName>
    <definedName name="ixRange326_1">#REF!</definedName>
    <definedName name="ixRange327">#REF!</definedName>
    <definedName name="ixRange327_1">#REF!</definedName>
    <definedName name="ixRange328">#REF!</definedName>
    <definedName name="ixRange328_1">#REF!</definedName>
    <definedName name="ixRange329">#REF!</definedName>
    <definedName name="ixRange329_1">#REF!</definedName>
    <definedName name="ixRange33">#REF!</definedName>
    <definedName name="ixRange33_1">#REF!</definedName>
    <definedName name="ixRange330">#REF!</definedName>
    <definedName name="ixRange330_1">#REF!</definedName>
    <definedName name="ixRange331">#REF!</definedName>
    <definedName name="ixRange331_1">#REF!</definedName>
    <definedName name="ixRange332">#REF!</definedName>
    <definedName name="ixRange332_1">#REF!</definedName>
    <definedName name="ixRange333">#REF!</definedName>
    <definedName name="ixRange333_1">#REF!</definedName>
    <definedName name="ixRange334">#REF!</definedName>
    <definedName name="ixRange334_1">#REF!</definedName>
    <definedName name="ixRange335">#REF!</definedName>
    <definedName name="ixRange335_1">#REF!</definedName>
    <definedName name="ixRange336">#REF!</definedName>
    <definedName name="ixRange336_1">#REF!</definedName>
    <definedName name="ixRange337">#REF!</definedName>
    <definedName name="ixRange337_1">#REF!</definedName>
    <definedName name="ixRange338">#REF!</definedName>
    <definedName name="ixRange338_1">#REF!</definedName>
    <definedName name="ixRange339">#REF!</definedName>
    <definedName name="ixRange339_1">#REF!</definedName>
    <definedName name="ixRange34">#REF!</definedName>
    <definedName name="ixRange34_1">#REF!</definedName>
    <definedName name="ixRange340">#REF!</definedName>
    <definedName name="ixRange340_1">#REF!</definedName>
    <definedName name="ixRange341">#REF!</definedName>
    <definedName name="ixRange341_1">#REF!</definedName>
    <definedName name="ixRange342">#REF!</definedName>
    <definedName name="ixRange342_1">#REF!</definedName>
    <definedName name="ixRange343">#REF!</definedName>
    <definedName name="ixRange343_1">#REF!</definedName>
    <definedName name="ixRange344">#REF!</definedName>
    <definedName name="ixRange344_1">#REF!</definedName>
    <definedName name="ixRange345">#REF!</definedName>
    <definedName name="ixRange345_1">#REF!</definedName>
    <definedName name="ixRange346">#REF!</definedName>
    <definedName name="ixRange346_1">#REF!</definedName>
    <definedName name="ixRange347">#REF!</definedName>
    <definedName name="ixRange347_1">#REF!</definedName>
    <definedName name="ixRange348">#REF!</definedName>
    <definedName name="ixRange348_1">#REF!</definedName>
    <definedName name="ixRange349">#REF!</definedName>
    <definedName name="ixRange349_1">#REF!</definedName>
    <definedName name="ixRange35">#REF!</definedName>
    <definedName name="ixRange35_1">#REF!</definedName>
    <definedName name="ixRange350">#REF!</definedName>
    <definedName name="ixRange350_1">#REF!</definedName>
    <definedName name="ixRange351">#REF!</definedName>
    <definedName name="ixRange351_1">#REF!</definedName>
    <definedName name="ixRange352">#REF!</definedName>
    <definedName name="ixRange352_1">#REF!</definedName>
    <definedName name="ixRange353">#REF!</definedName>
    <definedName name="ixRange353_1">#REF!</definedName>
    <definedName name="ixRange354">#REF!</definedName>
    <definedName name="ixRange354_1">#REF!</definedName>
    <definedName name="ixRange355">#REF!</definedName>
    <definedName name="ixRange355_1">#REF!</definedName>
    <definedName name="ixRange356">#REF!</definedName>
    <definedName name="ixRange356_1">#REF!</definedName>
    <definedName name="ixRange357">#REF!</definedName>
    <definedName name="ixRange357_1">#REF!</definedName>
    <definedName name="ixRange358">#REF!</definedName>
    <definedName name="ixRange358_1">#REF!</definedName>
    <definedName name="ixRange359">#REF!</definedName>
    <definedName name="ixRange359_1">#REF!</definedName>
    <definedName name="ixRange36">#REF!</definedName>
    <definedName name="ixRange36_1">#REF!</definedName>
    <definedName name="ixRange360">#REF!</definedName>
    <definedName name="ixRange360_1">#REF!</definedName>
    <definedName name="ixRange361">#REF!</definedName>
    <definedName name="ixRange361_1">#REF!</definedName>
    <definedName name="ixRange362">#REF!</definedName>
    <definedName name="ixRange362_1">#REF!</definedName>
    <definedName name="ixRange363">#REF!</definedName>
    <definedName name="ixRange363_1">#REF!</definedName>
    <definedName name="ixRange364">#REF!</definedName>
    <definedName name="ixRange364_1">#REF!</definedName>
    <definedName name="ixRange365">#REF!</definedName>
    <definedName name="ixRange365_1">#REF!</definedName>
    <definedName name="ixRange366">#REF!</definedName>
    <definedName name="ixRange366_1">#REF!</definedName>
    <definedName name="ixRange367">#REF!</definedName>
    <definedName name="ixRange367_1">#REF!</definedName>
    <definedName name="ixRange368">#REF!</definedName>
    <definedName name="ixRange368_1">#REF!</definedName>
    <definedName name="ixRange369">#REF!</definedName>
    <definedName name="ixRange369_1">#REF!</definedName>
    <definedName name="ixRange37">#REF!</definedName>
    <definedName name="ixRange37_1">#REF!</definedName>
    <definedName name="ixRange370">#REF!</definedName>
    <definedName name="ixRange370_1">#REF!</definedName>
    <definedName name="ixRange371">#REF!</definedName>
    <definedName name="ixRange371_1">#REF!</definedName>
    <definedName name="ixRange372">#REF!</definedName>
    <definedName name="ixRange372_1">#REF!</definedName>
    <definedName name="ixRange373">#REF!</definedName>
    <definedName name="ixRange373_1">#REF!</definedName>
    <definedName name="ixRange374">#REF!</definedName>
    <definedName name="ixRange374_1">#REF!</definedName>
    <definedName name="ixRange375">#REF!</definedName>
    <definedName name="ixRange375_1">#REF!</definedName>
    <definedName name="ixRange376">#REF!</definedName>
    <definedName name="ixRange376_1">#REF!</definedName>
    <definedName name="ixRange377">#REF!</definedName>
    <definedName name="ixRange377_1">#REF!</definedName>
    <definedName name="ixRange378">#REF!</definedName>
    <definedName name="ixRange378_1">#REF!</definedName>
    <definedName name="ixRange379">#REF!</definedName>
    <definedName name="ixRange379_1">#REF!</definedName>
    <definedName name="ixRange38">#REF!</definedName>
    <definedName name="ixRange38_1">#REF!</definedName>
    <definedName name="ixRange380">#REF!</definedName>
    <definedName name="ixRange380_1">#REF!</definedName>
    <definedName name="ixRange381">#REF!</definedName>
    <definedName name="ixRange381_1">#REF!</definedName>
    <definedName name="ixRange382">#REF!</definedName>
    <definedName name="ixRange382_1">#REF!</definedName>
    <definedName name="ixRange383">#REF!</definedName>
    <definedName name="ixRange383_1">#REF!</definedName>
    <definedName name="ixRange384">#REF!</definedName>
    <definedName name="ixRange384_1">#REF!</definedName>
    <definedName name="ixRange385">#REF!</definedName>
    <definedName name="ixRange385_1">#REF!</definedName>
    <definedName name="ixRange386">#REF!</definedName>
    <definedName name="ixRange386_1">#REF!</definedName>
    <definedName name="ixRange387">#REF!</definedName>
    <definedName name="ixRange387_1">#REF!</definedName>
    <definedName name="ixRange388">#REF!</definedName>
    <definedName name="ixRange388_1">#REF!</definedName>
    <definedName name="ixRange389">#REF!</definedName>
    <definedName name="ixRange389_1">#REF!</definedName>
    <definedName name="ixRange39">#REF!</definedName>
    <definedName name="ixRange39_1">#REF!</definedName>
    <definedName name="ixRange390">#REF!</definedName>
    <definedName name="ixRange390_1">#REF!</definedName>
    <definedName name="ixRange391">#REF!</definedName>
    <definedName name="ixRange391_1">#REF!</definedName>
    <definedName name="ixRange392">#REF!</definedName>
    <definedName name="ixRange392_1">#REF!</definedName>
    <definedName name="ixRange393">#REF!</definedName>
    <definedName name="ixRange393_1">#REF!</definedName>
    <definedName name="ixRange394">#REF!</definedName>
    <definedName name="ixRange394_1">#REF!</definedName>
    <definedName name="ixRange395">#REF!</definedName>
    <definedName name="ixRange395_1">#REF!</definedName>
    <definedName name="ixRange396">#REF!</definedName>
    <definedName name="ixRange396_1">#REF!</definedName>
    <definedName name="ixRange397">#REF!</definedName>
    <definedName name="ixRange397_1">#REF!</definedName>
    <definedName name="ixRange398">#REF!</definedName>
    <definedName name="ixRange398_1">#REF!</definedName>
    <definedName name="ixRange399">#REF!</definedName>
    <definedName name="ixRange399_1">#REF!</definedName>
    <definedName name="ixRange4">#REF!</definedName>
    <definedName name="ixRange4_1">#REF!</definedName>
    <definedName name="ixRange40">#REF!</definedName>
    <definedName name="ixRange40_1">#REF!</definedName>
    <definedName name="ixRange400">#REF!</definedName>
    <definedName name="ixRange400_1">#REF!</definedName>
    <definedName name="ixRange401">#REF!</definedName>
    <definedName name="ixRange401_1">#REF!</definedName>
    <definedName name="ixRange402">#REF!</definedName>
    <definedName name="ixRange402_1">#REF!</definedName>
    <definedName name="ixRange403">#REF!</definedName>
    <definedName name="ixRange403_1">#REF!</definedName>
    <definedName name="ixRange404">#REF!</definedName>
    <definedName name="ixRange404_1">#REF!</definedName>
    <definedName name="ixRange405">#REF!</definedName>
    <definedName name="ixRange405_1">#REF!</definedName>
    <definedName name="ixRange406">#REF!</definedName>
    <definedName name="ixRange406_1">#REF!</definedName>
    <definedName name="ixRange407">#REF!</definedName>
    <definedName name="ixRange407_1">#REF!</definedName>
    <definedName name="ixRange408">#REF!</definedName>
    <definedName name="ixRange408_1">#REF!</definedName>
    <definedName name="ixRange409">#REF!</definedName>
    <definedName name="ixRange409_1">#REF!</definedName>
    <definedName name="ixRange41">#REF!</definedName>
    <definedName name="ixRange41_1">#REF!</definedName>
    <definedName name="ixRange410">#REF!</definedName>
    <definedName name="ixRange410_1">#REF!</definedName>
    <definedName name="ixRange411">#REF!</definedName>
    <definedName name="ixRange411_1">#REF!</definedName>
    <definedName name="ixRange412">#REF!</definedName>
    <definedName name="ixRange412_1">#REF!</definedName>
    <definedName name="ixRange413">#REF!</definedName>
    <definedName name="ixRange413_1">#REF!</definedName>
    <definedName name="ixRange414">#REF!</definedName>
    <definedName name="ixRange414_1">#REF!</definedName>
    <definedName name="ixRange415">#REF!</definedName>
    <definedName name="ixRange415_1">#REF!</definedName>
    <definedName name="ixRange416">#REF!</definedName>
    <definedName name="ixRange416_1">#REF!</definedName>
    <definedName name="ixRange417">#REF!</definedName>
    <definedName name="ixRange417_1">#REF!</definedName>
    <definedName name="ixRange418">#REF!</definedName>
    <definedName name="ixRange418_1">#REF!</definedName>
    <definedName name="ixRange419">#REF!</definedName>
    <definedName name="ixRange419_1">#REF!</definedName>
    <definedName name="ixRange42">#REF!</definedName>
    <definedName name="ixRange42_1">#REF!</definedName>
    <definedName name="ixRange420">#REF!</definedName>
    <definedName name="ixRange420_1">#REF!</definedName>
    <definedName name="ixRange421">#REF!</definedName>
    <definedName name="ixRange421_1">#REF!</definedName>
    <definedName name="ixRange422">#REF!</definedName>
    <definedName name="ixRange422_1">#REF!</definedName>
    <definedName name="ixRange423">#REF!</definedName>
    <definedName name="ixRange423_1">#REF!</definedName>
    <definedName name="ixRange424">#REF!</definedName>
    <definedName name="ixRange424_1">#REF!</definedName>
    <definedName name="ixRange425">#REF!</definedName>
    <definedName name="ixRange425_1">#REF!</definedName>
    <definedName name="ixRange426">#REF!</definedName>
    <definedName name="ixRange426_1">#REF!</definedName>
    <definedName name="ixRange427">#REF!</definedName>
    <definedName name="ixRange427_1">#REF!</definedName>
    <definedName name="ixRange428">#REF!</definedName>
    <definedName name="ixRange428_1">#REF!</definedName>
    <definedName name="ixRange429">#REF!</definedName>
    <definedName name="ixRange429_1">#REF!</definedName>
    <definedName name="ixRange43">#REF!</definedName>
    <definedName name="ixRange43_1">#REF!</definedName>
    <definedName name="ixRange430">#REF!</definedName>
    <definedName name="ixRange430_1">#REF!</definedName>
    <definedName name="ixRange431">#REF!</definedName>
    <definedName name="ixRange431_1">#REF!</definedName>
    <definedName name="ixRange432">#REF!</definedName>
    <definedName name="ixRange432_1">#REF!</definedName>
    <definedName name="ixRange433">#REF!</definedName>
    <definedName name="ixRange433_1">#REF!</definedName>
    <definedName name="ixRange434">#REF!</definedName>
    <definedName name="ixRange434_1">#REF!</definedName>
    <definedName name="ixRange435">#REF!</definedName>
    <definedName name="ixRange435_1">#REF!</definedName>
    <definedName name="ixRange436">#REF!</definedName>
    <definedName name="ixRange436_1">#REF!</definedName>
    <definedName name="ixRange437">#REF!</definedName>
    <definedName name="ixRange437_1">#REF!</definedName>
    <definedName name="ixRange438">#REF!</definedName>
    <definedName name="ixRange438_1">#REF!</definedName>
    <definedName name="ixRange439">#REF!</definedName>
    <definedName name="ixRange439_1">#REF!</definedName>
    <definedName name="ixRange44">#REF!</definedName>
    <definedName name="ixRange44_1">#REF!</definedName>
    <definedName name="ixRange440">#REF!</definedName>
    <definedName name="ixRange440_1">#REF!</definedName>
    <definedName name="ixRange441">#REF!</definedName>
    <definedName name="ixRange441_1">#REF!</definedName>
    <definedName name="ixRange442">#REF!</definedName>
    <definedName name="ixRange442_1">#REF!</definedName>
    <definedName name="ixRange443">#REF!</definedName>
    <definedName name="ixRange443_1">#REF!</definedName>
    <definedName name="ixRange444">#REF!</definedName>
    <definedName name="ixRange444_1">#REF!</definedName>
    <definedName name="ixRange445">#REF!</definedName>
    <definedName name="ixRange445_1">#REF!</definedName>
    <definedName name="ixRange446">#REF!</definedName>
    <definedName name="ixRange446_1">#REF!</definedName>
    <definedName name="ixRange447">#REF!</definedName>
    <definedName name="ixRange447_1">#REF!</definedName>
    <definedName name="ixRange448">#REF!</definedName>
    <definedName name="ixRange448_1">#REF!</definedName>
    <definedName name="ixRange449">#REF!</definedName>
    <definedName name="ixRange449_1">#REF!</definedName>
    <definedName name="ixRange45">#REF!</definedName>
    <definedName name="ixRange45_1">#REF!</definedName>
    <definedName name="ixRange450">#REF!</definedName>
    <definedName name="ixRange450_1">#REF!</definedName>
    <definedName name="ixRange451">#REF!</definedName>
    <definedName name="ixRange451_1">#REF!</definedName>
    <definedName name="ixRange452">#REF!</definedName>
    <definedName name="ixRange452_1">#REF!</definedName>
    <definedName name="ixRange453">#REF!</definedName>
    <definedName name="ixRange453_1">#REF!</definedName>
    <definedName name="ixRange454">#REF!</definedName>
    <definedName name="ixRange454_1">#REF!</definedName>
    <definedName name="ixRange455">#REF!</definedName>
    <definedName name="ixRange455_1">#REF!</definedName>
    <definedName name="ixRange456">#REF!</definedName>
    <definedName name="ixRange456_1">#REF!</definedName>
    <definedName name="ixRange457">#REF!</definedName>
    <definedName name="ixRange457_1">#REF!</definedName>
    <definedName name="ixRange458">#REF!</definedName>
    <definedName name="ixRange458_1">#REF!</definedName>
    <definedName name="ixRange459">#REF!</definedName>
    <definedName name="ixRange459_1">#REF!</definedName>
    <definedName name="ixRange46">#REF!</definedName>
    <definedName name="ixRange46_1">#REF!</definedName>
    <definedName name="ixRange460">#REF!</definedName>
    <definedName name="ixRange460_1">#REF!</definedName>
    <definedName name="ixRange461">#REF!</definedName>
    <definedName name="ixRange461_1">#REF!</definedName>
    <definedName name="ixRange462">#REF!</definedName>
    <definedName name="ixRange462_1">#REF!</definedName>
    <definedName name="ixRange463">#REF!</definedName>
    <definedName name="ixRange463_1">#REF!</definedName>
    <definedName name="ixRange464">#REF!</definedName>
    <definedName name="ixRange464_1">#REF!</definedName>
    <definedName name="ixRange465">#REF!</definedName>
    <definedName name="ixRange465_1">#REF!</definedName>
    <definedName name="ixRange466">#REF!</definedName>
    <definedName name="ixRange466_1">#REF!</definedName>
    <definedName name="ixRange467">#REF!</definedName>
    <definedName name="ixRange467_1">#REF!</definedName>
    <definedName name="ixRange468">#REF!</definedName>
    <definedName name="ixRange468_1">#REF!</definedName>
    <definedName name="ixRange469">#REF!</definedName>
    <definedName name="ixRange469_1">#REF!</definedName>
    <definedName name="ixRange47">#REF!</definedName>
    <definedName name="ixRange47_1">#REF!</definedName>
    <definedName name="ixRange470">#REF!</definedName>
    <definedName name="ixRange470_1">#REF!</definedName>
    <definedName name="ixRange471">#REF!</definedName>
    <definedName name="ixRange471_1">#REF!</definedName>
    <definedName name="ixRange472">#REF!</definedName>
    <definedName name="ixRange472_1">#REF!</definedName>
    <definedName name="ixRange473">#REF!</definedName>
    <definedName name="ixRange473_1">#REF!</definedName>
    <definedName name="ixRange474">#REF!</definedName>
    <definedName name="ixRange474_1">#REF!</definedName>
    <definedName name="ixRange475">#REF!</definedName>
    <definedName name="ixRange475_1">#REF!</definedName>
    <definedName name="ixRange476">#REF!</definedName>
    <definedName name="ixRange476_1">#REF!</definedName>
    <definedName name="ixRange477">#REF!</definedName>
    <definedName name="ixRange477_1">#REF!</definedName>
    <definedName name="ixRange478">#REF!</definedName>
    <definedName name="ixRange478_1">#REF!</definedName>
    <definedName name="ixRange479">#REF!</definedName>
    <definedName name="ixRange479_1">#REF!</definedName>
    <definedName name="ixRange48">#REF!</definedName>
    <definedName name="ixRange48_1">#REF!</definedName>
    <definedName name="ixRange480">#REF!</definedName>
    <definedName name="ixRange480_1">#REF!</definedName>
    <definedName name="ixRange481">#REF!</definedName>
    <definedName name="ixRange481_1">#REF!</definedName>
    <definedName name="ixRange482">#REF!</definedName>
    <definedName name="ixRange482_1">#REF!</definedName>
    <definedName name="ixRange483">#REF!</definedName>
    <definedName name="ixRange483_1">#REF!</definedName>
    <definedName name="ixRange484">#REF!</definedName>
    <definedName name="ixRange484_1">#REF!</definedName>
    <definedName name="ixRange485">#REF!</definedName>
    <definedName name="ixRange485_1">#REF!</definedName>
    <definedName name="ixRange486">#REF!</definedName>
    <definedName name="ixRange486_1">#REF!</definedName>
    <definedName name="ixRange487">#REF!</definedName>
    <definedName name="ixRange487_1">#REF!</definedName>
    <definedName name="ixRange488">#REF!</definedName>
    <definedName name="ixRange488_1">#REF!</definedName>
    <definedName name="ixRange489">#REF!</definedName>
    <definedName name="ixRange489_1">#REF!</definedName>
    <definedName name="ixRange49">#REF!</definedName>
    <definedName name="ixRange49_1">#REF!</definedName>
    <definedName name="ixRange490">#REF!</definedName>
    <definedName name="ixRange490_1">#REF!</definedName>
    <definedName name="ixRange491">#REF!</definedName>
    <definedName name="ixRange491_1">#REF!</definedName>
    <definedName name="ixRange492">#REF!</definedName>
    <definedName name="ixRange492_1">#REF!</definedName>
    <definedName name="ixRange493">#REF!</definedName>
    <definedName name="ixRange493_1">#REF!</definedName>
    <definedName name="ixRange494">#REF!</definedName>
    <definedName name="ixRange494_1">#REF!</definedName>
    <definedName name="ixRange495">#REF!</definedName>
    <definedName name="ixRange495_1">#REF!</definedName>
    <definedName name="ixRange496">#REF!</definedName>
    <definedName name="ixRange496_1">#REF!</definedName>
    <definedName name="ixRange497">#REF!</definedName>
    <definedName name="ixRange497_1">#REF!</definedName>
    <definedName name="ixRange498">#REF!</definedName>
    <definedName name="ixRange498_1">#REF!</definedName>
    <definedName name="ixRange499">#REF!</definedName>
    <definedName name="ixRange499_1">#REF!</definedName>
    <definedName name="ixRange5">#REF!</definedName>
    <definedName name="ixRange5_1">#REF!</definedName>
    <definedName name="ixRange50">#REF!</definedName>
    <definedName name="ixRange50_1">#REF!</definedName>
    <definedName name="ixRange500">#REF!</definedName>
    <definedName name="ixRange500_1">#REF!</definedName>
    <definedName name="ixRange501">#REF!</definedName>
    <definedName name="ixRange501_1">#REF!</definedName>
    <definedName name="ixRange502">#REF!</definedName>
    <definedName name="ixRange502_1">#REF!</definedName>
    <definedName name="ixRange503">#REF!</definedName>
    <definedName name="ixRange503_1">#REF!</definedName>
    <definedName name="ixRange504">#REF!</definedName>
    <definedName name="ixRange504_1">#REF!</definedName>
    <definedName name="ixRange505">#REF!</definedName>
    <definedName name="ixRange505_1">#REF!</definedName>
    <definedName name="ixRange506">#REF!</definedName>
    <definedName name="ixRange506_1">#REF!</definedName>
    <definedName name="ixRange507">#REF!</definedName>
    <definedName name="ixRange507_1">#REF!</definedName>
    <definedName name="ixRange508">#REF!</definedName>
    <definedName name="ixRange508_1">#REF!</definedName>
    <definedName name="ixRange509">#REF!</definedName>
    <definedName name="ixRange509_1">#REF!</definedName>
    <definedName name="ixRange51">#REF!</definedName>
    <definedName name="ixRange51_1">#REF!</definedName>
    <definedName name="ixRange510">#REF!</definedName>
    <definedName name="ixRange510_1">#REF!</definedName>
    <definedName name="ixRange511">#REF!</definedName>
    <definedName name="ixRange511_1">#REF!</definedName>
    <definedName name="ixRange512">#REF!</definedName>
    <definedName name="ixRange512_1">#REF!</definedName>
    <definedName name="ixRange513">#REF!</definedName>
    <definedName name="ixRange513_1">#REF!</definedName>
    <definedName name="ixRange514">#REF!</definedName>
    <definedName name="ixRange514_1">#REF!</definedName>
    <definedName name="ixRange515">#REF!</definedName>
    <definedName name="ixRange515_1">#REF!</definedName>
    <definedName name="ixRange516">#REF!</definedName>
    <definedName name="ixRange516_1">#REF!</definedName>
    <definedName name="ixRange517">#REF!</definedName>
    <definedName name="ixRange517_1">#REF!</definedName>
    <definedName name="ixRange518">#REF!</definedName>
    <definedName name="ixRange518_1">#REF!</definedName>
    <definedName name="ixRange519">#REF!</definedName>
    <definedName name="ixRange519_1">#REF!</definedName>
    <definedName name="ixRange52">#REF!</definedName>
    <definedName name="ixRange52_1">#REF!</definedName>
    <definedName name="ixRange520">#REF!</definedName>
    <definedName name="ixRange520_1">#REF!</definedName>
    <definedName name="ixRange521">#REF!</definedName>
    <definedName name="ixRange521_1">#REF!</definedName>
    <definedName name="ixRange522">#REF!</definedName>
    <definedName name="ixRange522_1">#REF!</definedName>
    <definedName name="ixRange523">#REF!</definedName>
    <definedName name="ixRange523_1">#REF!</definedName>
    <definedName name="ixRange524">#REF!</definedName>
    <definedName name="ixRange524_1">#REF!</definedName>
    <definedName name="ixRange525">#REF!</definedName>
    <definedName name="ixRange525_1">#REF!</definedName>
    <definedName name="ixRange526">#REF!</definedName>
    <definedName name="ixRange526_1">#REF!</definedName>
    <definedName name="ixRange527">#REF!</definedName>
    <definedName name="ixRange527_1">#REF!</definedName>
    <definedName name="ixRange528">#REF!</definedName>
    <definedName name="ixRange528_1">#REF!</definedName>
    <definedName name="ixRange529">#REF!</definedName>
    <definedName name="ixRange529_1">#REF!</definedName>
    <definedName name="ixRange53">#REF!</definedName>
    <definedName name="ixRange53_1">#REF!</definedName>
    <definedName name="ixRange530">#REF!</definedName>
    <definedName name="ixRange530_1">#REF!</definedName>
    <definedName name="ixRange531">#REF!</definedName>
    <definedName name="ixRange531_1">#REF!</definedName>
    <definedName name="ixRange532">#REF!</definedName>
    <definedName name="ixRange532_1">#REF!</definedName>
    <definedName name="ixRange533">#REF!</definedName>
    <definedName name="ixRange533_1">#REF!</definedName>
    <definedName name="ixRange534">#REF!</definedName>
    <definedName name="ixRange534_1">#REF!</definedName>
    <definedName name="ixRange535">#REF!</definedName>
    <definedName name="ixRange535_1">#REF!</definedName>
    <definedName name="ixRange536">#REF!</definedName>
    <definedName name="ixRange536_1">#REF!</definedName>
    <definedName name="ixRange537">#REF!</definedName>
    <definedName name="ixRange537_1">#REF!</definedName>
    <definedName name="ixRange538">#REF!</definedName>
    <definedName name="ixRange538_1">#REF!</definedName>
    <definedName name="ixRange539">#REF!</definedName>
    <definedName name="ixRange539_1">#REF!</definedName>
    <definedName name="ixRange54">#REF!</definedName>
    <definedName name="ixRange54_1">#REF!</definedName>
    <definedName name="ixRange540">#REF!</definedName>
    <definedName name="ixRange540_1">#REF!</definedName>
    <definedName name="ixRange541">#REF!</definedName>
    <definedName name="ixRange541_1">#REF!</definedName>
    <definedName name="ixRange542">#REF!</definedName>
    <definedName name="ixRange542_1">#REF!</definedName>
    <definedName name="ixRange543">#REF!</definedName>
    <definedName name="ixRange543_1">#REF!</definedName>
    <definedName name="ixRange544">#REF!</definedName>
    <definedName name="ixRange544_1">#REF!</definedName>
    <definedName name="ixRange545">#REF!</definedName>
    <definedName name="ixRange545_1">#REF!</definedName>
    <definedName name="ixRange546">#REF!</definedName>
    <definedName name="ixRange546_1">#REF!</definedName>
    <definedName name="ixRange547">#REF!</definedName>
    <definedName name="ixRange547_1">#REF!</definedName>
    <definedName name="ixRange548">#REF!</definedName>
    <definedName name="ixRange548_1">#REF!</definedName>
    <definedName name="ixRange549">#REF!</definedName>
    <definedName name="ixRange549_1">#REF!</definedName>
    <definedName name="ixRange55">#REF!</definedName>
    <definedName name="ixRange55_1">#REF!</definedName>
    <definedName name="ixRange550">#REF!</definedName>
    <definedName name="ixRange550_1">#REF!</definedName>
    <definedName name="ixRange551">#REF!</definedName>
    <definedName name="ixRange551_1">#REF!</definedName>
    <definedName name="ixRange552">#REF!</definedName>
    <definedName name="ixRange552_1">#REF!</definedName>
    <definedName name="ixRange553">#REF!</definedName>
    <definedName name="ixRange553_1">#REF!</definedName>
    <definedName name="ixRange554">#REF!</definedName>
    <definedName name="ixRange554_1">#REF!</definedName>
    <definedName name="ixRange555">#REF!</definedName>
    <definedName name="ixRange555_1">#REF!</definedName>
    <definedName name="ixRange556">#REF!</definedName>
    <definedName name="ixRange556_1">#REF!</definedName>
    <definedName name="ixRange557">#REF!</definedName>
    <definedName name="ixRange557_1">#REF!</definedName>
    <definedName name="ixRange558">#REF!</definedName>
    <definedName name="ixRange558_1">#REF!</definedName>
    <definedName name="ixRange559">#REF!</definedName>
    <definedName name="ixRange559_1">#REF!</definedName>
    <definedName name="ixRange56">#REF!</definedName>
    <definedName name="ixRange56_1">#REF!</definedName>
    <definedName name="ixRange560">#REF!</definedName>
    <definedName name="ixRange560_1">#REF!</definedName>
    <definedName name="ixRange561">#REF!</definedName>
    <definedName name="ixRange561_1">#REF!</definedName>
    <definedName name="ixRange562">#REF!</definedName>
    <definedName name="ixRange562_1">#REF!</definedName>
    <definedName name="ixRange563">#REF!</definedName>
    <definedName name="ixRange563_1">#REF!</definedName>
    <definedName name="ixRange564">#REF!</definedName>
    <definedName name="ixRange564_1">#REF!</definedName>
    <definedName name="ixRange565">#REF!</definedName>
    <definedName name="ixRange566">#REF!</definedName>
    <definedName name="ixRange567">#REF!</definedName>
    <definedName name="ixRange568">#REF!</definedName>
    <definedName name="ixRange569">#REF!</definedName>
    <definedName name="ixRange57">#REF!</definedName>
    <definedName name="ixRange57_1">#REF!</definedName>
    <definedName name="ixRange570">#REF!</definedName>
    <definedName name="ixRange571">#REF!</definedName>
    <definedName name="ixRange572">#REF!</definedName>
    <definedName name="ixRange573">#REF!</definedName>
    <definedName name="ixRange574">#REF!</definedName>
    <definedName name="ixRange575">#REF!</definedName>
    <definedName name="ixRange576">#REF!</definedName>
    <definedName name="ixRange577">#REF!</definedName>
    <definedName name="ixRange578">#REF!</definedName>
    <definedName name="ixRange579">#REF!</definedName>
    <definedName name="ixRange58">#REF!</definedName>
    <definedName name="ixRange58_1">#REF!</definedName>
    <definedName name="ixRange580">#REF!</definedName>
    <definedName name="ixRange581">#REF!</definedName>
    <definedName name="ixRange582">#REF!</definedName>
    <definedName name="ixRange583">#REF!</definedName>
    <definedName name="ixRange584">#REF!</definedName>
    <definedName name="ixRange585">#REF!</definedName>
    <definedName name="ixRange586">#REF!</definedName>
    <definedName name="ixRange587">#REF!</definedName>
    <definedName name="ixRange588">#REF!</definedName>
    <definedName name="ixRange589">#REF!</definedName>
    <definedName name="ixRange59">#REF!</definedName>
    <definedName name="ixRange59_1">#REF!</definedName>
    <definedName name="ixRange590">#REF!</definedName>
    <definedName name="ixRange591">#REF!</definedName>
    <definedName name="ixRange592">#REF!</definedName>
    <definedName name="ixRange593">#REF!</definedName>
    <definedName name="ixRange594">#REF!</definedName>
    <definedName name="ixRange595">#REF!</definedName>
    <definedName name="ixRange596">#REF!</definedName>
    <definedName name="ixRange597">#REF!</definedName>
    <definedName name="ixRange598">#REF!</definedName>
    <definedName name="ixRange599">#REF!</definedName>
    <definedName name="ixRange6">#REF!</definedName>
    <definedName name="ixRange6_1">#REF!</definedName>
    <definedName name="ixRange60">#REF!</definedName>
    <definedName name="ixRange60_1">#REF!</definedName>
    <definedName name="ixRange600">#REF!</definedName>
    <definedName name="ixRange601">#REF!</definedName>
    <definedName name="ixRange602">#REF!</definedName>
    <definedName name="ixRange603">#REF!</definedName>
    <definedName name="ixRange604">#REF!</definedName>
    <definedName name="ixRange605">#REF!</definedName>
    <definedName name="ixRange606">#REF!</definedName>
    <definedName name="ixRange607">#REF!</definedName>
    <definedName name="ixRange608">#REF!</definedName>
    <definedName name="ixRange609">#REF!</definedName>
    <definedName name="ixRange61">#REF!</definedName>
    <definedName name="ixRange61_1">#REF!</definedName>
    <definedName name="ixRange610">#REF!</definedName>
    <definedName name="ixRange611">#REF!</definedName>
    <definedName name="ixRange612">#REF!</definedName>
    <definedName name="ixRange613">#REF!</definedName>
    <definedName name="ixRange614">#REF!</definedName>
    <definedName name="ixRange615">#REF!</definedName>
    <definedName name="ixRange616">#REF!</definedName>
    <definedName name="ixRange617">#REF!</definedName>
    <definedName name="ixRange618">#REF!</definedName>
    <definedName name="ixRange619">#REF!</definedName>
    <definedName name="ixRange62">#REF!</definedName>
    <definedName name="ixRange62_1">#REF!</definedName>
    <definedName name="ixRange620">#REF!</definedName>
    <definedName name="ixRange621">#REF!</definedName>
    <definedName name="ixRange622">#REF!</definedName>
    <definedName name="ixRange623">#REF!</definedName>
    <definedName name="ixRange624">#REF!</definedName>
    <definedName name="ixRange625">#REF!</definedName>
    <definedName name="ixRange626">#REF!</definedName>
    <definedName name="ixRange627">#REF!</definedName>
    <definedName name="ixRange628">#REF!</definedName>
    <definedName name="ixRange629">#REF!</definedName>
    <definedName name="ixRange63">#REF!</definedName>
    <definedName name="ixRange63_1">#REF!</definedName>
    <definedName name="ixRange630">#REF!</definedName>
    <definedName name="ixRange631">#REF!</definedName>
    <definedName name="ixRange632">#REF!</definedName>
    <definedName name="ixRange633">#REF!</definedName>
    <definedName name="ixRange634">#REF!</definedName>
    <definedName name="ixRange635">#REF!</definedName>
    <definedName name="ixRange636">#REF!</definedName>
    <definedName name="ixRange637">#REF!</definedName>
    <definedName name="ixRange638">#REF!</definedName>
    <definedName name="ixRange639">#REF!</definedName>
    <definedName name="ixRange64">#REF!</definedName>
    <definedName name="ixRange64_1">#REF!</definedName>
    <definedName name="ixRange640">#REF!</definedName>
    <definedName name="ixRange641">#REF!</definedName>
    <definedName name="ixRange642">#REF!</definedName>
    <definedName name="ixRange643">#REF!</definedName>
    <definedName name="ixRange644">#REF!</definedName>
    <definedName name="ixRange645">#REF!</definedName>
    <definedName name="ixRange646">#REF!</definedName>
    <definedName name="ixRange647">#REF!</definedName>
    <definedName name="ixRange648">#REF!</definedName>
    <definedName name="ixRange649">#REF!</definedName>
    <definedName name="ixRange65">#REF!</definedName>
    <definedName name="ixRange65_1">#REF!</definedName>
    <definedName name="ixRange650">#REF!</definedName>
    <definedName name="ixRange651">#REF!</definedName>
    <definedName name="ixRange652">#REF!</definedName>
    <definedName name="ixRange653">#REF!</definedName>
    <definedName name="ixRange654">#REF!</definedName>
    <definedName name="ixRange655">#REF!</definedName>
    <definedName name="ixRange656">#REF!</definedName>
    <definedName name="ixRange657">#REF!</definedName>
    <definedName name="ixRange658">#REF!</definedName>
    <definedName name="ixRange659">#REF!</definedName>
    <definedName name="ixRange66">#REF!</definedName>
    <definedName name="ixRange66_1">#REF!</definedName>
    <definedName name="ixRange660">#REF!</definedName>
    <definedName name="ixRange661">#REF!</definedName>
    <definedName name="ixRange662">#REF!</definedName>
    <definedName name="ixRange663">#REF!</definedName>
    <definedName name="ixRange664">#REF!</definedName>
    <definedName name="ixRange665">#REF!</definedName>
    <definedName name="ixRange666">#REF!</definedName>
    <definedName name="ixRange667">#REF!</definedName>
    <definedName name="ixRange668">#REF!</definedName>
    <definedName name="ixRange669">#REF!</definedName>
    <definedName name="ixRange67">#REF!</definedName>
    <definedName name="ixRange67_1">#REF!</definedName>
    <definedName name="ixRange670">#REF!</definedName>
    <definedName name="ixRange671">#REF!</definedName>
    <definedName name="ixRange672">#REF!</definedName>
    <definedName name="ixRange673">#REF!</definedName>
    <definedName name="ixRange674">#REF!</definedName>
    <definedName name="ixRange675">#REF!</definedName>
    <definedName name="ixRange676">#REF!</definedName>
    <definedName name="ixRange677">#REF!</definedName>
    <definedName name="ixRange678">#REF!</definedName>
    <definedName name="ixRange679">#REF!</definedName>
    <definedName name="ixRange68">#REF!</definedName>
    <definedName name="ixRange68_1">#REF!</definedName>
    <definedName name="ixRange680">#REF!</definedName>
    <definedName name="ixRange681">#REF!</definedName>
    <definedName name="ixRange682">#REF!</definedName>
    <definedName name="ixRange683">#REF!</definedName>
    <definedName name="ixRange684">#REF!</definedName>
    <definedName name="ixRange685">#REF!</definedName>
    <definedName name="ixRange686">#REF!</definedName>
    <definedName name="ixRange687">#REF!</definedName>
    <definedName name="ixRange688">#REF!</definedName>
    <definedName name="ixRange689">#REF!</definedName>
    <definedName name="ixRange69">#REF!</definedName>
    <definedName name="ixRange69_1">#REF!</definedName>
    <definedName name="ixRange690">#REF!</definedName>
    <definedName name="ixRange691">#REF!</definedName>
    <definedName name="ixRange692">#REF!</definedName>
    <definedName name="ixRange693">#REF!</definedName>
    <definedName name="ixRange694">#REF!</definedName>
    <definedName name="ixRange695">#REF!</definedName>
    <definedName name="ixRange696">#REF!</definedName>
    <definedName name="ixRange697">#REF!</definedName>
    <definedName name="ixRange698">#REF!</definedName>
    <definedName name="ixRange699">#REF!</definedName>
    <definedName name="ixRange7">#REF!</definedName>
    <definedName name="ixRange7_1">#REF!</definedName>
    <definedName name="ixRange70">#REF!</definedName>
    <definedName name="ixRange70_1">#REF!</definedName>
    <definedName name="ixRange700">#REF!</definedName>
    <definedName name="ixRange701">#REF!</definedName>
    <definedName name="ixRange702">#REF!</definedName>
    <definedName name="ixRange703">#REF!</definedName>
    <definedName name="ixRange704">#REF!</definedName>
    <definedName name="ixRange705">#REF!</definedName>
    <definedName name="ixRange706">#REF!</definedName>
    <definedName name="ixRange707">#REF!</definedName>
    <definedName name="ixRange708">#REF!</definedName>
    <definedName name="ixRange709">#REF!</definedName>
    <definedName name="ixRange71">#REF!</definedName>
    <definedName name="ixRange71_1">#REF!</definedName>
    <definedName name="ixRange710">#REF!</definedName>
    <definedName name="ixRange711">#REF!</definedName>
    <definedName name="ixRange712">#REF!</definedName>
    <definedName name="ixRange713">#REF!</definedName>
    <definedName name="ixRange714">#REF!</definedName>
    <definedName name="ixRange715">#REF!</definedName>
    <definedName name="ixRange716">#REF!</definedName>
    <definedName name="ixRange717">#REF!</definedName>
    <definedName name="ixRange718">#REF!</definedName>
    <definedName name="ixRange719">#REF!</definedName>
    <definedName name="ixRange72">#REF!</definedName>
    <definedName name="ixRange72_1">#REF!</definedName>
    <definedName name="ixRange720">#REF!</definedName>
    <definedName name="ixRange721">#REF!</definedName>
    <definedName name="ixRange722">#REF!</definedName>
    <definedName name="ixRange723">#REF!</definedName>
    <definedName name="ixRange724">#REF!</definedName>
    <definedName name="ixRange725">#REF!</definedName>
    <definedName name="ixRange726">#REF!</definedName>
    <definedName name="ixRange727">#REF!</definedName>
    <definedName name="ixRange728">#REF!</definedName>
    <definedName name="ixRange729">#REF!</definedName>
    <definedName name="ixRange73">#REF!</definedName>
    <definedName name="ixRange73_1">#REF!</definedName>
    <definedName name="ixRange730">#REF!</definedName>
    <definedName name="ixRange731">#REF!</definedName>
    <definedName name="ixRange732">#REF!</definedName>
    <definedName name="ixRange733">#REF!</definedName>
    <definedName name="ixRange734">#REF!</definedName>
    <definedName name="ixRange735">#REF!</definedName>
    <definedName name="ixRange736">#REF!</definedName>
    <definedName name="ixRange737">#REF!</definedName>
    <definedName name="ixRange738">#REF!</definedName>
    <definedName name="ixRange739">#REF!</definedName>
    <definedName name="ixRange74">#REF!</definedName>
    <definedName name="ixRange74_1">#REF!</definedName>
    <definedName name="ixRange740">#REF!</definedName>
    <definedName name="ixRange741">#REF!</definedName>
    <definedName name="ixRange742">#REF!</definedName>
    <definedName name="ixRange743">#REF!</definedName>
    <definedName name="ixRange744">#REF!</definedName>
    <definedName name="ixRange745">#REF!</definedName>
    <definedName name="ixRange746">#REF!</definedName>
    <definedName name="ixRange747">#REF!</definedName>
    <definedName name="ixRange748">#REF!</definedName>
    <definedName name="ixRange749">#REF!</definedName>
    <definedName name="ixRange75">#REF!</definedName>
    <definedName name="ixRange75_1">#REF!</definedName>
    <definedName name="ixRange750">#REF!</definedName>
    <definedName name="ixRange76">#REF!</definedName>
    <definedName name="ixRange76_1">#REF!</definedName>
    <definedName name="ixRange761">#REF!</definedName>
    <definedName name="ixRange77">#REF!</definedName>
    <definedName name="ixRange77_1">#REF!</definedName>
    <definedName name="ixRange78">#REF!</definedName>
    <definedName name="ixRange78_1">#REF!</definedName>
    <definedName name="ixRange780">#REF!</definedName>
    <definedName name="ixRange79">#REF!</definedName>
    <definedName name="ixRange79_1">#REF!</definedName>
    <definedName name="ixRange8">#REF!</definedName>
    <definedName name="ixRange8_1">#REF!</definedName>
    <definedName name="ixRange80">#REF!</definedName>
    <definedName name="ixRange80_1">#REF!</definedName>
    <definedName name="ixRange81">#REF!</definedName>
    <definedName name="ixRange81_1">#REF!</definedName>
    <definedName name="ixRange82">#REF!</definedName>
    <definedName name="ixRange82_1">#REF!</definedName>
    <definedName name="ixRange83">#REF!</definedName>
    <definedName name="ixRange83_1">#REF!</definedName>
    <definedName name="ixRange84">#REF!</definedName>
    <definedName name="ixRange84_1">#REF!</definedName>
    <definedName name="ixRange85">#REF!</definedName>
    <definedName name="ixRange85_1">#REF!</definedName>
    <definedName name="ixRange86">#REF!</definedName>
    <definedName name="ixRange86_1">#REF!</definedName>
    <definedName name="ixRange87">#REF!</definedName>
    <definedName name="ixRange87_1">#REF!</definedName>
    <definedName name="ixRange88">#REF!</definedName>
    <definedName name="ixRange88_1">#REF!</definedName>
    <definedName name="ixRange89">#REF!</definedName>
    <definedName name="ixRange89_1">#REF!</definedName>
    <definedName name="ixRange9">#REF!</definedName>
    <definedName name="ixRange9_1">#REF!</definedName>
    <definedName name="ixRange90">#REF!</definedName>
    <definedName name="ixRange90_1">#REF!</definedName>
    <definedName name="ixRange91">#REF!</definedName>
    <definedName name="ixRange91_1">#REF!</definedName>
    <definedName name="ixRange92">#REF!</definedName>
    <definedName name="ixRange92_1">#REF!</definedName>
    <definedName name="ixRange93">#REF!</definedName>
    <definedName name="ixRange93_1">#REF!</definedName>
    <definedName name="ixRange94">#REF!</definedName>
    <definedName name="ixRange94_1">#REF!</definedName>
    <definedName name="ixRange95">#REF!</definedName>
    <definedName name="ixRange95_1">#REF!</definedName>
    <definedName name="ixRange96">#REF!</definedName>
    <definedName name="ixRange96_1">#REF!</definedName>
    <definedName name="ixRange97">#REF!</definedName>
    <definedName name="ixRange97_1">#REF!</definedName>
    <definedName name="ixRange98">#REF!</definedName>
    <definedName name="ixRange98_1">#REF!</definedName>
    <definedName name="ixRange99">#REF!</definedName>
    <definedName name="ixRange99_1">#REF!</definedName>
    <definedName name="IZN">#REF!</definedName>
    <definedName name="IZN_Mth">#REF!</definedName>
    <definedName name="IZS">#REF!</definedName>
    <definedName name="J003_FECMTM">#REF!</definedName>
    <definedName name="J003_FECReserves">#REF!</definedName>
    <definedName name="J003_IRSMTM">#REF!</definedName>
    <definedName name="J003_IRSReserves">#REF!</definedName>
    <definedName name="J128_FECMTM">#REF!</definedName>
    <definedName name="J128_IRSReserves">#REF!</definedName>
    <definedName name="Jamaica">#REF!</definedName>
    <definedName name="Jan">#REF!</definedName>
    <definedName name="Jan09SPEND">#REF!</definedName>
    <definedName name="Japan">#REF!</definedName>
    <definedName name="Jersey">#REF!</definedName>
    <definedName name="jfdijf">#REF!</definedName>
    <definedName name="JKHJF">#REF!</definedName>
    <definedName name="JNL">#REF!</definedName>
    <definedName name="job" hidden="1">{#N/A,#N/A,FALSE,"CapitalReport"}</definedName>
    <definedName name="Jordan">#REF!</definedName>
    <definedName name="JournalSeqRestart">#REF!</definedName>
    <definedName name="JPYEOMSPOT">#REF!</definedName>
    <definedName name="jrnl_no">#REF!</definedName>
    <definedName name="Jul">#REF!</definedName>
    <definedName name="JUL09SPEND">#REF!</definedName>
    <definedName name="Jun">#REF!</definedName>
    <definedName name="jun08data">#REF!</definedName>
    <definedName name="JUN09SPEND">#REF!</definedName>
    <definedName name="June08">#REF!</definedName>
    <definedName name="k">1000</definedName>
    <definedName name="karen">#REF!</definedName>
    <definedName name="Katnook">#REF!</definedName>
    <definedName name="Kazakhstan">#REF!</definedName>
    <definedName name="KCAPrint">#REF!</definedName>
    <definedName name="Ke">#REF!</definedName>
    <definedName name="Kenya">#REF!</definedName>
    <definedName name="Kiribati">#REF!</definedName>
    <definedName name="Kleenheat">#REF!</definedName>
    <definedName name="knlabour">#REF!</definedName>
    <definedName name="KoganNorthAdminFee">#REF!</definedName>
    <definedName name="KoganNorthBookBase">#REF!</definedName>
    <definedName name="KoganNorthBookDepnRate">#REF!</definedName>
    <definedName name="KoganNorthBookLife">#REF!</definedName>
    <definedName name="KoganNorthEndOps">#REF!</definedName>
    <definedName name="KoganNorthOMMargin">#REF!</definedName>
    <definedName name="KoganNorthOpexContingency">#REF!</definedName>
    <definedName name="KoganNorthOpexSens">#REF!</definedName>
    <definedName name="KoganNorthOpsFlag">#REF!</definedName>
    <definedName name="KoganNorthOpsStart">#REF!</definedName>
    <definedName name="KoganNorthOptionAmount">#REF!</definedName>
    <definedName name="KoganNorthOptionExerciseDate">#REF!</definedName>
    <definedName name="KoganNorthOptionIndicator">#REF!</definedName>
    <definedName name="KoganNorthRealInsurance">#REF!</definedName>
    <definedName name="KoganNorthRealOpex">#REF!</definedName>
    <definedName name="KoganNorthRealRev">#REF!</definedName>
    <definedName name="KoganNorthRevSens">#REF!</definedName>
    <definedName name="KoganNorthTaxBase">#REF!</definedName>
    <definedName name="Korea__Democratic_Peoples_Republic_of">#REF!</definedName>
    <definedName name="Korea__Republic_of">#REF!</definedName>
    <definedName name="Kosovo">#REF!</definedName>
    <definedName name="KthLoan">#REF!</definedName>
    <definedName name="Kuwait">#REF!</definedName>
    <definedName name="kW_lookup1">#REF!</definedName>
    <definedName name="Kyrgyzstan">#REF!</definedName>
    <definedName name="l" hidden="1">{#N/A,#N/A,FALSE,"Earning Summary USD";#N/A,#N/A,FALSE,"3-Year Plan Review Schedule"}</definedName>
    <definedName name="LA_Energy_Forecast_Sensitivity_Factor">#REF!</definedName>
    <definedName name="LA_Stop_Date">#REF!</definedName>
    <definedName name="labbud">#REF!</definedName>
    <definedName name="LABELTEXTCOLUMN1">#REF!</definedName>
    <definedName name="LABELTEXTROW1">#REF!</definedName>
    <definedName name="LAcct_List">#REF!</definedName>
    <definedName name="laFinalSum1">#REF!</definedName>
    <definedName name="laFinalSum10">#REF!</definedName>
    <definedName name="laFinalSum2">#REF!</definedName>
    <definedName name="laFinalSum3">#REF!</definedName>
    <definedName name="laFinalSum4">#REF!</definedName>
    <definedName name="laFinalSum5">#REF!</definedName>
    <definedName name="laFinalSum6">#REF!</definedName>
    <definedName name="laFinalSum7">#REF!</definedName>
    <definedName name="laFinalSum8">#REF!</definedName>
    <definedName name="laFinalSum9">#REF!</definedName>
    <definedName name="lambda_cu">#REF!</definedName>
    <definedName name="LAN" hidden="1">{"Ownership",#N/A,FALSE,"Ownership";"Contents",#N/A,FALSE,"Contents"}</definedName>
    <definedName name="Laos">#REF!</definedName>
    <definedName name="laRevCat">#REF!</definedName>
    <definedName name="LAs">#REF!</definedName>
    <definedName name="laSpendCat">#REF!</definedName>
    <definedName name="last_month_of_calendar_year">#REF!</definedName>
    <definedName name="last_month_of_financial_year">#REF!</definedName>
    <definedName name="LastMonth">#REF!</definedName>
    <definedName name="LastPeriod">#REF!</definedName>
    <definedName name="LastYear">#REF!</definedName>
    <definedName name="laterals">#REF!</definedName>
    <definedName name="LATexpense">#REF!</definedName>
    <definedName name="LATincome">#REF!</definedName>
    <definedName name="Latrobe03">#REF!</definedName>
    <definedName name="Latvia">#REF!</definedName>
    <definedName name="lb">#REF!</definedName>
    <definedName name="lbs">#REF!</definedName>
    <definedName name="LCCtnAmount">#REF!</definedName>
    <definedName name="LCCtnDrawnAmount">#REF!</definedName>
    <definedName name="LCCtnMarginTable">#REF!</definedName>
    <definedName name="LCFacBuffer">#REF!</definedName>
    <definedName name="LCFacilitySwitch">#REF!</definedName>
    <definedName name="LD">#REF!</definedName>
    <definedName name="LeadIndicator">#REF!</definedName>
    <definedName name="LEASE">#REF!</definedName>
    <definedName name="LeaseAmotBud04">#REF!</definedName>
    <definedName name="LeaseReceivableDiff">#REF!</definedName>
    <definedName name="LeaseReceivableDiscRate">#REF!</definedName>
    <definedName name="Lebanon">#REF!</definedName>
    <definedName name="Led">#REF!</definedName>
    <definedName name="ledAccID">#REF!</definedName>
    <definedName name="ledAccName">#REF!</definedName>
    <definedName name="ledAcctSet">#REF!</definedName>
    <definedName name="ledDepDispOrd">#REF!</definedName>
    <definedName name="ledDepSum">#REF!</definedName>
    <definedName name="ledDepSup">#REF!</definedName>
    <definedName name="Ledger_Account_IDs">OFFSET(#REF!,0,0,(COUNTA(#REF!))-4,1)</definedName>
    <definedName name="Ledger_Account_Names">OFFSET(#REF!,0,0,(COUNTA(#REF!))-1,1)</definedName>
    <definedName name="Ledger_Account_NamesCol">#REF!</definedName>
    <definedName name="Ledger_Account_Types">OFFSET(#REF!,0,0,(COUNTA(#REF!))-1,1)</definedName>
    <definedName name="LedgerSummaries">#REF!</definedName>
    <definedName name="ledInitAccID">#REF!</definedName>
    <definedName name="ledInitAccName">#REF!</definedName>
    <definedName name="ledSumDispOrd">#REF!</definedName>
    <definedName name="ledSumName">#REF!</definedName>
    <definedName name="LegalEntity">#REF!</definedName>
    <definedName name="Lesotho">#REF!</definedName>
    <definedName name="LetterA17">#REF!</definedName>
    <definedName name="LetterA20">#REF!</definedName>
    <definedName name="Level_1_Summaries">OFFSET(#REF!,0,0,(COUNTA(#REF!))-1,1)</definedName>
    <definedName name="Level_2_Summaries">OFFSET(#REF!,0,0,(COUNTA(#REF!))-1,1)</definedName>
    <definedName name="Level_3_Summaries">OFFSET(#REF!,0,0,(COUNTA(#REF!))-1,1)</definedName>
    <definedName name="LF">#REF!</definedName>
    <definedName name="Lfmktrate">#REF!</definedName>
    <definedName name="Liberia">#REF!</definedName>
    <definedName name="Libor">#REF!</definedName>
    <definedName name="Libya">#REF!</definedName>
    <definedName name="Liechtenstein">#REF!</definedName>
    <definedName name="limcount" hidden="1">1</definedName>
    <definedName name="LineItemA">#REF!</definedName>
    <definedName name="LineItemB">#REF!</definedName>
    <definedName name="LineItemF">#REF!</definedName>
    <definedName name="List.PayFreq">#REF!</definedName>
    <definedName name="List.States">#REF!</definedName>
    <definedName name="List.YN">#REF!</definedName>
    <definedName name="List_AUSCPIOverride">#REF!</definedName>
    <definedName name="List_BaseIndices">#REF!</definedName>
    <definedName name="List_BudgetDates">#REF!</definedName>
    <definedName name="List_CostsEmployeesOverride">#REF!</definedName>
    <definedName name="List_DPSMgmtCapex">#REF!</definedName>
    <definedName name="List_EURCPIOverride">#REF!</definedName>
    <definedName name="List_FXselection">#REF!</definedName>
    <definedName name="List_InterestPath">#REF!</definedName>
    <definedName name="List_LTSACostDrivers">#REF!</definedName>
    <definedName name="List_LTSATimingDrivers">#REF!</definedName>
    <definedName name="List_OnOff">#REF!</definedName>
    <definedName name="List_OpexCat">#REF!</definedName>
    <definedName name="List_OpexEsc">#REF!</definedName>
    <definedName name="List_PeriodEnd">#REF!</definedName>
    <definedName name="List_PeriodEnd2">#REF!</definedName>
    <definedName name="List_PeriodStart">#REF!</definedName>
    <definedName name="List_PrincipalEUR">#REF!</definedName>
    <definedName name="List_PrincipalSEK">#REF!</definedName>
    <definedName name="List_SEKFabProdOverride">#REF!</definedName>
    <definedName name="List_SEKWageEarnersOverride">#REF!</definedName>
    <definedName name="List_USCPIOverride">#REF!</definedName>
    <definedName name="List_YesNo">#REF!</definedName>
    <definedName name="Lithogow">#REF!</definedName>
    <definedName name="Lithuania">#REF!</definedName>
    <definedName name="LLF">#REF!</definedName>
    <definedName name="LLZ_Connect_Date">#REF!</definedName>
    <definedName name="LNLocationUsage">#REF!</definedName>
    <definedName name="LNLocationUsage2">#REF!</definedName>
    <definedName name="LoansForgiven">#REF!</definedName>
    <definedName name="loc2Hier1">#REF!</definedName>
    <definedName name="loc2Hier2">#REF!</definedName>
    <definedName name="loc2Hier3">#REF!</definedName>
    <definedName name="loc2Hier4">#REF!</definedName>
    <definedName name="loc2Hier5">#REF!</definedName>
    <definedName name="loc3Hier1">#REF!</definedName>
    <definedName name="loc3Hier2">#REF!</definedName>
    <definedName name="loc3Hier3">#REF!</definedName>
    <definedName name="loc3Hier4">#REF!</definedName>
    <definedName name="loc3Hier5">#REF!</definedName>
    <definedName name="loc4Hier1">#REF!</definedName>
    <definedName name="loc4Hier2">#REF!</definedName>
    <definedName name="loc4Hier3">#REF!</definedName>
    <definedName name="loc4Hier4">#REF!</definedName>
    <definedName name="loc4Hier5">#REF!</definedName>
    <definedName name="loc5Hier1">#REF!</definedName>
    <definedName name="loc5Hier2">#REF!</definedName>
    <definedName name="loc5Hier3">#REF!</definedName>
    <definedName name="loc5Hier4">#REF!</definedName>
    <definedName name="loc5Hier5">#REF!</definedName>
    <definedName name="Locale">#REF!</definedName>
    <definedName name="Location_Usage_Types">OFFSET(#REF!,0,0,(COUNTA(#REF!))-1,1)</definedName>
    <definedName name="locationID">#REF!</definedName>
    <definedName name="locHier1">#REF!</definedName>
    <definedName name="locHier2">#REF!</definedName>
    <definedName name="locHier3">#REF!</definedName>
    <definedName name="locHier4">#REF!</definedName>
    <definedName name="locHier5">#REF!</definedName>
    <definedName name="locHierAct">#REF!</definedName>
    <definedName name="locHierAva">#REF!</definedName>
    <definedName name="locHierCode">#REF!</definedName>
    <definedName name="locHierEff">#REF!</definedName>
    <definedName name="locHierID">#REF!</definedName>
    <definedName name="locHierName">#REF!</definedName>
    <definedName name="locHierOrgSub">#REF!</definedName>
    <definedName name="locHierOrgVis">#REF!</definedName>
    <definedName name="locHierSup">#REF!</definedName>
    <definedName name="LockupDSCR">#REF!</definedName>
    <definedName name="locName">#REF!</definedName>
    <definedName name="locOrgCont">#REF!</definedName>
    <definedName name="locOrgCont2">#REF!</definedName>
    <definedName name="locOrgCont3">#REF!</definedName>
    <definedName name="locOrgCont4">#REF!</definedName>
    <definedName name="locOrgCont5">#REF!</definedName>
    <definedName name="LOG_No.">#REF!</definedName>
    <definedName name="look_area">#REF!</definedName>
    <definedName name="LOSGroup">#REF!</definedName>
    <definedName name="LossEventRegion">#REF!</definedName>
    <definedName name="Low_Risk_Total">#REF!</definedName>
    <definedName name="lstEmail">OFFSET(#REF!,,,#REF!)</definedName>
    <definedName name="lstOptionType">#REF!</definedName>
    <definedName name="lstQuarters">#REF!</definedName>
    <definedName name="LTI_Per_Cent">#REF!</definedName>
    <definedName name="LU_Denom">#REF!</definedName>
    <definedName name="LU_Halves">#REF!</definedName>
    <definedName name="LU_Mths">#REF!</definedName>
    <definedName name="LU_Per_Names">#REF!</definedName>
    <definedName name="LU_Pers">#REF!</definedName>
    <definedName name="LU_Pers_In_Yr">#REF!</definedName>
    <definedName name="LU_Qtrs">#REF!</definedName>
    <definedName name="LU_Yes_No">#REF!</definedName>
    <definedName name="Luxembourg">#REF!</definedName>
    <definedName name="LYN">#REF!</definedName>
    <definedName name="Lytton">#REF!</definedName>
    <definedName name="m">1000000</definedName>
    <definedName name="M.CTD">#REF!</definedName>
    <definedName name="M.PER">#REF!</definedName>
    <definedName name="m_no">#REF!</definedName>
    <definedName name="Macao">#REF!</definedName>
    <definedName name="Macedonia">#REF!</definedName>
    <definedName name="Mackay">#REF!</definedName>
    <definedName name="Mackay_Cost">#REF!</definedName>
    <definedName name="Macro_Master">#REF!</definedName>
    <definedName name="Madagascar">#REF!</definedName>
    <definedName name="MAIN">#REF!</definedName>
    <definedName name="main__Inputs_oldornew">"old"</definedName>
    <definedName name="main__Inputs_rowins_numb">7</definedName>
    <definedName name="main__Inputs_rowins0001">"00149to00149"</definedName>
    <definedName name="main__Inputs_rowins0002">"00152to00154"</definedName>
    <definedName name="main__Inputs_rowins0003">"00290to00294"</definedName>
    <definedName name="main__Inputs_rowins0004">"00301to00303"</definedName>
    <definedName name="main__Inputs_rowins0005">"00389to00389"</definedName>
    <definedName name="main__Inputs_rowins0006">"00533to00536"</definedName>
    <definedName name="main__Inputs_rowins0007">"00667to00674"</definedName>
    <definedName name="MAINT">#REF!</definedName>
    <definedName name="Maintenance">#REF!</definedName>
    <definedName name="makeupgas">#REF!</definedName>
    <definedName name="Malawi">#REF!</definedName>
    <definedName name="Malaysia">#REF!</definedName>
    <definedName name="Maldives">#REF!</definedName>
    <definedName name="Mali">#REF!</definedName>
    <definedName name="Malta">#REF!</definedName>
    <definedName name="MAMA">#REF!</definedName>
    <definedName name="Map">#REF!</definedName>
    <definedName name="MAP_Retail_Vol">#REF!</definedName>
    <definedName name="MAP_Wholesale_Vol">#REF!</definedName>
    <definedName name="Mar">#REF!</definedName>
    <definedName name="MAR09SPEND">#REF!</definedName>
    <definedName name="MAR10SPEND">#REF!</definedName>
    <definedName name="margin">#REF!</definedName>
    <definedName name="Marshall_Islands">#REF!</definedName>
    <definedName name="Martinique">#REF!</definedName>
    <definedName name="MarubeniShare">#REF!</definedName>
    <definedName name="Maryborough">#REF!</definedName>
    <definedName name="Maryborough_cost">#REF!</definedName>
    <definedName name="MaryboroughPrison">#REF!</definedName>
    <definedName name="MAS">#REF!</definedName>
    <definedName name="MAS_Mth">#REF!</definedName>
    <definedName name="Master_delta">#REF!</definedName>
    <definedName name="MasterLoadSchedule_Nom_Name">#REF!</definedName>
    <definedName name="maturity">#REF!</definedName>
    <definedName name="maturity_date">#REF!</definedName>
    <definedName name="Mauritania">#REF!</definedName>
    <definedName name="Mauritius">#REF!</definedName>
    <definedName name="Max_Construction_Facility_I">#REF!</definedName>
    <definedName name="MaxFacilitiesReq">#REF!</definedName>
    <definedName name="MaxX">#REF!</definedName>
    <definedName name="May">#REF!</definedName>
    <definedName name="MAY09AL">#REF!</definedName>
    <definedName name="MAY09SPEND">#REF!</definedName>
    <definedName name="MAY09TB">#REF!</definedName>
    <definedName name="Mayotte">#REF!</definedName>
    <definedName name="MAZ">#REF!</definedName>
    <definedName name="MAZ_Mth">#REF!</definedName>
    <definedName name="MCMS_AS_Jun">#REF!</definedName>
    <definedName name="MCMS_OM_Jun">#REF!</definedName>
    <definedName name="MCMS_SP_Jun">#REF!</definedName>
    <definedName name="MCO">#REF!</definedName>
    <definedName name="MCO_Mth">#REF!</definedName>
    <definedName name="MDQ">#REF!</definedName>
    <definedName name="MDQ_Cost">#REF!</definedName>
    <definedName name="MDQc">#REF!</definedName>
    <definedName name="Medium_Risk_Total">#REF!</definedName>
    <definedName name="medvolsheet">#REF!</definedName>
    <definedName name="Met_Maint">#REF!</definedName>
    <definedName name="Met_Maint2">#REF!</definedName>
    <definedName name="meter">#REF!</definedName>
    <definedName name="MeterData">#REF!</definedName>
    <definedName name="METRICSLIST">#REF!</definedName>
    <definedName name="METRICSTAB">#REF!</definedName>
    <definedName name="Mexico">#REF!</definedName>
    <definedName name="MFI_LAST_PRICE">OFFSET(#REF!,#REF! + 1, ,1)</definedName>
    <definedName name="MFI_MEAN">#REF!</definedName>
    <definedName name="MFI_PERCENTILE">#REF!</definedName>
    <definedName name="MFI_RNG_PRICE">OFFSET(#REF!, 1, ,#REF!)</definedName>
    <definedName name="MFI_RNG_RETURN">OFFSET(#REF!, 2, ,#REF!)</definedName>
    <definedName name="MFI_STDEV">#REF!</definedName>
    <definedName name="MFI_TARGET">#REF!</definedName>
    <definedName name="MgmtRgts_B002">#REF!</definedName>
    <definedName name="MHD">#REF!</definedName>
    <definedName name="MHD_Mth">#REF!</definedName>
    <definedName name="MHFile">#REF!</definedName>
    <definedName name="mhpath">#REF!</definedName>
    <definedName name="MHQ">#REF!</definedName>
    <definedName name="MIBUKeyDatap1">#REF!</definedName>
    <definedName name="MIBUKeyDatap2">#REF!</definedName>
    <definedName name="Micronesia__Federated_States_of">#REF!</definedName>
    <definedName name="midmth">#REF!</definedName>
    <definedName name="midmthday">#REF!</definedName>
    <definedName name="MIDWESTSUMM">#REF!</definedName>
    <definedName name="MIJ">#REF!</definedName>
    <definedName name="MIJ_Mth">#REF!</definedName>
    <definedName name="Mild_cust">#REF!</definedName>
    <definedName name="MILDURA_BudgetData">#REF!</definedName>
    <definedName name="Million">#REF!</definedName>
    <definedName name="Millions" localSheetId="9">#REF!</definedName>
    <definedName name="millions">'Lookup|Tables'!$G$19</definedName>
    <definedName name="MIM">#REF!</definedName>
    <definedName name="MIM_Mth">#REF!</definedName>
    <definedName name="MIMGasData">#REF!</definedName>
    <definedName name="Min_AcquisitionFacility_Repayment">#REF!</definedName>
    <definedName name="Min_ConstructionFacility_Repayment">#REF!</definedName>
    <definedName name="MinChg">#REF!</definedName>
    <definedName name="mining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MiniWall_ConDuration">#REF!</definedName>
    <definedName name="MiniWall_ConEnd_Date">#REF!</definedName>
    <definedName name="MiniWall_ConEnd_Period">#REF!</definedName>
    <definedName name="MiniWall_ConStart_Date">#REF!</definedName>
    <definedName name="MiniWall_ConStart_Period">#REF!</definedName>
    <definedName name="MinPayTarBud03">#REF!</definedName>
    <definedName name="Mins_In_Hr">#REF!</definedName>
    <definedName name="MinX">#REF!</definedName>
    <definedName name="MizuhoMaxSwap">#REF!</definedName>
    <definedName name="MizuhoTermDebt">#REF!</definedName>
    <definedName name="MLACCC_CorpTaxRate">#REF!</definedName>
    <definedName name="MLACCC_InflationRate">#REF!</definedName>
    <definedName name="MLACCC_LTPropDebtFunding">#REF!</definedName>
    <definedName name="MLACCC_LTPropEquityFunding">#REF!</definedName>
    <definedName name="MLACCC_NomPreTaxCostOfDebt">#REF!</definedName>
    <definedName name="MLACCC_PropFrankingCredits">#REF!</definedName>
    <definedName name="MLACCC_RealAssetLife_1">#REF!</definedName>
    <definedName name="MLACCC_RealAssetLife_2">#REF!</definedName>
    <definedName name="MLACCC_RealAssetLife_3">#REF!</definedName>
    <definedName name="MLACCC_RealAssetValue_1">#REF!</definedName>
    <definedName name="MLACCC_RealAssetValue_2">#REF!</definedName>
    <definedName name="MLACCC_RealAssetValue_3">#REF!</definedName>
    <definedName name="MLACCC_RealAssetValueOB_1">#REF!</definedName>
    <definedName name="MLACCC_RealAssetValueOB_2">#REF!</definedName>
    <definedName name="MLACCC_RealAssetValueOB_3">#REF!</definedName>
    <definedName name="MLACCC_TaxAssetLife_1">#REF!</definedName>
    <definedName name="MLACCC_TaxAssetLife_2">#REF!</definedName>
    <definedName name="MLACCC_TaxAssetLife_3">#REF!</definedName>
    <definedName name="MLACCC_TaxAssetValue_1">#REF!</definedName>
    <definedName name="MLACCC_TaxAssetValue_2">#REF!</definedName>
    <definedName name="MLACCC_TaxAssetValue_3">#REF!</definedName>
    <definedName name="MLACCC_TaxAssetValueOB_1">#REF!</definedName>
    <definedName name="MLACCC_TaxAssetValueOB_2">#REF!</definedName>
    <definedName name="MLACCC_TaxAssetValueOB_3">#REF!</definedName>
    <definedName name="MLAssetClass_1BookOriginal">#REF!</definedName>
    <definedName name="MLAssetClass_1TaxOriginal">#REF!</definedName>
    <definedName name="MLAssetClass_2BookOriginal">#REF!</definedName>
    <definedName name="MLAssetClass_2TaxOriginal">#REF!</definedName>
    <definedName name="MLAssetClass_3BookOriginal">#REF!</definedName>
    <definedName name="MLAssetClass_3TaxOriginal">#REF!</definedName>
    <definedName name="MLAssetClass_4BookOriginal">#REF!</definedName>
    <definedName name="MLAssetClass_4TaxOriginal">#REF!</definedName>
    <definedName name="MLAssetClass_5BookOriginal">#REF!</definedName>
    <definedName name="MLAssetClass_5TaxOriginal">#REF!</definedName>
    <definedName name="MLAssetClass_ProjectPool">#REF!</definedName>
    <definedName name="MLBookDepnRateAssetClass_1">#REF!</definedName>
    <definedName name="MLBookDepnRateAssetClass_2">#REF!</definedName>
    <definedName name="MLBookDepnRateAssetClass_3">#REF!</definedName>
    <definedName name="MLBookDepnRateAssetClass_4">#REF!</definedName>
    <definedName name="MLBookDepnRateAssetClass_5">#REF!</definedName>
    <definedName name="MLBookDepnRateCapex">#REF!</definedName>
    <definedName name="MLCapexBaseDate">#REF!</definedName>
    <definedName name="MLCapexInd">#REF!</definedName>
    <definedName name="MLEndOps">#REF!</definedName>
    <definedName name="MLFifthRegResetDate">#REF!</definedName>
    <definedName name="MLFirstRegResetDate">#REF!</definedName>
    <definedName name="MLFourthRegResetDate">#REF!</definedName>
    <definedName name="MLOMMargin">#REF!</definedName>
    <definedName name="MLOMPerformancePerc">#REF!</definedName>
    <definedName name="MLOpexContingency">#REF!</definedName>
    <definedName name="MLOpexEscDate">#REF!</definedName>
    <definedName name="MLOpexSens">#REF!</definedName>
    <definedName name="MLOpsFlag">#REF!</definedName>
    <definedName name="MLRABCapexAssetLife">#REF!</definedName>
    <definedName name="MLRegCostsInd">#REF!</definedName>
    <definedName name="MLRegPeriodStart">#REF!</definedName>
    <definedName name="MLRegResetAssTable">#REF!</definedName>
    <definedName name="MLTaxDepnRateAssetClass_1">#REF!</definedName>
    <definedName name="MLTaxDepnRateAssetClass_2">#REF!</definedName>
    <definedName name="MLTaxDepnRateAssetClass_3">#REF!</definedName>
    <definedName name="MLTaxDepnRateAssetClass_4">#REF!</definedName>
    <definedName name="MLTaxDepnRateAssetClass_5">#REF!</definedName>
    <definedName name="MLTaxDepnRateAssetClass_ProjectPool">#REF!</definedName>
    <definedName name="MLTaxDepnRateCapex">#REF!</definedName>
    <definedName name="MLThirdRegResetDate">#REF!</definedName>
    <definedName name="MLYearsRegReset">#REF!</definedName>
    <definedName name="Mnths_Qtr">#REF!</definedName>
    <definedName name="Mnths_Yr">#REF!</definedName>
    <definedName name="MNU">#REF!</definedName>
    <definedName name="MNU_Mth">#REF!</definedName>
    <definedName name="Model_End">#REF!</definedName>
    <definedName name="Model_Input">#REF!</definedName>
    <definedName name="Model_Start">#REF!</definedName>
    <definedName name="Model_Start_Date">#REF!</definedName>
    <definedName name="ModelStartDate">#REF!</definedName>
    <definedName name="Moldova">#REF!</definedName>
    <definedName name="Monaco">#REF!</definedName>
    <definedName name="Mongolia">#REF!</definedName>
    <definedName name="MonlthyErgon_Nom_Name">#REF!</definedName>
    <definedName name="MonlthyMIM_Nom_Name">#REF!</definedName>
    <definedName name="Montenegro">#REF!</definedName>
    <definedName name="Month" localSheetId="9">#REF!</definedName>
    <definedName name="month" localSheetId="8">#REF!</definedName>
    <definedName name="month">'Input|General'!$G$9</definedName>
    <definedName name="Month_End">EOMONTH(Month_Start,0)</definedName>
    <definedName name="Month_Start">#REF!</definedName>
    <definedName name="month0">{1,2,3,4,5,6,7,8,9,10,11,12}</definedName>
    <definedName name="MonthA">#REF!</definedName>
    <definedName name="MonthB">#REF!</definedName>
    <definedName name="MonthF">#REF!</definedName>
    <definedName name="MonthFreq">#REF!</definedName>
    <definedName name="MonthName">#REF!</definedName>
    <definedName name="MonthNum">#REF!</definedName>
    <definedName name="Months">#REF!</definedName>
    <definedName name="months_in_1_month">#REF!</definedName>
    <definedName name="months_in_quarter">#REF!</definedName>
    <definedName name="months_in_year">#REF!</definedName>
    <definedName name="Months_per_quarter">#REF!</definedName>
    <definedName name="Months_Qtr">#REF!</definedName>
    <definedName name="Months_Yr">#REF!</definedName>
    <definedName name="MonthsInYear">#REF!</definedName>
    <definedName name="Montserrat">#REF!</definedName>
    <definedName name="Moomba">#REF!</definedName>
    <definedName name="moomba1">#REF!</definedName>
    <definedName name="Moomba2">#REF!</definedName>
    <definedName name="Moombap">#REF!</definedName>
    <definedName name="Morocco">#REF!</definedName>
    <definedName name="Mozambique">#REF!</definedName>
    <definedName name="MPS_Heat_Rate">#REF!</definedName>
    <definedName name="MPS_Rating_2011">#REF!</definedName>
    <definedName name="MPV_RNG_PRICE">OFFSET(#REF!, 1, ,#REF!)</definedName>
    <definedName name="MPV_RNG_RETURN">OFFSET(#REF!, 2, ,#REF!)</definedName>
    <definedName name="MRAIndicator">#REF!</definedName>
    <definedName name="MRAYears">#REF!</definedName>
    <definedName name="Mrp">#REF!</definedName>
    <definedName name="MRT_LAST_PRICE">OFFSET(#REF!,#REF! + 1, ,1)</definedName>
    <definedName name="MRT_MEAN">#REF!</definedName>
    <definedName name="MRT_PERCENTILE">#REF!</definedName>
    <definedName name="MRT_RNG_PRICE">OFFSET(#REF!, 1, ,#REF!)</definedName>
    <definedName name="MRT_RNG_RETURN">OFFSET(#REF!, 2, ,#REF!)</definedName>
    <definedName name="MRT_STDEV">#REF!</definedName>
    <definedName name="MRT_TARGET">#REF!</definedName>
    <definedName name="MSP_TT">#REF!</definedName>
    <definedName name="MSPCONS">#REF!</definedName>
    <definedName name="mspdetailed">#REF!</definedName>
    <definedName name="MSPSUMMARY">#REF!</definedName>
    <definedName name="MSR">#REF!</definedName>
    <definedName name="MSR_Mth">#REF!</definedName>
    <definedName name="Mt_Isa">#REF!</definedName>
    <definedName name="Mt_Isa_Cost">#REF!</definedName>
    <definedName name="MT_Resid_Input">#REF!</definedName>
    <definedName name="MT_Resid_Mrgins">#REF!</definedName>
    <definedName name="MTD">#REF!</definedName>
    <definedName name="MTDDate">#REF!</definedName>
    <definedName name="mth">#REF!</definedName>
    <definedName name="Mth_Name">#REF!</definedName>
    <definedName name="MTHACT98">#REF!</definedName>
    <definedName name="MTHACT99">#REF!</definedName>
    <definedName name="MTHBUD99">#REF!</definedName>
    <definedName name="MTHFREW">#REF!</definedName>
    <definedName name="Mthly">#REF!</definedName>
    <definedName name="Mths_In_Half_Yr">#REF!</definedName>
    <definedName name="Mths_In_Qtr">#REF!</definedName>
    <definedName name="Mths_In_Yr">#REF!</definedName>
    <definedName name="MTHVAR99">#REF!</definedName>
    <definedName name="MtIsaAdminFee">#REF!</definedName>
    <definedName name="MtIsaAnnualVariableOM">#REF!</definedName>
    <definedName name="MtIsaBookBase">#REF!</definedName>
    <definedName name="MtIsaEndOps">#REF!</definedName>
    <definedName name="MtIsaOMMargin">#REF!</definedName>
    <definedName name="MtIsaOpexContingency">#REF!</definedName>
    <definedName name="MtIsaOpexSens">#REF!</definedName>
    <definedName name="MtIsaOpsFlag">#REF!</definedName>
    <definedName name="MtIsaOpsStart">#REF!</definedName>
    <definedName name="MtIsaOptionAmount">#REF!</definedName>
    <definedName name="MtIsaOptionExerciseDate">#REF!</definedName>
    <definedName name="MtIsaOptionIndicator">#REF!</definedName>
    <definedName name="MtIsaRealInsurance">#REF!</definedName>
    <definedName name="MtIsaRealRev">#REF!</definedName>
    <definedName name="MtIsaRevSens">#REF!</definedName>
    <definedName name="MtIsaTaxBase">#REF!</definedName>
    <definedName name="mu_cu">#REF!</definedName>
    <definedName name="Multiplier">0.05</definedName>
    <definedName name="MVP_LAST_PRICE">OFFSET(#REF!,#REF! + 1, ,1)</definedName>
    <definedName name="MVP_MEAN">#REF!</definedName>
    <definedName name="MVP_PERCENTILE">#REF!</definedName>
    <definedName name="MVP_RNG_PRICE">OFFSET(#REF!, 1, ,#REF!)</definedName>
    <definedName name="MVP_RNG_RETURN">OFFSET(#REF!, 2, ,#REF!)</definedName>
    <definedName name="MVP_STDEV">#REF!</definedName>
    <definedName name="MVP_TARGET">#REF!</definedName>
    <definedName name="MXB">#REF!</definedName>
    <definedName name="MXB_Mth">#REF!</definedName>
    <definedName name="Myanmar">#REF!</definedName>
    <definedName name="n">OFFSET(ADSWAPCount,0,1+ItemsCols,1,ADSWAPCount)</definedName>
    <definedName name="NABMaxTermDebt">#REF!</definedName>
    <definedName name="name">#REF!</definedName>
    <definedName name="Name_Company">#REF!</definedName>
    <definedName name="Name_Model">#REF!</definedName>
    <definedName name="Name_Project">#REF!</definedName>
    <definedName name="NamedRangesUpdateTable">OFFSET(#REF!,0,0,COUNTA(#REF!),3)</definedName>
    <definedName name="NamedRangeUpdate">OFFSET(#REF!,0,0,COUNTA(#REF!),1)</definedName>
    <definedName name="Names">#REF!</definedName>
    <definedName name="Namibia">#REF!</definedName>
    <definedName name="NaturallyAustralianFoods">#REF!</definedName>
    <definedName name="Nauru">#REF!</definedName>
    <definedName name="NBUDG_1">#REF!</definedName>
    <definedName name="NBUDG_2">#REF!</definedName>
    <definedName name="NBUDG_MTH">#REF!</definedName>
    <definedName name="NCX">#REF!</definedName>
    <definedName name="NCX_Mth">#REF!</definedName>
    <definedName name="NegService">#REF!</definedName>
    <definedName name="Nepal">#REF!</definedName>
    <definedName name="NetEquity">#REF!</definedName>
    <definedName name="Netherlands">#REF!</definedName>
    <definedName name="NEW">#REF!</definedName>
    <definedName name="New_Caledonia">#REF!</definedName>
    <definedName name="New_Zealand">#REF!</definedName>
    <definedName name="Newcastle">#REF!</definedName>
    <definedName name="Newcastle_Cost_2">#REF!</definedName>
    <definedName name="Nicaragua">#REF!</definedName>
    <definedName name="NiftyCapitalCost">#REF!</definedName>
    <definedName name="NiftyEndOps">#REF!</definedName>
    <definedName name="NiftyMinimumPayment">#REF!</definedName>
    <definedName name="NiftyOMMargin">#REF!</definedName>
    <definedName name="NiftyOpexContingency">#REF!</definedName>
    <definedName name="NiftyOpexSens">#REF!</definedName>
    <definedName name="NiftyOpsFlag">#REF!</definedName>
    <definedName name="NiftyOptionContractEnd">#REF!</definedName>
    <definedName name="NiftyOptionContractLength">#REF!</definedName>
    <definedName name="NiftyOptionContractStart">#REF!</definedName>
    <definedName name="NiftyOptionExerciseDate">#REF!</definedName>
    <definedName name="NIftyOptionWACC">#REF!</definedName>
    <definedName name="NiftyPaymentChooser">#REF!</definedName>
    <definedName name="NiftyRevSens">#REF!</definedName>
    <definedName name="NiftyTaxBase">#REF!</definedName>
    <definedName name="Niger">#REF!</definedName>
    <definedName name="Nigeria">#REF!</definedName>
    <definedName name="Niue">#REF!</definedName>
    <definedName name="No">#REF!</definedName>
    <definedName name="No.">TRUE</definedName>
    <definedName name="Node">#REF!</definedName>
    <definedName name="NomBondInd">#REF!</definedName>
    <definedName name="Nominal_to_Real" localSheetId="8">#REF!</definedName>
    <definedName name="Nominal_to_Real">'Lookup|Tables'!$H$72:$H$77</definedName>
    <definedName name="NominalSwapBanks">#REF!</definedName>
    <definedName name="Non_Target_MDQ">#REF!</definedName>
    <definedName name="NonAssPTT_B021">#REF!</definedName>
    <definedName name="NonAssPTT_B038">#REF!</definedName>
    <definedName name="NonAssPTT_B053">#REF!</definedName>
    <definedName name="NonAssPTT_J050">#REF!</definedName>
    <definedName name="NonAssPTT_J980">#REF!</definedName>
    <definedName name="NonDed_Donations">#REF!</definedName>
    <definedName name="NonDed_Ent">#REF!</definedName>
    <definedName name="NonDed_Fines">#REF!</definedName>
    <definedName name="NonDed_ROS">#REF!</definedName>
    <definedName name="NonDedInt">#REF!</definedName>
    <definedName name="NonExistingTelfNiftBanks">#REF!</definedName>
    <definedName name="NonLCCtnAmount">#REF!</definedName>
    <definedName name="NonLCCtnEstabFee">#REF!</definedName>
    <definedName name="NOOFFFSEGMENTS1">#REF!</definedName>
    <definedName name="Norfolk_Island">#REF!</definedName>
    <definedName name="Normalisation_Adjustments">#REF!</definedName>
    <definedName name="Northern_Mariana_Islands">#REF!</definedName>
    <definedName name="Northern_NSW">#REF!</definedName>
    <definedName name="Northern_NSW_Cost">#REF!</definedName>
    <definedName name="Norway">#REF!</definedName>
    <definedName name="NOTE34_35">#REF!</definedName>
    <definedName name="NOTE35_36">#REF!</definedName>
    <definedName name="Note41a">#REF!</definedName>
    <definedName name="Note41b">#REF!</definedName>
    <definedName name="NOTE42_1">#REF!</definedName>
    <definedName name="NOTE42_44">#REF!</definedName>
    <definedName name="NOTE44_1">#REF!</definedName>
    <definedName name="NOTE44_2">#REF!</definedName>
    <definedName name="NOTE44_3">#REF!</definedName>
    <definedName name="NOTE44_45">#REF!</definedName>
    <definedName name="NOTEPP_30">#REF!</definedName>
    <definedName name="NOTEPP_31">#REF!</definedName>
    <definedName name="NOTEPP_32">#REF!</definedName>
    <definedName name="NOTEPP_33">#REF!</definedName>
    <definedName name="NOTEPP_34">#REF!</definedName>
    <definedName name="NOTEPP_35">#REF!</definedName>
    <definedName name="NOTEPP_36">#REF!</definedName>
    <definedName name="NOTEPP_37">#REF!</definedName>
    <definedName name="NOTEPP_38">#REF!</definedName>
    <definedName name="NOTEPP_39">#REF!</definedName>
    <definedName name="NOTEPP_40">#REF!</definedName>
    <definedName name="NOTEPP_41">#REF!</definedName>
    <definedName name="NOTEPP21">#REF!</definedName>
    <definedName name="NOTEPP21_1">#REF!</definedName>
    <definedName name="NOTEPP21_10">#REF!</definedName>
    <definedName name="NOTEPP21_11">#REF!</definedName>
    <definedName name="NOTEPP21_12">#REF!</definedName>
    <definedName name="NOTEPP21_13">#REF!</definedName>
    <definedName name="NOTEPP21_2">#REF!</definedName>
    <definedName name="NOTEPP21_3">#REF!</definedName>
    <definedName name="NOTEPP21_4">#REF!</definedName>
    <definedName name="NOTEPP21_5">#REF!</definedName>
    <definedName name="NOTEPP21_7">#REF!</definedName>
    <definedName name="NOTEPP21_8">#REF!</definedName>
    <definedName name="NOTEPP21_9">#REF!</definedName>
    <definedName name="notes1">#REF!</definedName>
    <definedName name="notes2">#REF!</definedName>
    <definedName name="notes3">#REF!</definedName>
    <definedName name="Notes38_39">#REF!</definedName>
    <definedName name="NOTESP11">#REF!</definedName>
    <definedName name="NOTESP12">#REF!</definedName>
    <definedName name="NOTESP13">#REF!</definedName>
    <definedName name="NOTESP14">#REF!</definedName>
    <definedName name="NOTESP15">#REF!</definedName>
    <definedName name="NOTESP16">#REF!</definedName>
    <definedName name="NOTESP17">#REF!</definedName>
    <definedName name="NOTESP18">#REF!</definedName>
    <definedName name="NOTESP19">#REF!</definedName>
    <definedName name="NOTESP22">#REF!</definedName>
    <definedName name="NOTESP23">#REF!</definedName>
    <definedName name="NOTESP24">#REF!</definedName>
    <definedName name="NOTESP25">#REF!</definedName>
    <definedName name="Nov">#REF!</definedName>
    <definedName name="NOV09SPEND">#REF!</definedName>
    <definedName name="now">#REF!</definedName>
    <definedName name="NPAT">#REF!</definedName>
    <definedName name="NPBT">#REF!</definedName>
    <definedName name="NPV_4">#REF!</definedName>
    <definedName name="NPVOutput">#REF!</definedName>
    <definedName name="NPVValnDate">#REF!</definedName>
    <definedName name="NR_Table_Data">#REF!,#REF!,#REF!,#REF!,#REF!</definedName>
    <definedName name="NSP">'Input|General'!$G$7</definedName>
    <definedName name="NSWMortgageDuty">#REF!</definedName>
    <definedName name="NT_BudgetData">#REF!</definedName>
    <definedName name="NTCY">OFFSET(#REF!,,COUNTA(#REF!)-37,,37)</definedName>
    <definedName name="NTGD">#REF!</definedName>
    <definedName name="Nth_Table_Data">#REF!,#REF!,#REF!,#REF!,#REF!,#REF!,#REF!</definedName>
    <definedName name="NTmat">OFFSET(#REF!,,COUNTA(#REF!)-37,,37)</definedName>
    <definedName name="NTpY">OFFSET(#REF!,,COUNTA(#REF!)-37,,24)</definedName>
    <definedName name="NTXAxis">OFFSET(#REF!,,COUNTA(#REF!)-37,,37)</definedName>
    <definedName name="number">'Lookup|Tables'!$G$23</definedName>
    <definedName name="NUMBEROFDETAILFIELDS1">#REF!</definedName>
    <definedName name="NUMBEROFHEADERFIELDS1">#REF!</definedName>
    <definedName name="Numbers">#REF!</definedName>
    <definedName name="NvsASD">"V2003-06-30"</definedName>
    <definedName name="NvsAutoDrillOk">"VN"</definedName>
    <definedName name="NvsElapsedTime">0.000465162032924127</definedName>
    <definedName name="NvsEndTime">37824.3469520833</definedName>
    <definedName name="NvsInstLang">"VENG"</definedName>
    <definedName name="NvsInstSpec">"%,FBUSINESS_UNIT,TLEGAL_ENTITIES,NAEG"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"V2001-07-01"</definedName>
    <definedName name="NvsPanelSetid">"VSHARE"</definedName>
    <definedName name="NvsReqBU">"V11020"</definedName>
    <definedName name="NvsReqBUOnly">"VN"</definedName>
    <definedName name="NvsTransLed">"VN"</definedName>
    <definedName name="NvsTreeASD">"V2003-06-30"</definedName>
    <definedName name="NvsValTbl.ACCOUNT">"GL_ACCOUNT_TBL"</definedName>
    <definedName name="NvsValTbl.BUSINESS_UNIT">"BUS_UNIT_TBL_GL"</definedName>
    <definedName name="NvsValTbl.PROJECT_ID">"PROJECT_ID_VW"</definedName>
    <definedName name="NZCASHRTCodes">OFFSET(ADSWAPCount,0,1+ItemsCols,1,ADSWAPCount)</definedName>
    <definedName name="NZCASHRTCount">#REF!</definedName>
    <definedName name="NZCASHRTItems">OFFSET(NZCASHRTCount,0,1,1,NZCASHRTCount)</definedName>
    <definedName name="NZTable">#REF!</definedName>
    <definedName name="O_Total">#REF!</definedName>
    <definedName name="OCATYTD1">#REF!</definedName>
    <definedName name="OCB">#REF!</definedName>
    <definedName name="OCB_Mth">#REF!</definedName>
    <definedName name="Oct">#REF!</definedName>
    <definedName name="OCT08SPEND">#REF!</definedName>
    <definedName name="OCT09SPEND">#REF!</definedName>
    <definedName name="ODBCDataSource1">#REF!</definedName>
    <definedName name="OE_COPYROW">#REF!</definedName>
    <definedName name="OE_DAILY">#REF!</definedName>
    <definedName name="OE_END">#REF!</definedName>
    <definedName name="OE_ENDDATE">#REF!</definedName>
    <definedName name="OE_ENDYEAR">#REF!</definedName>
    <definedName name="OE_PASTEROW">#REF!</definedName>
    <definedName name="OE_PASTEYRROW">#REF!</definedName>
    <definedName name="OE_PIPELINES">#REF!</definedName>
    <definedName name="OE_PIPEMDQ">#REF!</definedName>
    <definedName name="OE_SELECTION">#REF!</definedName>
    <definedName name="OE_SOURCES">#REF!</definedName>
    <definedName name="OE_START">#REF!</definedName>
    <definedName name="OE_STARTDATE">#REF!</definedName>
    <definedName name="OE_STARTYEAR">#REF!</definedName>
    <definedName name="OE_SUPPLY">#REF!</definedName>
    <definedName name="OE_YEAR">#REF!</definedName>
    <definedName name="OE_YEARLY">#REF!</definedName>
    <definedName name="OEIDistn_B021">#REF!</definedName>
    <definedName name="OEIDistn_J980">#REF!</definedName>
    <definedName name="OffTakeEndDate">#REF!</definedName>
    <definedName name="OffTakeEndDateQtr">#REF!</definedName>
    <definedName name="old">#REF!</definedName>
    <definedName name="Oldgrades">#REF!</definedName>
    <definedName name="Oman">#REF!</definedName>
    <definedName name="OMBaseDate">#REF!</definedName>
    <definedName name="OMManagementMargin">#REF!</definedName>
    <definedName name="OMMarginAccrInd">#REF!</definedName>
    <definedName name="OMRebateFlag">#REF!</definedName>
    <definedName name="OMSensitivityInd">#REF!</definedName>
    <definedName name="On_cost">#REF!</definedName>
    <definedName name="OpenCashAcctDrawdownDate">#REF!</definedName>
    <definedName name="OpenDITL">#REF!</definedName>
    <definedName name="OpenDSRA">#REF!</definedName>
    <definedName name="OpenDSRALookup">#REF!</definedName>
    <definedName name="OpenEYR">#REF!</definedName>
    <definedName name="OpenEYRInput">#REF!</definedName>
    <definedName name="OpenFITB">#REF!</definedName>
    <definedName name="OpenFrankingCredits">#REF!</definedName>
    <definedName name="OpenMRA">#REF!</definedName>
    <definedName name="OpenPPE">#REF!</definedName>
    <definedName name="operation">#REF!</definedName>
    <definedName name="OperationSupport">#REF!</definedName>
    <definedName name="Opex">#REF!</definedName>
    <definedName name="Opex_Table_Data">#REF!,#REF!,#REF!,#REF!,#REF!,#REF!,#REF!,#REF!,#REF!,#REF!,#REF!</definedName>
    <definedName name="OpexBud04">#REF!</definedName>
    <definedName name="opexsagas">#REF!</definedName>
    <definedName name="OpexSensitivityTable">#REF!</definedName>
    <definedName name="OPFRANK">#REF!</definedName>
    <definedName name="OpnEndDate">#REF!</definedName>
    <definedName name="OpnEndDateQtr">#REF!</definedName>
    <definedName name="OpnStartDate">#REF!</definedName>
    <definedName name="OpRevTax_B022">#REF!</definedName>
    <definedName name="OpRevTax_B063">#REF!</definedName>
    <definedName name="Ops_End">#REF!</definedName>
    <definedName name="Ops_Start">#REF!</definedName>
    <definedName name="OPTIONS">#REF!</definedName>
    <definedName name="Oracle_TB">#REF!</definedName>
    <definedName name="Origin_Flat_Cap_Option">#REF!</definedName>
    <definedName name="OsakaGasShare">#REF!</definedName>
    <definedName name="OTDAMDStartDate">#REF!</definedName>
    <definedName name="OTDAMDStartDateQtr">#REF!</definedName>
    <definedName name="other_acc">#REF!</definedName>
    <definedName name="other_Inputs_oldornew">"new"</definedName>
    <definedName name="other_Inputs_rowins_numb">13</definedName>
    <definedName name="other_Inputs_rowins0001">"00138to00139"</definedName>
    <definedName name="other_Inputs_rowins0002">"00243to00249"</definedName>
    <definedName name="other_Inputs_rowins0003">"00283to00286"</definedName>
    <definedName name="other_Inputs_rowins0004">"00413to00416"</definedName>
    <definedName name="other_Inputs_rowins0005">"00467to00467"</definedName>
    <definedName name="other_Inputs_rowins0006">"00483to00484"</definedName>
    <definedName name="other_Inputs_rowins0007">"00514to00515"</definedName>
    <definedName name="other_Inputs_rowins0008">"00526to00527"</definedName>
    <definedName name="other_Inputs_rowins0009">"00547to00550"</definedName>
    <definedName name="other_Inputs_rowins0010">"00559to00560"</definedName>
    <definedName name="other_Inputs_rowins0011">"00572to00572"</definedName>
    <definedName name="other_Inputs_rowins0012">"00638to00653"</definedName>
    <definedName name="other_Inputs_rowins0013">"00660to00661"</definedName>
    <definedName name="OtherFixedAA_tbl">#REF!</definedName>
    <definedName name="OtherSecRevDSCRTable">#REF!</definedName>
    <definedName name="OtherVarAA_tbl">#REF!</definedName>
    <definedName name="othretsheet">#REF!</definedName>
    <definedName name="ounces">#REF!</definedName>
    <definedName name="OUTPUT_FILE">#REF!</definedName>
    <definedName name="output_section">#REF!</definedName>
    <definedName name="Outstanding_Commitments">#REF!</definedName>
    <definedName name="OverRecovery">#REF!</definedName>
    <definedName name="OwnershipInterest">#REF!</definedName>
    <definedName name="OwnersRepresentative">#REF!</definedName>
    <definedName name="OwnersRepresentativeDate">#REF!</definedName>
    <definedName name="oz">#REF!</definedName>
    <definedName name="p">#REF!</definedName>
    <definedName name="P_0">#REF!</definedName>
    <definedName name="P_0_RevCap">#REF!</definedName>
    <definedName name="P_HY">#REF!</definedName>
    <definedName name="P_L">#REF!</definedName>
    <definedName name="PA">OFFSET(#REF!,0,0,COUNTA(#REF!),COUNTA(#REF!))</definedName>
    <definedName name="PacificOperations">#REF!</definedName>
    <definedName name="PacificOperations_cost">#REF!</definedName>
    <definedName name="pafsumm">#REF!</definedName>
    <definedName name="PAGE1">#REF!</definedName>
    <definedName name="Pakistan">#REF!</definedName>
    <definedName name="Pal_Workbook_GUID" hidden="1">"S5TUDQ2H9MCCW8ZSUEKK2N89"</definedName>
    <definedName name="Palau">#REF!</definedName>
    <definedName name="Palestine">#REF!</definedName>
    <definedName name="PALL">#REF!</definedName>
    <definedName name="Panama">#REF!</definedName>
    <definedName name="Papua_New_Guinea">#REF!</definedName>
    <definedName name="Paraguay">#REF!</definedName>
    <definedName name="PARTAUSTDIV">#REF!</definedName>
    <definedName name="Passthrough_actual_by_month">#REF!</definedName>
    <definedName name="Passthrough_Actual_YTD">#REF!</definedName>
    <definedName name="Passthrough_budget_by_month">#REF!</definedName>
    <definedName name="Passthrough_budget_YTD">#REF!</definedName>
    <definedName name="Passthrough_lastyear_by_month">#REF!</definedName>
    <definedName name="Passthrough_lastyear_YTD">#REF!</definedName>
    <definedName name="Paste_BaseGearing">#REF!</definedName>
    <definedName name="Paste_Sculpted_Repayment">#REF!</definedName>
    <definedName name="Paste_Shareholder">#REF!</definedName>
    <definedName name="Paste_TotalProjectCosts">#REF!</definedName>
    <definedName name="Pasted_AcquisitionFacility_Repayment">#REF!</definedName>
    <definedName name="Pasted_ArrowInterest">#REF!</definedName>
    <definedName name="Pasted_Con">#REF!</definedName>
    <definedName name="Pasted_ConstructionFacility_Repayment">#REF!</definedName>
    <definedName name="Pasted_DSRA">#REF!</definedName>
    <definedName name="Pasted_EquityBridge">#REF!</definedName>
    <definedName name="Pasted_Sub">#REF!</definedName>
    <definedName name="Pay_Au_Table">#REF!</definedName>
    <definedName name="Payment_Terms">#REF!</definedName>
    <definedName name="Payment_Type">#REF!</definedName>
    <definedName name="paymentTermsDD">OFFSET(#REF!,1,0,COUNTA(#REF!)-1,1)</definedName>
    <definedName name="paymentTypesDD">OFFSET(#REF!,0,0,(COUNTA(#REF!))-1,1)</definedName>
    <definedName name="Pb_Sm_Daily_Gas_Usage">#REF!</definedName>
    <definedName name="PbMiningTable">#REF!</definedName>
    <definedName name="PBOutput">#REF!</definedName>
    <definedName name="PBS">#REF!</definedName>
    <definedName name="PBS_Mth">#REF!</definedName>
    <definedName name="PbSmTable">#REF!</definedName>
    <definedName name="pbspot">#REF!</definedName>
    <definedName name="PBT">#REF!</definedName>
    <definedName name="PBT_B021">#REF!</definedName>
    <definedName name="PBT_B038">#REF!</definedName>
    <definedName name="PBT_B053">#REF!</definedName>
    <definedName name="PBT_plusPERM">#REF!</definedName>
    <definedName name="PbZnConcTable">#REF!</definedName>
    <definedName name="PCtn">#REF!</definedName>
    <definedName name="PDMSMERGE">#REF!</definedName>
    <definedName name="PeakDayCopy">#REF!</definedName>
    <definedName name="PeakDays">#REF!</definedName>
    <definedName name="people">#REF!</definedName>
    <definedName name="PER">#REF!</definedName>
    <definedName name="Per_1_End_Date">#REF!</definedName>
    <definedName name="Per_1_End_Mth">#REF!</definedName>
    <definedName name="Per_1_Title">#REF!</definedName>
    <definedName name="percent" localSheetId="9">#REF!</definedName>
    <definedName name="percent" localSheetId="8">#REF!</definedName>
    <definedName name="percent">'Lookup|Tables'!$G$21</definedName>
    <definedName name="percent_purchased">#REF!</definedName>
    <definedName name="PERIOD">#REF!</definedName>
    <definedName name="PERIOD_NO">#REF!</definedName>
    <definedName name="PeriodNumberColumn">OFFSET(PeriodNumberHeading,0,0,_pdNoOfPayments+3,1)</definedName>
    <definedName name="PeriodNumberHeading">#REF!</definedName>
    <definedName name="PeriodNumbers">OFFSET(PeriodNumberHeading,2,0,_pdNoOfPayments+1,1)</definedName>
    <definedName name="Periods">#REF!</definedName>
    <definedName name="PERIODSETNAME1">#REF!</definedName>
    <definedName name="PeriodsInYear">#REF!</definedName>
    <definedName name="PeriodsYear">#REF!</definedName>
    <definedName name="PERM_J160">#REF!</definedName>
    <definedName name="Personnel">#REF!</definedName>
    <definedName name="Peru">#REF!</definedName>
    <definedName name="PGGSR">#REF!</definedName>
    <definedName name="Philippines">#REF!</definedName>
    <definedName name="Phone_No.">#REF!</definedName>
    <definedName name="phoneCodesDD">#REF!</definedName>
    <definedName name="phoneCodeTable">OFFSET(#REF!,1,0,COUNTA(#REF!)-1,4)</definedName>
    <definedName name="Physical_Location_Listing">#REF!</definedName>
    <definedName name="Pitcairn_Islands">#REF!</definedName>
    <definedName name="PL">#REF!</definedName>
    <definedName name="PL_RepItems">#REF!</definedName>
    <definedName name="Plan_End">#REF!</definedName>
    <definedName name="Plan_Start">#REF!</definedName>
    <definedName name="Planned">#REF!</definedName>
    <definedName name="Plant_Load_Factor">#REF!</definedName>
    <definedName name="PM">#REF!</definedName>
    <definedName name="PMA_WA">#REF!</definedName>
    <definedName name="PN">#REF!</definedName>
    <definedName name="PNS">#REF!</definedName>
    <definedName name="Pnumbers">#REF!</definedName>
    <definedName name="Poland">#REF!</definedName>
    <definedName name="PopCache_FA_MASS_ADDITIONS_AMORTIZE_NBV_FLAG" hidden="1">#REF!</definedName>
    <definedName name="PopCache_FA_MASS_ADDITIONS_ASSET_TYPE" hidden="1">#REF!</definedName>
    <definedName name="PopCache_FA_MASS_ADDITIONS_DEPRECIATE_FLAG" hidden="1">#REF!</definedName>
    <definedName name="PopCache_FA_MASS_ADDITIONS_IN_USE_FLAG" hidden="1">#REF!</definedName>
    <definedName name="PopCache_FA_MASS_ADDITIONS_INVENTORIAL" hidden="1">#REF!</definedName>
    <definedName name="PopCache_FA_MASS_ADDITIONS_NEW_USED" hidden="1">#REF!</definedName>
    <definedName name="PopCache_FA_MASS_ADDITIONS_OWNED_LEASED" hidden="1">#REF!</definedName>
    <definedName name="PopCache_FA_MASS_ADDITIONS_PROPERTY_1245_1250_CODE" hidden="1">#REF!</definedName>
    <definedName name="PopCache_FA_MASS_ADDITIONS_PROPERTY_TYPE_CODE" hidden="1">#REF!</definedName>
    <definedName name="PopCache_FA_MASS_ADDITIONS_SHORT_FISCAL_YEAR_FLAG" hidden="1">#REF!</definedName>
    <definedName name="Port_Douglas">#REF!</definedName>
    <definedName name="Port_Douglas_Cost">#REF!</definedName>
    <definedName name="Portugal">#REF!</definedName>
    <definedName name="pos">#REF!</definedName>
    <definedName name="post_contract_redn">#REF!</definedName>
    <definedName name="Postcode">#REF!</definedName>
    <definedName name="POSTERRORSTOSUSP1">#REF!</definedName>
    <definedName name="PostOfftakeLeaseReceivableDiff">#REF!</definedName>
    <definedName name="PostOfftakeLeaseReceivableDiscRate">#REF!</definedName>
    <definedName name="PostTaxFiveYrYieldExSHL">#REF!</definedName>
    <definedName name="PosttaxOffTakeIRRexclSHL">#REF!</definedName>
    <definedName name="PostTaxThreeYrYieldExSHL">#REF!</definedName>
    <definedName name="PPFirstYear" localSheetId="8">#REF!</definedName>
    <definedName name="PPFirstYear">'Input|General'!$G$10</definedName>
    <definedName name="PPLastYear" localSheetId="8">#REF!</definedName>
    <definedName name="PPLastYear">'Input|General'!$G$12</definedName>
    <definedName name="Pr">#REF!</definedName>
    <definedName name="PRCP_final_year">#REF!</definedName>
    <definedName name="PRCP_y1">#REF!</definedName>
    <definedName name="PRCP_y10">#REF!</definedName>
    <definedName name="PRCP_y11">#REF!</definedName>
    <definedName name="PRCP_y12">#REF!</definedName>
    <definedName name="PRCP_y13">#REF!</definedName>
    <definedName name="PRCP_y14">#REF!</definedName>
    <definedName name="PRCP_y15">#REF!</definedName>
    <definedName name="PRCP_y2">#REF!</definedName>
    <definedName name="PRCP_y3">#REF!</definedName>
    <definedName name="PRCP_y4">#REF!</definedName>
    <definedName name="PRCP_y5">#REF!</definedName>
    <definedName name="PRCP_y6">#REF!</definedName>
    <definedName name="PRCP_y7">#REF!</definedName>
    <definedName name="PRCP_y8">#REF!</definedName>
    <definedName name="PRCP_y9">#REF!</definedName>
    <definedName name="PREACQ">#REF!</definedName>
    <definedName name="prep">#REF!</definedName>
    <definedName name="prepay">#REF!</definedName>
    <definedName name="PrepPlant_ConDuration">#REF!</definedName>
    <definedName name="PrepPlant_ConEnd_Date">#REF!</definedName>
    <definedName name="PrepPlant_ConEnd_Period">#REF!</definedName>
    <definedName name="PrepPlant_ConStart_Date">#REF!</definedName>
    <definedName name="PrepPlant_ConStart_Period">#REF!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s_reduc">#REF!</definedName>
    <definedName name="PreTaxUngearedIRR">#REF!</definedName>
    <definedName name="Prev_catergory">#REF!</definedName>
    <definedName name="previous_vanilla">#REF!</definedName>
    <definedName name="Previously_Claimed">#REF!,#REF!,#REF!,#REF!,#REF!,#REF!</definedName>
    <definedName name="PrevTemplateDate">#REF!</definedName>
    <definedName name="PRICE">#REF!</definedName>
    <definedName name="PRICE_VARIANCE">#REF!</definedName>
    <definedName name="PRICEVAR">#REF!</definedName>
    <definedName name="Pricing">#REF!</definedName>
    <definedName name="primKey">#REF!</definedName>
    <definedName name="principal">#REF!</definedName>
    <definedName name="Print">#REF!</definedName>
    <definedName name="_xlnm.Print_Area">#REF!</definedName>
    <definedName name="PRINT_CANBERRA">#REF!</definedName>
    <definedName name="PRINT_SYDNEY">#REF!</definedName>
    <definedName name="_xlnm.Print_Titles">#N/A</definedName>
    <definedName name="PRINT1">#REF!</definedName>
    <definedName name="PRINT10">#REF!</definedName>
    <definedName name="PRINT11">#REF!</definedName>
    <definedName name="PRINT12">#REF!</definedName>
    <definedName name="PRINT13">#REF!</definedName>
    <definedName name="PRINT14">#REF!</definedName>
    <definedName name="PRINT15">#REF!</definedName>
    <definedName name="PRINT16">#REF!</definedName>
    <definedName name="PRINT17">#REF!</definedName>
    <definedName name="PRINT18">#REF!</definedName>
    <definedName name="PRINT19">#REF!</definedName>
    <definedName name="PRINT2">#REF!</definedName>
    <definedName name="PRINT20">#REF!</definedName>
    <definedName name="PRINT21">#REF!</definedName>
    <definedName name="PRINT22">#REF!</definedName>
    <definedName name="PRINT3">#REF!</definedName>
    <definedName name="PRINT4">#REF!</definedName>
    <definedName name="PRINT5">#REF!</definedName>
    <definedName name="PRINT6">#REF!</definedName>
    <definedName name="PRINT7">#REF!</definedName>
    <definedName name="PRINT8">#REF!</definedName>
    <definedName name="PRINT9">#REF!</definedName>
    <definedName name="PrintAll">#N/A</definedName>
    <definedName name="Prior_catergory">#REF!</definedName>
    <definedName name="Prior_period">#REF!</definedName>
    <definedName name="Prior_Year___2000_2001____by_month">#REF!</definedName>
    <definedName name="Prior_Year___2000_2001____Year_to_date">#REF!</definedName>
    <definedName name="Pro_Forma">#REF!</definedName>
    <definedName name="Pro_Rata_Dte">#REF!</definedName>
    <definedName name="prod">#REF!</definedName>
    <definedName name="Product">#REF!</definedName>
    <definedName name="Productivity">#REF!</definedName>
    <definedName name="ProfEquAcc_ANPSPV">#REF!</definedName>
    <definedName name="ProfEquAcc_Eii">#REF!</definedName>
    <definedName name="ProfEquAcc_Eii2">#REF!</definedName>
    <definedName name="Profit">#REF!,#REF!</definedName>
    <definedName name="profitandloss">#REF!</definedName>
    <definedName name="PROFITMONTH">#REF!</definedName>
    <definedName name="PROFITYTD">#REF!</definedName>
    <definedName name="projCode">#REF!</definedName>
    <definedName name="Project_Data">#REF!</definedName>
    <definedName name="Project_Groups">OFFSET(#REF!,0,0,(COUNTA(#REF!))-1,1)</definedName>
    <definedName name="Project_Lead_Times">#REF!</definedName>
    <definedName name="Project_Lead_Times_Local">#REF!</definedName>
    <definedName name="Project_name">#REF!</definedName>
    <definedName name="Project_Pivot_Data">#REF!</definedName>
    <definedName name="PROJECTCODES">#REF!</definedName>
    <definedName name="ProjectEquity">#REF!</definedName>
    <definedName name="ProjectName">{"BU Name or Client/Project Name"}</definedName>
    <definedName name="projects">#REF!</definedName>
    <definedName name="Projects_Tasks_Mapped_to_Activities">#REF!</definedName>
    <definedName name="projID">#REF!</definedName>
    <definedName name="ProjList">#REF!</definedName>
    <definedName name="projName">#REF!</definedName>
    <definedName name="PROJTYPE">#REF!</definedName>
    <definedName name="prolinks_04764a45d96844e4bf76262e1858a5b9" hidden="1">#REF!</definedName>
    <definedName name="prolinks_050751c614ad42cbac7c7ff3b6307b8d" hidden="1">#REF!</definedName>
    <definedName name="prolinks_0d03f6757efb4aa7950d1972d7c46df4" hidden="1">#REF!</definedName>
    <definedName name="prolinks_0d93ae85f8fd4c5e82ffc7218a982628" hidden="1">#REF!</definedName>
    <definedName name="prolinks_1bfc1330c0d140a0b1c469b1dd17ae92" hidden="1">#REF!</definedName>
    <definedName name="prolinks_20b0bf82557e456586c4a899e14490ef" hidden="1">#REF!</definedName>
    <definedName name="prolinks_235798cdc8084aee97090c8d6f654205" hidden="1">#REF!</definedName>
    <definedName name="prolinks_297c4a23d781455e92f462dcda89b86d" hidden="1">#REF!</definedName>
    <definedName name="prolinks_373ac7233c5945f69d75cf16fbf3cf40" hidden="1">#REF!</definedName>
    <definedName name="prolinks_3b86a99b17c3454c9dda1e3f48df9edf" hidden="1">#REF!</definedName>
    <definedName name="prolinks_3ebc68a8156a47e68ef78919e3a9ff13" hidden="1">#REF!</definedName>
    <definedName name="prolinks_425100fb40644305bb307b09aedfedff" hidden="1">#REF!</definedName>
    <definedName name="prolinks_4328f2b1e19a498da18ed9cb6638d4fc" hidden="1">#REF!</definedName>
    <definedName name="prolinks_496532c178ca4e2f8fc9b2291bf305b3" hidden="1">#REF!</definedName>
    <definedName name="prolinks_5240e593ce22416bba4813f7a80adb73" hidden="1">#REF!</definedName>
    <definedName name="prolinks_58dcaeea7292413b904189871e78cb8e" hidden="1">#REF!</definedName>
    <definedName name="prolinks_6820e1ddada74b268d9073250e83331e" hidden="1">#REF!</definedName>
    <definedName name="prolinks_6e4c6884541243d2a42d93523c2284c4" hidden="1">#REF!</definedName>
    <definedName name="prolinks_708cc393b3094461b5ade0d78ac0d017" hidden="1">#REF!</definedName>
    <definedName name="prolinks_74765f536fca42e8b6508451ff94b51e" hidden="1">#REF!</definedName>
    <definedName name="prolinks_76b357c796284903a5bb91a56ce2789d" hidden="1">#REF!</definedName>
    <definedName name="prolinks_84bf3d1c16de49869eaa935e1dfc5784" hidden="1">#REF!</definedName>
    <definedName name="prolinks_87b6c64a9bd34be7918fd9b3fe75c5ef" hidden="1">#REF!</definedName>
    <definedName name="prolinks_92e4014103c64984b058346caba0e464" hidden="1">#REF!</definedName>
    <definedName name="prolinks_958c82501af24fa7a94d28292b82c331" hidden="1">#REF!</definedName>
    <definedName name="prolinks_9ac3432dc1fb4c58813d1e306df00700" hidden="1">#REF!</definedName>
    <definedName name="prolinks_a0a65505379546f985709043c394399c" hidden="1">#REF!</definedName>
    <definedName name="prolinks_a856fefbd8764283be18ba3c90943cbe" hidden="1">#REF!</definedName>
    <definedName name="prolinks_b5b4033e0f564e8d9c7007dad538acab" hidden="1">#REF!</definedName>
    <definedName name="prolinks_b63d321e9c4e446c94b565986aca7714" hidden="1">#REF!</definedName>
    <definedName name="prolinks_ba31bb4e8a474273903e6d1d2ae93a18" hidden="1">#REF!</definedName>
    <definedName name="prolinks_c5b23723541d4c72b3f4cef483c2a916" hidden="1">#REF!</definedName>
    <definedName name="prolinks_d4a27190bd0b43afba3a73d0edd42990" hidden="1">#REF!</definedName>
    <definedName name="prolinks_db025c509cca4b58bce86055eb5c33cc" hidden="1">#REF!</definedName>
    <definedName name="prolinks_db70f40d075b4ac78e20777cefb6abcf" hidden="1">#REF!</definedName>
    <definedName name="prolinks_df157b6aec634f09803f3317344e9709" hidden="1">#REF!</definedName>
    <definedName name="prolinks_f7355f9895884d72a94924af04309405" hidden="1">#REF!</definedName>
    <definedName name="prolinks_f7c6c1cac2934a70b6f3c2ec9fbac629" hidden="1">#REF!</definedName>
    <definedName name="prolinks_f9ddc208c7cf45999a3aec4266b56cfa" hidden="1">#REF!</definedName>
    <definedName name="prolinks_fab62bd0791346bd95ae13a3d1a7e473" hidden="1">#REF!</definedName>
    <definedName name="Proposed">#REF!</definedName>
    <definedName name="ProtectionContents">TRUE</definedName>
    <definedName name="PublishDate">#REF!</definedName>
    <definedName name="PublishDateExists">#REF!</definedName>
    <definedName name="Puerto_Rico">#REF!</definedName>
    <definedName name="PV_Fixed_Leg">#REF!</definedName>
    <definedName name="PV_Fixed_Leg_2">#REF!</definedName>
    <definedName name="PV_Fixed_Leg_3">#REF!</definedName>
    <definedName name="PV_Fixed_Op">#REF!</definedName>
    <definedName name="PV_Floating_Leg">#REF!</definedName>
    <definedName name="PV_Floating_Leg_2">#REF!</definedName>
    <definedName name="PV_Floating_Leg_3">#REF!</definedName>
    <definedName name="PV_Floating_Op">#REF!</definedName>
    <definedName name="PWCProportion05">#REF!</definedName>
    <definedName name="PWCProportion07">#REF!</definedName>
    <definedName name="PWCProportion08">#REF!</definedName>
    <definedName name="q">#REF!</definedName>
    <definedName name="q_selAssetsListing">#REF!</definedName>
    <definedName name="q_selLiabilityListing">#REF!</definedName>
    <definedName name="Qatar">#REF!</definedName>
    <definedName name="Qld_AMS_City">#REF!</definedName>
    <definedName name="Qld_AMS_Regional">#REF!</definedName>
    <definedName name="QLD_BudgetData">#REF!</definedName>
    <definedName name="QldRepaymentInterestRate">#REF!</definedName>
    <definedName name="qqqqqqqqqqqqqq">#REF!</definedName>
    <definedName name="qqwed">#REF!</definedName>
    <definedName name="qryXLDateListOutput">#REF!</definedName>
    <definedName name="qryXLOutput">#REF!</definedName>
    <definedName name="qryXLOutputAssetClass">#REF!</definedName>
    <definedName name="qryXLOutputAssetClassGroups">#REF!</definedName>
    <definedName name="Qtr">3</definedName>
    <definedName name="Qtr_1">#REF!</definedName>
    <definedName name="Qtr_2">#REF!</definedName>
    <definedName name="Qtr_3">#REF!</definedName>
    <definedName name="Qtr_4">#REF!</definedName>
    <definedName name="Qtr_Name">#REF!</definedName>
    <definedName name="Qtrly">#REF!</definedName>
    <definedName name="qtrly_int">#REF!</definedName>
    <definedName name="Qtrs_In_Yr">#REF!</definedName>
    <definedName name="Qtrs_Yr">#REF!</definedName>
    <definedName name="Quarter">3</definedName>
    <definedName name="Quarters">#REF!</definedName>
    <definedName name="Quarters_Yr">#REF!</definedName>
    <definedName name="Queensland">#REF!</definedName>
    <definedName name="Quote">#REF!</definedName>
    <definedName name="Quote_Expiry">#REF!</definedName>
    <definedName name="r_Measure">#REF!</definedName>
    <definedName name="R_Other_Income">#REF!</definedName>
    <definedName name="r_Version">#REF!</definedName>
    <definedName name="r_Year">#REF!</definedName>
    <definedName name="RAAgentsFee">#REF!</definedName>
    <definedName name="RAB">#REF!</definedName>
    <definedName name="RAB_OpenValDate">#REF!</definedName>
    <definedName name="racle">#REF!</definedName>
    <definedName name="RAFee">#REF!</definedName>
    <definedName name="RANGE">#REF!</definedName>
    <definedName name="rate">#REF!</definedName>
    <definedName name="Rates">#REF!</definedName>
    <definedName name="Ratioprintarea">#REF!</definedName>
    <definedName name="rbpdetailed">#REF!</definedName>
    <definedName name="RBPSUMMARY">#REF!</definedName>
    <definedName name="RCP_1to5">"2015-16 to 2019-20"</definedName>
    <definedName name="RCT">OFFSET(#REF!,1,0,1,1):INDEX(#REF!,COUNTIF(#REF!,"?*"))</definedName>
    <definedName name="RCTColHeaderRows">#REF!</definedName>
    <definedName name="RCTRangeToClear">#REF!</definedName>
    <definedName name="RCTRangeToCopy">#REF!</definedName>
    <definedName name="Real_date">#REF!</definedName>
    <definedName name="Real_to_Nominal">'Lookup|Tables'!$H$72:$H$77</definedName>
    <definedName name="RECAUST1">#REF!</definedName>
    <definedName name="RECAUST2">#REF!</definedName>
    <definedName name="RECEIPTS99">#REF!</definedName>
    <definedName name="RechargeLF">#REF!</definedName>
    <definedName name="Red">#REF!</definedName>
    <definedName name="RedcliffeHospital">#REF!</definedName>
    <definedName name="redemption">#REF!</definedName>
    <definedName name="RefiDate1">#REF!</definedName>
    <definedName name="RefinanceFeesBookDepnRate">#REF!</definedName>
    <definedName name="RefiTaxDepn">#REF!</definedName>
    <definedName name="Reg_Period_Length">#REF!</definedName>
    <definedName name="reg2Hier1">#REF!</definedName>
    <definedName name="reg2Hier2">#REF!</definedName>
    <definedName name="reg2Hier3">#REF!</definedName>
    <definedName name="reg2Hier4">#REF!</definedName>
    <definedName name="reg2Hier5">#REF!</definedName>
    <definedName name="reg3Hier1">#REF!</definedName>
    <definedName name="reg3Hier2">#REF!</definedName>
    <definedName name="reg3Hier3">#REF!</definedName>
    <definedName name="reg3Hier4">#REF!</definedName>
    <definedName name="reg3Hier5">#REF!</definedName>
    <definedName name="reg4Hier1">#REF!</definedName>
    <definedName name="reg4Hier2">#REF!</definedName>
    <definedName name="reg4Hier3">#REF!</definedName>
    <definedName name="reg4Hier4">#REF!</definedName>
    <definedName name="reg4Hier5">#REF!</definedName>
    <definedName name="reg5Hier1">#REF!</definedName>
    <definedName name="reg5Hier2">#REF!</definedName>
    <definedName name="reg5Hier3">#REF!</definedName>
    <definedName name="reg5Hier4">#REF!</definedName>
    <definedName name="reg5Hier5">#REF!</definedName>
    <definedName name="RegDistInt">#REF!</definedName>
    <definedName name="RegDistMba">#REF!</definedName>
    <definedName name="RegearingIntOnlyEnd">#REF!</definedName>
    <definedName name="regHier1">#REF!</definedName>
    <definedName name="regHier2">#REF!</definedName>
    <definedName name="regHier3">#REF!</definedName>
    <definedName name="regHier4">#REF!</definedName>
    <definedName name="regHier5">#REF!</definedName>
    <definedName name="regHierAct">#REF!</definedName>
    <definedName name="regHierAva">#REF!</definedName>
    <definedName name="regHierCode">#REF!</definedName>
    <definedName name="regHierEff">#REF!</definedName>
    <definedName name="regHierID">#REF!</definedName>
    <definedName name="regHierName">#REF!</definedName>
    <definedName name="regHierOrgSub">#REF!</definedName>
    <definedName name="regHierOrgVis">#REF!</definedName>
    <definedName name="regHierSup">#REF!</definedName>
    <definedName name="regIncCode">#REF!</definedName>
    <definedName name="Region_Codes2">#REF!</definedName>
    <definedName name="regionCode">#REF!</definedName>
    <definedName name="regionID">#REF!</definedName>
    <definedName name="regionName">#REF!</definedName>
    <definedName name="Rego">#REF!</definedName>
    <definedName name="regOrgCont">#REF!</definedName>
    <definedName name="regOrgCont2">#REF!</definedName>
    <definedName name="regOrgCont3">#REF!</definedName>
    <definedName name="regOrgCont4">#REF!</definedName>
    <definedName name="regOrgCont5">#REF!</definedName>
    <definedName name="regOrgSub">#REF!</definedName>
    <definedName name="RegoToDriver">#REF!</definedName>
    <definedName name="REL">#REF!</definedName>
    <definedName name="Related_Worktags_Dim">OFFSET(#REF!,0,0,(COUNTA(#REF!))-1,1)</definedName>
    <definedName name="rem_dollarperGJ">#REF!</definedName>
    <definedName name="RepaymentPaste1">#REF!</definedName>
    <definedName name="replaceSheets">#REF!</definedName>
    <definedName name="REPORTING">#REF!</definedName>
    <definedName name="Reporting_Period">#REF!</definedName>
    <definedName name="ReportingDate">#REF!</definedName>
    <definedName name="Reserving_Target">#REF!</definedName>
    <definedName name="Reserving_Target2">#REF!</definedName>
    <definedName name="ResidualValuation">#REF!</definedName>
    <definedName name="ResNo_Tbl">#REF!</definedName>
    <definedName name="RESPONSIBILITYAPPLICATIONID1">#REF!</definedName>
    <definedName name="RESPONSIBILITYID1">#REF!</definedName>
    <definedName name="RESPONSIBILITYNAME1">#REF!</definedName>
    <definedName name="RestartFrequency">#REF!</definedName>
    <definedName name="Retail">#REF!</definedName>
    <definedName name="retrievedata">#REF!</definedName>
    <definedName name="RetTarBud03">#REF!</definedName>
    <definedName name="Reunion">#REF!</definedName>
    <definedName name="Rev_Solve">#REF!</definedName>
    <definedName name="RevCat">#REF!</definedName>
    <definedName name="revCatHier2">#REF!</definedName>
    <definedName name="revCatName">#REF!</definedName>
    <definedName name="Revenue_Categories">OFFSET(#REF!,0,0,(COUNTA(#REF!))-3,1)</definedName>
    <definedName name="Revenue_End">#REF!</definedName>
    <definedName name="RevHedge_B003">#REF!</definedName>
    <definedName name="RevHedge_B080">#REF!</definedName>
    <definedName name="RevHedge_B081">#REF!</definedName>
    <definedName name="RevHedge_B111">#REF!</definedName>
    <definedName name="RevHedge_J002">#REF!</definedName>
    <definedName name="RevHedge_J074">#REF!</definedName>
    <definedName name="RevSensFlag">#REF!</definedName>
    <definedName name="Rf">#REF!</definedName>
    <definedName name="RFMLytton">#REF!</definedName>
    <definedName name="RFMRBPExp">#REF!</definedName>
    <definedName name="RIBBON_OBJECT_POINTER">217046088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>FALSE</definedName>
    <definedName name="RiskMonitorConvergence">FALSE</definedName>
    <definedName name="RiskMultipleCPUSupportEnabled">TRUE</definedName>
    <definedName name="RiskNumIterations" hidden="1">10000</definedName>
    <definedName name="RiskNumSimulations" hidden="1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 hidden="1">3</definedName>
    <definedName name="RiskSelectedCell" hidden="1">"$AB$327"</definedName>
    <definedName name="RiskSelectedNameCell1" hidden="1">"$AB$321"</definedName>
    <definedName name="RiskSelectedNameCell2" hidden="1">"$P$10"</definedName>
    <definedName name="RiskStandardRecalc" hidden="1">1</definedName>
    <definedName name="RiskSwapState">FALSE</definedName>
    <definedName name="RiskUpdateDisplay">FALSE</definedName>
    <definedName name="RiskUseDifferentSeedForEachSim">FALSE</definedName>
    <definedName name="RiskUseFixedSeed">TRUE</definedName>
    <definedName name="RiskUseMultipleCPUs">TRUE</definedName>
    <definedName name="RL_tbl">#REF!</definedName>
    <definedName name="RLPL">#REF!</definedName>
    <definedName name="RMCOptions">"*000000000000000"</definedName>
    <definedName name="RN">#REF!</definedName>
    <definedName name="RNG_IRRMATRIX">#REF!</definedName>
    <definedName name="RNG_NPVMATRIX">#REF!</definedName>
    <definedName name="RNG_PBMATRIX">#REF!</definedName>
    <definedName name="rngTermStructure">#REF!,#REF!</definedName>
    <definedName name="rnPrint10">#REF!</definedName>
    <definedName name="rnPrint2">#REF!</definedName>
    <definedName name="rnPrint3">#REF!</definedName>
    <definedName name="rnPrint4">#REF!</definedName>
    <definedName name="rnPrint5">#REF!</definedName>
    <definedName name="rnPrint6">#REF!</definedName>
    <definedName name="rnPrint7">#REF!</definedName>
    <definedName name="rnPrint8">#REF!</definedName>
    <definedName name="Rockhampton">#REF!</definedName>
    <definedName name="Rockhampton_Costs">#REF!</definedName>
    <definedName name="RockhamptonPrison">#REF!</definedName>
    <definedName name="RockStep1">#REF!</definedName>
    <definedName name="RockStep2">#REF!</definedName>
    <definedName name="RockStep3">#REF!</definedName>
    <definedName name="RockStep4">#REF!</definedName>
    <definedName name="RockStep5">#REF!</definedName>
    <definedName name="RockStep6">#REF!</definedName>
    <definedName name="Rolling">#REF!</definedName>
    <definedName name="Rollover">#REF!</definedName>
    <definedName name="Rollover_3yr">#REF!</definedName>
    <definedName name="Romania">#REF!</definedName>
    <definedName name="ron">#REF!</definedName>
    <definedName name="ROS_NonDed_B038">#REF!</definedName>
    <definedName name="ROS_NonDed_J901">#REF!</definedName>
    <definedName name="ROSConversion">#REF!</definedName>
    <definedName name="ROSConversionIndicator">#REF!</definedName>
    <definedName name="ROSCouponDeductible">#REF!</definedName>
    <definedName name="ROSIndicator">#REF!</definedName>
    <definedName name="Rounding">#REF!</definedName>
    <definedName name="Rounding_Switch">#REF!</definedName>
    <definedName name="Rounding_Tolerance">#REF!</definedName>
    <definedName name="row">#REF!</definedName>
    <definedName name="RowColumnAligned">TRUE</definedName>
    <definedName name="RowColumnInsInfo">TRUE</definedName>
    <definedName name="ROWSTOUPLOAD1">#REF!</definedName>
    <definedName name="RP">#REF!</definedName>
    <definedName name="rPipelineAssets">#REF!</definedName>
    <definedName name="RPS1_Allinrate">#REF!</definedName>
    <definedName name="RPS1_commencement_date">#REF!</definedName>
    <definedName name="RPS1_description">#REF!</definedName>
    <definedName name="RPS1_drawdown">#REF!</definedName>
    <definedName name="RPS1_drawdown_date">#REF!</definedName>
    <definedName name="RPS1_maturity_date">#REF!</definedName>
    <definedName name="RPS1_switch">#REF!</definedName>
    <definedName name="RPSConversion">#REF!</definedName>
    <definedName name="RPSCouponDeductible">#REF!</definedName>
    <definedName name="rpt_1">#REF!</definedName>
    <definedName name="rpt_2">#REF!</definedName>
    <definedName name="rpt_3">#REF!</definedName>
    <definedName name="Rpt_BudVsAct">#REF!</definedName>
    <definedName name="Rpt_MarginExplain">#REF!</definedName>
    <definedName name="Rpt_MoombaAudit">#REF!</definedName>
    <definedName name="Rpt_QldAudit">#REF!</definedName>
    <definedName name="Rpt_QldBudSumm">#REF!</definedName>
    <definedName name="Rpt_QldSumm">#REF!</definedName>
    <definedName name="Rpt_SEAudit">#REF!</definedName>
    <definedName name="rr">INDEX(INDIRECT(CountryShortCode&amp;"Codes"),MATCH(Item,INDIRECT(CountryShortCode&amp;"Desc"),0))</definedName>
    <definedName name="rreal">#REF!</definedName>
    <definedName name="RREST">#REF!</definedName>
    <definedName name="rrf">#REF!</definedName>
    <definedName name="rSharedAssets">#REF!</definedName>
    <definedName name="rt10yrSwap">#REF!</definedName>
    <definedName name="RTav">#REF!</definedName>
    <definedName name="RTav2">#REF!</definedName>
    <definedName name="rtCPI">#REF!</definedName>
    <definedName name="rtRf1">#REF!</definedName>
    <definedName name="Russian_Federation">#REF!</definedName>
    <definedName name="rvanilla">#REF!</definedName>
    <definedName name="rvanilla01">#REF!</definedName>
    <definedName name="rvanilla02">#REF!</definedName>
    <definedName name="rvanilla03">#REF!</definedName>
    <definedName name="rvanilla04">#REF!</definedName>
    <definedName name="rvanilla05">#REF!</definedName>
    <definedName name="rvanilla06">#REF!</definedName>
    <definedName name="rvanilla07">#REF!</definedName>
    <definedName name="rvanilla08">#REF!</definedName>
    <definedName name="rvanilla09">#REF!</definedName>
    <definedName name="rvanilla10">#REF!</definedName>
    <definedName name="Rwanda">#REF!</definedName>
    <definedName name="RWT_Cost_Center">#REF!</definedName>
    <definedName name="RWT_Custom_Org">OFFSET(#REF!,0,0,(COUNTA(#REF!))-1,1)</definedName>
    <definedName name="RWT_Custom_Worktag">OFFSET(#REF!,0,0,(COUNTA(#REF!))-1,1)</definedName>
    <definedName name="RWT_Customer">OFFSET(#REF!,0,0,(COUNTA(#REF!))-1,1)</definedName>
    <definedName name="RWT_Expense_Item">OFFSET(#REF!,0,0,(COUNTA(#REF!))-1,1)</definedName>
    <definedName name="RWT_Gift">OFFSET(#REF!,0,0,(COUNTA(#REF!))-1,1)</definedName>
    <definedName name="RWT_Grant">OFFSET(#REF!,0,0,(COUNTA(#REF!))-1,1)</definedName>
    <definedName name="RWT_Loan">OFFSET(#REF!,0,0,(COUNTA(#REF!))-1,1)</definedName>
    <definedName name="RWT_Program">OFFSET(#REF!,0,0,(COUNTA(#REF!))-1,1)</definedName>
    <definedName name="RWT_Project">OFFSET(#REF!,0,0,(COUNTA(#REF!))-1,1)</definedName>
    <definedName name="RWT_Region">OFFSET(#REF!,0,0,(COUNTA(#REF!))-1,1)</definedName>
    <definedName name="RWT_Revenue_Category">OFFSET(#REF!,0,0,(COUNTA(#REF!))-1,1)</definedName>
    <definedName name="RWT_Sales_Item">OFFSET(#REF!,0,0,(COUNTA(#REF!))-1,1)</definedName>
    <definedName name="RWT_Spend_Category">OFFSET(#REF!,0,0,(COUNTA(#REF!))-1,1)</definedName>
    <definedName name="RWT_Sponsor">OFFSET(#REF!,0,0,(COUNTA(#REF!))-1,1)</definedName>
    <definedName name="rYesNo">#REF!</definedName>
    <definedName name="s_Measure">#REF!</definedName>
    <definedName name="s_rev_00_RevCap">#REF!</definedName>
    <definedName name="s_rev_01_RevCap">#REF!</definedName>
    <definedName name="s_rev_02_RevCap">#REF!</definedName>
    <definedName name="s_rev_03_RevCap">#REF!</definedName>
    <definedName name="s_rev_04_RevCap">#REF!</definedName>
    <definedName name="s_rev_05_RevCap">#REF!</definedName>
    <definedName name="s_rev_06_RevCap">#REF!</definedName>
    <definedName name="s_rev_07_RevCap">#REF!</definedName>
    <definedName name="s_rev_08_RevCap">#REF!</definedName>
    <definedName name="s_rev_09_RevCap">#REF!</definedName>
    <definedName name="s_rev_10_RevCap">#REF!</definedName>
    <definedName name="s_Version">#REF!</definedName>
    <definedName name="s_Year">#REF!</definedName>
    <definedName name="SA_AMS_city">#REF!</definedName>
    <definedName name="SA_AMS_Regional">#REF!</definedName>
    <definedName name="SA_BudgetData">#REF!</definedName>
    <definedName name="Safety" hidden="1">{"JVSumm_Report",#N/A,FALSE,"JV Summ";"Newman_Report",#N/A,FALSE,"Output - 7";"Yandi_Report",#N/A,FALSE,"Output - 8"}</definedName>
    <definedName name="Saint_Barthelemy">#REF!</definedName>
    <definedName name="Saint_Helena__Ascension_and_Tristan_da_Cunha">#REF!</definedName>
    <definedName name="Saint_Kitts_and_Nevis">#REF!</definedName>
    <definedName name="Saint_Lucia">#REF!</definedName>
    <definedName name="Saint_Martin">#REF!</definedName>
    <definedName name="Saint_Pierre_and_Miquelon">#REF!</definedName>
    <definedName name="Saint_Vincent_and_the_Grenadines">#REF!</definedName>
    <definedName name="Samoa">#REF!</definedName>
    <definedName name="SAMortgageDuty">#REF!</definedName>
    <definedName name="San_Marino">#REF!</definedName>
    <definedName name="sANTOS">#REF!</definedName>
    <definedName name="Sao_Tome_and_Principe">#REF!</definedName>
    <definedName name="SAPBEXhrIndnt" hidden="1">"Wide"</definedName>
    <definedName name="SAPsysID" hidden="1">"708C5W7SBKP804JT78WJ0JNKI"</definedName>
    <definedName name="SAPwbID" hidden="1">"ARS"</definedName>
    <definedName name="Saudi_Arabia">#REF!</definedName>
    <definedName name="Scenario">#REF!</definedName>
    <definedName name="Scenario_Name">#REF!</definedName>
    <definedName name="sch3a">#REF!</definedName>
    <definedName name="SCHED_G">#REF!</definedName>
    <definedName name="SCHEDULE_A__RECONCILIATION_BETWEEN_STATUTORY_AND_REGULATORY_ACCOUNTS_REGULATORY_STATEMENT_OF_FINANCIAL_RETURNS">#REF!</definedName>
    <definedName name="SCHEDULE_B__RECONCILIATION_BETWEEN_STATUTORY_AND_REGULATORY_ACCOUNTS__REGULATORY_STATEMENT_OF_FINANCIAL_POSITION">#REF!</definedName>
    <definedName name="SCHEDULE_C__RECONCILIATION_BETWEEN_STATUTORY_ACCOUNTS_AND_REGULATORY_ACCOUNTS__REGULATORY_STATEMENT_OF_CASH_FLOWS">#REF!</definedName>
    <definedName name="SCHEDULE_E__NON_CAPITAL_COSTS">#REF!</definedName>
    <definedName name="SCHEDULE_G__DISPOSALS__BOOK_VALUE_OF_ASSETS_DISPOSED">#REF!</definedName>
    <definedName name="Schedule_of_Debt_Facilities">#REF!</definedName>
    <definedName name="Schedule_of_Debt_Summary">#REF!</definedName>
    <definedName name="Schedule_of_Hedging__Exposure_Comparison">#REF!</definedName>
    <definedName name="Schedule_of_Hedging__Summary">#REF!</definedName>
    <definedName name="SCHEDULE_OF_OTHER_RECONCILIATION_ITEMS">#REF!</definedName>
    <definedName name="scope">#REF!</definedName>
    <definedName name="Scorecard">#REF!</definedName>
    <definedName name="Scorecard_Rating">#REF!</definedName>
    <definedName name="SCpreconfig">#REF!</definedName>
    <definedName name="sdfdsf">#REF!,#REF!,#REF!,#REF!,#REF!,#REF!</definedName>
    <definedName name="sdfs">#REF!</definedName>
    <definedName name="sdfsdf">#REF!,#REF!,#REF!,#REF!,#REF!,#REF!</definedName>
    <definedName name="SDT">#REF!</definedName>
    <definedName name="SE_Retail_Vol">#REF!</definedName>
    <definedName name="SE_Wholesale_Vol">#REF!</definedName>
    <definedName name="SeaGasCapexSens">#REF!</definedName>
    <definedName name="SeaGasContractEnd">#REF!</definedName>
    <definedName name="SeaGasEndOps">#REF!</definedName>
    <definedName name="SeaGasOMMargin">#REF!</definedName>
    <definedName name="SeaGasOpexEsc">#REF!</definedName>
    <definedName name="SeaGasOpexEscBaseDate">#REF!</definedName>
    <definedName name="SeaGasOpsFlag">#REF!</definedName>
    <definedName name="SeaGasOpsStart">#REF!</definedName>
    <definedName name="SeaGasRevEsc">#REF!</definedName>
    <definedName name="SeaGasRevEscBaseDate">#REF!</definedName>
    <definedName name="SeaGasRevPostContract">#REF!</definedName>
    <definedName name="SeaGasRevPostContractEndDate">#REF!</definedName>
    <definedName name="SEast">#REF!</definedName>
    <definedName name="SEast1">#REF!</definedName>
    <definedName name="Secs_In_Min">#REF!</definedName>
    <definedName name="SEGLIST">#REF!</definedName>
    <definedName name="SEGMENTSUM">#REF!</definedName>
    <definedName name="Select">#REF!</definedName>
    <definedName name="Semi_Ann">#REF!</definedName>
    <definedName name="sencount">1</definedName>
    <definedName name="Senegal">#REF!</definedName>
    <definedName name="Sensitivity_Movement">#REF!</definedName>
    <definedName name="Sensitivity_Print_Area">#REF!</definedName>
    <definedName name="Seo">#REF!</definedName>
    <definedName name="Sep">#REF!</definedName>
    <definedName name="SEP08SPEND">#REF!</definedName>
    <definedName name="SEP09SPEND">#REF!</definedName>
    <definedName name="Serbia">#REF!</definedName>
    <definedName name="Series">#REF!</definedName>
    <definedName name="SETOFBOOKSID1">#REF!</definedName>
    <definedName name="SETOFBOOKSNAME1">#REF!</definedName>
    <definedName name="settle">#REF!</definedName>
    <definedName name="Seychelles">#REF!</definedName>
    <definedName name="SFA_Amort">#REF!</definedName>
    <definedName name="SGRSUYTYIUYOYO">#REF!</definedName>
    <definedName name="SGSA_ACQ_2013a">#REF!</definedName>
    <definedName name="SGSA_ACQ_2014">#REF!</definedName>
    <definedName name="SGSA_ACQ_2014a">#REF!</definedName>
    <definedName name="SGSA_ACQ_2015">#REF!</definedName>
    <definedName name="SGTable">#REF!</definedName>
    <definedName name="SharedRego">#REF!</definedName>
    <definedName name="SHAREDSERV">#REF!</definedName>
    <definedName name="Sheet_Index">#REF!</definedName>
    <definedName name="Shell">#REF!</definedName>
    <definedName name="Shell_1">#REF!</definedName>
    <definedName name="Shell_2">#REF!</definedName>
    <definedName name="Sierra_Leone">#REF!</definedName>
    <definedName name="sigma_cu">#REF!</definedName>
    <definedName name="Signals_Master">#REF!</definedName>
    <definedName name="SIL">#REF!</definedName>
    <definedName name="SIL_Mth">#REF!</definedName>
    <definedName name="Singapore">#REF!</definedName>
    <definedName name="Sint_Maarten">#REF!</definedName>
    <definedName name="Site_Address">#REF!</definedName>
    <definedName name="Slovakia">#REF!</definedName>
    <definedName name="Slovenia">#REF!</definedName>
    <definedName name="SMECustNo">#REF!</definedName>
    <definedName name="SN">#REF!</definedName>
    <definedName name="Solomon_Islands">#REF!</definedName>
    <definedName name="Solve_NPV_5">#REF!</definedName>
    <definedName name="SolveFormulas">#REF!</definedName>
    <definedName name="solver_adj" hidden="1">#REF!</definedName>
    <definedName name="solver_cvg">0.001</definedName>
    <definedName name="solver_drv">1</definedName>
    <definedName name="solver_est">1</definedName>
    <definedName name="solver_itr">100</definedName>
    <definedName name="solver_lin">2</definedName>
    <definedName name="solver_neg">2</definedName>
    <definedName name="solver_num">0</definedName>
    <definedName name="solver_nwt">1</definedName>
    <definedName name="solver_opt" hidden="1">#REF!</definedName>
    <definedName name="solver_pre">0.000001</definedName>
    <definedName name="solver_scl">2</definedName>
    <definedName name="solver_sho">2</definedName>
    <definedName name="solver_tim">100</definedName>
    <definedName name="solver_tol">0.05</definedName>
    <definedName name="solver_typ">3</definedName>
    <definedName name="solver_val">1863661</definedName>
    <definedName name="Somalia">#REF!</definedName>
    <definedName name="Source">#REF!</definedName>
    <definedName name="Source_Cost">#REF!</definedName>
    <definedName name="South_Africa">#REF!</definedName>
    <definedName name="South_Sudan">#REF!</definedName>
    <definedName name="SP_Table_Data">#REF!,#REF!,#REF!,#REF!,#REF!</definedName>
    <definedName name="Spain">#REF!</definedName>
    <definedName name="Spec_WACC">#REF!</definedName>
    <definedName name="SPECIFIC">#REF!</definedName>
    <definedName name="Spend_Categories">OFFSET(#REF!,0,0,(COUNTA(#REF!))-2,1)</definedName>
    <definedName name="SpendCat">#REF!</definedName>
    <definedName name="spendCatAdPayUse">#REF!</definedName>
    <definedName name="spendCatExpUse">#REF!</definedName>
    <definedName name="spendCatHier2">#REF!</definedName>
    <definedName name="spendCatID">#REF!</definedName>
    <definedName name="spendCatName">#REF!</definedName>
    <definedName name="spendCatProcUse">#REF!</definedName>
    <definedName name="spendCatSupInUse">#REF!</definedName>
    <definedName name="spendCatTrackIt">#REF!</definedName>
    <definedName name="spendCatUsage">#REF!</definedName>
    <definedName name="SPENDFEB09">#REF!</definedName>
    <definedName name="SpotUSD">#REF!</definedName>
    <definedName name="srcNmdRng">#REF!</definedName>
    <definedName name="srcShtNm">#REF!</definedName>
    <definedName name="Sri_Lanka">#REF!</definedName>
    <definedName name="ss" hidden="1">{#N/A,#N/A,FALSE,"CapitalReport"}</definedName>
    <definedName name="SSSS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AFFAUG08">#REF!</definedName>
    <definedName name="StampDutyFee">#REF!</definedName>
    <definedName name="StampDutyFeeDiff">#REF!</definedName>
    <definedName name="StampDutyFeePaste">#REF!</definedName>
    <definedName name="Start">#REF!</definedName>
    <definedName name="start_1">#REF!</definedName>
    <definedName name="Start_2001">#REF!</definedName>
    <definedName name="Start_date">#REF!</definedName>
    <definedName name="Start_of_Contract_Range">#REF!</definedName>
    <definedName name="startdate">#REF!</definedName>
    <definedName name="STARTJOURNALIMPORT1">#REF!</definedName>
    <definedName name="StartPeriodName1">#REF!</definedName>
    <definedName name="StartPrevWeek">#REF!</definedName>
    <definedName name="State">#REF!</definedName>
    <definedName name="State_Filter_Criteria">#REF!</definedName>
    <definedName name="STATEMENT_1__REGULATORY_STATEMENT_OF_FINANCIAL_RETURNS">#REF!</definedName>
    <definedName name="STATEMENT_2__REGULATORY_STATEMENT_OF_FINANCIAL_POSITION">#REF!</definedName>
    <definedName name="STATEMENT_3__REGULATORY_STATEMENT_OF_CASH_FLOWS">#REF!</definedName>
    <definedName name="StateRate">#REF!</definedName>
    <definedName name="Station_Capacity">#REF!</definedName>
    <definedName name="Status">OFFSET(#REF!,0,0,(COUNTA(#REF!))-1,1)</definedName>
    <definedName name="stef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p1_dollar">#REF!</definedName>
    <definedName name="step1_dollarperGJ">#REF!</definedName>
    <definedName name="step2_dollar">#REF!</definedName>
    <definedName name="step2_dollarperGJ">#REF!</definedName>
    <definedName name="step2_GJ">#REF!</definedName>
    <definedName name="step3_dollar">#REF!</definedName>
    <definedName name="step3_dollarperGJ">#REF!</definedName>
    <definedName name="step3_GJ">#REF!</definedName>
    <definedName name="step4_dollar">#REF!</definedName>
    <definedName name="step4_dollarperGJ">#REF!</definedName>
    <definedName name="step4_GJ">#REF!</definedName>
    <definedName name="step5_dollar">#REF!</definedName>
    <definedName name="step5_dollarperGJ">#REF!</definedName>
    <definedName name="step5_GJ">#REF!</definedName>
    <definedName name="step6_dollar">#REF!</definedName>
    <definedName name="step6_dollarperGJ">#REF!</definedName>
    <definedName name="step6_GJ">#REF!</definedName>
    <definedName name="step7_dollar">#REF!</definedName>
    <definedName name="step7_dollarperGJ">#REF!</definedName>
    <definedName name="step7_GJ">#REF!</definedName>
    <definedName name="step8_dollar">#REF!</definedName>
    <definedName name="step8_dollarperGJ">#REF!</definedName>
    <definedName name="step8_GJ">#REF!</definedName>
    <definedName name="Sth_Table_Data">#REF!,#REF!,#REF!,#REF!,#REF!,#REF!,#REF!</definedName>
    <definedName name="STI_Rounding_Factor">#REF!</definedName>
    <definedName name="Stock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stop">#REF!</definedName>
    <definedName name="Strategies">#REF!</definedName>
    <definedName name="StructuralMargin">#REF!</definedName>
    <definedName name="Sub_Ledger_Range">#REF!</definedName>
    <definedName name="SubDebMarginTable">#REF!</definedName>
    <definedName name="SubDebtAmortPeriod">#REF!</definedName>
    <definedName name="SubDebtAmortPeriodEndDate">#REF!</definedName>
    <definedName name="SubDebtAmortPeriodStartDate">#REF!</definedName>
    <definedName name="SubDebtDeductible">#REF!</definedName>
    <definedName name="SubDebtMargin">#REF!</definedName>
    <definedName name="SubDebtYrstoAmort">#REF!</definedName>
    <definedName name="Sudan">#REF!</definedName>
    <definedName name="Sue">#REF!</definedName>
    <definedName name="sum">#REF!</definedName>
    <definedName name="summarybalancesheet">#REF!</definedName>
    <definedName name="summaryconsolidation">#REF!</definedName>
    <definedName name="Sunshine">#REF!</definedName>
    <definedName name="Sunshine_Cost">#REF!</definedName>
    <definedName name="Sup_Table_Data">#REF!,#REF!,#REF!,#REF!,#REF!,#REF!</definedName>
    <definedName name="supHier">#REF!</definedName>
    <definedName name="supIDTable">OFFSET(#REF!,1,0,COUNTA(#REF!)-13,2)</definedName>
    <definedName name="supplierNamesDD">OFFSET(#REF!,1,0,COUNTA(#REF!)-1,1)</definedName>
    <definedName name="SUPPLY">#REF!</definedName>
    <definedName name="Supply_Origin">#REF!</definedName>
    <definedName name="Suriname">#REF!</definedName>
    <definedName name="Svalbard_and_Jan_Mayen">#REF!</definedName>
    <definedName name="Swap_Fixed_Rate">#REF!</definedName>
    <definedName name="Swap_Fixed_Rate_2">#REF!</definedName>
    <definedName name="Swap_Fixed_Rate_3">#REF!</definedName>
    <definedName name="Swap_Fixed_Rate_Op">#REF!</definedName>
    <definedName name="Swap_Principal_3">#REF!</definedName>
    <definedName name="Swap_Principal_4">#REF!</definedName>
    <definedName name="Swap_Principal_5">#REF!</definedName>
    <definedName name="Swap_Principal_6">#REF!</definedName>
    <definedName name="Swap_Target">#REF!</definedName>
    <definedName name="Swap3">#REF!</definedName>
    <definedName name="Swap5">#REF!</definedName>
    <definedName name="Swap7">#REF!</definedName>
    <definedName name="SwapMask">#REF!</definedName>
    <definedName name="Swaziland">#REF!</definedName>
    <definedName name="Sweden">#REF!</definedName>
    <definedName name="Switzerland">#REF!</definedName>
    <definedName name="synch">RAND()</definedName>
    <definedName name="Syria">#REF!</definedName>
    <definedName name="System_Peak">#REF!</definedName>
    <definedName name="SysUser">OFFSET(#REF!,1,0,1,1):INDEX(#REF!,COUNTIF(#REF!,"?*"))</definedName>
    <definedName name="SysUserColHeaderRows">#REF!</definedName>
    <definedName name="SysUserRangeToClear">#REF!</definedName>
    <definedName name="SysUserRangeToCopy">#REF!</definedName>
    <definedName name="t">1000</definedName>
    <definedName name="Table">#REF!</definedName>
    <definedName name="Table_QldAGLBill">#REF!</definedName>
    <definedName name="Table_QldOtherCharges">#REF!</definedName>
    <definedName name="Table_QldPGEBill">#REF!</definedName>
    <definedName name="Table_QldRechargeSumm">#REF!</definedName>
    <definedName name="Table_QldSales">#REF!</definedName>
    <definedName name="Table_QldVarSumm">#REF!</definedName>
    <definedName name="Table_QldWellheadInvoices">#REF!</definedName>
    <definedName name="Taiwan">#REF!</definedName>
    <definedName name="Tajikistan">#REF!</definedName>
    <definedName name="Talent">OFFSET(#REF!,1,0,1,1):INDEX(#REF!,COUNTIF(#REF!,"?*"))</definedName>
    <definedName name="TalentColHeaderRows">#REF!</definedName>
    <definedName name="TalentRangeToClear">#REF!</definedName>
    <definedName name="TalentRangeToCopy">#REF!</definedName>
    <definedName name="Tanzania">#REF!</definedName>
    <definedName name="Target_DSCR">#REF!</definedName>
    <definedName name="Target_MDQ">#REF!</definedName>
    <definedName name="Target_Tail">#REF!</definedName>
    <definedName name="TargetDSCRTable">#REF!</definedName>
    <definedName name="TARIFF">#REF!</definedName>
    <definedName name="TariffCR">#REF!</definedName>
    <definedName name="TariffTH">#REF!</definedName>
    <definedName name="TARIFFTRANSPORT">#REF!</definedName>
    <definedName name="tarShtNm">#REF!</definedName>
    <definedName name="Task">#REF!</definedName>
    <definedName name="TaskList">#REF!</definedName>
    <definedName name="Tax">#REF!</definedName>
    <definedName name="Tax_Expense">#REF!</definedName>
    <definedName name="Tax_Life">#REF!</definedName>
    <definedName name="Tax_Rate">#REF!</definedName>
    <definedName name="TAX_RATE_94_95_________TAX1">#REF!</definedName>
    <definedName name="TAXATION">#REF!</definedName>
    <definedName name="TAXATION_CALCULATION">#REF!</definedName>
    <definedName name="taxcalcs">#REF!</definedName>
    <definedName name="TaxID_Afghanistan">#REF!</definedName>
    <definedName name="TaxID_Albania">#REF!</definedName>
    <definedName name="TaxID_Algeria">#REF!</definedName>
    <definedName name="TaxID_American_Samoa">#REF!</definedName>
    <definedName name="TaxID_Andorra">#REF!</definedName>
    <definedName name="TaxID_Angola">#REF!</definedName>
    <definedName name="TaxID_Anguilla">#REF!</definedName>
    <definedName name="TaxID_Antigua_and_Barbuda">#REF!</definedName>
    <definedName name="TaxID_Argentina">#REF!</definedName>
    <definedName name="TaxID_Armenia">#REF!</definedName>
    <definedName name="TaxID_Aruba">#REF!</definedName>
    <definedName name="TaxID_Australia">#REF!</definedName>
    <definedName name="TaxID_Austria">#REF!</definedName>
    <definedName name="TaxID_Azerbaijan">#REF!</definedName>
    <definedName name="TaxID_Bahamas">#REF!</definedName>
    <definedName name="TaxID_Bahrain">#REF!</definedName>
    <definedName name="TaxID_Bangladesh">#REF!</definedName>
    <definedName name="TaxID_Barbados">#REF!</definedName>
    <definedName name="TaxID_Belarus">#REF!</definedName>
    <definedName name="TaxID_Belgium">#REF!</definedName>
    <definedName name="TaxID_Belize">#REF!</definedName>
    <definedName name="TaxID_Benin">#REF!</definedName>
    <definedName name="TaxID_Bermuda">#REF!</definedName>
    <definedName name="TaxID_Bhutan">#REF!</definedName>
    <definedName name="TaxID_Bolivia">#REF!</definedName>
    <definedName name="TaxID_Bonaire_Sint_Eustatius_and_Saba">#REF!</definedName>
    <definedName name="TaxID_Bosnia_and_Herzegovina">#REF!</definedName>
    <definedName name="TaxID_Botswana">#REF!</definedName>
    <definedName name="TaxID_Brazil">#REF!</definedName>
    <definedName name="TaxID_British_Indian_Ocean_Territory">#REF!</definedName>
    <definedName name="TaxID_British_Virgin_Islands">#REF!</definedName>
    <definedName name="TaxID_Brunei">#REF!</definedName>
    <definedName name="TaxID_Bulgaria">#REF!</definedName>
    <definedName name="TaxID_Burkina_Faso">#REF!</definedName>
    <definedName name="TaxID_Burundi">#REF!</definedName>
    <definedName name="TaxID_Cabo_Verde">#REF!</definedName>
    <definedName name="TaxID_Cambodia">#REF!</definedName>
    <definedName name="TaxID_Cameroon">#REF!</definedName>
    <definedName name="TaxID_Canada">#REF!</definedName>
    <definedName name="TaxID_Cayman_Islands">#REF!</definedName>
    <definedName name="TaxID_Central_African_Republic">#REF!</definedName>
    <definedName name="TaxID_Chad">#REF!</definedName>
    <definedName name="TaxID_Chile">#REF!</definedName>
    <definedName name="TaxID_China">#REF!</definedName>
    <definedName name="TaxID_Colombia">#REF!</definedName>
    <definedName name="TaxID_Comoros">#REF!</definedName>
    <definedName name="TaxID_Congo">#REF!</definedName>
    <definedName name="TaxID_Congo__Democratic_Republic_of_the">#REF!</definedName>
    <definedName name="TaxID_Congo_Democratic_Republic_of_the">#REF!</definedName>
    <definedName name="TaxID_Cook_Islands">#REF!</definedName>
    <definedName name="TaxID_Costa_Rica">#REF!</definedName>
    <definedName name="TaxID_Côte_dIvoire">#REF!</definedName>
    <definedName name="TaxID_Croatia">#REF!</definedName>
    <definedName name="TaxID_Cuba">#REF!</definedName>
    <definedName name="TaxID_Curaçao">#REF!</definedName>
    <definedName name="TaxID_Cyprus">#REF!</definedName>
    <definedName name="TaxID_Czech_Republic">#REF!</definedName>
    <definedName name="TaxID_Denmark">#REF!</definedName>
    <definedName name="TaxID_Djibouti">#REF!</definedName>
    <definedName name="TaxID_Dominica">#REF!</definedName>
    <definedName name="TaxID_Dominican_Republic">#REF!</definedName>
    <definedName name="TaxID_Ecuador">#REF!</definedName>
    <definedName name="TaxID_Egypt">#REF!</definedName>
    <definedName name="TaxID_El_Salvador">#REF!</definedName>
    <definedName name="TaxID_Equatorial_Guinea">#REF!</definedName>
    <definedName name="TaxID_Eritrea">#REF!</definedName>
    <definedName name="TaxID_Estonia">#REF!</definedName>
    <definedName name="TaxID_Ethiopia">#REF!</definedName>
    <definedName name="TaxID_Falkland_Islands">#REF!</definedName>
    <definedName name="TaxID_Faroe_Islands">#REF!</definedName>
    <definedName name="TaxID_Fiji">#REF!</definedName>
    <definedName name="TaxID_Finland">#REF!</definedName>
    <definedName name="TaxID_France">#REF!</definedName>
    <definedName name="TaxID_French_Guiana">#REF!</definedName>
    <definedName name="TaxID_French_Polynesia">#REF!</definedName>
    <definedName name="TaxID_Gabon">#REF!</definedName>
    <definedName name="TaxID_Gambia">#REF!</definedName>
    <definedName name="TaxID_Georgia">#REF!</definedName>
    <definedName name="TaxID_Germany">#REF!</definedName>
    <definedName name="TaxID_Ghana">#REF!</definedName>
    <definedName name="TaxID_Gibraltar">#REF!</definedName>
    <definedName name="TaxID_Greece">#REF!</definedName>
    <definedName name="TaxID_Greenland">#REF!</definedName>
    <definedName name="TaxID_Grenada">#REF!</definedName>
    <definedName name="TaxID_Guadeloupe">#REF!</definedName>
    <definedName name="TaxID_Guam">#REF!</definedName>
    <definedName name="TaxID_Guatemala">#REF!</definedName>
    <definedName name="TaxID_Guernsey">#REF!</definedName>
    <definedName name="TaxID_Guinea">#REF!</definedName>
    <definedName name="TaxID_Guinea_Bissau">#REF!</definedName>
    <definedName name="TaxID_Guyana">#REF!</definedName>
    <definedName name="TaxID_Haiti">#REF!</definedName>
    <definedName name="TaxID_Holy_See_Vatican_City_State">#REF!</definedName>
    <definedName name="TaxID_Honduras">#REF!</definedName>
    <definedName name="TaxID_Hong_Kong">#REF!</definedName>
    <definedName name="TaxID_Hungary">#REF!</definedName>
    <definedName name="TaxID_Iceland">#REF!</definedName>
    <definedName name="TaxID_India">#REF!</definedName>
    <definedName name="TaxID_Indonesia">#REF!</definedName>
    <definedName name="TaxID_Iran">#REF!</definedName>
    <definedName name="TaxID_Iraq">#REF!</definedName>
    <definedName name="TaxID_Ireland">#REF!</definedName>
    <definedName name="TaxID_Isle_of_Man">#REF!</definedName>
    <definedName name="TaxID_Israel">#REF!</definedName>
    <definedName name="TaxID_Italy">#REF!</definedName>
    <definedName name="TaxID_Jamaica">#REF!</definedName>
    <definedName name="TaxID_Japan">#REF!</definedName>
    <definedName name="TaxID_Jersey">#REF!</definedName>
    <definedName name="TaxID_Jordan">#REF!</definedName>
    <definedName name="TaxID_Kazakhstan">#REF!</definedName>
    <definedName name="TaxID_Kenya">#REF!</definedName>
    <definedName name="TaxID_Kiribati">#REF!</definedName>
    <definedName name="TaxID_Korea_Democratic_Peoples_Republic_of">#REF!</definedName>
    <definedName name="TaxID_Korea_Republic_of">#REF!</definedName>
    <definedName name="TaxID_Kosovo">#REF!</definedName>
    <definedName name="TaxID_Kuwait">#REF!</definedName>
    <definedName name="TaxID_Kyrgyzstan">#REF!</definedName>
    <definedName name="TaxID_Laos">#REF!</definedName>
    <definedName name="TaxID_Latvia">#REF!</definedName>
    <definedName name="TaxID_Lebanon">#REF!</definedName>
    <definedName name="TaxID_Lesotho">#REF!</definedName>
    <definedName name="TaxID_Liberia">#REF!</definedName>
    <definedName name="TaxID_Libya">#REF!</definedName>
    <definedName name="TaxID_Liechtenstein">#REF!</definedName>
    <definedName name="TaxID_Lithuania">#REF!</definedName>
    <definedName name="TaxID_Luxembourg">#REF!</definedName>
    <definedName name="TaxID_Macao">#REF!</definedName>
    <definedName name="TaxID_Macedonia_the_Former_Yugoslav_Republic_of">#REF!</definedName>
    <definedName name="TaxID_Madagascar">#REF!</definedName>
    <definedName name="TaxID_Malawi">#REF!</definedName>
    <definedName name="TaxID_Malaysia">#REF!</definedName>
    <definedName name="TaxID_Maldives">#REF!</definedName>
    <definedName name="TaxID_Mali">#REF!</definedName>
    <definedName name="TaxID_Malta">#REF!</definedName>
    <definedName name="TaxID_Marshall_Islands">#REF!</definedName>
    <definedName name="TaxID_Martinique">#REF!</definedName>
    <definedName name="TaxID_Mauritania">#REF!</definedName>
    <definedName name="TaxID_Mauritius">#REF!</definedName>
    <definedName name="TaxID_Mexico">#REF!</definedName>
    <definedName name="TaxID_Micronesia_Federated_States_of">#REF!</definedName>
    <definedName name="TaxID_Moldova">#REF!</definedName>
    <definedName name="TaxID_Monaco">#REF!</definedName>
    <definedName name="TaxID_Mongolia">#REF!</definedName>
    <definedName name="TaxID_Montenegro">#REF!</definedName>
    <definedName name="TaxID_Montserrat">#REF!</definedName>
    <definedName name="TaxID_Morocco">#REF!</definedName>
    <definedName name="TaxID_Mozambique">#REF!</definedName>
    <definedName name="TaxID_Myanmar">#REF!</definedName>
    <definedName name="TaxID_Namibia">#REF!</definedName>
    <definedName name="TaxID_Nauru">#REF!</definedName>
    <definedName name="TaxID_Nepal">#REF!</definedName>
    <definedName name="TaxID_Netherlands">#REF!</definedName>
    <definedName name="TaxID_New_Caledonia">#REF!</definedName>
    <definedName name="TaxID_New_Zealand">#REF!</definedName>
    <definedName name="TaxID_Nicaragua">#REF!</definedName>
    <definedName name="TaxID_Niger">#REF!</definedName>
    <definedName name="TaxID_Nigeria">#REF!</definedName>
    <definedName name="TaxID_Northern_Mariana_Islands">#REF!</definedName>
    <definedName name="TaxID_Norway">#REF!</definedName>
    <definedName name="TaxID_Oman">#REF!</definedName>
    <definedName name="TaxID_Pakistan">#REF!</definedName>
    <definedName name="TaxID_Palau">#REF!</definedName>
    <definedName name="TaxID_Palestine">#REF!</definedName>
    <definedName name="TaxID_Panama">#REF!</definedName>
    <definedName name="TaxID_Papua_New_Guinea">#REF!</definedName>
    <definedName name="TaxID_Paraguay">#REF!</definedName>
    <definedName name="TaxID_Peru">#REF!</definedName>
    <definedName name="TaxID_Philippines">#REF!</definedName>
    <definedName name="TaxID_Pitcairn_Islands">#REF!</definedName>
    <definedName name="TaxID_Poland">#REF!</definedName>
    <definedName name="TaxID_Portugal">#REF!</definedName>
    <definedName name="TaxID_Puerto_Rico">#REF!</definedName>
    <definedName name="TaxID_Qatar">#REF!</definedName>
    <definedName name="TaxID_Reunion">#REF!</definedName>
    <definedName name="TaxID_Romania">#REF!</definedName>
    <definedName name="TaxID_Russian_Federation">#REF!</definedName>
    <definedName name="TaxID_Rwanda">#REF!</definedName>
    <definedName name="TaxID_Saint_Kitts_and_Nevis">#REF!</definedName>
    <definedName name="TaxID_Saint_Lucia">#REF!</definedName>
    <definedName name="TaxID_Saint_Vincent_and_the_Grenadines">#REF!</definedName>
    <definedName name="TaxID_Samoa">#REF!</definedName>
    <definedName name="TaxID_San_Marino">#REF!</definedName>
    <definedName name="TaxID_Sao_Tome_and_Principe">#REF!</definedName>
    <definedName name="TaxID_Saudi_Arabia">#REF!</definedName>
    <definedName name="TaxID_Senegal">#REF!</definedName>
    <definedName name="TaxID_Serbia">#REF!</definedName>
    <definedName name="TaxID_Seychelles">#REF!</definedName>
    <definedName name="TaxID_Sierra_Leone">#REF!</definedName>
    <definedName name="TaxID_Singapore">#REF!</definedName>
    <definedName name="TaxID_Sint_Maarten">#REF!</definedName>
    <definedName name="TaxID_Slovakia">#REF!</definedName>
    <definedName name="TaxID_Slovenia">#REF!</definedName>
    <definedName name="TaxID_Solomon_Islands">#REF!</definedName>
    <definedName name="TaxID_Somalia">#REF!</definedName>
    <definedName name="TaxID_South_Africa">#REF!</definedName>
    <definedName name="TaxID_South_Sudan">#REF!</definedName>
    <definedName name="TaxID_Spain">#REF!</definedName>
    <definedName name="TaxID_Sri_Lanka">#REF!</definedName>
    <definedName name="TaxID_Sudan">#REF!</definedName>
    <definedName name="TaxID_Suriname">#REF!</definedName>
    <definedName name="TaxID_Svalbard_and_Jan_Mayen">#REF!</definedName>
    <definedName name="TaxID_Swaziland">#REF!</definedName>
    <definedName name="TaxID_Sweden">#REF!</definedName>
    <definedName name="TaxID_Switzerland">#REF!</definedName>
    <definedName name="TaxID_Syria">#REF!</definedName>
    <definedName name="TaxID_Taiwan">#REF!</definedName>
    <definedName name="TaxID_Tajikistan">#REF!</definedName>
    <definedName name="TaxID_Tanzania">#REF!</definedName>
    <definedName name="TaxID_Thailand">#REF!</definedName>
    <definedName name="TaxID_Timor_Leste">#REF!</definedName>
    <definedName name="TaxID_Togo">#REF!</definedName>
    <definedName name="TaxID_Tonga">#REF!</definedName>
    <definedName name="TaxID_Trinidad_and_Tobago">#REF!</definedName>
    <definedName name="TaxID_Tunisia">#REF!</definedName>
    <definedName name="TaxID_Turkey">#REF!</definedName>
    <definedName name="TaxID_Turkmenistan">#REF!</definedName>
    <definedName name="TaxID_Turks_and_Caicos_Islands">#REF!</definedName>
    <definedName name="TaxID_Tuvalu">#REF!</definedName>
    <definedName name="TaxID_U._S._Virgin_Islands">#REF!</definedName>
    <definedName name="TaxID_Uganda">#REF!</definedName>
    <definedName name="TaxID_Ukraine">#REF!</definedName>
    <definedName name="TaxID_United_Arab_Emirates">#REF!</definedName>
    <definedName name="TaxID_United_Kingdom">#REF!</definedName>
    <definedName name="TaxID_United_States_Minor_Outlying_Islands">#REF!</definedName>
    <definedName name="TaxID_United_States_of_America">#REF!</definedName>
    <definedName name="TaxID_Uruguay">#REF!</definedName>
    <definedName name="TaxID_Uzbekistan">#REF!</definedName>
    <definedName name="TaxID_Vanuatu">#REF!</definedName>
    <definedName name="TaxID_Venezuela">#REF!</definedName>
    <definedName name="TaxID_Vietnam">#REF!</definedName>
    <definedName name="TaxID_Wallis_and_Futuna">#REF!</definedName>
    <definedName name="TaxID_Western_Sahara">#REF!</definedName>
    <definedName name="TaxID_Yemen">#REF!</definedName>
    <definedName name="TaxID_Zambia">#REF!</definedName>
    <definedName name="TaxID_Zimbabwe">#REF!</definedName>
    <definedName name="taxID3">#REF!</definedName>
    <definedName name="taxIDCode">#REF!</definedName>
    <definedName name="taxIDLookup">OFFSET(#REF!,0,0,(COUNTA(#REF!))-1,1)</definedName>
    <definedName name="taxIDRefID">#REF!</definedName>
    <definedName name="taxIDRefID2">#REF!</definedName>
    <definedName name="taxIDRefID3">#REF!</definedName>
    <definedName name="TaxIDTable">OFFSET(#REF!,1,0,COUNTA(#REF!)-1,2)</definedName>
    <definedName name="taxIDTypeID">#REF!</definedName>
    <definedName name="taxIDTypesHeaderRow">#REF!</definedName>
    <definedName name="TAXOP">#REF!</definedName>
    <definedName name="TAXPAID">#REF!</definedName>
    <definedName name="TAXPROV">#REF!</definedName>
    <definedName name="taxRefID">#REF!</definedName>
    <definedName name="TB">#REF!</definedName>
    <definedName name="TB_TotalTaxExp">#REF!</definedName>
    <definedName name="TCC">#REF!</definedName>
    <definedName name="TckLoan">#REF!</definedName>
    <definedName name="Td">#REF!</definedName>
    <definedName name="Td_Cashflow_Calc">#REF!</definedName>
    <definedName name="Td_Final">#REF!</definedName>
    <definedName name="Te_Cashflow_Calc">#REF!</definedName>
    <definedName name="Te_Final">#REF!</definedName>
    <definedName name="teest" hidden="1">{"Ownership",#N/A,FALSE,"Ownership";"Contents",#N/A,FALSE,"Contents"}</definedName>
    <definedName name="TelferBCapacity">#REF!</definedName>
    <definedName name="TelferBFlowBasedTariff">#REF!</definedName>
    <definedName name="TelferBookBase">#REF!</definedName>
    <definedName name="TelferBookDepnRate">#REF!</definedName>
    <definedName name="TelferBOverrunChargesQrtly">#REF!</definedName>
    <definedName name="TelferCapacityCharge">#REF!</definedName>
    <definedName name="TelferCapexSens">#REF!</definedName>
    <definedName name="TelferCapexYearly">#REF!</definedName>
    <definedName name="telferdefaultoption">#REF!</definedName>
    <definedName name="TelferEndOps">#REF!</definedName>
    <definedName name="TelferNewcrestProfitShareQrtly">#REF!</definedName>
    <definedName name="TelferOMMargin">#REF!</definedName>
    <definedName name="TelferOMOtherQtrly">#REF!</definedName>
    <definedName name="TelferOMQtrly">#REF!</definedName>
    <definedName name="TelferOpexContingency">#REF!</definedName>
    <definedName name="TelferOpexSens">#REF!</definedName>
    <definedName name="TelferOpsFlag">#REF!</definedName>
    <definedName name="TelferOpsStart">#REF!</definedName>
    <definedName name="TelferOption">#REF!</definedName>
    <definedName name="TelferOptionChooser">#REF!</definedName>
    <definedName name="TelferOptionExerciseDate">#REF!</definedName>
    <definedName name="TelferOptionType">#REF!</definedName>
    <definedName name="TelferRevSens">#REF!</definedName>
    <definedName name="TelferTaxBase">#REF!</definedName>
    <definedName name="TelferTaxDepnRate">#REF!</definedName>
    <definedName name="temName">#REF!</definedName>
    <definedName name="TemplateDate">#REF!</definedName>
    <definedName name="TemplateName">#REF!</definedName>
    <definedName name="TEMPLATENUMBER1">#REF!</definedName>
    <definedName name="TEMPLATES">#REF!</definedName>
    <definedName name="TEMPLATESTYLE1">#REF!</definedName>
    <definedName name="TEMPLATETYPE1">#REF!</definedName>
    <definedName name="Ten">#REF!</definedName>
    <definedName name="TenantCompany">#REF!</definedName>
    <definedName name="TEP">#REF!</definedName>
    <definedName name="Term">#REF!</definedName>
    <definedName name="Term_Loan">#REF!</definedName>
    <definedName name="Term_of_analysis">#REF!</definedName>
    <definedName name="test" hidden="1">{"Ownership",#N/A,FALSE,"Ownership";"Contents",#N/A,FALSE,"Contents"}</definedName>
    <definedName name="TEST0">#REF!</definedName>
    <definedName name="TEST1">#REF!</definedName>
    <definedName name="test12">#REF!</definedName>
    <definedName name="TESTHKEY">#REF!</definedName>
    <definedName name="TESTKEYS">#REF!</definedName>
    <definedName name="TESTVKEY">#REF!</definedName>
    <definedName name="TFR_2010">#REF!</definedName>
    <definedName name="TFR_2011">#REF!</definedName>
    <definedName name="TFR_Rounding_Factor">#REF!</definedName>
    <definedName name="TGR_LAST_PRICE">OFFSET(#REF!,#REF! + 1, ,1)</definedName>
    <definedName name="TGR_MEAN">#REF!</definedName>
    <definedName name="TGR_PERCENTILE">#REF!</definedName>
    <definedName name="TGR_RNG_PRICE">OFFSET(#REF!, 1, ,#REF!)</definedName>
    <definedName name="TGR_RNG_RETURN">OFFSET(#REF!, 2, ,#REF!)</definedName>
    <definedName name="TGR_STDEV">#REF!</definedName>
    <definedName name="TGR_TARGET">#REF!</definedName>
    <definedName name="tgtNmdRng">#REF!</definedName>
    <definedName name="Thailand">#REF!</definedName>
    <definedName name="Thin_capitalisation">#REF!</definedName>
    <definedName name="ThinCap_Asset_Check">#REF!</definedName>
    <definedName name="ThinCap_Asset_Copy">#REF!</definedName>
    <definedName name="ThinCap_Asset_Paste">#REF!</definedName>
    <definedName name="ThinCapInd">#REF!</definedName>
    <definedName name="This_Claim">#REF!,#REF!,#REF!,#REF!,#REF!,#REF!</definedName>
    <definedName name="Thousand">#REF!</definedName>
    <definedName name="Thousands" localSheetId="9">#REF!</definedName>
    <definedName name="thousands">'Lookup|Tables'!$G$18</definedName>
    <definedName name="TI_B001">#REF!</definedName>
    <definedName name="TI_B014">#REF!</definedName>
    <definedName name="TI_B020">#REF!</definedName>
    <definedName name="TI_B021">#REF!</definedName>
    <definedName name="TI_B033">#REF!</definedName>
    <definedName name="TI_B045">#REF!</definedName>
    <definedName name="TI_B046">#REF!</definedName>
    <definedName name="TI_GI_Lower_Target">OFFSET(#REF!,0,0,,COUNTA(#REF!)-1)</definedName>
    <definedName name="TI_GI_Upper_Target">OFFSET(#REF!,0,0,,COUNTA(#REF!)-1)</definedName>
    <definedName name="tier1">#REF!</definedName>
    <definedName name="tier2">#REF!</definedName>
    <definedName name="Time_Zone_Reference_ID">OFFSET(#REF!,0,0,(COUNTA(#REF!))-1,1)</definedName>
    <definedName name="timeZoneDescr">#REF!</definedName>
    <definedName name="TimeZoneRef">#REF!</definedName>
    <definedName name="timeZoneRefID">#REF!</definedName>
    <definedName name="Timor_Leste">#REF!</definedName>
    <definedName name="TiptonOpexContingency">#REF!</definedName>
    <definedName name="TiptonOpexSens">#REF!</definedName>
    <definedName name="TiptonWestAdminFee">#REF!</definedName>
    <definedName name="TiptonWestBookBase">#REF!</definedName>
    <definedName name="TiptonWestEndOps">#REF!</definedName>
    <definedName name="TiptonWestOMMargin">#REF!</definedName>
    <definedName name="TiptonWestOpsFlag">#REF!</definedName>
    <definedName name="TiptonWestOpsStart">#REF!</definedName>
    <definedName name="TiptonWestOptionAmount">#REF!</definedName>
    <definedName name="TiptonWestOptionExerciseDate">#REF!</definedName>
    <definedName name="TiptonWestOptionIndicator">#REF!</definedName>
    <definedName name="TiptonWestRealInsurance">#REF!</definedName>
    <definedName name="TiptonWestRealOpex">#REF!</definedName>
    <definedName name="TiptonWestRealRev">#REF!</definedName>
    <definedName name="TiptonWestRevSens">#REF!</definedName>
    <definedName name="TiptonWestTaxBase">#REF!</definedName>
    <definedName name="TITLE">#REF!</definedName>
    <definedName name="TMCon_Table_Data">#REF!,#REF!,#REF!,#REF!,#REF!,#REF!,#REF!,#REF!,#REF!,#REF!</definedName>
    <definedName name="TMK">#REF!</definedName>
    <definedName name="TMK_Mth">#REF!</definedName>
    <definedName name="tnsfrm">#REF!</definedName>
    <definedName name="Togo">#REF!</definedName>
    <definedName name="Tokelau">#REF!</definedName>
    <definedName name="Tolling_CR">#REF!</definedName>
    <definedName name="Tonga">#REF!</definedName>
    <definedName name="TOP">#REF!</definedName>
    <definedName name="TopRankDefaultDistForRange" hidden="1">0</definedName>
    <definedName name="TopRankDefaultMaxChange" hidden="1">0.2</definedName>
    <definedName name="TopRankDefaultMinChange" hidden="1">-0.2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TRUE</definedName>
    <definedName name="TopRankMaxInputsPerGraph" hidden="1">32</definedName>
    <definedName name="TopRankMultiWayReport" hidden="1">FALSE</definedName>
    <definedName name="TopRankNumberOfRuns" hidden="1">1</definedName>
    <definedName name="TopRankOnlyInputsChangeThreshold">0.01</definedName>
    <definedName name="TopRankOnlyInputsOverThreshold" hidden="1">FALSE</definedName>
    <definedName name="TopRankOnlyTopRanking" hidden="1">TRUE</definedName>
    <definedName name="TopRankOutputDetailReport" hidden="1">TRUE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FALSE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TRUE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TRUE</definedName>
    <definedName name="TOS_Cl_Bal">#REF!</definedName>
    <definedName name="TOS_IRR">#REF!</definedName>
    <definedName name="Tot199AA">#REF!</definedName>
    <definedName name="Tot199CR">#REF!</definedName>
    <definedName name="Tot220CR">#REF!</definedName>
    <definedName name="Tot221Cr">#REF!</definedName>
    <definedName name="Tot245AA">#REF!</definedName>
    <definedName name="tot253CR">#REF!</definedName>
    <definedName name="Tot255AA">#REF!</definedName>
    <definedName name="Tot257AA">#REF!</definedName>
    <definedName name="Tot257CR">#REF!</definedName>
    <definedName name="Tot259AA">#REF!</definedName>
    <definedName name="Tot259PPS">#REF!</definedName>
    <definedName name="Tot261AA">#REF!</definedName>
    <definedName name="Tot261CR">#REF!</definedName>
    <definedName name="Tot262AA">#REF!</definedName>
    <definedName name="Tot262CR">#REF!</definedName>
    <definedName name="Tot263AA">#REF!</definedName>
    <definedName name="Tot263CR">#REF!</definedName>
    <definedName name="Tot266AA">#REF!</definedName>
    <definedName name="Total_DebtFacility_Repayment">#REF!</definedName>
    <definedName name="total_rev_02">#REF!</definedName>
    <definedName name="total_rev_03">#REF!</definedName>
    <definedName name="total_rev_04">#REF!</definedName>
    <definedName name="total_rev_05">#REF!</definedName>
    <definedName name="total_rev_06">#REF!</definedName>
    <definedName name="total_rev_07">#REF!</definedName>
    <definedName name="total_rev_08">#REF!</definedName>
    <definedName name="total_rev_09">#REF!</definedName>
    <definedName name="total_rev_10">#REF!</definedName>
    <definedName name="TOTAL_REVENUE">#REF!</definedName>
    <definedName name="Totals">#REF!</definedName>
    <definedName name="TotalTrancheDebt">#REF!</definedName>
    <definedName name="TotalTxnCostsDepn">#REF!</definedName>
    <definedName name="TotCR044">#REF!</definedName>
    <definedName name="TotSA013">#REF!</definedName>
    <definedName name="TotSA031">#REF!</definedName>
    <definedName name="TotSA033">#REF!</definedName>
    <definedName name="TotSA034">#REF!</definedName>
    <definedName name="TotSA035">#REF!</definedName>
    <definedName name="TotSA036">#REF!</definedName>
    <definedName name="TotSA040">#REF!</definedName>
    <definedName name="TotSA041">#REF!</definedName>
    <definedName name="TotSA044">#REF!</definedName>
    <definedName name="TotSA046">#REF!</definedName>
    <definedName name="TOTW05CG">#REF!</definedName>
    <definedName name="TOTW05CLCFWD">#REF!</definedName>
    <definedName name="TOTW05CLR">#REF!</definedName>
    <definedName name="TOTW05CLT">#REF!</definedName>
    <definedName name="TOTW05NCG">#REF!</definedName>
    <definedName name="TOTW11">#REF!</definedName>
    <definedName name="TOTW19DEFA">#REF!</definedName>
    <definedName name="TOTW19DEFD">#REF!</definedName>
    <definedName name="TOTW19PROV">#REF!</definedName>
    <definedName name="TOTW19RES">#REF!</definedName>
    <definedName name="TOTW36">#REF!</definedName>
    <definedName name="TOTW42A">#REF!</definedName>
    <definedName name="TOTW42B">#REF!</definedName>
    <definedName name="TOTW42REBATE">#REF!</definedName>
    <definedName name="TOTW52RECOUPED">#REF!</definedName>
    <definedName name="TOTW53IN">#REF!</definedName>
    <definedName name="TOTW53OUT">#REF!</definedName>
    <definedName name="TOTW54IN">#REF!</definedName>
    <definedName name="TOTW54OUT">#REF!</definedName>
    <definedName name="ToValue">OFFSET(#REF!,0,0,(COUNTA(#REF!))-1,1)</definedName>
    <definedName name="Townsville">#REF!</definedName>
    <definedName name="Townsville_Cost">#REF!</definedName>
    <definedName name="TPWAssets">#REF!</definedName>
    <definedName name="TradeCreditors">#REF!</definedName>
    <definedName name="TradeDebtors">#REF!</definedName>
    <definedName name="Tradingname">#REF!</definedName>
    <definedName name="TRAIN">#REF!</definedName>
    <definedName name="Tranche_B">#REF!</definedName>
    <definedName name="Tranche1_Gearing">#REF!</definedName>
    <definedName name="Tranche2_Gearing">#REF!</definedName>
    <definedName name="TrancheAAmount">#REF!</definedName>
    <definedName name="TrancheAEstabPayment">#REF!</definedName>
    <definedName name="TrancheBAmount">#REF!</definedName>
    <definedName name="TrancheBEstabPayment">#REF!</definedName>
    <definedName name="TrancheCEstabPayment">#REF!</definedName>
    <definedName name="TrancheCPostTOCapexInd">#REF!</definedName>
    <definedName name="TrancheDEstabPayment">#REF!</definedName>
    <definedName name="TrancheEEstabPayment">#REF!</definedName>
    <definedName name="TrancheT1_agent">#REF!</definedName>
    <definedName name="TrancheT1_amortisation_method">#REF!</definedName>
    <definedName name="TrancheT1_amortisation_schedule">#REF!</definedName>
    <definedName name="TrancheT1_amortisation_start">#REF!</definedName>
    <definedName name="TrancheT1_capitalisation">#REF!</definedName>
    <definedName name="TrancheT1_capitalisation_end">#REF!</definedName>
    <definedName name="TrancheT1_capitalisation_margin">#REF!</definedName>
    <definedName name="TrancheT1_commencement_date">#REF!</definedName>
    <definedName name="TrancheT1_commitment">#REF!</definedName>
    <definedName name="TrancheT1_description">#REF!</definedName>
    <definedName name="TrancheT1_drawdown">#REF!</definedName>
    <definedName name="TrancheT1_drawdown_date">#REF!</definedName>
    <definedName name="TrancheT1_drawdown_schedule">#REF!</definedName>
    <definedName name="TrancheT1_dscr">#REF!</definedName>
    <definedName name="TrancheT1_hedging_proportion">#REF!</definedName>
    <definedName name="TrancheT1_hedging_rate">#REF!</definedName>
    <definedName name="TrancheT1_hedging_rate_switch">#REF!</definedName>
    <definedName name="TrancheT1_hedging_term">#REF!</definedName>
    <definedName name="TrancheT1_indexation">#REF!</definedName>
    <definedName name="TrancheT1_limit">#REF!</definedName>
    <definedName name="TrancheT1_margin">#REF!</definedName>
    <definedName name="TrancheT1_margin_grid_bands">#REF!</definedName>
    <definedName name="TrancheT1_margin_grid_margins">#REF!</definedName>
    <definedName name="TrancheT1_margin_switch">#REF!</definedName>
    <definedName name="TrancheT1_maturity_date">#REF!</definedName>
    <definedName name="TrancheT1_MTM_end">#REF!</definedName>
    <definedName name="TrancheT1_MTM_start">#REF!</definedName>
    <definedName name="TrancheT1_security">#REF!</definedName>
    <definedName name="TrancheT1_swap_cost">#REF!</definedName>
    <definedName name="TrancheT1_switch">#REF!</definedName>
    <definedName name="TrancheT1_upfront">#REF!</definedName>
    <definedName name="TrancheT1_upfront_basis">#REF!</definedName>
    <definedName name="TrancheT1_upfront_capitalisation">#REF!</definedName>
    <definedName name="TrancheT10_agent">#REF!</definedName>
    <definedName name="TrancheT10_amortisation_method">#REF!</definedName>
    <definedName name="TrancheT10_amortisation_schedule">#REF!</definedName>
    <definedName name="TrancheT10_amortisation_start">#REF!</definedName>
    <definedName name="TrancheT10_capitalisation">#REF!</definedName>
    <definedName name="TrancheT10_capitalisation_end">#REF!</definedName>
    <definedName name="TrancheT10_capitalisation_margin">#REF!</definedName>
    <definedName name="TrancheT10_commencement_date">#REF!</definedName>
    <definedName name="TrancheT10_commitment">#REF!</definedName>
    <definedName name="TrancheT10_description">#REF!</definedName>
    <definedName name="TrancheT10_drawdown">#REF!</definedName>
    <definedName name="TrancheT10_drawdown_date">#REF!</definedName>
    <definedName name="TrancheT10_drawdown_schedule">#REF!</definedName>
    <definedName name="TrancheT10_dscr">#REF!</definedName>
    <definedName name="TrancheT10_hedging_proportion">#REF!</definedName>
    <definedName name="TrancheT10_hedging_rate">#REF!</definedName>
    <definedName name="TrancheT10_hedging_rate_switch">#REF!</definedName>
    <definedName name="TrancheT10_hedging_term">#REF!</definedName>
    <definedName name="TrancheT10_indexation">#REF!</definedName>
    <definedName name="TrancheT10_limit">#REF!</definedName>
    <definedName name="TrancheT10_margin">#REF!</definedName>
    <definedName name="TrancheT10_maturity_date">#REF!</definedName>
    <definedName name="TrancheT10_security">#REF!</definedName>
    <definedName name="TrancheT10_swap_cost">#REF!</definedName>
    <definedName name="TrancheT10_switch">#REF!</definedName>
    <definedName name="TrancheT10_upfront">#REF!</definedName>
    <definedName name="TrancheT10_upfront_basis">#REF!</definedName>
    <definedName name="TrancheT10_upfront_capitalisation">#REF!</definedName>
    <definedName name="TrancheT2_agent">#REF!</definedName>
    <definedName name="TrancheT2_amortisation_method">#REF!</definedName>
    <definedName name="TrancheT2_amortisation_schedule">#REF!</definedName>
    <definedName name="TrancheT2_amortisation_start">#REF!</definedName>
    <definedName name="TrancheT2_capitalisation">#REF!</definedName>
    <definedName name="TrancheT2_capitalisation_end">#REF!</definedName>
    <definedName name="TrancheT2_capitalisation_margin">#REF!</definedName>
    <definedName name="TrancheT2_commencement_date">#REF!</definedName>
    <definedName name="TrancheT2_commitment">#REF!</definedName>
    <definedName name="TrancheT2_description">#REF!</definedName>
    <definedName name="TrancheT2_drawdown">#REF!</definedName>
    <definedName name="TrancheT2_drawdown_date">#REF!</definedName>
    <definedName name="TrancheT2_drawdown_schedule">#REF!</definedName>
    <definedName name="TrancheT2_dscr">#REF!</definedName>
    <definedName name="TrancheT2_hedging_proportion">#REF!</definedName>
    <definedName name="TrancheT2_hedging_rate">#REF!</definedName>
    <definedName name="TrancheT2_hedging_rate_switch">#REF!</definedName>
    <definedName name="TrancheT2_hedging_term">#REF!</definedName>
    <definedName name="TrancheT2_indexation">#REF!</definedName>
    <definedName name="TrancheT2_limit">#REF!</definedName>
    <definedName name="TrancheT2_margin">#REF!</definedName>
    <definedName name="TrancheT2_margin_grid_bands">#REF!</definedName>
    <definedName name="TrancheT2_margin_grid_margins">#REF!</definedName>
    <definedName name="TrancheT2_margin_switch">#REF!</definedName>
    <definedName name="TrancheT2_maturity_date">#REF!</definedName>
    <definedName name="TrancheT2_security">#REF!</definedName>
    <definedName name="TrancheT2_swap_cost">#REF!</definedName>
    <definedName name="TrancheT2_switch">#REF!</definedName>
    <definedName name="TrancheT2_upfront">#REF!</definedName>
    <definedName name="TrancheT2_upfront_basis">#REF!</definedName>
    <definedName name="TrancheT2_upfront_capitalisation">#REF!</definedName>
    <definedName name="TrancheT3_agent">#REF!</definedName>
    <definedName name="TrancheT3_amortisation_method">#REF!</definedName>
    <definedName name="TrancheT3_amortisation_schedule">#REF!</definedName>
    <definedName name="TrancheT3_amortisation_start">#REF!</definedName>
    <definedName name="TrancheT3_capitalisation">#REF!</definedName>
    <definedName name="TrancheT3_capitalisation_end">#REF!</definedName>
    <definedName name="TrancheT3_capitalisation_margin">#REF!</definedName>
    <definedName name="TrancheT3_commencement_date">#REF!</definedName>
    <definedName name="TrancheT3_commitment">#REF!</definedName>
    <definedName name="TrancheT3_description">#REF!</definedName>
    <definedName name="TrancheT3_drawdown">#REF!</definedName>
    <definedName name="TrancheT3_drawdown_date">#REF!</definedName>
    <definedName name="TrancheT3_drawdown_schedule">#REF!</definedName>
    <definedName name="TrancheT3_dscr">#REF!</definedName>
    <definedName name="TrancheT3_hedging_proportion">#REF!</definedName>
    <definedName name="TrancheT3_hedging_rate">#REF!</definedName>
    <definedName name="TrancheT3_hedging_rate_switch">#REF!</definedName>
    <definedName name="TrancheT3_hedging_term">#REF!</definedName>
    <definedName name="TrancheT3_indexation">#REF!</definedName>
    <definedName name="TrancheT3_limit">#REF!</definedName>
    <definedName name="TrancheT3_margin">#REF!</definedName>
    <definedName name="TrancheT3_maturity_date">#REF!</definedName>
    <definedName name="TrancheT3_security">#REF!</definedName>
    <definedName name="TrancheT3_swap_cost">#REF!</definedName>
    <definedName name="TrancheT3_switch">#REF!</definedName>
    <definedName name="TrancheT3_upfront">#REF!</definedName>
    <definedName name="TrancheT3_upfront_basis">#REF!</definedName>
    <definedName name="TrancheT3_upfront_capitalisation">#REF!</definedName>
    <definedName name="TrancheT4_agent">#REF!</definedName>
    <definedName name="TrancheT4_amortisation_method">#REF!</definedName>
    <definedName name="TrancheT4_amortisation_schedule">#REF!</definedName>
    <definedName name="TrancheT4_amortisation_start">#REF!</definedName>
    <definedName name="TrancheT4_capitalisation">#REF!</definedName>
    <definedName name="TrancheT4_capitalisation_end">#REF!</definedName>
    <definedName name="TrancheT4_capitalisation_margin">#REF!</definedName>
    <definedName name="TrancheT4_commencement_date">#REF!</definedName>
    <definedName name="TrancheT4_commitment">#REF!</definedName>
    <definedName name="TrancheT4_description">#REF!</definedName>
    <definedName name="TrancheT4_drawdown">#REF!</definedName>
    <definedName name="TrancheT4_drawdown_date">#REF!</definedName>
    <definedName name="TrancheT4_drawdown_schedule">#REF!</definedName>
    <definedName name="TrancheT4_dscr">#REF!</definedName>
    <definedName name="TrancheT4_hedging_proportion">#REF!</definedName>
    <definedName name="TrancheT4_hedging_rate">#REF!</definedName>
    <definedName name="TrancheT4_hedging_rate_switch">#REF!</definedName>
    <definedName name="TrancheT4_hedging_term">#REF!</definedName>
    <definedName name="TrancheT4_indexation">#REF!</definedName>
    <definedName name="TrancheT4_limit">#REF!</definedName>
    <definedName name="TrancheT4_margin">#REF!</definedName>
    <definedName name="TrancheT4_maturity_date">#REF!</definedName>
    <definedName name="TrancheT4_security">#REF!</definedName>
    <definedName name="TrancheT4_swap_cost">#REF!</definedName>
    <definedName name="TrancheT4_switch">#REF!</definedName>
    <definedName name="TrancheT4_upfront">#REF!</definedName>
    <definedName name="TrancheT4_upfront_basis">#REF!</definedName>
    <definedName name="TrancheT4_upfront_capitalisation">#REF!</definedName>
    <definedName name="TrancheT5_agent">#REF!</definedName>
    <definedName name="TrancheT5_amortisation_method">#REF!</definedName>
    <definedName name="TrancheT5_amortisation_schedule">#REF!</definedName>
    <definedName name="TrancheT5_amortisation_start">#REF!</definedName>
    <definedName name="TrancheT5_capitalisation">#REF!</definedName>
    <definedName name="TrancheT5_capitalisation_end">#REF!</definedName>
    <definedName name="TrancheT5_capitalisation_margin">#REF!</definedName>
    <definedName name="TrancheT5_commencement_date">#REF!</definedName>
    <definedName name="TrancheT5_commitment">#REF!</definedName>
    <definedName name="TrancheT5_description">#REF!</definedName>
    <definedName name="TrancheT5_drawdown">#REF!</definedName>
    <definedName name="TrancheT5_drawdown_date">#REF!</definedName>
    <definedName name="TrancheT5_drawdown_schedule">#REF!</definedName>
    <definedName name="TrancheT5_dscr">#REF!</definedName>
    <definedName name="TrancheT5_hedging_proportion">#REF!</definedName>
    <definedName name="TrancheT5_hedging_rate">#REF!</definedName>
    <definedName name="TrancheT5_hedging_rate_switch">#REF!</definedName>
    <definedName name="TrancheT5_hedging_term">#REF!</definedName>
    <definedName name="TrancheT5_indexation">#REF!</definedName>
    <definedName name="TrancheT5_limit">#REF!</definedName>
    <definedName name="TrancheT5_margin">#REF!</definedName>
    <definedName name="TrancheT5_maturity_date">#REF!</definedName>
    <definedName name="TrancheT5_security">#REF!</definedName>
    <definedName name="TrancheT5_swap_cost">#REF!</definedName>
    <definedName name="TrancheT5_switch">#REF!</definedName>
    <definedName name="TrancheT5_upfront">#REF!</definedName>
    <definedName name="TrancheT5_upfront_basis">#REF!</definedName>
    <definedName name="TrancheT5_upfront_capitalisation">#REF!</definedName>
    <definedName name="TrancheT6_agent">#REF!</definedName>
    <definedName name="TrancheT6_amortisation_method">#REF!</definedName>
    <definedName name="TrancheT6_amortisation_schedule">#REF!</definedName>
    <definedName name="TrancheT6_amortisation_start">#REF!</definedName>
    <definedName name="TrancheT6_capitalisation">#REF!</definedName>
    <definedName name="TrancheT6_capitalisation_end">#REF!</definedName>
    <definedName name="TrancheT6_capitalisation_margin">#REF!</definedName>
    <definedName name="TrancheT6_commencement_date">#REF!</definedName>
    <definedName name="TrancheT6_commitment">#REF!</definedName>
    <definedName name="TrancheT6_description">#REF!</definedName>
    <definedName name="TrancheT6_drawdown">#REF!</definedName>
    <definedName name="TrancheT6_drawdown_date">#REF!</definedName>
    <definedName name="TrancheT6_drawdown_schedule">#REF!</definedName>
    <definedName name="TrancheT6_dscr">#REF!</definedName>
    <definedName name="TrancheT6_hedging_proportion">#REF!</definedName>
    <definedName name="TrancheT6_hedging_rate">#REF!</definedName>
    <definedName name="TrancheT6_hedging_rate_switch">#REF!</definedName>
    <definedName name="TrancheT6_hedging_term">#REF!</definedName>
    <definedName name="TrancheT6_indexation">#REF!</definedName>
    <definedName name="TrancheT6_limit">#REF!</definedName>
    <definedName name="TrancheT6_margin">#REF!</definedName>
    <definedName name="TrancheT6_maturity_date">#REF!</definedName>
    <definedName name="TrancheT6_security">#REF!</definedName>
    <definedName name="TrancheT6_swap_cost">#REF!</definedName>
    <definedName name="TrancheT6_switch">#REF!</definedName>
    <definedName name="TrancheT6_upfront">#REF!</definedName>
    <definedName name="TrancheT6_upfront_basis">#REF!</definedName>
    <definedName name="TrancheT6_upfront_capitalisation">#REF!</definedName>
    <definedName name="TrancheT7_agent">#REF!</definedName>
    <definedName name="TrancheT7_amortisation_method">#REF!</definedName>
    <definedName name="TrancheT7_amortisation_schedule">#REF!</definedName>
    <definedName name="TrancheT7_amortisation_start">#REF!</definedName>
    <definedName name="TrancheT7_capitalisation">#REF!</definedName>
    <definedName name="TrancheT7_capitalisation_end">#REF!</definedName>
    <definedName name="TrancheT7_capitalisation_margin">#REF!</definedName>
    <definedName name="TrancheT7_commencement_date">#REF!</definedName>
    <definedName name="TrancheT7_commitment">#REF!</definedName>
    <definedName name="TrancheT7_description">#REF!</definedName>
    <definedName name="TrancheT7_drawdown">#REF!</definedName>
    <definedName name="TrancheT7_drawdown_date">#REF!</definedName>
    <definedName name="TrancheT7_drawdown_schedule">#REF!</definedName>
    <definedName name="TrancheT7_dscr">#REF!</definedName>
    <definedName name="TrancheT7_hedging_proportion">#REF!</definedName>
    <definedName name="TrancheT7_hedging_rate">#REF!</definedName>
    <definedName name="TrancheT7_hedging_rate_switch">#REF!</definedName>
    <definedName name="TrancheT7_hedging_term">#REF!</definedName>
    <definedName name="TrancheT7_indexation">#REF!</definedName>
    <definedName name="TrancheT7_limit">#REF!</definedName>
    <definedName name="TrancheT7_margin">#REF!</definedName>
    <definedName name="TrancheT7_maturity_date">#REF!</definedName>
    <definedName name="TrancheT7_security">#REF!</definedName>
    <definedName name="TrancheT7_swap_cost">#REF!</definedName>
    <definedName name="TrancheT7_switch">#REF!</definedName>
    <definedName name="TrancheT7_upfront">#REF!</definedName>
    <definedName name="TrancheT7_upfront_basis">#REF!</definedName>
    <definedName name="TrancheT7_upfront_capitalisation">#REF!</definedName>
    <definedName name="TrancheT8_agent">#REF!</definedName>
    <definedName name="TrancheT8_amortisation_method">#REF!</definedName>
    <definedName name="TrancheT8_amortisation_schedule">#REF!</definedName>
    <definedName name="TrancheT8_amortisation_start">#REF!</definedName>
    <definedName name="TrancheT8_capitalisation">#REF!</definedName>
    <definedName name="TrancheT8_capitalisation_end">#REF!</definedName>
    <definedName name="TrancheT8_capitalisation_margin">#REF!</definedName>
    <definedName name="TrancheT8_commencement_date">#REF!</definedName>
    <definedName name="TrancheT8_commitment">#REF!</definedName>
    <definedName name="TrancheT8_description">#REF!</definedName>
    <definedName name="TrancheT8_drawdown">#REF!</definedName>
    <definedName name="TrancheT8_drawdown_date">#REF!</definedName>
    <definedName name="TrancheT8_drawdown_schedule">#REF!</definedName>
    <definedName name="TrancheT8_dscr">#REF!</definedName>
    <definedName name="TrancheT8_hedging_proportion">#REF!</definedName>
    <definedName name="TrancheT8_hedging_rate">#REF!</definedName>
    <definedName name="TrancheT8_hedging_rate_switch">#REF!</definedName>
    <definedName name="TrancheT8_hedging_term">#REF!</definedName>
    <definedName name="TrancheT8_indexation">#REF!</definedName>
    <definedName name="TrancheT8_limit">#REF!</definedName>
    <definedName name="TrancheT8_margin">#REF!</definedName>
    <definedName name="TrancheT8_maturity_date">#REF!</definedName>
    <definedName name="TrancheT8_security">#REF!</definedName>
    <definedName name="TrancheT8_swap_cost">#REF!</definedName>
    <definedName name="TrancheT8_switch">#REF!</definedName>
    <definedName name="TrancheT8_upfront">#REF!</definedName>
    <definedName name="TrancheT8_upfront_basis">#REF!</definedName>
    <definedName name="TrancheT8_upfront_capitalisation">#REF!</definedName>
    <definedName name="TrancheT9_agent">#REF!</definedName>
    <definedName name="TrancheT9_amortisation_method">#REF!</definedName>
    <definedName name="TrancheT9_amortisation_schedule">#REF!</definedName>
    <definedName name="TrancheT9_amortisation_start">#REF!</definedName>
    <definedName name="TrancheT9_capitalisation">#REF!</definedName>
    <definedName name="TrancheT9_capitalisation_end">#REF!</definedName>
    <definedName name="TrancheT9_capitalisation_margin">#REF!</definedName>
    <definedName name="TrancheT9_commencement_date">#REF!</definedName>
    <definedName name="TrancheT9_commitment">#REF!</definedName>
    <definedName name="TrancheT9_description">#REF!</definedName>
    <definedName name="TrancheT9_drawdown">#REF!</definedName>
    <definedName name="TrancheT9_drawdown_date">#REF!</definedName>
    <definedName name="TrancheT9_drawdown_schedule">#REF!</definedName>
    <definedName name="TrancheT9_dscr">#REF!</definedName>
    <definedName name="TrancheT9_hedging_proportion">#REF!</definedName>
    <definedName name="TrancheT9_hedging_rate">#REF!</definedName>
    <definedName name="TrancheT9_hedging_rate_switch">#REF!</definedName>
    <definedName name="TrancheT9_hedging_term">#REF!</definedName>
    <definedName name="TrancheT9_indexation">#REF!</definedName>
    <definedName name="TrancheT9_limit">#REF!</definedName>
    <definedName name="TrancheT9_margin">#REF!</definedName>
    <definedName name="TrancheT9_maturity_date">#REF!</definedName>
    <definedName name="TrancheT9_security">#REF!</definedName>
    <definedName name="TrancheT9_swap_cost">#REF!</definedName>
    <definedName name="TrancheT9_switch">#REF!</definedName>
    <definedName name="TrancheT9_upfront">#REF!</definedName>
    <definedName name="TrancheT9_upfront_basis">#REF!</definedName>
    <definedName name="TrancheT9_upfront_capitalisation">#REF!</definedName>
    <definedName name="TrancheU1_agent">#REF!</definedName>
    <definedName name="TrancheU1_amortisation_method">#REF!</definedName>
    <definedName name="TrancheU1_amortisation_schedule">#REF!</definedName>
    <definedName name="TrancheU1_amortisation_start">#REF!</definedName>
    <definedName name="TrancheU1_capitalisation">#REF!</definedName>
    <definedName name="TrancheU1_capitalisation_end">#REF!</definedName>
    <definedName name="TrancheU1_capitalisation_margin">#REF!</definedName>
    <definedName name="TrancheU1_commencement_date">#REF!</definedName>
    <definedName name="TrancheU1_commitment">#REF!</definedName>
    <definedName name="TrancheU1_description">#REF!</definedName>
    <definedName name="TrancheU1_drawdown">#REF!</definedName>
    <definedName name="TrancheU1_drawdown_date">#REF!</definedName>
    <definedName name="TrancheU1_drawdown_schedule">#REF!</definedName>
    <definedName name="TrancheU1_dscr">#REF!</definedName>
    <definedName name="TrancheU1_hedging_proportion">#REF!</definedName>
    <definedName name="TrancheU1_hedging_rate">#REF!</definedName>
    <definedName name="TrancheU1_hedging_rate_switch">#REF!</definedName>
    <definedName name="TrancheU1_hedging_term">#REF!</definedName>
    <definedName name="TrancheU1_indexation">#REF!</definedName>
    <definedName name="TrancheU1_limit">#REF!</definedName>
    <definedName name="TrancheU1_margin">#REF!</definedName>
    <definedName name="TrancheU1_margin_grid_bands">#REF!</definedName>
    <definedName name="TrancheU1_margin_grid_margins">#REF!</definedName>
    <definedName name="TrancheU1_margin_switch">#REF!</definedName>
    <definedName name="TrancheU1_maturity_date">#REF!</definedName>
    <definedName name="TrancheU1_MTM_end">#REF!</definedName>
    <definedName name="TrancheU1_MTM_start">#REF!</definedName>
    <definedName name="TrancheU1_security">#REF!</definedName>
    <definedName name="TrancheU1_swap_cost">#REF!</definedName>
    <definedName name="TrancheU1_switch">#REF!</definedName>
    <definedName name="TrancheU1_upfront">#REF!</definedName>
    <definedName name="TrancheU1_upfront_basis">#REF!</definedName>
    <definedName name="TrancheU1_upfront_capitalisation">#REF!</definedName>
    <definedName name="TrancheU10_agent">#REF!</definedName>
    <definedName name="TrancheU10_amortisation_method">#REF!</definedName>
    <definedName name="TrancheU10_amortisation_schedule">#REF!</definedName>
    <definedName name="TrancheU10_amortisation_start">#REF!</definedName>
    <definedName name="TrancheU10_capitalisation">#REF!</definedName>
    <definedName name="TrancheU10_capitalisation_end">#REF!</definedName>
    <definedName name="TrancheU10_capitalisation_margin">#REF!</definedName>
    <definedName name="TrancheU10_commencement_date">#REF!</definedName>
    <definedName name="TrancheU10_commitment">#REF!</definedName>
    <definedName name="TrancheU10_description">#REF!</definedName>
    <definedName name="TrancheU10_drawdown">#REF!</definedName>
    <definedName name="TrancheU10_drawdown_date">#REF!</definedName>
    <definedName name="TrancheU10_drawdown_schedule">#REF!</definedName>
    <definedName name="TrancheU10_dscr">#REF!</definedName>
    <definedName name="TrancheU10_hedging_proportion">#REF!</definedName>
    <definedName name="TrancheU10_hedging_rate">#REF!</definedName>
    <definedName name="TrancheU10_hedging_rate_switch">#REF!</definedName>
    <definedName name="TrancheU10_hedging_term">#REF!</definedName>
    <definedName name="TrancheU10_indexation">#REF!</definedName>
    <definedName name="TrancheU10_limit">#REF!</definedName>
    <definedName name="TrancheU10_margin">#REF!</definedName>
    <definedName name="TrancheU10_maturity_date">#REF!</definedName>
    <definedName name="TrancheU10_security">#REF!</definedName>
    <definedName name="TrancheU10_swap_cost">#REF!</definedName>
    <definedName name="TrancheU10_switch">#REF!</definedName>
    <definedName name="TrancheU10_upfront">#REF!</definedName>
    <definedName name="TrancheU10_upfront_basis">#REF!</definedName>
    <definedName name="TrancheU10_upfront_capitalisation">#REF!</definedName>
    <definedName name="TrancheU2_agent">#REF!</definedName>
    <definedName name="TrancheU2_amortisation_method">#REF!</definedName>
    <definedName name="TrancheU2_amortisation_schedule">#REF!</definedName>
    <definedName name="TrancheU2_amortisation_start">#REF!</definedName>
    <definedName name="TrancheU2_capitalisation">#REF!</definedName>
    <definedName name="TrancheU2_capitalisation_end">#REF!</definedName>
    <definedName name="TrancheU2_capitalisation_margin">#REF!</definedName>
    <definedName name="TrancheU2_commencement_date">#REF!</definedName>
    <definedName name="TrancheU2_commitment">#REF!</definedName>
    <definedName name="TrancheU2_description">#REF!</definedName>
    <definedName name="TrancheU2_drawdown">#REF!</definedName>
    <definedName name="TrancheU2_drawdown_date">#REF!</definedName>
    <definedName name="TrancheU2_drawdown_schedule">#REF!</definedName>
    <definedName name="TrancheU2_dscr">#REF!</definedName>
    <definedName name="TrancheU2_hedging_proportion">#REF!</definedName>
    <definedName name="TrancheU2_hedging_rate">#REF!</definedName>
    <definedName name="TrancheU2_hedging_rate_switch">#REF!</definedName>
    <definedName name="TrancheU2_hedging_term">#REF!</definedName>
    <definedName name="TrancheU2_indexation">#REF!</definedName>
    <definedName name="TrancheU2_limit">#REF!</definedName>
    <definedName name="TrancheU2_margin">#REF!</definedName>
    <definedName name="TrancheU2_maturity_date">#REF!</definedName>
    <definedName name="TrancheU2_security">#REF!</definedName>
    <definedName name="TrancheU2_swap_cost">#REF!</definedName>
    <definedName name="TrancheU2_switch">#REF!</definedName>
    <definedName name="TrancheU2_upfront">#REF!</definedName>
    <definedName name="TrancheU2_upfront_basis">#REF!</definedName>
    <definedName name="TrancheU2_upfront_capitalisation">#REF!</definedName>
    <definedName name="TrancheU3_agent">#REF!</definedName>
    <definedName name="TrancheU3_amortisation_method">#REF!</definedName>
    <definedName name="TrancheU3_amortisation_schedule">#REF!</definedName>
    <definedName name="TrancheU3_amortisation_start">#REF!</definedName>
    <definedName name="TrancheU3_capitalisation">#REF!</definedName>
    <definedName name="TrancheU3_capitalisation_end">#REF!</definedName>
    <definedName name="TrancheU3_capitalisation_margin">#REF!</definedName>
    <definedName name="TrancheU3_commencement_date">#REF!</definedName>
    <definedName name="TrancheU3_commitment">#REF!</definedName>
    <definedName name="TrancheU3_description">#REF!</definedName>
    <definedName name="TrancheU3_drawdown">#REF!</definedName>
    <definedName name="TrancheU3_drawdown_date">#REF!</definedName>
    <definedName name="TrancheU3_drawdown_schedule">#REF!</definedName>
    <definedName name="TrancheU3_dscr">#REF!</definedName>
    <definedName name="TrancheU3_hedging_proportion">#REF!</definedName>
    <definedName name="TrancheU3_hedging_rate">#REF!</definedName>
    <definedName name="TrancheU3_hedging_rate_switch">#REF!</definedName>
    <definedName name="TrancheU3_hedging_term">#REF!</definedName>
    <definedName name="TrancheU3_indexation">#REF!</definedName>
    <definedName name="TrancheU3_limit">#REF!</definedName>
    <definedName name="TrancheU3_margin">#REF!</definedName>
    <definedName name="TrancheU3_maturity_date">#REF!</definedName>
    <definedName name="TrancheU3_security">#REF!</definedName>
    <definedName name="TrancheU3_swap_cost">#REF!</definedName>
    <definedName name="TrancheU3_switch">#REF!</definedName>
    <definedName name="TrancheU3_upfront">#REF!</definedName>
    <definedName name="TrancheU3_upfront_basis">#REF!</definedName>
    <definedName name="TrancheU3_upfront_capitalisation">#REF!</definedName>
    <definedName name="TrancheU4_agent">#REF!</definedName>
    <definedName name="TrancheU4_amortisation_method">#REF!</definedName>
    <definedName name="TrancheU4_amortisation_schedule">#REF!</definedName>
    <definedName name="TrancheU4_amortisation_start">#REF!</definedName>
    <definedName name="TrancheU4_capitalisation">#REF!</definedName>
    <definedName name="TrancheU4_capitalisation_end">#REF!</definedName>
    <definedName name="TrancheU4_capitalisation_margin">#REF!</definedName>
    <definedName name="TrancheU4_commencement_date">#REF!</definedName>
    <definedName name="TrancheU4_commitment">#REF!</definedName>
    <definedName name="TrancheU4_description">#REF!</definedName>
    <definedName name="TrancheU4_drawdown">#REF!</definedName>
    <definedName name="TrancheU4_drawdown_date">#REF!</definedName>
    <definedName name="TrancheU4_drawdown_schedule">#REF!</definedName>
    <definedName name="TrancheU4_dscr">#REF!</definedName>
    <definedName name="TrancheU4_hedging_proportion">#REF!</definedName>
    <definedName name="TrancheU4_hedging_rate">#REF!</definedName>
    <definedName name="TrancheU4_hedging_rate_switch">#REF!</definedName>
    <definedName name="TrancheU4_hedging_term">#REF!</definedName>
    <definedName name="TrancheU4_indexation">#REF!</definedName>
    <definedName name="TrancheU4_limit">#REF!</definedName>
    <definedName name="TrancheU4_margin">#REF!</definedName>
    <definedName name="TrancheU4_maturity_date">#REF!</definedName>
    <definedName name="TrancheU4_security">#REF!</definedName>
    <definedName name="TrancheU4_swap_cost">#REF!</definedName>
    <definedName name="TrancheU4_switch">#REF!</definedName>
    <definedName name="TrancheU4_upfront">#REF!</definedName>
    <definedName name="TrancheU4_upfront_basis">#REF!</definedName>
    <definedName name="TrancheU4_upfront_capitalisation">#REF!</definedName>
    <definedName name="TrancheU5_agent">#REF!</definedName>
    <definedName name="TrancheU5_amortisation_method">#REF!</definedName>
    <definedName name="TrancheU5_amortisation_schedule">#REF!</definedName>
    <definedName name="TrancheU5_amortisation_start">#REF!</definedName>
    <definedName name="TrancheU5_capitalisation">#REF!</definedName>
    <definedName name="TrancheU5_capitalisation_end">#REF!</definedName>
    <definedName name="TrancheU5_capitalisation_margin">#REF!</definedName>
    <definedName name="TrancheU5_commencement_date">#REF!</definedName>
    <definedName name="TrancheU5_commitment">#REF!</definedName>
    <definedName name="TrancheU5_description">#REF!</definedName>
    <definedName name="TrancheU5_drawdown">#REF!</definedName>
    <definedName name="TrancheU5_drawdown_date">#REF!</definedName>
    <definedName name="TrancheU5_drawdown_schedule">#REF!</definedName>
    <definedName name="TrancheU5_dscr">#REF!</definedName>
    <definedName name="TrancheU5_hedging_proportion">#REF!</definedName>
    <definedName name="TrancheU5_hedging_rate">#REF!</definedName>
    <definedName name="TrancheU5_hedging_rate_switch">#REF!</definedName>
    <definedName name="TrancheU5_hedging_term">#REF!</definedName>
    <definedName name="TrancheU5_indexation">#REF!</definedName>
    <definedName name="TrancheU5_limit">#REF!</definedName>
    <definedName name="TrancheU5_margin">#REF!</definedName>
    <definedName name="TrancheU5_maturity_date">#REF!</definedName>
    <definedName name="TrancheU5_security">#REF!</definedName>
    <definedName name="TrancheU5_swap_cost">#REF!</definedName>
    <definedName name="TrancheU5_switch">#REF!</definedName>
    <definedName name="TrancheU5_upfront">#REF!</definedName>
    <definedName name="TrancheU5_upfront_basis">#REF!</definedName>
    <definedName name="TrancheU5_upfront_capitalisation">#REF!</definedName>
    <definedName name="TrancheU6_agent">#REF!</definedName>
    <definedName name="TrancheU6_amortisation_method">#REF!</definedName>
    <definedName name="TrancheU6_amortisation_schedule">#REF!</definedName>
    <definedName name="TrancheU6_amortisation_start">#REF!</definedName>
    <definedName name="TrancheU6_capitalisation">#REF!</definedName>
    <definedName name="TrancheU6_capitalisation_end">#REF!</definedName>
    <definedName name="TrancheU6_capitalisation_margin">#REF!</definedName>
    <definedName name="TrancheU6_commencement_date">#REF!</definedName>
    <definedName name="TrancheU6_commitment">#REF!</definedName>
    <definedName name="TrancheU6_description">#REF!</definedName>
    <definedName name="TrancheU6_drawdown">#REF!</definedName>
    <definedName name="TrancheU6_drawdown_date">#REF!</definedName>
    <definedName name="TrancheU6_drawdown_schedule">#REF!</definedName>
    <definedName name="TrancheU6_dscr">#REF!</definedName>
    <definedName name="TrancheU6_hedging_proportion">#REF!</definedName>
    <definedName name="TrancheU6_hedging_rate">#REF!</definedName>
    <definedName name="TrancheU6_hedging_rate_switch">#REF!</definedName>
    <definedName name="TrancheU6_hedging_term">#REF!</definedName>
    <definedName name="TrancheU6_indexation">#REF!</definedName>
    <definedName name="TrancheU6_limit">#REF!</definedName>
    <definedName name="TrancheU6_margin">#REF!</definedName>
    <definedName name="TrancheU6_maturity_date">#REF!</definedName>
    <definedName name="TrancheU6_security">#REF!</definedName>
    <definedName name="TrancheU6_swap_cost">#REF!</definedName>
    <definedName name="TrancheU6_switch">#REF!</definedName>
    <definedName name="TrancheU6_upfront">#REF!</definedName>
    <definedName name="TrancheU6_upfront_basis">#REF!</definedName>
    <definedName name="TrancheU6_upfront_capitalisation">#REF!</definedName>
    <definedName name="TrancheU7_agent">#REF!</definedName>
    <definedName name="TrancheU7_amortisation_method">#REF!</definedName>
    <definedName name="TrancheU7_amortisation_schedule">#REF!</definedName>
    <definedName name="TrancheU7_amortisation_start">#REF!</definedName>
    <definedName name="TrancheU7_capitalisation">#REF!</definedName>
    <definedName name="TrancheU7_capitalisation_end">#REF!</definedName>
    <definedName name="TrancheU7_capitalisation_margin">#REF!</definedName>
    <definedName name="TrancheU7_commencement_date">#REF!</definedName>
    <definedName name="TrancheU7_commitment">#REF!</definedName>
    <definedName name="TrancheU7_description">#REF!</definedName>
    <definedName name="TrancheU7_drawdown">#REF!</definedName>
    <definedName name="TrancheU7_drawdown_date">#REF!</definedName>
    <definedName name="TrancheU7_drawdown_schedule">#REF!</definedName>
    <definedName name="TrancheU7_dscr">#REF!</definedName>
    <definedName name="TrancheU7_hedging_proportion">#REF!</definedName>
    <definedName name="TrancheU7_hedging_rate">#REF!</definedName>
    <definedName name="TrancheU7_hedging_rate_switch">#REF!</definedName>
    <definedName name="TrancheU7_hedging_term">#REF!</definedName>
    <definedName name="TrancheU7_indexation">#REF!</definedName>
    <definedName name="TrancheU7_limit">#REF!</definedName>
    <definedName name="TrancheU7_margin">#REF!</definedName>
    <definedName name="TrancheU7_maturity_date">#REF!</definedName>
    <definedName name="TrancheU7_security">#REF!</definedName>
    <definedName name="TrancheU7_swap_cost">#REF!</definedName>
    <definedName name="TrancheU7_switch">#REF!</definedName>
    <definedName name="TrancheU7_upfront">#REF!</definedName>
    <definedName name="TrancheU7_upfront_basis">#REF!</definedName>
    <definedName name="TrancheU7_upfront_capitalisation">#REF!</definedName>
    <definedName name="TrancheU8_agent">#REF!</definedName>
    <definedName name="TrancheU8_amortisation_method">#REF!</definedName>
    <definedName name="TrancheU8_amortisation_schedule">#REF!</definedName>
    <definedName name="TrancheU8_amortisation_start">#REF!</definedName>
    <definedName name="TrancheU8_capitalisation">#REF!</definedName>
    <definedName name="TrancheU8_capitalisation_end">#REF!</definedName>
    <definedName name="TrancheU8_capitalisation_margin">#REF!</definedName>
    <definedName name="TrancheU8_commencement_date">#REF!</definedName>
    <definedName name="TrancheU8_commitment">#REF!</definedName>
    <definedName name="TrancheU8_description">#REF!</definedName>
    <definedName name="TrancheU8_drawdown">#REF!</definedName>
    <definedName name="TrancheU8_drawdown_date">#REF!</definedName>
    <definedName name="TrancheU8_drawdown_schedule">#REF!</definedName>
    <definedName name="TrancheU8_dscr">#REF!</definedName>
    <definedName name="TrancheU8_hedging_proportion">#REF!</definedName>
    <definedName name="TrancheU8_hedging_rate">#REF!</definedName>
    <definedName name="TrancheU8_hedging_rate_switch">#REF!</definedName>
    <definedName name="TrancheU8_hedging_term">#REF!</definedName>
    <definedName name="TrancheU8_indexation">#REF!</definedName>
    <definedName name="TrancheU8_limit">#REF!</definedName>
    <definedName name="TrancheU8_margin">#REF!</definedName>
    <definedName name="TrancheU8_maturity_date">#REF!</definedName>
    <definedName name="TrancheU8_security">#REF!</definedName>
    <definedName name="TrancheU8_swap_cost">#REF!</definedName>
    <definedName name="TrancheU8_switch">#REF!</definedName>
    <definedName name="TrancheU8_upfront">#REF!</definedName>
    <definedName name="TrancheU8_upfront_basis">#REF!</definedName>
    <definedName name="TrancheU8_upfront_capitalisation">#REF!</definedName>
    <definedName name="TrancheU9_agent">#REF!</definedName>
    <definedName name="TrancheU9_amortisation_method">#REF!</definedName>
    <definedName name="TrancheU9_amortisation_schedule">#REF!</definedName>
    <definedName name="TrancheU9_amortisation_start">#REF!</definedName>
    <definedName name="TrancheU9_capitalisation">#REF!</definedName>
    <definedName name="TrancheU9_capitalisation_end">#REF!</definedName>
    <definedName name="TrancheU9_capitalisation_margin">#REF!</definedName>
    <definedName name="TrancheU9_commencement_date">#REF!</definedName>
    <definedName name="TrancheU9_commitment">#REF!</definedName>
    <definedName name="TrancheU9_description">#REF!</definedName>
    <definedName name="TrancheU9_drawdown">#REF!</definedName>
    <definedName name="TrancheU9_drawdown_date">#REF!</definedName>
    <definedName name="TrancheU9_drawdown_schedule">#REF!</definedName>
    <definedName name="TrancheU9_dscr">#REF!</definedName>
    <definedName name="TrancheU9_hedging_proportion">#REF!</definedName>
    <definedName name="TrancheU9_hedging_rate">#REF!</definedName>
    <definedName name="TrancheU9_hedging_rate_switch">#REF!</definedName>
    <definedName name="TrancheU9_hedging_term">#REF!</definedName>
    <definedName name="TrancheU9_indexation">#REF!</definedName>
    <definedName name="TrancheU9_limit">#REF!</definedName>
    <definedName name="TrancheU9_margin">#REF!</definedName>
    <definedName name="TrancheU9_maturity_date">#REF!</definedName>
    <definedName name="TrancheU9_security">#REF!</definedName>
    <definedName name="TrancheU9_swap_cost">#REF!</definedName>
    <definedName name="TrancheU9_switch">#REF!</definedName>
    <definedName name="TrancheU9_upfront">#REF!</definedName>
    <definedName name="TrancheU9_upfront_basis">#REF!</definedName>
    <definedName name="TrancheU9_upfront_capitalisation">#REF!</definedName>
    <definedName name="TrancheY1_agent">#REF!</definedName>
    <definedName name="TrancheY1_amortisation_method">#REF!</definedName>
    <definedName name="TrancheY1_amortisation_schedule">#REF!</definedName>
    <definedName name="TrancheY1_amortisation_start">#REF!</definedName>
    <definedName name="TrancheY1_capitalisation">#REF!</definedName>
    <definedName name="TrancheY1_capitalisation_end">#REF!</definedName>
    <definedName name="TrancheY1_capitalisation_margin">#REF!</definedName>
    <definedName name="TrancheY1_commencement_date">#REF!</definedName>
    <definedName name="TrancheY1_commitment">#REF!</definedName>
    <definedName name="TrancheY1_description">#REF!</definedName>
    <definedName name="TrancheY1_drawdown">#REF!</definedName>
    <definedName name="TrancheY1_drawdown_date">#REF!</definedName>
    <definedName name="TrancheY1_drawdown_schedule">#REF!</definedName>
    <definedName name="TrancheY1_dscr">#REF!</definedName>
    <definedName name="TrancheY1_hedging_proportion">#REF!</definedName>
    <definedName name="TrancheY1_hedging_rate">#REF!</definedName>
    <definedName name="TrancheY1_hedging_rate_switch">#REF!</definedName>
    <definedName name="TrancheY1_hedging_term">#REF!</definedName>
    <definedName name="TrancheY1_indexation">#REF!</definedName>
    <definedName name="TrancheY1_limit">#REF!</definedName>
    <definedName name="TrancheY1_margin">#REF!</definedName>
    <definedName name="TrancheY1_margin_grid_bands">#REF!</definedName>
    <definedName name="TrancheY1_margin_grid_margins">#REF!</definedName>
    <definedName name="TrancheY1_margin_switch">#REF!</definedName>
    <definedName name="TrancheY1_maturity_date">#REF!</definedName>
    <definedName name="TrancheY1_MTM_end">#REF!</definedName>
    <definedName name="TrancheY1_MTM_start">#REF!</definedName>
    <definedName name="TrancheY1_security">#REF!</definedName>
    <definedName name="TrancheY1_swap_cost">#REF!</definedName>
    <definedName name="TrancheY1_switch">#REF!</definedName>
    <definedName name="TrancheY1_upfront">#REF!</definedName>
    <definedName name="TrancheY1_upfront_basis">#REF!</definedName>
    <definedName name="TrancheY1_upfront_capitalisation">#REF!</definedName>
    <definedName name="TrancheY10_agent">#REF!</definedName>
    <definedName name="TrancheY10_amortisation_method">#REF!</definedName>
    <definedName name="TrancheY10_amortisation_schedule">#REF!</definedName>
    <definedName name="TrancheY10_amortisation_start">#REF!</definedName>
    <definedName name="TrancheY10_capitalisation">#REF!</definedName>
    <definedName name="TrancheY10_capitalisation_end">#REF!</definedName>
    <definedName name="TrancheY10_capitalisation_margin">#REF!</definedName>
    <definedName name="TrancheY10_commencement_date">#REF!</definedName>
    <definedName name="TrancheY10_commitment">#REF!</definedName>
    <definedName name="TrancheY10_description">#REF!</definedName>
    <definedName name="TrancheY10_drawdown">#REF!</definedName>
    <definedName name="TrancheY10_drawdown_date">#REF!</definedName>
    <definedName name="TrancheY10_drawdown_schedule">#REF!</definedName>
    <definedName name="TrancheY10_dscr">#REF!</definedName>
    <definedName name="TrancheY10_hedging_proportion">#REF!</definedName>
    <definedName name="TrancheY10_hedging_rate">#REF!</definedName>
    <definedName name="TrancheY10_hedging_rate_switch">#REF!</definedName>
    <definedName name="TrancheY10_hedging_term">#REF!</definedName>
    <definedName name="TrancheY10_indexation">#REF!</definedName>
    <definedName name="TrancheY10_limit">#REF!</definedName>
    <definedName name="TrancheY10_margin">#REF!</definedName>
    <definedName name="TrancheY10_maturity_date">#REF!</definedName>
    <definedName name="TrancheY10_security">#REF!</definedName>
    <definedName name="TrancheY10_swap_cost">#REF!</definedName>
    <definedName name="TrancheY10_switch">#REF!</definedName>
    <definedName name="TrancheY10_upfront">#REF!</definedName>
    <definedName name="TrancheY10_upfront_basis">#REF!</definedName>
    <definedName name="TrancheY10_upfront_capitalisation">#REF!</definedName>
    <definedName name="TrancheY2_agent">#REF!</definedName>
    <definedName name="TrancheY2_amortisation_method">#REF!</definedName>
    <definedName name="TrancheY2_amortisation_schedule">#REF!</definedName>
    <definedName name="TrancheY2_amortisation_start">#REF!</definedName>
    <definedName name="TrancheY2_capitalisation">#REF!</definedName>
    <definedName name="TrancheY2_capitalisation_end">#REF!</definedName>
    <definedName name="TrancheY2_capitalisation_margin">#REF!</definedName>
    <definedName name="TrancheY2_commencement_date">#REF!</definedName>
    <definedName name="TrancheY2_commitment">#REF!</definedName>
    <definedName name="TrancheY2_description">#REF!</definedName>
    <definedName name="TrancheY2_drawdown">#REF!</definedName>
    <definedName name="TrancheY2_drawdown_date">#REF!</definedName>
    <definedName name="TrancheY2_drawdown_schedule">#REF!</definedName>
    <definedName name="TrancheY2_dscr">#REF!</definedName>
    <definedName name="TrancheY2_hedging_proportion">#REF!</definedName>
    <definedName name="TrancheY2_hedging_rate">#REF!</definedName>
    <definedName name="TrancheY2_hedging_rate_switch">#REF!</definedName>
    <definedName name="TrancheY2_hedging_term">#REF!</definedName>
    <definedName name="TrancheY2_indexation">#REF!</definedName>
    <definedName name="TrancheY2_limit">#REF!</definedName>
    <definedName name="TrancheY2_margin">#REF!</definedName>
    <definedName name="TrancheY2_maturity_date">#REF!</definedName>
    <definedName name="TrancheY2_security">#REF!</definedName>
    <definedName name="TrancheY2_swap_cost">#REF!</definedName>
    <definedName name="TrancheY2_switch">#REF!</definedName>
    <definedName name="TrancheY2_upfront">#REF!</definedName>
    <definedName name="TrancheY2_upfront_basis">#REF!</definedName>
    <definedName name="TrancheY2_upfront_capitalisation">#REF!</definedName>
    <definedName name="TrancheY3_agent">#REF!</definedName>
    <definedName name="TrancheY3_amortisation_method">#REF!</definedName>
    <definedName name="TrancheY3_amortisation_schedule">#REF!</definedName>
    <definedName name="TrancheY3_amortisation_start">#REF!</definedName>
    <definedName name="TrancheY3_capitalisation">#REF!</definedName>
    <definedName name="TrancheY3_capitalisation_end">#REF!</definedName>
    <definedName name="TrancheY3_capitalisation_margin">#REF!</definedName>
    <definedName name="TrancheY3_commencement_date">#REF!</definedName>
    <definedName name="TrancheY3_commitment">#REF!</definedName>
    <definedName name="TrancheY3_description">#REF!</definedName>
    <definedName name="TrancheY3_drawdown">#REF!</definedName>
    <definedName name="TrancheY3_drawdown_date">#REF!</definedName>
    <definedName name="TrancheY3_drawdown_schedule">#REF!</definedName>
    <definedName name="TrancheY3_dscr">#REF!</definedName>
    <definedName name="TrancheY3_hedging_proportion">#REF!</definedName>
    <definedName name="TrancheY3_hedging_rate">#REF!</definedName>
    <definedName name="TrancheY3_hedging_rate_switch">#REF!</definedName>
    <definedName name="TrancheY3_hedging_term">#REF!</definedName>
    <definedName name="TrancheY3_indexation">#REF!</definedName>
    <definedName name="TrancheY3_limit">#REF!</definedName>
    <definedName name="TrancheY3_margin">#REF!</definedName>
    <definedName name="TrancheY3_maturity_date">#REF!</definedName>
    <definedName name="TrancheY3_security">#REF!</definedName>
    <definedName name="TrancheY3_swap_cost">#REF!</definedName>
    <definedName name="TrancheY3_switch">#REF!</definedName>
    <definedName name="TrancheY3_upfront">#REF!</definedName>
    <definedName name="TrancheY3_upfront_basis">#REF!</definedName>
    <definedName name="TrancheY3_upfront_capitalisation">#REF!</definedName>
    <definedName name="TrancheY4_agent">#REF!</definedName>
    <definedName name="TrancheY4_amortisation_method">#REF!</definedName>
    <definedName name="TrancheY4_amortisation_schedule">#REF!</definedName>
    <definedName name="TrancheY4_amortisation_start">#REF!</definedName>
    <definedName name="TrancheY4_capitalisation">#REF!</definedName>
    <definedName name="TrancheY4_capitalisation_end">#REF!</definedName>
    <definedName name="TrancheY4_capitalisation_margin">#REF!</definedName>
    <definedName name="TrancheY4_commencement_date">#REF!</definedName>
    <definedName name="TrancheY4_commitment">#REF!</definedName>
    <definedName name="TrancheY4_description">#REF!</definedName>
    <definedName name="TrancheY4_drawdown">#REF!</definedName>
    <definedName name="TrancheY4_drawdown_date">#REF!</definedName>
    <definedName name="TrancheY4_drawdown_schedule">#REF!</definedName>
    <definedName name="TrancheY4_dscr">#REF!</definedName>
    <definedName name="TrancheY4_hedging_proportion">#REF!</definedName>
    <definedName name="TrancheY4_hedging_rate">#REF!</definedName>
    <definedName name="TrancheY4_hedging_rate_switch">#REF!</definedName>
    <definedName name="TrancheY4_hedging_term">#REF!</definedName>
    <definedName name="TrancheY4_indexation">#REF!</definedName>
    <definedName name="TrancheY4_limit">#REF!</definedName>
    <definedName name="TrancheY4_margin">#REF!</definedName>
    <definedName name="TrancheY4_maturity_date">#REF!</definedName>
    <definedName name="TrancheY4_security">#REF!</definedName>
    <definedName name="TrancheY4_swap_cost">#REF!</definedName>
    <definedName name="TrancheY4_switch">#REF!</definedName>
    <definedName name="TrancheY4_upfront">#REF!</definedName>
    <definedName name="TrancheY4_upfront_basis">#REF!</definedName>
    <definedName name="TrancheY4_upfront_capitalisation">#REF!</definedName>
    <definedName name="TrancheY5_agent">#REF!</definedName>
    <definedName name="TrancheY5_amortisation_method">#REF!</definedName>
    <definedName name="TrancheY5_amortisation_schedule">#REF!</definedName>
    <definedName name="TrancheY5_amortisation_start">#REF!</definedName>
    <definedName name="TrancheY5_capitalisation">#REF!</definedName>
    <definedName name="TrancheY5_capitalisation_end">#REF!</definedName>
    <definedName name="TrancheY5_capitalisation_margin">#REF!</definedName>
    <definedName name="TrancheY5_commencement_date">#REF!</definedName>
    <definedName name="TrancheY5_commitment">#REF!</definedName>
    <definedName name="TrancheY5_description">#REF!</definedName>
    <definedName name="TrancheY5_drawdown">#REF!</definedName>
    <definedName name="TrancheY5_drawdown_date">#REF!</definedName>
    <definedName name="TrancheY5_drawdown_schedule">#REF!</definedName>
    <definedName name="TrancheY5_dscr">#REF!</definedName>
    <definedName name="TrancheY5_hedging_proportion">#REF!</definedName>
    <definedName name="TrancheY5_hedging_rate">#REF!</definedName>
    <definedName name="TrancheY5_hedging_rate_switch">#REF!</definedName>
    <definedName name="TrancheY5_hedging_term">#REF!</definedName>
    <definedName name="TrancheY5_indexation">#REF!</definedName>
    <definedName name="TrancheY5_limit">#REF!</definedName>
    <definedName name="TrancheY5_margin">#REF!</definedName>
    <definedName name="TrancheY5_maturity_date">#REF!</definedName>
    <definedName name="TrancheY5_security">#REF!</definedName>
    <definedName name="TrancheY5_swap_cost">#REF!</definedName>
    <definedName name="TrancheY5_switch">#REF!</definedName>
    <definedName name="TrancheY5_upfront">#REF!</definedName>
    <definedName name="TrancheY5_upfront_basis">#REF!</definedName>
    <definedName name="TrancheY5_upfront_capitalisation">#REF!</definedName>
    <definedName name="TrancheY6_agent">#REF!</definedName>
    <definedName name="TrancheY6_amortisation_method">#REF!</definedName>
    <definedName name="TrancheY6_amortisation_schedule">#REF!</definedName>
    <definedName name="TrancheY6_amortisation_start">#REF!</definedName>
    <definedName name="TrancheY6_capitalisation">#REF!</definedName>
    <definedName name="TrancheY6_capitalisation_end">#REF!</definedName>
    <definedName name="TrancheY6_capitalisation_margin">#REF!</definedName>
    <definedName name="TrancheY6_commencement_date">#REF!</definedName>
    <definedName name="TrancheY6_commitment">#REF!</definedName>
    <definedName name="TrancheY6_description">#REF!</definedName>
    <definedName name="TrancheY6_drawdown">#REF!</definedName>
    <definedName name="TrancheY6_drawdown_date">#REF!</definedName>
    <definedName name="TrancheY6_drawdown_schedule">#REF!</definedName>
    <definedName name="TrancheY6_dscr">#REF!</definedName>
    <definedName name="TrancheY6_hedging_proportion">#REF!</definedName>
    <definedName name="TrancheY6_hedging_rate">#REF!</definedName>
    <definedName name="TrancheY6_hedging_rate_switch">#REF!</definedName>
    <definedName name="TrancheY6_hedging_term">#REF!</definedName>
    <definedName name="TrancheY6_indexation">#REF!</definedName>
    <definedName name="TrancheY6_limit">#REF!</definedName>
    <definedName name="TrancheY6_margin">#REF!</definedName>
    <definedName name="TrancheY6_maturity_date">#REF!</definedName>
    <definedName name="TrancheY6_security">#REF!</definedName>
    <definedName name="TrancheY6_swap_cost">#REF!</definedName>
    <definedName name="TrancheY6_switch">#REF!</definedName>
    <definedName name="TrancheY6_upfront">#REF!</definedName>
    <definedName name="TrancheY6_upfront_basis">#REF!</definedName>
    <definedName name="TrancheY6_upfront_capitalisation">#REF!</definedName>
    <definedName name="TrancheY7_agent">#REF!</definedName>
    <definedName name="TrancheY7_amortisation_method">#REF!</definedName>
    <definedName name="TrancheY7_amortisation_schedule">#REF!</definedName>
    <definedName name="TrancheY7_amortisation_start">#REF!</definedName>
    <definedName name="TrancheY7_capitalisation">#REF!</definedName>
    <definedName name="TrancheY7_capitalisation_end">#REF!</definedName>
    <definedName name="TrancheY7_capitalisation_margin">#REF!</definedName>
    <definedName name="TrancheY7_commencement_date">#REF!</definedName>
    <definedName name="TrancheY7_commitment">#REF!</definedName>
    <definedName name="TrancheY7_description">#REF!</definedName>
    <definedName name="TrancheY7_drawdown">#REF!</definedName>
    <definedName name="TrancheY7_drawdown_date">#REF!</definedName>
    <definedName name="TrancheY7_drawdown_schedule">#REF!</definedName>
    <definedName name="TrancheY7_dscr">#REF!</definedName>
    <definedName name="TrancheY7_hedging_proportion">#REF!</definedName>
    <definedName name="TrancheY7_hedging_rate">#REF!</definedName>
    <definedName name="TrancheY7_hedging_rate_switch">#REF!</definedName>
    <definedName name="TrancheY7_hedging_term">#REF!</definedName>
    <definedName name="TrancheY7_indexation">#REF!</definedName>
    <definedName name="TrancheY7_limit">#REF!</definedName>
    <definedName name="TrancheY7_margin">#REF!</definedName>
    <definedName name="TrancheY7_maturity_date">#REF!</definedName>
    <definedName name="TrancheY7_security">#REF!</definedName>
    <definedName name="TrancheY7_swap_cost">#REF!</definedName>
    <definedName name="TrancheY7_switch">#REF!</definedName>
    <definedName name="TrancheY7_upfront">#REF!</definedName>
    <definedName name="TrancheY7_upfront_basis">#REF!</definedName>
    <definedName name="TrancheY7_upfront_capitalisation">#REF!</definedName>
    <definedName name="TrancheY8_agent">#REF!</definedName>
    <definedName name="TrancheY8_amortisation_method">#REF!</definedName>
    <definedName name="TrancheY8_amortisation_schedule">#REF!</definedName>
    <definedName name="TrancheY8_amortisation_start">#REF!</definedName>
    <definedName name="TrancheY8_capitalisation">#REF!</definedName>
    <definedName name="TrancheY8_capitalisation_end">#REF!</definedName>
    <definedName name="TrancheY8_capitalisation_margin">#REF!</definedName>
    <definedName name="TrancheY8_commencement_date">#REF!</definedName>
    <definedName name="TrancheY8_commitment">#REF!</definedName>
    <definedName name="TrancheY8_description">#REF!</definedName>
    <definedName name="TrancheY8_drawdown">#REF!</definedName>
    <definedName name="TrancheY8_drawdown_date">#REF!</definedName>
    <definedName name="TrancheY8_drawdown_schedule">#REF!</definedName>
    <definedName name="TrancheY8_dscr">#REF!</definedName>
    <definedName name="TrancheY8_hedging_proportion">#REF!</definedName>
    <definedName name="TrancheY8_hedging_rate">#REF!</definedName>
    <definedName name="TrancheY8_hedging_rate_switch">#REF!</definedName>
    <definedName name="TrancheY8_hedging_term">#REF!</definedName>
    <definedName name="TrancheY8_indexation">#REF!</definedName>
    <definedName name="TrancheY8_limit">#REF!</definedName>
    <definedName name="TrancheY8_margin">#REF!</definedName>
    <definedName name="TrancheY8_maturity_date">#REF!</definedName>
    <definedName name="TrancheY8_security">#REF!</definedName>
    <definedName name="TrancheY8_swap_cost">#REF!</definedName>
    <definedName name="TrancheY8_switch">#REF!</definedName>
    <definedName name="TrancheY8_upfront">#REF!</definedName>
    <definedName name="TrancheY8_upfront_basis">#REF!</definedName>
    <definedName name="TrancheY8_upfront_capitalisation">#REF!</definedName>
    <definedName name="TrancheY9_agent">#REF!</definedName>
    <definedName name="TrancheY9_amortisation_method">#REF!</definedName>
    <definedName name="TrancheY9_amortisation_schedule">#REF!</definedName>
    <definedName name="TrancheY9_amortisation_start">#REF!</definedName>
    <definedName name="TrancheY9_capitalisation">#REF!</definedName>
    <definedName name="TrancheY9_capitalisation_end">#REF!</definedName>
    <definedName name="TrancheY9_capitalisation_margin">#REF!</definedName>
    <definedName name="TrancheY9_commencement_date">#REF!</definedName>
    <definedName name="TrancheY9_commitment">#REF!</definedName>
    <definedName name="TrancheY9_description">#REF!</definedName>
    <definedName name="TrancheY9_drawdown">#REF!</definedName>
    <definedName name="TrancheY9_drawdown_date">#REF!</definedName>
    <definedName name="TrancheY9_drawdown_schedule">#REF!</definedName>
    <definedName name="TrancheY9_dscr">#REF!</definedName>
    <definedName name="TrancheY9_hedging_proportion">#REF!</definedName>
    <definedName name="TrancheY9_hedging_rate">#REF!</definedName>
    <definedName name="TrancheY9_hedging_rate_switch">#REF!</definedName>
    <definedName name="TrancheY9_hedging_term">#REF!</definedName>
    <definedName name="TrancheY9_indexation">#REF!</definedName>
    <definedName name="TrancheY9_limit">#REF!</definedName>
    <definedName name="TrancheY9_margin">#REF!</definedName>
    <definedName name="TrancheY9_maturity_date">#REF!</definedName>
    <definedName name="TrancheY9_security">#REF!</definedName>
    <definedName name="TrancheY9_swap_cost">#REF!</definedName>
    <definedName name="TrancheY9_switch">#REF!</definedName>
    <definedName name="TrancheY9_upfront">#REF!</definedName>
    <definedName name="TrancheY9_upfront_basis">#REF!</definedName>
    <definedName name="TrancheY9_upfront_capitalisation">#REF!</definedName>
    <definedName name="Transm_Pricing_Zone">#REF!</definedName>
    <definedName name="TRANSPORT99">#REF!</definedName>
    <definedName name="TRB">#REF!</definedName>
    <definedName name="TRB_Mth">#REF!</definedName>
    <definedName name="trDiv1">#REF!</definedName>
    <definedName name="Trevenue">#REF!</definedName>
    <definedName name="Trinidad_and_Tobago">#REF!</definedName>
    <definedName name="trunk_chrge">#REF!</definedName>
    <definedName name="TT">#REF!</definedName>
    <definedName name="TTav">#REF!</definedName>
    <definedName name="TTav2">#REF!</definedName>
    <definedName name="Tunisia">#REF!</definedName>
    <definedName name="TUOS">#REF!</definedName>
    <definedName name="TUOS_FC">#REF!</definedName>
    <definedName name="TUOS_Var">#REF!</definedName>
    <definedName name="TUOS_VC">#REF!</definedName>
    <definedName name="Turkey">#REF!</definedName>
    <definedName name="Turkmenistan">#REF!</definedName>
    <definedName name="Turks_and_Caicos_Islands">#REF!</definedName>
    <definedName name="Tuvalu">#REF!</definedName>
    <definedName name="TV_EBITDA_multiple">#REF!</definedName>
    <definedName name="TV_switch">#REF!</definedName>
    <definedName name="TxnCostsTaxDepn">#REF!</definedName>
    <definedName name="TYPES">#REF!</definedName>
    <definedName name="TYPESP5">#REF!</definedName>
    <definedName name="U._S._Virgin_Islands">#REF!</definedName>
    <definedName name="UAGDATA">#REF!</definedName>
    <definedName name="UCHOICES">#REF!</definedName>
    <definedName name="Uganda">#REF!</definedName>
    <definedName name="UKPAY1">OFFSET(#REF!,1,0,1,1):INDEX(#REF!,COUNTIF(#REF!,"?*"))</definedName>
    <definedName name="UKPAY1ColHeaderRows">#REF!</definedName>
    <definedName name="UKPAY1RangeToClear">#REF!</definedName>
    <definedName name="UKPAY1RangeToCopy">#REF!</definedName>
    <definedName name="UKPAY2">OFFSET(#REF!,1,0,1,1):INDEX(#REF!,COUNTIF(#REF!,"?*"))</definedName>
    <definedName name="UKPAY2ColHeaderRows">#REF!</definedName>
    <definedName name="UKPAY2RangeToClear">#REF!</definedName>
    <definedName name="UKPAY2RangeToCopy">#REF!</definedName>
    <definedName name="Ukraine">#REF!</definedName>
    <definedName name="UKTable">#REF!</definedName>
    <definedName name="UncontractedSwapPremium">#REF!</definedName>
    <definedName name="Under_Recovery_pa">#REF!</definedName>
    <definedName name="UnEarRev_B014">#REF!</definedName>
    <definedName name="UnEarRev_B027">#REF!</definedName>
    <definedName name="UnEarRev_B028">#REF!</definedName>
    <definedName name="UnEarRev_B055">#REF!</definedName>
    <definedName name="UnEarRev_B181">#REF!</definedName>
    <definedName name="uniObjHier">#REF!</definedName>
    <definedName name="uniSupHier">#REF!</definedName>
    <definedName name="unit">'Lookup|Tables'!$G$22</definedName>
    <definedName name="UnitCostTable">#REF!</definedName>
    <definedName name="United_Arab_Emirates">#REF!</definedName>
    <definedName name="United_Kingdom">#REF!</definedName>
    <definedName name="United_States_Minor_Outlying_Islands">#REF!</definedName>
    <definedName name="United_States_of_America">#REF!</definedName>
    <definedName name="Units" localSheetId="9">#REF!</definedName>
    <definedName name="units" localSheetId="8">#REF!</definedName>
    <definedName name="units">'Input|General'!$G$15</definedName>
    <definedName name="Units_Cap_Num">#REF!</definedName>
    <definedName name="Units_Capacity">#REF!</definedName>
    <definedName name="Units_Merch_Num">#REF!</definedName>
    <definedName name="Units_Num">#REF!</definedName>
    <definedName name="UNLNK">#REF!</definedName>
    <definedName name="UnRegCR">#REF!</definedName>
    <definedName name="UnRegMinChg">#REF!</definedName>
    <definedName name="UnRegTH">#REF!</definedName>
    <definedName name="UnSecRevDSCRTable">#REF!</definedName>
    <definedName name="Upfront">#REF!</definedName>
    <definedName name="UploadType">#REF!</definedName>
    <definedName name="Upstream">#REF!</definedName>
    <definedName name="Uruguay">#REF!</definedName>
    <definedName name="USA">#REF!</definedName>
    <definedName name="USATable">#REF!</definedName>
    <definedName name="USD_AUD">#REF!</definedName>
    <definedName name="USDEOMSPOT">#REF!</definedName>
    <definedName name="useByAdHoc">#REF!</definedName>
    <definedName name="useByAdHocIL">#REF!</definedName>
    <definedName name="useByCash">#REF!</definedName>
    <definedName name="useByCashAdv">#REF!</definedName>
    <definedName name="useByCashAdvIL">#REF!</definedName>
    <definedName name="useByCashIL">#REF!</definedName>
    <definedName name="useByCustPay">#REF!</definedName>
    <definedName name="useByCustPayIL">#REF!</definedName>
    <definedName name="useByExpCCPay">#REF!</definedName>
    <definedName name="useByExpCCPayIL">#REF!</definedName>
    <definedName name="useByExpPay">#REF!</definedName>
    <definedName name="useByExpPayIL">#REF!</definedName>
    <definedName name="useByInterPay">#REF!</definedName>
    <definedName name="useByInterPayIL">#REF!</definedName>
    <definedName name="useByPayOff">#REF!</definedName>
    <definedName name="useByPayOffIL">#REF!</definedName>
    <definedName name="useByPayOn">#REF!</definedName>
    <definedName name="useByPayOnIL">#REF!</definedName>
    <definedName name="useByPrePay">#REF!</definedName>
    <definedName name="useByPrePayIL">#REF!</definedName>
    <definedName name="useByProcPay">#REF!</definedName>
    <definedName name="useByProcPayIL">#REF!</definedName>
    <definedName name="useBySupPay">#REF!</definedName>
    <definedName name="useBySupPayIL">#REF!</definedName>
    <definedName name="useByTaxPay">#REF!</definedName>
    <definedName name="useByTaxPayIL">#REF!</definedName>
    <definedName name="uselist">INDEX(valdata,1,MATCH(#REF!,#REF!,0)):INDEX(valdata,counter,MATCH(#REF!,#REF!,0))</definedName>
    <definedName name="uselist2">INDEX(valdata2,1,MATCH(#REF!,#REF!,0)):INDEX(valdata2,counter2,MATCH(#REF!,#REF!,0))</definedName>
    <definedName name="uselist3">INDEX(valdata3,1,MATCH(#REF!,#REF!,0)):INDEX(valdata3,counter3,MATCH(#REF!,#REF!,0))</definedName>
    <definedName name="uselist4">INDEX(valdata4,1,MATCH(#REF!,#REF!,0)):INDEX(valdata4,counter4,MATCH(#REF!,#REF!,0))</definedName>
    <definedName name="USPAY1">OFFSET(#REF!,1,0,1,1):INDEX(#REF!,COUNTIF(#REF!,"?*"))</definedName>
    <definedName name="USPAY1ColHeaderRows">#REF!</definedName>
    <definedName name="USPAY1RangeToClear">#REF!</definedName>
    <definedName name="USPAY1RangeToCopy">#REF!</definedName>
    <definedName name="USPAY2">OFFSET(#REF!,1,0,1,1):INDEX(#REF!,COUNTIF(#REF!,"?*"))</definedName>
    <definedName name="USPAY2ColHeaderRows">#REF!</definedName>
    <definedName name="USPAY2RangeToClear">#REF!</definedName>
    <definedName name="USPAY2RangeToCopy">#REF!</definedName>
    <definedName name="Utilities_Energy">#REF!</definedName>
    <definedName name="Uzbekistan">#REF!</definedName>
    <definedName name="valdata">#REF!:INDEX(#REF!,100,COUNTA(#REF!))</definedName>
    <definedName name="valdata2">#REF!:INDEX(#REF!,100,COUNTA(#REF!))</definedName>
    <definedName name="valdata3">#REF!:INDEX(#REF!,100,COUNTA(#REF!))</definedName>
    <definedName name="valdata4">#REF!:INDEX(#REF!,100,COUNTA(#REF!))</definedName>
    <definedName name="Validations">#REF!</definedName>
    <definedName name="ValleyBeef">#REF!</definedName>
    <definedName name="valn_date">#REF!</definedName>
    <definedName name="Valuation_date">#REF!</definedName>
    <definedName name="vamila">#REF!</definedName>
    <definedName name="vanilla">#REF!</definedName>
    <definedName name="vanilla01">#REF!</definedName>
    <definedName name="vanilla02">#REF!</definedName>
    <definedName name="vanilla03">#REF!</definedName>
    <definedName name="vanilla04">#REF!</definedName>
    <definedName name="vanilla05">#REF!</definedName>
    <definedName name="vanilla06">#REF!</definedName>
    <definedName name="vanilla07">#REF!</definedName>
    <definedName name="vanilla08">#REF!</definedName>
    <definedName name="vanilla09">#REF!</definedName>
    <definedName name="vanilla1">#REF!</definedName>
    <definedName name="vanilla10">#REF!</definedName>
    <definedName name="vanilla2">#REF!</definedName>
    <definedName name="vanilla3">#REF!</definedName>
    <definedName name="vanilla4">#REF!</definedName>
    <definedName name="vanilla5">#REF!</definedName>
    <definedName name="vanilla6">#REF!</definedName>
    <definedName name="vanilla7">#REF!</definedName>
    <definedName name="vanilla8">#REF!</definedName>
    <definedName name="vanilla9">#REF!</definedName>
    <definedName name="Vanuatu">#REF!</definedName>
    <definedName name="VarAA_tbl">#REF!</definedName>
    <definedName name="varLedAcc">#REF!</definedName>
    <definedName name="VAT">#REF!</definedName>
    <definedName name="vat_sales">#REF!</definedName>
    <definedName name="vAutoFilter">#REF!</definedName>
    <definedName name="vAutoFilterFLAG">#REF!</definedName>
    <definedName name="vCube" hidden="1">#REF!</definedName>
    <definedName name="Venezuela">#REF!</definedName>
    <definedName name="Vertical_Not_Select">#REF!</definedName>
    <definedName name="Vertical_Select">#REF!</definedName>
    <definedName name="vFormulas" hidden="1">#REF!</definedName>
    <definedName name="vGetRange" hidden="1">#REF!</definedName>
    <definedName name="VIC_BudgetData">#REF!</definedName>
    <definedName name="Vic_CY">OFFSET(#REF!,0,#REF!,,24)</definedName>
    <definedName name="Vic_mat">OFFSET(#REF!,0,#REF!,,36)</definedName>
    <definedName name="Vic_PY">OFFSET(#REF!,0,#REF!,,36)</definedName>
    <definedName name="Vicgas_April">#REF!</definedName>
    <definedName name="Vicgas_August">#REF!</definedName>
    <definedName name="Vicgas_December">#REF!</definedName>
    <definedName name="Vicgas_February">#REF!</definedName>
    <definedName name="Vicgas_January">#REF!</definedName>
    <definedName name="Vicgas_July">#REF!</definedName>
    <definedName name="Vicgas_June">#REF!</definedName>
    <definedName name="Vicgas_March">#REF!</definedName>
    <definedName name="Vicgas_May">#REF!</definedName>
    <definedName name="Vicgas_November">#REF!</definedName>
    <definedName name="Vicgas_October">#REF!</definedName>
    <definedName name="Vicgas_September">#REF!</definedName>
    <definedName name="Vietnam">#REF!</definedName>
    <definedName name="Visy">#REF!</definedName>
    <definedName name="Vol">#REF!</definedName>
    <definedName name="volume">#REF!</definedName>
    <definedName name="VolumeReport">#REF!</definedName>
    <definedName name="vPasteBackFrom" hidden="1">#REF!</definedName>
    <definedName name="vPasteBackTo" hidden="1">#REF!</definedName>
    <definedName name="vProjectEntry" hidden="1">#REF!</definedName>
    <definedName name="vProjectPaste" hidden="1">#REF!</definedName>
    <definedName name="vSendStatus" hidden="1">#REF!</definedName>
    <definedName name="vServer" hidden="1">#REF!</definedName>
    <definedName name="VTyp">#REF!</definedName>
    <definedName name="W53_Company_Name">#REF!</definedName>
    <definedName name="W5ADDCOST">#REF!</definedName>
    <definedName name="W5COST">#REF!</definedName>
    <definedName name="W5DISPCOST">#REF!</definedName>
    <definedName name="W5INDEX">#REF!</definedName>
    <definedName name="W5LOSS">#REF!</definedName>
    <definedName name="W5NEWCOST">#REF!</definedName>
    <definedName name="W5NOGAIN">#REF!</definedName>
    <definedName name="W5PROCEED">#REF!</definedName>
    <definedName name="W5PROFIT">#REF!</definedName>
    <definedName name="WACC">#REF!</definedName>
    <definedName name="WACCSens">#REF!</definedName>
    <definedName name="Wallis_and_Futuna">#REF!</definedName>
    <definedName name="WAPLInvoice">#REF!</definedName>
    <definedName name="Warwick">#REF!</definedName>
    <definedName name="Warwick_Cost">#REF!</definedName>
    <definedName name="WashingYield">#REF!</definedName>
    <definedName name="Water_Bath_Heater_Monthly_Gas_Usage">#REF!</definedName>
    <definedName name="WB_BudgetData">#REF!</definedName>
    <definedName name="wbID">#REF!</definedName>
    <definedName name="wc">#REF!</definedName>
    <definedName name="wcbal">#REF!</definedName>
    <definedName name="WCCommitmentFeePerc">#REF!</definedName>
    <definedName name="wcdebtors">#REF!</definedName>
    <definedName name="WCDrawdownDate">#REF!</definedName>
    <definedName name="WCEndDate">#REF!</definedName>
    <definedName name="WCEstablishmentFee">#REF!</definedName>
    <definedName name="WCFacilityLimit">#REF!</definedName>
    <definedName name="WCMargin">#REF!</definedName>
    <definedName name="wcother">#REF!</definedName>
    <definedName name="wcsumm">#REF!</definedName>
    <definedName name="Weather_Grid">#REF!</definedName>
    <definedName name="WeeklyGenerationDataTemplate">#REF!</definedName>
    <definedName name="Weighted_Price">#REF!</definedName>
    <definedName name="WELCOME_TO_PAGE">#REF!</definedName>
    <definedName name="Western_Sahara">#REF!</definedName>
    <definedName name="WH_Rates">#REF!</definedName>
    <definedName name="Wholesale_Trade">#REF!</definedName>
    <definedName name="Whprice">#REF!</definedName>
    <definedName name="WickhamCapexBookDepnRate">#REF!</definedName>
    <definedName name="WickhamCapexFacAmtExclInt">#REF!</definedName>
    <definedName name="WickhamCapexSens">#REF!</definedName>
    <definedName name="WickhamContractEndDate">#REF!</definedName>
    <definedName name="WickhamOpexContingency">#REF!</definedName>
    <definedName name="WickhamOpexSens">#REF!</definedName>
    <definedName name="WickhamOpsFlag">#REF!</definedName>
    <definedName name="WickhamPointOMMargin">#REF!</definedName>
    <definedName name="WickhamRealYrlyRevenue">#REF!</definedName>
    <definedName name="WickhamRevPostContract">#REF!</definedName>
    <definedName name="WickhamRevPostContractEndDate">#REF!</definedName>
    <definedName name="WickhamRevSens">#REF!</definedName>
    <definedName name="WickhamStartOps">#REF!</definedName>
    <definedName name="Wide50_100">#REF!</definedName>
    <definedName name="WithholdingDistributions">#REF!</definedName>
    <definedName name="WithholdingRPSInt">#REF!</definedName>
    <definedName name="WithholdingRPSPrincipal">#REF!</definedName>
    <definedName name="WithholdingTaxChooser">#REF!</definedName>
    <definedName name="Wks_In_Yr">#REF!</definedName>
    <definedName name="workorder">#REF!</definedName>
    <definedName name="Worktag_Usage">#REF!</definedName>
    <definedName name="worktagRefID">#REF!</definedName>
    <definedName name="WPCInvoice">#REF!</definedName>
    <definedName name="WrapFeeBondDiff">#REF!</definedName>
    <definedName name="WrapFeeFinClose">#REF!</definedName>
    <definedName name="WrappingFeeCFEndDate">#REF!</definedName>
    <definedName name="WrappingFeeDiscRate">#REF!</definedName>
    <definedName name="WrappingFeePerc">#REF!</definedName>
    <definedName name="WrappingFeePeriod">#REF!</definedName>
    <definedName name="wrn.1st._.Quarter." hidden="1">{#N/A,#N/A,FALSE,"1st quarter"}</definedName>
    <definedName name="wrn.1stqtr." hidden="1">{#N/A,#N/A,FALSE,"1st quarter"}</definedName>
    <definedName name="wrn.Annual._.Summary." hidden="1">{#N/A,#N/A,FALSE,"Annual Summary"}</definedName>
    <definedName name="wrn.App._.Custodians." hidden="1">{"Ownership",#N/A,FALSE,"Ownership";"Contents",#N/A,FALSE,"Contents"}</definedName>
    <definedName name="wrn.Assumptions." hidden="1">{#N/A,#N/A,FALSE,"Assumptions"}</definedName>
    <definedName name="wrn.Both._.Outputs." hidden="1">{"LTV Output",#N/A,FALSE,"Output";"DCR Output",#N/A,FALSE,"Output"}</definedName>
    <definedName name="wrn.Budget._.2002._.Operating._.Units." hidden="1">{#N/A,#N/A,FALSE,"Earning Summary";#N/A,#N/A,FALSE,"csxwt hong kong";#N/A,#N/A,FALSE,"slot 292";#N/A,#N/A,FALSE,"soict";#N/A,#N/A,FALSE,"otlhk";#N/A,#N/A,FALSE,"csxwt xiamen";#N/A,#N/A,FALSE,"csxwt adelaide";#N/A,#N/A,FALSE,"csxwtg bv";#N/A,#N/A,FALSE,"csxwtg kg";#N/A,#N/A,FALSE,"haina";#N/A,#N/A,FALSE,"wcs";#N/A,#N/A,FALSE,"tmr";#N/A,#N/A,FALSE,"slo";#N/A,#N/A,FALSE,"corp";#N/A,#N/A,FALSE,"sloi";#N/A,#N/A,FALSE,"csx tml mgmt";#N/A,#N/A,FALSE,"csxwt europe";#N/A,#N/A,FALSE,"pac container";#N/A,#N/A,FALSE,"csx asia";#N/A,#N/A,FALSE,"csx orient";#N/A,#N/A,FALSE,"finman"}</definedName>
    <definedName name="wrn.Capital._.Spending._.1998." hidden="1">{#N/A,#N/A,TRUE,"Total Allocation";#N/A,#N/A,TRUE,"Capital Software";#N/A,#N/A,TRUE,"Misc";#N/A,#N/A,TRUE,"NAOG"}</definedName>
    <definedName name="wrn.Cash._.Flow._.Forecast._.and._.Details." hidden="1">{#N/A,#N/A,FALSE,"monthly";#N/A,#N/A,FALSE,"fcst detail"}</definedName>
    <definedName name="wrn.Caucedo._.Financials." hidden="1">{#N/A,#N/A,FALSE,"Cover"}</definedName>
    <definedName name="wrn.CSXWT._.Budget._.2002." hidden="1">{#N/A,#N/A,FALSE,"Earning Summary";#N/A,#N/A,FALSE,"QTR SUMM";#N/A,#N/A,FALSE,"csxwt hong kong";#N/A,#N/A,FALSE,"soict";#N/A,#N/A,FALSE,"otlhk";#N/A,#N/A,FALSE,"csxwt xiamen";#N/A,#N/A,FALSE,"csxwt adelaide";#N/A,#N/A,FALSE,"csxwtg bv";#N/A,#N/A,FALSE,"csxwtg kg";#N/A,#N/A,FALSE,"haina";#N/A,#N/A,FALSE,"wcs";#N/A,#N/A,FALSE,"tmr";#N/A,#N/A,FALSE,"ATL";#N/A,#N/A,FALSE,"CSXOT";#N/A,#N/A,FALSE,"act";#N/A,#N/A,FALSE,"ATL YANTIAN";#N/A,#N/A,FALSE,"VOS";#N/A,#N/A,FALSE,"CAUCEDO";#N/A,#N/A,FALSE,"CABELLO"}</definedName>
    <definedName name="wrn.DCR._.Output." hidden="1">{"DCR Output",#N/A,FALSE,"Output"}</definedName>
    <definedName name="wrn.Five._.Year." hidden="1">{#N/A,"Five Year",FALSE,"Assumptions";#N/A,"Five Year",FALSE,"Annual Summary";#N/A,"Five Year",FALSE,"Quarterly Summary";#N/A,#N/A,FALSE,"IRR"}</definedName>
    <definedName name="wrn.Forecasts." hidden="1">{#N/A,#N/A,FALSE,"Forecasts"}</definedName>
    <definedName name="wrn.full." hidden="1">{#N/A,#N/A,FALSE,"Cover";#N/A,#N/A,FALSE,"Pres ";#N/A,#N/A,FALSE,"Output";#N/A,#N/A,FALSE,"Sensit";#N/A,#N/A,FALSE,"DCF";#N/A,#N/A,FALSE,"Graphs";#N/A,#N/A,FALSE,"Control (In)";#N/A,#N/A,FALSE,"Broker (In)";#N/A,#N/A,FALSE,"In-House (In)";#N/A,#N/A,FALSE,"Assumptions";#N/A,#N/A,FALSE,"WACC";#N/A,#N/A,FALSE,"Check (In)"}</definedName>
    <definedName name="wrn.Full._.Model." hidden="1">{#N/A,#N/A,TRUE,"Cover Sheet ";#N/A,#N/A,TRUE,"INPUTS";#N/A,#N/A,TRUE,"OUTPUTS"}</definedName>
    <definedName name="wrn.hup." hidden="1">{#N/A,#N/A,FALSE,"3-Year Plan Review Schedule USD";#N/A,#N/A,FALSE,"Earning Summary USD";#N/A,#N/A,FALSE,"Assumptions USD"}</definedName>
    <definedName name="wrn.Inputs." hidden="1">{#N/A,#N/A,FALSE,"Input"}</definedName>
    <definedName name="wrn.IRR." hidden="1">{#N/A,#N/A,FALSE,"IRR"}</definedName>
    <definedName name="wrn.LTV._.Output." hidden="1">{"LTV Output",#N/A,FALSE,"Output"}</definedName>
    <definedName name="wrn.Main_Stats." hidden="1">{"JVSumm_Report",#N/A,FALSE,"JV Summ";"Newman_Report",#N/A,FALSE,"Output - 7";"Yandi_Report",#N/A,FALSE,"Output - 8"}</definedName>
    <definedName name="wrn.Mgmt._.Report._.Operating._.Units." hidden="1">{#N/A,#N/A,TRUE,"SUMMARY";#N/A,#N/A,TRUE,"MO";#N/A,#N/A,TRUE,"csxwt hong kong";#N/A,#N/A,TRUE,"soict";#N/A,#N/A,TRUE,"csxwtg bv";#N/A,#N/A,TRUE,"csxwt xiamen";#N/A,#N/A,TRUE,"csxwt adelaide";#N/A,#N/A,TRUE,"otlhk";#N/A,#N/A,TRUE,"haina";#N/A,#N/A,TRUE,"wcs";#N/A,#N/A,TRUE,"ATL";#N/A,#N/A,TRUE,"ATLY";#N/A,#N/A,TRUE,"act";#N/A,#N/A,TRUE,"tmr";#N/A,#N/A,TRUE,"VOS";#N/A,#N/A,TRUE,"CABELLO";#N/A,#N/A,TRUE,"CSXOT";#N/A,#N/A,TRUE,"csxwtg kg ";#N/A,#N/A,TRUE,"wcs shanghai";#N/A,#N/A,TRUE,"csxwt dominicana";#N/A,#N/A,TRUE,"corp";#N/A,#N/A,TRUE,"elim"}</definedName>
    <definedName name="wrn.Mining._.Perfromance._.Report.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Overview." hidden="1">{#N/A,#N/A,FALSE,"CapitalReport"}</definedName>
    <definedName name="wrn.overview1." hidden="1">{#N/A,#N/A,FALSE,"CapitalReport"}</definedName>
    <definedName name="wrn.Overview2." hidden="1">{#N/A,#N/A,FALSE,"CapitalReport"}</definedName>
    <definedName name="wrn.overviewaaaaaa." hidden="1">{#N/A,#N/A,FALSE,"CapitalReport"}</definedName>
    <definedName name="wrn.Print_full.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out." hidden="1">{"Zone1",#N/A,FALSE,"Parameters";"Zone2",#N/A,FALSE,"Parameters"}</definedName>
    <definedName name="wrn.Quarter1." hidden="1">{#N/A,#N/A,FALSE,"1st quarter 1997"}</definedName>
    <definedName name="wrn.Quarterly._.Summary." hidden="1">{#N/A,#N/A,FALSE,"Quarterly Summary"}</definedName>
    <definedName name="wrn.Report." hidden="1">{#N/A,#N/A,FALSE,"1996 BS";#N/A,#N/A,FALSE,"Income Stmt"}</definedName>
    <definedName name="wrn.Report1." hidden="1">{"Print1",#N/A,TRUE,"P&amp;L";"Print2",#N/A,TRUE,"CashFL"}</definedName>
    <definedName name="wrn.Ten._.Year." hidden="1">{#N/A,"Ten Year",FALSE,"Assumptions";#N/A,"Ten Year",FALSE,"Annual Summary";#N/A,"Ten Year",FALSE,"Quarterly Summary";#N/A,#N/A,FALSE,"IRR"}</definedName>
    <definedName name="wrn.USD._.overzichten." hidden="1">{#N/A,#N/A,FALSE,"Earning Summary USD";#N/A,#N/A,FALSE,"3-Year Plan Review Schedule"}</definedName>
    <definedName name="wtsheet">#REF!</definedName>
    <definedName name="x">#REF!</definedName>
    <definedName name="X_02_RevCap">#REF!</definedName>
    <definedName name="X_03_RevCap">#REF!</definedName>
    <definedName name="X_04_RevCap">#REF!</definedName>
    <definedName name="X_05_RevCap">#REF!</definedName>
    <definedName name="X_06_RevCap">#REF!</definedName>
    <definedName name="X_07_RevCap">#REF!</definedName>
    <definedName name="X_08_RevCap">#REF!</definedName>
    <definedName name="X_09_RevCap">#REF!</definedName>
    <definedName name="x_1">#REF!</definedName>
    <definedName name="X_10_RevCap">#REF!</definedName>
    <definedName name="X_2">#REF!</definedName>
    <definedName name="X_3">#REF!</definedName>
    <definedName name="X_4">#REF!</definedName>
    <definedName name="X_Factor">#REF!</definedName>
    <definedName name="XAXIS">OFFSET(#REF!,,COUNTIF(#REF!,"&gt;0")-36,,36)</definedName>
    <definedName name="XAXISV">OFFSET(#REF!,,COUNT(#REF!)-36,,36)</definedName>
    <definedName name="xdt">#REF!</definedName>
    <definedName name="XPS_Auxillary_Power">#REF!</definedName>
    <definedName name="XPS_Heat_Rate">#REF!</definedName>
    <definedName name="XS_CC">#REF!</definedName>
    <definedName name="xx">#REF!</definedName>
    <definedName name="xxAnnl_CorpTax_Rate">#REF!</definedName>
    <definedName name="xxINDANNUAL">#REF!</definedName>
    <definedName name="xxINITEQUITYINJ">#REF!</definedName>
    <definedName name="xxx">#REF!</definedName>
    <definedName name="xxYearNo">#REF!</definedName>
    <definedName name="y">#REF!</definedName>
    <definedName name="Y.CTD">#REF!</definedName>
    <definedName name="Y_N">#REF!</definedName>
    <definedName name="Y_R">#REF!</definedName>
    <definedName name="year">#REF!</definedName>
    <definedName name="Year_0">#REF!</definedName>
    <definedName name="Year_1">#REF!</definedName>
    <definedName name="Year_2">#REF!</definedName>
    <definedName name="Year_3">#REF!</definedName>
    <definedName name="Year_4">#REF!</definedName>
    <definedName name="Year_5">#REF!</definedName>
    <definedName name="Year_End">OFFSET(#REF!,0,0,(COUNTA(#REF!))-1,1)</definedName>
    <definedName name="Yearending">#REF!</definedName>
    <definedName name="YearEndMonth">#REF!</definedName>
    <definedName name="years">#REF!</definedName>
    <definedName name="Yearstart">#REF!</definedName>
    <definedName name="Yemen">#REF!</definedName>
    <definedName name="Yes">#REF!</definedName>
    <definedName name="Yes_No">OFFSET(#REF!,0,0,(COUNTA(#REF!))-1,1)</definedName>
    <definedName name="YesNo">#REF!</definedName>
    <definedName name="yield">#REF!</definedName>
    <definedName name="Yr_01_Diff_RevCap">#REF!</definedName>
    <definedName name="Yr_Name">#REF!</definedName>
    <definedName name="Yrs_In_Yr">#REF!</definedName>
    <definedName name="YTD">#REF!</definedName>
    <definedName name="YTD_Months">#REF!</definedName>
    <definedName name="ytdact98">#REF!</definedName>
    <definedName name="YTDACT99">#REF!</definedName>
    <definedName name="YTDACTTJ">#REF!</definedName>
    <definedName name="YTDBUD99">#REF!</definedName>
    <definedName name="YTDFreq">#REF!</definedName>
    <definedName name="YTDLIFE">#REF!</definedName>
    <definedName name="YTDLIFEE">#REF!</definedName>
    <definedName name="YTDVAR99">#REF!</definedName>
    <definedName name="yy" hidden="1">{#N/A,#N/A,FALSE,"CapitalReport"}</definedName>
    <definedName name="z">OFFSET(ADSWAPCount,0,1+ItemsCols,1,ADSWAPCount)</definedName>
    <definedName name="Z_6533F20B_DDEC_4E2F_81FF_9034A33DE255_.wvu.Cols" hidden="1">#REF!,#REF!,#REF!,#REF!</definedName>
    <definedName name="Z_B1D9BD85_840B_4589_82A1_98075B91C791_.wvu.Cols" hidden="1">#REF!,#REF!,#REF!,#REF!,#REF!,#REF!</definedName>
    <definedName name="Zambia">#REF!</definedName>
    <definedName name="zarspot">#REF!</definedName>
    <definedName name="Zeitwert">#REF!</definedName>
    <definedName name="Zimbabwe">#REF!</definedName>
    <definedName name="znspot">#REF!</definedName>
    <definedName name="ZW">#REF!</definedName>
    <definedName name="zz">#REF!</definedName>
    <definedName name="β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5" i="42" l="1" a="1"/>
  <c r="O65" i="42" s="1"/>
  <c r="C38" i="60"/>
  <c r="C39" i="60" l="1"/>
  <c r="O43" i="61" l="1"/>
  <c r="K34" i="60" l="1"/>
  <c r="F32" i="60"/>
  <c r="K32" i="60" s="1"/>
  <c r="G32" i="60"/>
  <c r="H32" i="60"/>
  <c r="I32" i="60"/>
  <c r="J32" i="60"/>
  <c r="F34" i="60"/>
  <c r="G34" i="60"/>
  <c r="H34" i="60"/>
  <c r="I34" i="60"/>
  <c r="J34" i="60"/>
  <c r="F36" i="60"/>
  <c r="G36" i="60"/>
  <c r="K36" i="60" s="1"/>
  <c r="H36" i="60"/>
  <c r="I36" i="60"/>
  <c r="J36" i="60"/>
  <c r="F38" i="60"/>
  <c r="K38" i="60" s="1"/>
  <c r="G38" i="60"/>
  <c r="H38" i="60"/>
  <c r="I38" i="60"/>
  <c r="J38" i="60"/>
  <c r="T38" i="2" l="1"/>
  <c r="N37" i="58" l="1"/>
  <c r="M37" i="58"/>
  <c r="Q51" i="2"/>
  <c r="R51" i="2" s="1"/>
  <c r="P52" i="2"/>
  <c r="Q52" i="2" l="1"/>
  <c r="S51" i="2"/>
  <c r="R52" i="2"/>
  <c r="S52" i="2" l="1"/>
  <c r="T51" i="2"/>
  <c r="T52" i="2" s="1"/>
  <c r="C49" i="61" l="1"/>
  <c r="B49" i="61"/>
  <c r="B61" i="61" s="1"/>
  <c r="C61" i="61" s="1"/>
  <c r="D61" i="61" s="1"/>
  <c r="E61" i="61" s="1"/>
  <c r="F61" i="61" s="1"/>
  <c r="G61" i="61" s="1"/>
  <c r="H61" i="61" s="1"/>
  <c r="I61" i="61" s="1"/>
  <c r="J61" i="61" s="1"/>
  <c r="K61" i="61" s="1"/>
  <c r="L61" i="61" s="1"/>
  <c r="M61" i="61" s="1"/>
  <c r="N61" i="61" s="1"/>
  <c r="O61" i="61" s="1"/>
  <c r="P61" i="61" s="1"/>
  <c r="N45" i="61"/>
  <c r="O45" i="61" s="1"/>
  <c r="P45" i="61" s="1"/>
  <c r="O44" i="61"/>
  <c r="P44" i="61" s="1"/>
  <c r="O42" i="61"/>
  <c r="P42" i="61" s="1"/>
  <c r="O41" i="61"/>
  <c r="P41" i="61" s="1"/>
  <c r="O40" i="61"/>
  <c r="P40" i="61" s="1"/>
  <c r="O39" i="61"/>
  <c r="P39" i="61" s="1"/>
  <c r="O38" i="61"/>
  <c r="P38" i="61" s="1"/>
  <c r="P35" i="61"/>
  <c r="O35" i="61"/>
  <c r="N35" i="61"/>
  <c r="M35" i="61"/>
  <c r="L35" i="61"/>
  <c r="K35" i="61"/>
  <c r="J35" i="61"/>
  <c r="I35" i="61"/>
  <c r="H35" i="61"/>
  <c r="G35" i="61"/>
  <c r="F35" i="61"/>
  <c r="E35" i="61"/>
  <c r="D35" i="61"/>
  <c r="C35" i="61"/>
  <c r="B35" i="61"/>
  <c r="C34" i="61"/>
  <c r="D34" i="61" s="1"/>
  <c r="D49" i="61" s="1"/>
  <c r="P32" i="61"/>
  <c r="P33" i="61" s="1"/>
  <c r="O32" i="61"/>
  <c r="O33" i="61" s="1"/>
  <c r="N32" i="61"/>
  <c r="N33" i="61" s="1"/>
  <c r="M32" i="61"/>
  <c r="M33" i="61" s="1"/>
  <c r="L32" i="61"/>
  <c r="L33" i="61" s="1"/>
  <c r="P24" i="61"/>
  <c r="P25" i="61" s="1"/>
  <c r="N24" i="61"/>
  <c r="M69" i="61"/>
  <c r="L69" i="61"/>
  <c r="H64" i="61"/>
  <c r="P19" i="61"/>
  <c r="O19" i="61"/>
  <c r="N19" i="61"/>
  <c r="M19" i="61"/>
  <c r="L19" i="61"/>
  <c r="K19" i="61"/>
  <c r="J19" i="61"/>
  <c r="I19" i="61"/>
  <c r="H19" i="61"/>
  <c r="G19" i="61"/>
  <c r="F19" i="61"/>
  <c r="E19" i="61"/>
  <c r="D19" i="61"/>
  <c r="C19" i="61"/>
  <c r="B19" i="61"/>
  <c r="P16" i="61"/>
  <c r="O16" i="61"/>
  <c r="N16" i="61"/>
  <c r="H16" i="61"/>
  <c r="G16" i="61"/>
  <c r="F16" i="61"/>
  <c r="L16" i="61"/>
  <c r="K16" i="61"/>
  <c r="K25" i="61" s="1"/>
  <c r="B63" i="61" l="1"/>
  <c r="I64" i="61"/>
  <c r="M66" i="61"/>
  <c r="O50" i="61"/>
  <c r="N66" i="61"/>
  <c r="L66" i="61"/>
  <c r="O52" i="61"/>
  <c r="O69" i="61" s="1"/>
  <c r="N69" i="61"/>
  <c r="K64" i="61"/>
  <c r="L58" i="61"/>
  <c r="L63" i="61"/>
  <c r="J64" i="61"/>
  <c r="G63" i="61"/>
  <c r="N25" i="61"/>
  <c r="G64" i="61"/>
  <c r="P43" i="61"/>
  <c r="L59" i="61"/>
  <c r="N54" i="61"/>
  <c r="N46" i="61"/>
  <c r="I54" i="61"/>
  <c r="G54" i="61"/>
  <c r="H54" i="61"/>
  <c r="E46" i="61"/>
  <c r="F54" i="61"/>
  <c r="D46" i="61"/>
  <c r="G25" i="61"/>
  <c r="H25" i="61"/>
  <c r="L57" i="61"/>
  <c r="M57" i="61"/>
  <c r="F46" i="61"/>
  <c r="G46" i="61"/>
  <c r="L54" i="61"/>
  <c r="H46" i="61"/>
  <c r="M54" i="61"/>
  <c r="I46" i="61"/>
  <c r="I48" i="61" s="1"/>
  <c r="M46" i="61"/>
  <c r="M48" i="61" s="1"/>
  <c r="J46" i="61"/>
  <c r="J48" i="61" s="1"/>
  <c r="L46" i="61"/>
  <c r="L48" i="61" s="1"/>
  <c r="L25" i="61"/>
  <c r="P50" i="61"/>
  <c r="O54" i="61"/>
  <c r="O67" i="61" s="1"/>
  <c r="J54" i="61"/>
  <c r="K54" i="61"/>
  <c r="B54" i="61"/>
  <c r="C54" i="61"/>
  <c r="B46" i="61"/>
  <c r="D54" i="61"/>
  <c r="C46" i="61"/>
  <c r="E54" i="61"/>
  <c r="E34" i="61"/>
  <c r="I16" i="61"/>
  <c r="J16" i="61"/>
  <c r="K46" i="61"/>
  <c r="M16" i="61"/>
  <c r="N57" i="61"/>
  <c r="O37" i="61"/>
  <c r="B16" i="61"/>
  <c r="C16" i="61"/>
  <c r="D16" i="61"/>
  <c r="F25" i="61"/>
  <c r="E16" i="61"/>
  <c r="O57" i="61" l="1"/>
  <c r="P52" i="61"/>
  <c r="P57" i="61" s="1"/>
  <c r="E56" i="61"/>
  <c r="I56" i="61"/>
  <c r="F56" i="61"/>
  <c r="J56" i="61"/>
  <c r="P54" i="61"/>
  <c r="H56" i="61"/>
  <c r="N56" i="61"/>
  <c r="D56" i="61"/>
  <c r="G56" i="61"/>
  <c r="E25" i="61"/>
  <c r="M25" i="61"/>
  <c r="J25" i="61"/>
  <c r="I25" i="61"/>
  <c r="G55" i="61"/>
  <c r="K48" i="61"/>
  <c r="M56" i="61"/>
  <c r="K56" i="61"/>
  <c r="E49" i="61"/>
  <c r="F34" i="61"/>
  <c r="D25" i="61"/>
  <c r="C25" i="61"/>
  <c r="C56" i="61"/>
  <c r="L56" i="61"/>
  <c r="B25" i="61"/>
  <c r="P37" i="61"/>
  <c r="P46" i="61" s="1"/>
  <c r="O46" i="61"/>
  <c r="B55" i="61"/>
  <c r="B56" i="61"/>
  <c r="L55" i="61" l="1"/>
  <c r="P65" i="61" s="1"/>
  <c r="P67" i="61"/>
  <c r="P69" i="61"/>
  <c r="G34" i="61"/>
  <c r="F49" i="61"/>
  <c r="P56" i="61"/>
  <c r="O25" i="61"/>
  <c r="O56" i="61"/>
  <c r="G49" i="61" l="1"/>
  <c r="H34" i="61"/>
  <c r="H49" i="61" l="1"/>
  <c r="I34" i="61"/>
  <c r="I49" i="61" l="1"/>
  <c r="J34" i="61"/>
  <c r="J49" i="61" l="1"/>
  <c r="K34" i="61"/>
  <c r="K49" i="61" l="1"/>
  <c r="L34" i="61"/>
  <c r="L49" i="61" l="1"/>
  <c r="M34" i="61"/>
  <c r="M49" i="61" l="1"/>
  <c r="N34" i="61"/>
  <c r="O34" i="61" l="1"/>
  <c r="N49" i="61"/>
  <c r="P34" i="61" l="1"/>
  <c r="P49" i="61" s="1"/>
  <c r="O49" i="61"/>
  <c r="G85" i="55" l="1"/>
  <c r="T74" i="55"/>
  <c r="G87" i="55"/>
  <c r="T84" i="55"/>
  <c r="T21" i="55"/>
  <c r="T36" i="55"/>
  <c r="T38" i="55"/>
  <c r="T39" i="55"/>
  <c r="T40" i="55"/>
  <c r="T41" i="55"/>
  <c r="T43" i="55"/>
  <c r="T44" i="55"/>
  <c r="G52" i="55"/>
  <c r="T53" i="55"/>
  <c r="T57" i="55"/>
  <c r="T68" i="55"/>
  <c r="G69" i="55"/>
  <c r="H73" i="4"/>
  <c r="G73" i="4"/>
  <c r="H74" i="4"/>
  <c r="G74" i="4" s="1"/>
  <c r="H75" i="4"/>
  <c r="G75" i="4" s="1"/>
  <c r="H76" i="4"/>
  <c r="G76" i="4"/>
  <c r="H77" i="4"/>
  <c r="G77" i="4"/>
  <c r="H78" i="4"/>
  <c r="G78" i="4"/>
  <c r="H79" i="4"/>
  <c r="G79" i="4"/>
  <c r="H80" i="4"/>
  <c r="G80" i="4"/>
  <c r="H81" i="4"/>
  <c r="G81" i="4" s="1"/>
  <c r="H82" i="4"/>
  <c r="G82" i="4" s="1"/>
  <c r="G89" i="55"/>
  <c r="G90" i="55"/>
  <c r="T90" i="55"/>
  <c r="T89" i="55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C20" i="60"/>
  <c r="C40" i="42"/>
  <c r="C37" i="42"/>
  <c r="T81" i="55"/>
  <c r="T82" i="55"/>
  <c r="T83" i="55"/>
  <c r="T85" i="55"/>
  <c r="T86" i="55"/>
  <c r="T87" i="55"/>
  <c r="T88" i="55"/>
  <c r="F13" i="58"/>
  <c r="P77" i="2"/>
  <c r="J57" i="58"/>
  <c r="J47" i="58"/>
  <c r="C77" i="42"/>
  <c r="C94" i="42"/>
  <c r="K15" i="58"/>
  <c r="S67" i="42"/>
  <c r="R67" i="42"/>
  <c r="P67" i="42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25" i="58"/>
  <c r="F69" i="58"/>
  <c r="F28" i="42"/>
  <c r="F67" i="58"/>
  <c r="F49" i="42"/>
  <c r="F66" i="58"/>
  <c r="F46" i="42"/>
  <c r="F65" i="58"/>
  <c r="F43" i="42" s="1"/>
  <c r="F64" i="58"/>
  <c r="F40" i="42" s="1"/>
  <c r="F63" i="58"/>
  <c r="F37" i="42" s="1"/>
  <c r="E69" i="58"/>
  <c r="E28" i="42"/>
  <c r="E67" i="58"/>
  <c r="E49" i="42"/>
  <c r="E66" i="58"/>
  <c r="E46" i="42"/>
  <c r="E65" i="58"/>
  <c r="E43" i="42"/>
  <c r="E64" i="58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/>
  <c r="J4" i="42"/>
  <c r="K4" i="42"/>
  <c r="L4" i="42"/>
  <c r="L21" i="42" s="1"/>
  <c r="L103" i="42"/>
  <c r="M4" i="42"/>
  <c r="M107" i="42" s="1"/>
  <c r="M43" i="42"/>
  <c r="N4" i="42"/>
  <c r="N14" i="42" s="1"/>
  <c r="O4" i="42"/>
  <c r="P4" i="42"/>
  <c r="P75" i="42" s="1"/>
  <c r="P46" i="42"/>
  <c r="Q4" i="42"/>
  <c r="Q103" i="42"/>
  <c r="R4" i="42"/>
  <c r="R10" i="42" s="1"/>
  <c r="R103" i="42"/>
  <c r="S4" i="42"/>
  <c r="S103" i="42"/>
  <c r="T4" i="42"/>
  <c r="T12" i="42" s="1"/>
  <c r="T75" i="42"/>
  <c r="J4" i="58"/>
  <c r="J10" i="58" s="1"/>
  <c r="J61" i="58"/>
  <c r="F8" i="42"/>
  <c r="F94" i="42"/>
  <c r="E18" i="44"/>
  <c r="C18" i="44"/>
  <c r="C96" i="42"/>
  <c r="E96" i="42"/>
  <c r="C97" i="42"/>
  <c r="E97" i="42"/>
  <c r="E16" i="44"/>
  <c r="C15" i="44"/>
  <c r="C16" i="44"/>
  <c r="C17" i="44"/>
  <c r="C95" i="42"/>
  <c r="T4" i="44"/>
  <c r="T11" i="44"/>
  <c r="T16" i="44" s="1"/>
  <c r="T64" i="42"/>
  <c r="T67" i="42"/>
  <c r="U79" i="2"/>
  <c r="U80" i="2"/>
  <c r="U4" i="2"/>
  <c r="U95" i="2"/>
  <c r="T4" i="53"/>
  <c r="T38" i="53" s="1"/>
  <c r="T42" i="53" s="1"/>
  <c r="T4" i="58"/>
  <c r="J93" i="2" a="1"/>
  <c r="J93" i="2"/>
  <c r="K93" i="2" a="1"/>
  <c r="K93" i="2"/>
  <c r="L93" i="2" a="1"/>
  <c r="L93" i="2"/>
  <c r="M93" i="2" a="1"/>
  <c r="M93" i="2"/>
  <c r="U78" i="2"/>
  <c r="T65" i="55"/>
  <c r="T66" i="55"/>
  <c r="T72" i="55"/>
  <c r="T76" i="55"/>
  <c r="T80" i="55"/>
  <c r="C16" i="16"/>
  <c r="D16" i="16"/>
  <c r="C15" i="16"/>
  <c r="D15" i="16"/>
  <c r="C14" i="16"/>
  <c r="D14" i="16"/>
  <c r="C13" i="16"/>
  <c r="C12" i="16"/>
  <c r="D12" i="16"/>
  <c r="C11" i="16"/>
  <c r="D11" i="16"/>
  <c r="H72" i="4"/>
  <c r="G72" i="4"/>
  <c r="U77" i="2"/>
  <c r="N47" i="58"/>
  <c r="O47" i="58"/>
  <c r="P47" i="58"/>
  <c r="Q47" i="58"/>
  <c r="R47" i="58"/>
  <c r="S47" i="58"/>
  <c r="V29" i="58"/>
  <c r="C97" i="2" a="1"/>
  <c r="C100" i="2"/>
  <c r="T93" i="2" a="1"/>
  <c r="T93" i="2"/>
  <c r="S93" i="2" a="1"/>
  <c r="S93" i="2"/>
  <c r="R93" i="2" a="1"/>
  <c r="R93" i="2"/>
  <c r="Q93" i="2" a="1"/>
  <c r="Q93" i="2"/>
  <c r="P93" i="2" a="1"/>
  <c r="P93" i="2"/>
  <c r="O93" i="2" a="1"/>
  <c r="O93" i="2"/>
  <c r="N93" i="2" a="1"/>
  <c r="N93" i="2"/>
  <c r="C91" i="2"/>
  <c r="C90" i="2"/>
  <c r="C89" i="2"/>
  <c r="C88" i="2"/>
  <c r="C87" i="2"/>
  <c r="C86" i="2"/>
  <c r="F19" i="42"/>
  <c r="F8" i="44"/>
  <c r="F13" i="44" s="1"/>
  <c r="F16" i="44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67" i="4"/>
  <c r="H67" i="4"/>
  <c r="C47" i="4"/>
  <c r="E31" i="42"/>
  <c r="E26" i="42"/>
  <c r="S4" i="44"/>
  <c r="S11" i="44"/>
  <c r="R4" i="44"/>
  <c r="R11" i="44"/>
  <c r="Q4" i="44"/>
  <c r="Q11" i="44" s="1"/>
  <c r="P4" i="44"/>
  <c r="P11" i="44"/>
  <c r="O4" i="44"/>
  <c r="O11" i="44"/>
  <c r="N4" i="44"/>
  <c r="N11" i="44"/>
  <c r="M4" i="44"/>
  <c r="M11" i="44"/>
  <c r="L4" i="44"/>
  <c r="L11" i="44"/>
  <c r="K4" i="44"/>
  <c r="K11" i="44"/>
  <c r="J4" i="44"/>
  <c r="J11" i="44"/>
  <c r="J17" i="44" s="1"/>
  <c r="S4" i="53"/>
  <c r="S10" i="53"/>
  <c r="S22" i="53"/>
  <c r="R4" i="53"/>
  <c r="R26" i="53"/>
  <c r="R34" i="53" s="1"/>
  <c r="Q4" i="53"/>
  <c r="Q10" i="53" s="1"/>
  <c r="Q22" i="53" s="1"/>
  <c r="Q38" i="53"/>
  <c r="P4" i="53"/>
  <c r="P38" i="53"/>
  <c r="O4" i="53"/>
  <c r="O10" i="53" s="1"/>
  <c r="O22" i="53" s="1"/>
  <c r="O38" i="53"/>
  <c r="N4" i="53"/>
  <c r="N10" i="53"/>
  <c r="N22" i="53"/>
  <c r="M4" i="53"/>
  <c r="M38" i="53" s="1"/>
  <c r="M42" i="53" s="1"/>
  <c r="L4" i="53"/>
  <c r="K4" i="53"/>
  <c r="J4" i="53"/>
  <c r="J26" i="53" s="1"/>
  <c r="J34" i="53" s="1"/>
  <c r="J4" i="2"/>
  <c r="J49" i="2" s="1"/>
  <c r="J95" i="2"/>
  <c r="J97" i="2"/>
  <c r="T4" i="2"/>
  <c r="T75" i="2"/>
  <c r="S4" i="2"/>
  <c r="R4" i="2"/>
  <c r="R36" i="2" s="1"/>
  <c r="R47" i="2" s="1"/>
  <c r="R10" i="2"/>
  <c r="R12" i="2" s="1"/>
  <c r="Q4" i="2"/>
  <c r="Q75" i="2" s="1"/>
  <c r="Q95" i="2"/>
  <c r="P4" i="2"/>
  <c r="O4" i="2"/>
  <c r="O64" i="2"/>
  <c r="O73" i="2" s="1"/>
  <c r="N4" i="2"/>
  <c r="M4" i="2"/>
  <c r="L4" i="2"/>
  <c r="K4" i="2"/>
  <c r="K95" i="2" s="1"/>
  <c r="S4" i="58"/>
  <c r="R4" i="58"/>
  <c r="R61" i="58"/>
  <c r="R28" i="42" s="1"/>
  <c r="Q4" i="58"/>
  <c r="Q10" i="58" s="1"/>
  <c r="P4" i="58"/>
  <c r="O4" i="58"/>
  <c r="O10" i="58" s="1"/>
  <c r="N4" i="58"/>
  <c r="N34" i="58" s="1"/>
  <c r="N61" i="58"/>
  <c r="N28" i="42" s="1"/>
  <c r="M4" i="58"/>
  <c r="M61" i="58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Q77" i="2"/>
  <c r="R77" i="2"/>
  <c r="S77" i="2"/>
  <c r="T77" i="2"/>
  <c r="N77" i="2"/>
  <c r="S21" i="42"/>
  <c r="L40" i="42"/>
  <c r="J46" i="42"/>
  <c r="S10" i="42"/>
  <c r="O10" i="42"/>
  <c r="O43" i="42"/>
  <c r="S46" i="42"/>
  <c r="S8" i="54"/>
  <c r="C49" i="42"/>
  <c r="C50" i="42"/>
  <c r="C46" i="42"/>
  <c r="C47" i="42"/>
  <c r="C43" i="42"/>
  <c r="C44" i="42"/>
  <c r="C41" i="42"/>
  <c r="C38" i="42"/>
  <c r="F12" i="42"/>
  <c r="V75" i="2"/>
  <c r="C2" i="58"/>
  <c r="C1" i="58"/>
  <c r="E40" i="42"/>
  <c r="E19" i="42"/>
  <c r="E17" i="44"/>
  <c r="E15" i="44"/>
  <c r="E14" i="44"/>
  <c r="C13" i="44"/>
  <c r="C14" i="44"/>
  <c r="E105" i="42"/>
  <c r="G35" i="55"/>
  <c r="G51" i="55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T9" i="55"/>
  <c r="T10" i="55"/>
  <c r="T11" i="55"/>
  <c r="T12" i="55"/>
  <c r="T13" i="55"/>
  <c r="T14" i="55"/>
  <c r="T15" i="55"/>
  <c r="T16" i="55"/>
  <c r="T17" i="55"/>
  <c r="T18" i="55"/>
  <c r="T19" i="55"/>
  <c r="T20" i="55"/>
  <c r="T26" i="55"/>
  <c r="T27" i="55"/>
  <c r="T28" i="55"/>
  <c r="T29" i="55"/>
  <c r="T30" i="55"/>
  <c r="T31" i="55"/>
  <c r="T32" i="55"/>
  <c r="T33" i="55"/>
  <c r="T34" i="55"/>
  <c r="T35" i="55"/>
  <c r="T42" i="55"/>
  <c r="T45" i="55"/>
  <c r="T47" i="55"/>
  <c r="T48" i="55"/>
  <c r="T49" i="55"/>
  <c r="T50" i="55"/>
  <c r="T51" i="55"/>
  <c r="T58" i="55"/>
  <c r="T61" i="55"/>
  <c r="T63" i="55"/>
  <c r="T64" i="55"/>
  <c r="C31" i="4"/>
  <c r="S9" i="54"/>
  <c r="O14" i="42"/>
  <c r="M91" i="42"/>
  <c r="O91" i="42"/>
  <c r="S91" i="42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B2" i="55"/>
  <c r="S11" i="54"/>
  <c r="S14" i="54"/>
  <c r="G15" i="16"/>
  <c r="G16" i="16"/>
  <c r="B1" i="55"/>
  <c r="E12" i="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Q67" i="42"/>
  <c r="C78" i="2"/>
  <c r="C79" i="2"/>
  <c r="C80" i="2"/>
  <c r="C81" i="2"/>
  <c r="C82" i="2"/>
  <c r="C77" i="2"/>
  <c r="S7" i="54"/>
  <c r="S10" i="54"/>
  <c r="S12" i="54"/>
  <c r="S13" i="54"/>
  <c r="D13" i="16"/>
  <c r="C10" i="16"/>
  <c r="D10" i="16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6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L57" i="58"/>
  <c r="K57" i="58"/>
  <c r="M47" i="58"/>
  <c r="M57" i="58"/>
  <c r="V57" i="58"/>
  <c r="F47" i="42"/>
  <c r="J14" i="42"/>
  <c r="K75" i="42"/>
  <c r="Q49" i="42"/>
  <c r="E21" i="42"/>
  <c r="P10" i="2"/>
  <c r="P12" i="2" s="1"/>
  <c r="O64" i="42"/>
  <c r="O103" i="42"/>
  <c r="O31" i="42"/>
  <c r="Q43" i="42"/>
  <c r="Q37" i="42"/>
  <c r="L14" i="42"/>
  <c r="Q16" i="42"/>
  <c r="L12" i="42"/>
  <c r="U98" i="2"/>
  <c r="O23" i="42"/>
  <c r="N10" i="58"/>
  <c r="P49" i="2"/>
  <c r="P60" i="2" s="1"/>
  <c r="P12" i="42"/>
  <c r="O49" i="42"/>
  <c r="P75" i="2"/>
  <c r="Q23" i="42"/>
  <c r="P31" i="42"/>
  <c r="O40" i="42"/>
  <c r="O21" i="42"/>
  <c r="S40" i="42"/>
  <c r="R10" i="53"/>
  <c r="R22" i="53" s="1"/>
  <c r="S37" i="42"/>
  <c r="S33" i="42"/>
  <c r="J37" i="42"/>
  <c r="R38" i="53"/>
  <c r="O75" i="2"/>
  <c r="N26" i="53"/>
  <c r="N34" i="53" s="1"/>
  <c r="C98" i="2"/>
  <c r="C97" i="2"/>
  <c r="S1" i="58"/>
  <c r="G12" i="16"/>
  <c r="T58" i="42"/>
  <c r="T68" i="42" s="1" a="1"/>
  <c r="T65" i="42" a="1"/>
  <c r="T65" i="42" s="1"/>
  <c r="S14" i="42"/>
  <c r="L10" i="42"/>
  <c r="S23" i="42"/>
  <c r="N38" i="53"/>
  <c r="N42" i="53" s="1"/>
  <c r="S35" i="42"/>
  <c r="T103" i="42"/>
  <c r="Q24" i="2"/>
  <c r="N91" i="42"/>
  <c r="K46" i="42"/>
  <c r="S49" i="42"/>
  <c r="K33" i="42"/>
  <c r="L58" i="42"/>
  <c r="L46" i="42"/>
  <c r="L75" i="42"/>
  <c r="S43" i="42"/>
  <c r="S16" i="42"/>
  <c r="P36" i="2"/>
  <c r="L23" i="42"/>
  <c r="N58" i="42"/>
  <c r="L19" i="42"/>
  <c r="T10" i="53"/>
  <c r="T22" i="53" s="1"/>
  <c r="K91" i="42"/>
  <c r="S31" i="42"/>
  <c r="O26" i="53"/>
  <c r="U75" i="2"/>
  <c r="S75" i="42"/>
  <c r="L43" i="42"/>
  <c r="S12" i="42"/>
  <c r="S19" i="42"/>
  <c r="S58" i="42"/>
  <c r="S68" i="42" s="1" a="1"/>
  <c r="S68" i="42" s="1"/>
  <c r="F99" i="42"/>
  <c r="F79" i="42"/>
  <c r="F14" i="44"/>
  <c r="F15" i="44"/>
  <c r="F17" i="44"/>
  <c r="F22" i="42"/>
  <c r="F52" i="42"/>
  <c r="F93" i="42"/>
  <c r="J75" i="2"/>
  <c r="J14" i="2"/>
  <c r="M10" i="2"/>
  <c r="M14" i="42"/>
  <c r="Q10" i="2"/>
  <c r="Q12" i="2" s="1"/>
  <c r="U104" i="2"/>
  <c r="U108" i="2" s="1"/>
  <c r="Q58" i="42"/>
  <c r="J36" i="2"/>
  <c r="J47" i="2"/>
  <c r="J104" i="2"/>
  <c r="J108" i="2"/>
  <c r="J24" i="2"/>
  <c r="M104" i="2"/>
  <c r="M108" i="2" s="1"/>
  <c r="J60" i="2"/>
  <c r="F38" i="42"/>
  <c r="F83" i="42"/>
  <c r="F18" i="44"/>
  <c r="F15" i="42"/>
  <c r="F31" i="42"/>
  <c r="F20" i="42"/>
  <c r="F96" i="42"/>
  <c r="P35" i="42"/>
  <c r="P10" i="42"/>
  <c r="Q104" i="2"/>
  <c r="Q108" i="2"/>
  <c r="O58" i="42"/>
  <c r="F26" i="58"/>
  <c r="S38" i="53"/>
  <c r="Q91" i="42"/>
  <c r="Q14" i="42"/>
  <c r="K40" i="42"/>
  <c r="O12" i="42"/>
  <c r="O19" i="42"/>
  <c r="P19" i="42"/>
  <c r="L38" i="53"/>
  <c r="L42" i="53"/>
  <c r="P58" i="42"/>
  <c r="P68" i="42" a="1"/>
  <c r="P68" i="42"/>
  <c r="P103" i="42"/>
  <c r="O37" i="42"/>
  <c r="Q10" i="42"/>
  <c r="P43" i="42"/>
  <c r="J40" i="42"/>
  <c r="Q31" i="42"/>
  <c r="M10" i="53"/>
  <c r="M22" i="53"/>
  <c r="J34" i="58"/>
  <c r="O10" i="2"/>
  <c r="J12" i="42"/>
  <c r="K21" i="42"/>
  <c r="J23" i="42"/>
  <c r="K35" i="42"/>
  <c r="F22" i="58"/>
  <c r="F21" i="58"/>
  <c r="F15" i="58"/>
  <c r="F16" i="42" s="1"/>
  <c r="P91" i="42"/>
  <c r="K43" i="42"/>
  <c r="K37" i="42"/>
  <c r="J16" i="42"/>
  <c r="M26" i="53"/>
  <c r="M34" i="53"/>
  <c r="R49" i="2"/>
  <c r="R60" i="2" s="1"/>
  <c r="Q35" i="42"/>
  <c r="F23" i="58"/>
  <c r="F29" i="58"/>
  <c r="J75" i="42"/>
  <c r="P16" i="42"/>
  <c r="Q49" i="2"/>
  <c r="Q60" i="2"/>
  <c r="P49" i="42"/>
  <c r="J35" i="42"/>
  <c r="Q75" i="42"/>
  <c r="P14" i="42"/>
  <c r="Q46" i="42"/>
  <c r="P37" i="42"/>
  <c r="Q36" i="2"/>
  <c r="Q47" i="2" s="1"/>
  <c r="K49" i="42"/>
  <c r="Q64" i="2"/>
  <c r="Q73" i="2"/>
  <c r="R10" i="58"/>
  <c r="Q19" i="42"/>
  <c r="O75" i="42"/>
  <c r="O46" i="42"/>
  <c r="Q40" i="42"/>
  <c r="O16" i="42"/>
  <c r="J43" i="42"/>
  <c r="J31" i="42"/>
  <c r="S26" i="53"/>
  <c r="Q12" i="42"/>
  <c r="Q33" i="42"/>
  <c r="Q21" i="42"/>
  <c r="R34" i="58"/>
  <c r="O61" i="58"/>
  <c r="O28" i="42" s="1"/>
  <c r="P10" i="53"/>
  <c r="P22" i="53"/>
  <c r="P26" i="53"/>
  <c r="N64" i="2"/>
  <c r="N73" i="2" s="1"/>
  <c r="N104" i="2"/>
  <c r="N108" i="2"/>
  <c r="N75" i="2"/>
  <c r="N14" i="2"/>
  <c r="P34" i="58"/>
  <c r="K38" i="53"/>
  <c r="K42" i="53"/>
  <c r="U100" i="2"/>
  <c r="U97" i="2"/>
  <c r="U99" i="2"/>
  <c r="Q97" i="2"/>
  <c r="Q100" i="2"/>
  <c r="S1" i="54"/>
  <c r="G10" i="16"/>
  <c r="K61" i="58"/>
  <c r="K10" i="58"/>
  <c r="R64" i="2"/>
  <c r="R73" i="2"/>
  <c r="R24" i="2"/>
  <c r="R104" i="2"/>
  <c r="R108" i="2"/>
  <c r="R75" i="2"/>
  <c r="R14" i="2"/>
  <c r="L34" i="58"/>
  <c r="K10" i="2"/>
  <c r="K14" i="2"/>
  <c r="K24" i="2"/>
  <c r="K104" i="2"/>
  <c r="K108" i="2" s="1"/>
  <c r="K36" i="2"/>
  <c r="K47" i="2"/>
  <c r="K75" i="2"/>
  <c r="K49" i="2"/>
  <c r="K60" i="2" s="1"/>
  <c r="X93" i="2"/>
  <c r="G67" i="55"/>
  <c r="T67" i="55"/>
  <c r="M75" i="42"/>
  <c r="M23" i="42"/>
  <c r="M46" i="42"/>
  <c r="M21" i="42"/>
  <c r="M37" i="42"/>
  <c r="M58" i="42"/>
  <c r="M68" i="42" s="1" a="1"/>
  <c r="M68" i="42" s="1"/>
  <c r="M19" i="42"/>
  <c r="O49" i="2"/>
  <c r="O60" i="2" s="1"/>
  <c r="O95" i="2"/>
  <c r="C99" i="2"/>
  <c r="U36" i="2"/>
  <c r="U47" i="2"/>
  <c r="O104" i="2"/>
  <c r="O108" i="2"/>
  <c r="L10" i="2"/>
  <c r="Q61" i="58"/>
  <c r="Q28" i="42" s="1"/>
  <c r="O24" i="2"/>
  <c r="U64" i="2"/>
  <c r="U73" i="2"/>
  <c r="L75" i="2"/>
  <c r="O14" i="2"/>
  <c r="O36" i="2"/>
  <c r="O47" i="2"/>
  <c r="P104" i="2"/>
  <c r="P108" i="2"/>
  <c r="U49" i="2"/>
  <c r="U60" i="2"/>
  <c r="T68" i="42"/>
  <c r="P47" i="2"/>
  <c r="L61" i="42"/>
  <c r="T61" i="42"/>
  <c r="T70" i="42" s="1"/>
  <c r="Q68" i="42" a="1"/>
  <c r="Q68" i="42"/>
  <c r="K28" i="42"/>
  <c r="F14" i="42"/>
  <c r="K99" i="2"/>
  <c r="K98" i="2"/>
  <c r="M61" i="42"/>
  <c r="M70" i="42" s="1"/>
  <c r="O99" i="2"/>
  <c r="O97" i="2"/>
  <c r="N62" i="42" a="1"/>
  <c r="N62" i="42"/>
  <c r="L62" i="42" a="1"/>
  <c r="L62" i="42" s="1"/>
  <c r="T71" i="42" a="1"/>
  <c r="T71" i="42"/>
  <c r="K18" i="44"/>
  <c r="J14" i="44"/>
  <c r="J18" i="44"/>
  <c r="L18" i="44"/>
  <c r="K17" i="44"/>
  <c r="K14" i="44"/>
  <c r="L14" i="44"/>
  <c r="L17" i="44"/>
  <c r="T18" i="44"/>
  <c r="K15" i="44"/>
  <c r="T17" i="44"/>
  <c r="K16" i="44"/>
  <c r="J16" i="44"/>
  <c r="T14" i="44"/>
  <c r="K106" i="42"/>
  <c r="K107" i="42"/>
  <c r="K105" i="42"/>
  <c r="K13" i="44"/>
  <c r="J105" i="42"/>
  <c r="J13" i="44"/>
  <c r="L105" i="42"/>
  <c r="L13" i="44"/>
  <c r="L107" i="42"/>
  <c r="L31" i="42"/>
  <c r="L35" i="42"/>
  <c r="L33" i="42"/>
  <c r="T75" i="55"/>
  <c r="T77" i="55"/>
  <c r="M31" i="42"/>
  <c r="O33" i="42"/>
  <c r="O35" i="42"/>
  <c r="N106" i="42"/>
  <c r="N105" i="42"/>
  <c r="T106" i="42"/>
  <c r="T105" i="42"/>
  <c r="T13" i="44"/>
  <c r="O34" i="53"/>
  <c r="P34" i="53"/>
  <c r="S34" i="53"/>
  <c r="T107" i="42"/>
  <c r="T52" i="55" l="1"/>
  <c r="T70" i="55"/>
  <c r="C52" i="60"/>
  <c r="D11" i="60" s="1"/>
  <c r="D18" i="60" s="1"/>
  <c r="D52" i="60"/>
  <c r="E11" i="60" s="1"/>
  <c r="E18" i="60" s="1"/>
  <c r="G36" i="55"/>
  <c r="T69" i="55"/>
  <c r="G55" i="55"/>
  <c r="G54" i="55"/>
  <c r="G37" i="55"/>
  <c r="G64" i="55"/>
  <c r="G71" i="55"/>
  <c r="G63" i="55"/>
  <c r="G84" i="55"/>
  <c r="T59" i="55"/>
  <c r="G77" i="55"/>
  <c r="G72" i="55"/>
  <c r="G25" i="55"/>
  <c r="G66" i="55"/>
  <c r="G46" i="55"/>
  <c r="G30" i="55"/>
  <c r="G79" i="55"/>
  <c r="G82" i="55"/>
  <c r="M12" i="2" s="1"/>
  <c r="G78" i="55"/>
  <c r="L12" i="2" s="1"/>
  <c r="T46" i="55"/>
  <c r="G50" i="55"/>
  <c r="G73" i="55"/>
  <c r="G60" i="55"/>
  <c r="G28" i="55"/>
  <c r="G27" i="55"/>
  <c r="G26" i="55"/>
  <c r="G76" i="55"/>
  <c r="G62" i="55"/>
  <c r="G34" i="55"/>
  <c r="T62" i="55"/>
  <c r="T79" i="55"/>
  <c r="T60" i="55"/>
  <c r="G83" i="55"/>
  <c r="G49" i="55"/>
  <c r="G33" i="55"/>
  <c r="G88" i="55"/>
  <c r="O12" i="2" s="1"/>
  <c r="G48" i="55"/>
  <c r="G32" i="55"/>
  <c r="G80" i="55"/>
  <c r="G47" i="55"/>
  <c r="G31" i="55"/>
  <c r="G86" i="55"/>
  <c r="S65" i="42" a="1"/>
  <c r="S65" i="42" s="1"/>
  <c r="Q65" i="42" a="1"/>
  <c r="Q65" i="42" s="1"/>
  <c r="G44" i="55"/>
  <c r="G43" i="55"/>
  <c r="G70" i="55"/>
  <c r="G42" i="55"/>
  <c r="G74" i="55"/>
  <c r="K12" i="2" s="1"/>
  <c r="G68" i="55"/>
  <c r="G56" i="55"/>
  <c r="G40" i="55"/>
  <c r="T78" i="55"/>
  <c r="T25" i="55"/>
  <c r="G39" i="55"/>
  <c r="T56" i="55"/>
  <c r="T24" i="55"/>
  <c r="G38" i="55"/>
  <c r="T55" i="55"/>
  <c r="T23" i="55"/>
  <c r="G41" i="55"/>
  <c r="G75" i="55"/>
  <c r="T54" i="55"/>
  <c r="T22" i="55"/>
  <c r="G81" i="55"/>
  <c r="T71" i="55"/>
  <c r="T37" i="55"/>
  <c r="G59" i="55"/>
  <c r="G57" i="55"/>
  <c r="T73" i="55"/>
  <c r="G58" i="55"/>
  <c r="G65" i="55"/>
  <c r="G45" i="55"/>
  <c r="G29" i="55"/>
  <c r="G53" i="55"/>
  <c r="M16" i="44"/>
  <c r="M14" i="44"/>
  <c r="M13" i="44"/>
  <c r="M17" i="44"/>
  <c r="R58" i="42"/>
  <c r="N15" i="44"/>
  <c r="N16" i="44"/>
  <c r="N18" i="44"/>
  <c r="S64" i="2"/>
  <c r="S73" i="2" s="1"/>
  <c r="S24" i="2"/>
  <c r="S36" i="2"/>
  <c r="S47" i="2" s="1"/>
  <c r="S49" i="2"/>
  <c r="S60" i="2" s="1"/>
  <c r="S104" i="2"/>
  <c r="S108" i="2" s="1"/>
  <c r="S75" i="2"/>
  <c r="S14" i="2"/>
  <c r="S10" i="2"/>
  <c r="S12" i="2" s="1"/>
  <c r="X108" i="2"/>
  <c r="T24" i="2"/>
  <c r="T104" i="2"/>
  <c r="T108" i="2" s="1"/>
  <c r="T10" i="2"/>
  <c r="T12" i="2" s="1"/>
  <c r="T14" i="2"/>
  <c r="T95" i="2"/>
  <c r="T49" i="2"/>
  <c r="T60" i="2" s="1"/>
  <c r="T64" i="2"/>
  <c r="T73" i="2" s="1"/>
  <c r="T36" i="2"/>
  <c r="T47" i="2" s="1"/>
  <c r="R21" i="42"/>
  <c r="O68" i="42" a="1"/>
  <c r="O68" i="42" s="1"/>
  <c r="R46" i="42"/>
  <c r="M15" i="44"/>
  <c r="J99" i="2"/>
  <c r="J98" i="2"/>
  <c r="J100" i="2"/>
  <c r="N68" i="42" a="1"/>
  <c r="N68" i="42" s="1"/>
  <c r="N65" i="42" a="1"/>
  <c r="N65" i="42" s="1"/>
  <c r="N71" i="42" a="1"/>
  <c r="N71" i="42" s="1"/>
  <c r="T26" i="53"/>
  <c r="T34" i="53" s="1"/>
  <c r="R37" i="42"/>
  <c r="N17" i="44"/>
  <c r="M64" i="2"/>
  <c r="M73" i="2" s="1"/>
  <c r="M24" i="2"/>
  <c r="M36" i="2"/>
  <c r="M47" i="2" s="1"/>
  <c r="M14" i="2"/>
  <c r="M49" i="2"/>
  <c r="M60" i="2" s="1"/>
  <c r="M95" i="2"/>
  <c r="M75" i="2"/>
  <c r="K26" i="53"/>
  <c r="K34" i="53" s="1"/>
  <c r="W34" i="53" s="1"/>
  <c r="K10" i="53"/>
  <c r="K22" i="53" s="1"/>
  <c r="Q26" i="53"/>
  <c r="Q34" i="53" s="1"/>
  <c r="N36" i="2"/>
  <c r="N47" i="2" s="1"/>
  <c r="N95" i="2"/>
  <c r="N24" i="2"/>
  <c r="N10" i="2"/>
  <c r="N49" i="2"/>
  <c r="N60" i="2" s="1"/>
  <c r="R35" i="42"/>
  <c r="R31" i="42"/>
  <c r="R12" i="42"/>
  <c r="R14" i="42"/>
  <c r="R16" i="42"/>
  <c r="R49" i="42"/>
  <c r="R43" i="42"/>
  <c r="R75" i="42"/>
  <c r="R40" i="42"/>
  <c r="R33" i="42"/>
  <c r="R19" i="42"/>
  <c r="M18" i="44"/>
  <c r="M62" i="42" a="1"/>
  <c r="M62" i="42" s="1"/>
  <c r="N13" i="44"/>
  <c r="M71" i="42" a="1"/>
  <c r="M71" i="42" s="1"/>
  <c r="R23" i="42"/>
  <c r="L104" i="2"/>
  <c r="L108" i="2" s="1"/>
  <c r="L64" i="2"/>
  <c r="L73" i="2" s="1"/>
  <c r="L36" i="2"/>
  <c r="L47" i="2" s="1"/>
  <c r="L14" i="2"/>
  <c r="L49" i="2"/>
  <c r="L60" i="2" s="1"/>
  <c r="X60" i="2" s="1"/>
  <c r="L95" i="2"/>
  <c r="L24" i="2"/>
  <c r="Q34" i="58"/>
  <c r="T20" i="42"/>
  <c r="R91" i="42"/>
  <c r="N103" i="42"/>
  <c r="N37" i="42"/>
  <c r="N40" i="42"/>
  <c r="N43" i="42"/>
  <c r="N10" i="42"/>
  <c r="N12" i="42"/>
  <c r="N46" i="42"/>
  <c r="N19" i="42"/>
  <c r="N49" i="42"/>
  <c r="N75" i="42"/>
  <c r="N107" i="42"/>
  <c r="N21" i="42"/>
  <c r="N23" i="42"/>
  <c r="J38" i="53"/>
  <c r="J42" i="53" s="1"/>
  <c r="J10" i="53"/>
  <c r="J22" i="53" s="1"/>
  <c r="N14" i="44"/>
  <c r="M65" i="42" a="1"/>
  <c r="M65" i="42" s="1"/>
  <c r="S95" i="2"/>
  <c r="N16" i="42"/>
  <c r="L10" i="58"/>
  <c r="L61" i="58"/>
  <c r="L28" i="42" s="1"/>
  <c r="S34" i="58"/>
  <c r="S10" i="58"/>
  <c r="S61" i="58"/>
  <c r="K97" i="2"/>
  <c r="K100" i="2"/>
  <c r="N61" i="42"/>
  <c r="N70" i="42" s="1"/>
  <c r="O100" i="2"/>
  <c r="O98" i="2"/>
  <c r="F21" i="42"/>
  <c r="F23" i="42"/>
  <c r="J15" i="44"/>
  <c r="M40" i="42"/>
  <c r="P61" i="42"/>
  <c r="P70" i="42" s="1"/>
  <c r="P65" i="42" a="1"/>
  <c r="P65" i="42" s="1"/>
  <c r="F19" i="58"/>
  <c r="F24" i="58"/>
  <c r="F27" i="58"/>
  <c r="F20" i="58"/>
  <c r="F44" i="42"/>
  <c r="F41" i="42"/>
  <c r="F95" i="42"/>
  <c r="F50" i="42"/>
  <c r="F77" i="42"/>
  <c r="F97" i="42"/>
  <c r="F82" i="42"/>
  <c r="F85" i="42"/>
  <c r="F35" i="42"/>
  <c r="F24" i="42"/>
  <c r="F78" i="42"/>
  <c r="F33" i="42"/>
  <c r="F54" i="42"/>
  <c r="F87" i="42"/>
  <c r="F106" i="42"/>
  <c r="F105" i="42"/>
  <c r="F13" i="42"/>
  <c r="J28" i="42"/>
  <c r="F17" i="42"/>
  <c r="L65" i="42" a="1"/>
  <c r="L65" i="42" s="1"/>
  <c r="L68" i="42" a="1"/>
  <c r="L68" i="42" s="1"/>
  <c r="F26" i="42"/>
  <c r="L16" i="42"/>
  <c r="T15" i="44"/>
  <c r="Q99" i="2"/>
  <c r="Q98" i="2"/>
  <c r="K12" i="42"/>
  <c r="K14" i="42"/>
  <c r="K31" i="42"/>
  <c r="K10" i="42"/>
  <c r="K23" i="42"/>
  <c r="K58" i="42"/>
  <c r="K16" i="42"/>
  <c r="K103" i="42"/>
  <c r="K19" i="42"/>
  <c r="M49" i="42"/>
  <c r="M35" i="42"/>
  <c r="M12" i="42"/>
  <c r="M103" i="42"/>
  <c r="M16" i="42"/>
  <c r="P14" i="2"/>
  <c r="P24" i="2"/>
  <c r="M106" i="42"/>
  <c r="P95" i="2"/>
  <c r="J103" i="42"/>
  <c r="J58" i="42"/>
  <c r="J106" i="42"/>
  <c r="J107" i="42"/>
  <c r="J33" i="42"/>
  <c r="J21" i="42"/>
  <c r="J49" i="42"/>
  <c r="J10" i="42"/>
  <c r="J91" i="42"/>
  <c r="J19" i="42"/>
  <c r="L10" i="53"/>
  <c r="L22" i="53" s="1"/>
  <c r="L26" i="53"/>
  <c r="L34" i="53" s="1"/>
  <c r="M33" i="42"/>
  <c r="F29" i="42"/>
  <c r="M34" i="58"/>
  <c r="M10" i="58"/>
  <c r="M28" i="42" s="1"/>
  <c r="F81" i="42"/>
  <c r="L37" i="42"/>
  <c r="L91" i="42"/>
  <c r="L49" i="42"/>
  <c r="L106" i="42"/>
  <c r="F107" i="42"/>
  <c r="F80" i="42"/>
  <c r="M105" i="42"/>
  <c r="L71" i="42" a="1"/>
  <c r="L71" i="42" s="1"/>
  <c r="T62" i="42" a="1"/>
  <c r="T62" i="42" s="1"/>
  <c r="M10" i="42"/>
  <c r="F84" i="42"/>
  <c r="P64" i="2"/>
  <c r="P73" i="2" s="1"/>
  <c r="P10" i="58"/>
  <c r="P61" i="58"/>
  <c r="P28" i="42" s="1"/>
  <c r="L15" i="44"/>
  <c r="L16" i="44"/>
  <c r="E16" i="42"/>
  <c r="E14" i="42"/>
  <c r="K64" i="2"/>
  <c r="K73" i="2" s="1"/>
  <c r="R95" i="2"/>
  <c r="J64" i="2"/>
  <c r="J73" i="2" s="1"/>
  <c r="T91" i="42"/>
  <c r="P21" i="42"/>
  <c r="J10" i="2"/>
  <c r="P23" i="42"/>
  <c r="P40" i="42"/>
  <c r="Q14" i="2"/>
  <c r="O34" i="58"/>
  <c r="P33" i="42"/>
  <c r="G61" i="55"/>
  <c r="L70" i="42"/>
  <c r="N12" i="2" l="1"/>
  <c r="T1" i="55"/>
  <c r="G11" i="16" s="1"/>
  <c r="N99" i="2"/>
  <c r="N100" i="2"/>
  <c r="N97" i="2"/>
  <c r="N98" i="2"/>
  <c r="J68" i="42" a="1"/>
  <c r="J68" i="42" s="1"/>
  <c r="J71" i="42" a="1"/>
  <c r="J71" i="42" s="1"/>
  <c r="J62" i="42" a="1"/>
  <c r="J62" i="42" s="1"/>
  <c r="J61" i="42"/>
  <c r="J65" i="42" a="1"/>
  <c r="J65" i="42" s="1"/>
  <c r="R68" i="42" a="1"/>
  <c r="R68" i="42" s="1"/>
  <c r="R65" i="42" a="1"/>
  <c r="R65" i="42" s="1"/>
  <c r="P100" i="2"/>
  <c r="P99" i="2"/>
  <c r="P98" i="2"/>
  <c r="P97" i="2"/>
  <c r="O61" i="42" s="1"/>
  <c r="O70" i="42" s="1"/>
  <c r="L97" i="2"/>
  <c r="L99" i="2"/>
  <c r="L100" i="2"/>
  <c r="L98" i="2"/>
  <c r="X47" i="2"/>
  <c r="T1" i="2" s="1"/>
  <c r="M98" i="2"/>
  <c r="M100" i="2"/>
  <c r="M97" i="2"/>
  <c r="M99" i="2"/>
  <c r="T13" i="42"/>
  <c r="X73" i="2"/>
  <c r="T99" i="2"/>
  <c r="T100" i="2"/>
  <c r="T97" i="2"/>
  <c r="S61" i="42" s="1"/>
  <c r="S70" i="42" s="1"/>
  <c r="T98" i="2"/>
  <c r="C16" i="2" a="1"/>
  <c r="C26" i="2" a="1"/>
  <c r="J12" i="2"/>
  <c r="R98" i="2"/>
  <c r="R100" i="2"/>
  <c r="R99" i="2"/>
  <c r="R97" i="2"/>
  <c r="Q61" i="42" s="1"/>
  <c r="Q70" i="42" s="1"/>
  <c r="S99" i="2"/>
  <c r="S100" i="2"/>
  <c r="S98" i="2"/>
  <c r="S97" i="2"/>
  <c r="R61" i="42" s="1"/>
  <c r="R70" i="42" s="1"/>
  <c r="W22" i="53"/>
  <c r="K61" i="42"/>
  <c r="K70" i="42" s="1"/>
  <c r="K62" i="42" a="1"/>
  <c r="K62" i="42" s="1"/>
  <c r="K68" i="42" a="1"/>
  <c r="K68" i="42" s="1"/>
  <c r="K65" i="42" a="1"/>
  <c r="K65" i="42" s="1"/>
  <c r="K71" i="42" a="1"/>
  <c r="K71" i="42" s="1"/>
  <c r="S28" i="42"/>
  <c r="C27" i="2" l="1"/>
  <c r="C26" i="2"/>
  <c r="C31" i="2"/>
  <c r="C28" i="2"/>
  <c r="C32" i="2"/>
  <c r="C29" i="2"/>
  <c r="C30" i="2"/>
  <c r="G13" i="16"/>
  <c r="C18" i="2"/>
  <c r="C21" i="2"/>
  <c r="C19" i="2"/>
  <c r="C22" i="2"/>
  <c r="C16" i="2"/>
  <c r="C17" i="2"/>
  <c r="C20" i="2"/>
  <c r="S62" i="42" a="1"/>
  <c r="S62" i="42" s="1"/>
  <c r="P62" i="42" a="1"/>
  <c r="P62" i="42" s="1"/>
  <c r="O62" i="42" a="1"/>
  <c r="O62" i="42" s="1"/>
  <c r="R62" i="42" a="1"/>
  <c r="R62" i="42" s="1"/>
  <c r="Q62" i="42" a="1"/>
  <c r="Q62" i="42" s="1"/>
  <c r="J70" i="42"/>
  <c r="O71" i="42" s="1" a="1"/>
  <c r="O71" i="42" s="1"/>
  <c r="N20" i="2" l="1"/>
  <c r="N30" i="2" s="1"/>
  <c r="D20" i="2"/>
  <c r="E20" i="2"/>
  <c r="P20" i="2"/>
  <c r="E19" i="2"/>
  <c r="D19" i="2"/>
  <c r="M19" i="2"/>
  <c r="N19" i="2" s="1"/>
  <c r="N29" i="2" s="1"/>
  <c r="P19" i="2"/>
  <c r="D31" i="2"/>
  <c r="E31" i="2"/>
  <c r="R31" i="2"/>
  <c r="Q31" i="2"/>
  <c r="T31" i="2"/>
  <c r="P31" i="2"/>
  <c r="S31" i="2"/>
  <c r="E17" i="2"/>
  <c r="K17" i="2"/>
  <c r="L17" i="2" s="1"/>
  <c r="D17" i="2"/>
  <c r="P17" i="2"/>
  <c r="P16" i="2"/>
  <c r="D16" i="2"/>
  <c r="J16" i="2"/>
  <c r="J26" i="2" s="1"/>
  <c r="E16" i="2"/>
  <c r="N29" i="42"/>
  <c r="P22" i="2"/>
  <c r="O22" i="2"/>
  <c r="M22" i="2"/>
  <c r="J22" i="2"/>
  <c r="E22" i="2"/>
  <c r="N22" i="2"/>
  <c r="K22" i="2"/>
  <c r="L22" i="2"/>
  <c r="D22" i="2"/>
  <c r="D21" i="2"/>
  <c r="O21" i="2"/>
  <c r="K38" i="42" s="1"/>
  <c r="P21" i="2"/>
  <c r="L80" i="42" s="1"/>
  <c r="E21" i="2"/>
  <c r="D18" i="2"/>
  <c r="L18" i="2"/>
  <c r="M18" i="2" s="1"/>
  <c r="E18" i="2"/>
  <c r="P18" i="2"/>
  <c r="D26" i="2"/>
  <c r="E26" i="2"/>
  <c r="R26" i="2"/>
  <c r="Q26" i="2"/>
  <c r="S26" i="2"/>
  <c r="P26" i="2"/>
  <c r="T26" i="2"/>
  <c r="E30" i="2"/>
  <c r="Q30" i="2"/>
  <c r="D30" i="2"/>
  <c r="R30" i="2"/>
  <c r="S30" i="2"/>
  <c r="T30" i="2"/>
  <c r="P30" i="2"/>
  <c r="R71" i="42" a="1"/>
  <c r="R71" i="42" s="1"/>
  <c r="S71" i="42" a="1"/>
  <c r="S71" i="42" s="1"/>
  <c r="P71" i="42" a="1"/>
  <c r="P71" i="42" s="1"/>
  <c r="Q71" i="42" a="1"/>
  <c r="Q71" i="42" s="1"/>
  <c r="E29" i="2"/>
  <c r="D29" i="2"/>
  <c r="Q29" i="2"/>
  <c r="R29" i="2"/>
  <c r="S29" i="2"/>
  <c r="T29" i="2"/>
  <c r="P29" i="2"/>
  <c r="R32" i="2"/>
  <c r="D32" i="2"/>
  <c r="E32" i="2"/>
  <c r="J32" i="2"/>
  <c r="K32" i="2"/>
  <c r="O32" i="2"/>
  <c r="Q32" i="2"/>
  <c r="P32" i="2"/>
  <c r="N32" i="2"/>
  <c r="T32" i="2"/>
  <c r="L32" i="2"/>
  <c r="M32" i="2"/>
  <c r="S32" i="2"/>
  <c r="E28" i="2"/>
  <c r="D28" i="2"/>
  <c r="R28" i="2"/>
  <c r="Q28" i="2"/>
  <c r="P28" i="2"/>
  <c r="S28" i="2"/>
  <c r="T28" i="2"/>
  <c r="D27" i="2"/>
  <c r="E27" i="2"/>
  <c r="R27" i="2"/>
  <c r="Q27" i="2"/>
  <c r="P27" i="2"/>
  <c r="S27" i="2"/>
  <c r="T27" i="2"/>
  <c r="J17" i="2" l="1"/>
  <c r="J27" i="2" s="1"/>
  <c r="O19" i="2"/>
  <c r="O29" i="2" s="1"/>
  <c r="M29" i="2"/>
  <c r="L19" i="2"/>
  <c r="K19" i="2" s="1"/>
  <c r="K29" i="2" s="1"/>
  <c r="M20" i="2"/>
  <c r="O20" i="2"/>
  <c r="O30" i="2" s="1"/>
  <c r="K18" i="2"/>
  <c r="J18" i="2" s="1"/>
  <c r="J28" i="2" s="1"/>
  <c r="L28" i="2"/>
  <c r="L29" i="42"/>
  <c r="J85" i="42"/>
  <c r="P29" i="42"/>
  <c r="N44" i="42"/>
  <c r="R50" i="42"/>
  <c r="S82" i="42"/>
  <c r="M95" i="42"/>
  <c r="L85" i="42"/>
  <c r="M28" i="2"/>
  <c r="N18" i="2"/>
  <c r="R29" i="42"/>
  <c r="P95" i="42"/>
  <c r="P16" i="44" s="1"/>
  <c r="J78" i="42"/>
  <c r="M77" i="42"/>
  <c r="O47" i="42"/>
  <c r="K16" i="2"/>
  <c r="K26" i="2" s="1"/>
  <c r="S29" i="42"/>
  <c r="K44" i="42"/>
  <c r="L27" i="2"/>
  <c r="M17" i="2"/>
  <c r="K84" i="42"/>
  <c r="Q38" i="42"/>
  <c r="P85" i="42"/>
  <c r="J80" i="42"/>
  <c r="T94" i="42"/>
  <c r="R47" i="42"/>
  <c r="J93" i="42"/>
  <c r="O96" i="42"/>
  <c r="O17" i="44" s="1"/>
  <c r="N84" i="42"/>
  <c r="R79" i="42"/>
  <c r="L50" i="42"/>
  <c r="O94" i="42"/>
  <c r="O15" i="44" s="1"/>
  <c r="M29" i="42"/>
  <c r="K29" i="42"/>
  <c r="T82" i="42"/>
  <c r="Q81" i="42"/>
  <c r="L77" i="42"/>
  <c r="K85" i="42"/>
  <c r="L94" i="42"/>
  <c r="K94" i="42"/>
  <c r="N95" i="42"/>
  <c r="T79" i="42"/>
  <c r="T29" i="42"/>
  <c r="S83" i="42"/>
  <c r="Q84" i="42"/>
  <c r="L41" i="42"/>
  <c r="N96" i="42"/>
  <c r="T80" i="42"/>
  <c r="S93" i="42"/>
  <c r="K50" i="42"/>
  <c r="S38" i="42"/>
  <c r="L38" i="42"/>
  <c r="R96" i="42"/>
  <c r="R17" i="44" s="1"/>
  <c r="T95" i="42"/>
  <c r="T96" i="42"/>
  <c r="J77" i="42"/>
  <c r="J47" i="42"/>
  <c r="Q94" i="42"/>
  <c r="Q15" i="44" s="1"/>
  <c r="T44" i="42"/>
  <c r="N80" i="42"/>
  <c r="L84" i="42"/>
  <c r="S41" i="42"/>
  <c r="S44" i="42"/>
  <c r="J50" i="42"/>
  <c r="N41" i="42"/>
  <c r="N81" i="42"/>
  <c r="L96" i="42"/>
  <c r="S94" i="42"/>
  <c r="S15" i="44" s="1"/>
  <c r="T85" i="42"/>
  <c r="T38" i="42"/>
  <c r="R95" i="42"/>
  <c r="R16" i="44" s="1"/>
  <c r="O84" i="42"/>
  <c r="O93" i="42"/>
  <c r="O20" i="42"/>
  <c r="O13" i="42"/>
  <c r="O26" i="42" s="1"/>
  <c r="O78" i="42"/>
  <c r="K78" i="42"/>
  <c r="S79" i="42"/>
  <c r="K95" i="42"/>
  <c r="J95" i="42"/>
  <c r="S85" i="42"/>
  <c r="R84" i="42"/>
  <c r="Q41" i="42"/>
  <c r="P44" i="42"/>
  <c r="K96" i="42"/>
  <c r="R94" i="42"/>
  <c r="R15" i="44" s="1"/>
  <c r="N79" i="42"/>
  <c r="O31" i="2"/>
  <c r="K27" i="2"/>
  <c r="N77" i="42"/>
  <c r="T77" i="42"/>
  <c r="M38" i="42"/>
  <c r="R82" i="42"/>
  <c r="M79" i="42"/>
  <c r="L82" i="42"/>
  <c r="T41" i="42"/>
  <c r="N93" i="42"/>
  <c r="K83" i="42"/>
  <c r="J38" i="42"/>
  <c r="P20" i="42"/>
  <c r="P13" i="42"/>
  <c r="P26" i="42" s="1"/>
  <c r="R78" i="42"/>
  <c r="N82" i="42"/>
  <c r="K97" i="42"/>
  <c r="R85" i="42"/>
  <c r="N94" i="42"/>
  <c r="O85" i="42"/>
  <c r="O95" i="42"/>
  <c r="O16" i="44" s="1"/>
  <c r="Q44" i="42"/>
  <c r="M44" i="42"/>
  <c r="R83" i="42"/>
  <c r="P47" i="42"/>
  <c r="T50" i="42"/>
  <c r="O79" i="42"/>
  <c r="Q13" i="42"/>
  <c r="Q26" i="42" s="1"/>
  <c r="Q20" i="42"/>
  <c r="Q93" i="42"/>
  <c r="M97" i="42"/>
  <c r="J29" i="42"/>
  <c r="M50" i="42"/>
  <c r="K93" i="42"/>
  <c r="O29" i="42"/>
  <c r="S47" i="42"/>
  <c r="Q82" i="42"/>
  <c r="O38" i="42"/>
  <c r="R81" i="42"/>
  <c r="J94" i="42"/>
  <c r="Q77" i="42"/>
  <c r="O80" i="42"/>
  <c r="K82" i="42"/>
  <c r="P78" i="42"/>
  <c r="K47" i="42"/>
  <c r="K80" i="42"/>
  <c r="O81" i="42"/>
  <c r="P77" i="42"/>
  <c r="M47" i="42"/>
  <c r="S20" i="42"/>
  <c r="S13" i="42"/>
  <c r="S26" i="42" s="1"/>
  <c r="O82" i="42"/>
  <c r="N83" i="42"/>
  <c r="M96" i="42"/>
  <c r="Q85" i="42"/>
  <c r="P80" i="42"/>
  <c r="L81" i="42"/>
  <c r="T78" i="42"/>
  <c r="N38" i="42"/>
  <c r="C8" i="60" s="1"/>
  <c r="M80" i="42"/>
  <c r="J81" i="42"/>
  <c r="M83" i="42"/>
  <c r="L79" i="42"/>
  <c r="O77" i="42"/>
  <c r="Q83" i="42"/>
  <c r="R93" i="42"/>
  <c r="S95" i="42"/>
  <c r="S16" i="44" s="1"/>
  <c r="P38" i="42"/>
  <c r="J97" i="42"/>
  <c r="Q95" i="42"/>
  <c r="Q16" i="44" s="1"/>
  <c r="K81" i="42"/>
  <c r="P79" i="42"/>
  <c r="P93" i="42"/>
  <c r="P97" i="42"/>
  <c r="P18" i="44" s="1"/>
  <c r="M93" i="42"/>
  <c r="L78" i="42"/>
  <c r="J83" i="42"/>
  <c r="N85" i="42"/>
  <c r="O97" i="42"/>
  <c r="O18" i="44" s="1"/>
  <c r="J84" i="42"/>
  <c r="S97" i="42"/>
  <c r="S18" i="44" s="1"/>
  <c r="R41" i="42"/>
  <c r="T93" i="42"/>
  <c r="L95" i="42"/>
  <c r="P41" i="42"/>
  <c r="N47" i="42"/>
  <c r="M41" i="42"/>
  <c r="R77" i="42"/>
  <c r="Q50" i="42"/>
  <c r="P81" i="42"/>
  <c r="J96" i="42"/>
  <c r="Q79" i="42"/>
  <c r="S77" i="42"/>
  <c r="Q80" i="42"/>
  <c r="R80" i="42"/>
  <c r="R44" i="42"/>
  <c r="M85" i="42"/>
  <c r="J41" i="42"/>
  <c r="P96" i="42"/>
  <c r="P17" i="44" s="1"/>
  <c r="J79" i="42"/>
  <c r="S80" i="42"/>
  <c r="M94" i="42"/>
  <c r="Q97" i="42"/>
  <c r="Q18" i="44" s="1"/>
  <c r="T97" i="42"/>
  <c r="S84" i="42"/>
  <c r="L83" i="42"/>
  <c r="J82" i="42"/>
  <c r="P94" i="42"/>
  <c r="P15" i="44" s="1"/>
  <c r="T83" i="42"/>
  <c r="R38" i="42"/>
  <c r="Q96" i="42"/>
  <c r="Q17" i="44" s="1"/>
  <c r="P83" i="42"/>
  <c r="T81" i="42"/>
  <c r="K41" i="42"/>
  <c r="N97" i="42"/>
  <c r="J44" i="42"/>
  <c r="R13" i="42"/>
  <c r="R26" i="42" s="1"/>
  <c r="R20" i="42"/>
  <c r="S78" i="42"/>
  <c r="R97" i="42"/>
  <c r="R18" i="44" s="1"/>
  <c r="S96" i="42"/>
  <c r="S17" i="44" s="1"/>
  <c r="S81" i="42"/>
  <c r="S50" i="42"/>
  <c r="Q29" i="42"/>
  <c r="N50" i="42"/>
  <c r="O83" i="42"/>
  <c r="N21" i="2"/>
  <c r="T84" i="42"/>
  <c r="L97" i="42"/>
  <c r="K77" i="42"/>
  <c r="K79" i="42"/>
  <c r="O44" i="42"/>
  <c r="L93" i="42"/>
  <c r="M78" i="42"/>
  <c r="N78" i="42"/>
  <c r="M82" i="42"/>
  <c r="M81" i="42"/>
  <c r="L44" i="42"/>
  <c r="Q78" i="42"/>
  <c r="P84" i="42"/>
  <c r="Q47" i="42"/>
  <c r="L47" i="42"/>
  <c r="O41" i="42"/>
  <c r="P82" i="42"/>
  <c r="O50" i="42"/>
  <c r="T47" i="42"/>
  <c r="P50" i="42"/>
  <c r="L29" i="2" l="1"/>
  <c r="J19" i="2"/>
  <c r="J29" i="2" s="1"/>
  <c r="K28" i="2"/>
  <c r="M30" i="2"/>
  <c r="L20" i="2"/>
  <c r="K20" i="2" s="1"/>
  <c r="J20" i="2" s="1"/>
  <c r="K52" i="42"/>
  <c r="K54" i="42" s="1"/>
  <c r="R87" i="42"/>
  <c r="M87" i="42"/>
  <c r="L99" i="42"/>
  <c r="O18" i="2"/>
  <c r="O28" i="2" s="1"/>
  <c r="N28" i="2"/>
  <c r="L16" i="2"/>
  <c r="L26" i="2" s="1"/>
  <c r="O52" i="42"/>
  <c r="O54" i="42" s="1"/>
  <c r="K87" i="42"/>
  <c r="M52" i="42"/>
  <c r="M54" i="42" s="1"/>
  <c r="R14" i="44"/>
  <c r="R99" i="42"/>
  <c r="I9" i="60"/>
  <c r="I37" i="60" s="1"/>
  <c r="J99" i="42"/>
  <c r="N31" i="2"/>
  <c r="M21" i="2"/>
  <c r="R52" i="42"/>
  <c r="R54" i="42" s="1"/>
  <c r="O87" i="42"/>
  <c r="J87" i="42"/>
  <c r="T99" i="42"/>
  <c r="S87" i="42"/>
  <c r="Q52" i="42"/>
  <c r="Q54" i="42" s="1"/>
  <c r="L52" i="42"/>
  <c r="L54" i="42" s="1"/>
  <c r="L87" i="42"/>
  <c r="N87" i="42"/>
  <c r="M99" i="42"/>
  <c r="J52" i="42"/>
  <c r="J54" i="42" s="1"/>
  <c r="S52" i="42"/>
  <c r="S54" i="42" s="1"/>
  <c r="Q99" i="42"/>
  <c r="Q14" i="44"/>
  <c r="H9" i="60"/>
  <c r="H37" i="60" s="1"/>
  <c r="N17" i="2"/>
  <c r="M27" i="2"/>
  <c r="P52" i="42"/>
  <c r="P54" i="42" s="1"/>
  <c r="T87" i="42"/>
  <c r="K99" i="42"/>
  <c r="O14" i="44"/>
  <c r="F9" i="60"/>
  <c r="F37" i="60" s="1"/>
  <c r="P87" i="42"/>
  <c r="N13" i="42"/>
  <c r="N26" i="42" s="1"/>
  <c r="N20" i="42"/>
  <c r="P14" i="44"/>
  <c r="P99" i="42"/>
  <c r="G9" i="60"/>
  <c r="G37" i="60" s="1"/>
  <c r="Q87" i="42"/>
  <c r="N99" i="42"/>
  <c r="S99" i="42"/>
  <c r="J9" i="60"/>
  <c r="J37" i="60" s="1"/>
  <c r="S14" i="44"/>
  <c r="K37" i="60" l="1"/>
  <c r="M16" i="2"/>
  <c r="N16" i="2" s="1"/>
  <c r="L30" i="2"/>
  <c r="N27" i="2"/>
  <c r="O17" i="2"/>
  <c r="L21" i="2"/>
  <c r="M31" i="2"/>
  <c r="M13" i="42"/>
  <c r="M26" i="42" s="1"/>
  <c r="M20" i="42"/>
  <c r="M26" i="2" l="1"/>
  <c r="K30" i="2"/>
  <c r="J30" i="2"/>
  <c r="N22" i="42"/>
  <c r="P17" i="42"/>
  <c r="P15" i="42"/>
  <c r="S17" i="42"/>
  <c r="Q22" i="42"/>
  <c r="R15" i="42"/>
  <c r="J24" i="42"/>
  <c r="R24" i="42"/>
  <c r="T22" i="42"/>
  <c r="T24" i="42"/>
  <c r="T17" i="42"/>
  <c r="N17" i="42"/>
  <c r="J17" i="42"/>
  <c r="M22" i="42"/>
  <c r="L15" i="42"/>
  <c r="J22" i="42"/>
  <c r="S22" i="42"/>
  <c r="O22" i="42"/>
  <c r="M17" i="42"/>
  <c r="R22" i="42"/>
  <c r="N24" i="42"/>
  <c r="T15" i="42"/>
  <c r="K22" i="42"/>
  <c r="O15" i="42"/>
  <c r="L17" i="42"/>
  <c r="R17" i="42"/>
  <c r="N15" i="42"/>
  <c r="K15" i="42"/>
  <c r="K17" i="42"/>
  <c r="O24" i="42"/>
  <c r="L24" i="42"/>
  <c r="K24" i="42"/>
  <c r="O17" i="42"/>
  <c r="O27" i="2"/>
  <c r="P24" i="42"/>
  <c r="L22" i="42"/>
  <c r="S15" i="42"/>
  <c r="Q24" i="42"/>
  <c r="P22" i="42"/>
  <c r="S24" i="42"/>
  <c r="Q17" i="42"/>
  <c r="M15" i="42"/>
  <c r="J15" i="42"/>
  <c r="M24" i="42"/>
  <c r="Q15" i="42"/>
  <c r="O16" i="2"/>
  <c r="O26" i="2" s="1"/>
  <c r="N26" i="2"/>
  <c r="L20" i="42"/>
  <c r="C9" i="60" s="1"/>
  <c r="L13" i="42"/>
  <c r="L26" i="42" s="1"/>
  <c r="E3" i="60" s="1"/>
  <c r="L31" i="2"/>
  <c r="K21" i="2"/>
  <c r="N31" i="42" l="1"/>
  <c r="K31" i="2"/>
  <c r="J21" i="2"/>
  <c r="J31" i="2" s="1"/>
  <c r="K13" i="42"/>
  <c r="K26" i="42" s="1"/>
  <c r="K20" i="42"/>
  <c r="E4" i="60"/>
  <c r="E16" i="60" s="1"/>
  <c r="J20" i="42" l="1"/>
  <c r="N35" i="42" s="1"/>
  <c r="J13" i="42"/>
  <c r="J26" i="42" s="1"/>
  <c r="N33" i="42" s="1"/>
  <c r="N52" i="42" l="1"/>
  <c r="N54" i="42" s="1"/>
  <c r="O106" i="42" l="1"/>
  <c r="O105" i="42"/>
  <c r="O13" i="44" s="1"/>
  <c r="R106" i="42"/>
  <c r="S105" i="42"/>
  <c r="S13" i="44" s="1"/>
  <c r="P105" i="42"/>
  <c r="P13" i="44" s="1"/>
  <c r="R105" i="42"/>
  <c r="R13" i="44" s="1"/>
  <c r="Q105" i="42"/>
  <c r="Q13" i="44" s="1"/>
  <c r="P106" i="42"/>
  <c r="Q106" i="42"/>
  <c r="S106" i="42"/>
  <c r="D3" i="60" l="1"/>
  <c r="D16" i="60" s="1"/>
  <c r="E12" i="60"/>
  <c r="F3" i="60"/>
  <c r="S64" i="61"/>
  <c r="U64" i="61"/>
  <c r="T64" i="61"/>
  <c r="R64" i="61"/>
  <c r="Q64" i="61"/>
  <c r="Q68" i="61" s="1"/>
  <c r="F7" i="60" l="1"/>
  <c r="F5" i="60"/>
  <c r="F16" i="60" s="1"/>
  <c r="E24" i="60"/>
  <c r="E27" i="60"/>
  <c r="C3" i="60"/>
  <c r="D12" i="60"/>
  <c r="F31" i="60"/>
  <c r="T68" i="61"/>
  <c r="S68" i="61"/>
  <c r="R68" i="61"/>
  <c r="U68" i="61"/>
  <c r="G3" i="60"/>
  <c r="V64" i="61"/>
  <c r="E17" i="60" l="1"/>
  <c r="E28" i="60"/>
  <c r="D24" i="60"/>
  <c r="D27" i="60"/>
  <c r="F35" i="60"/>
  <c r="F33" i="60"/>
  <c r="G31" i="60"/>
  <c r="C12" i="60"/>
  <c r="H3" i="60"/>
  <c r="G7" i="60"/>
  <c r="G5" i="60"/>
  <c r="G16" i="60" s="1"/>
  <c r="E20" i="60" l="1"/>
  <c r="D17" i="60"/>
  <c r="D28" i="60"/>
  <c r="C24" i="60"/>
  <c r="C27" i="60"/>
  <c r="G33" i="60"/>
  <c r="G35" i="60"/>
  <c r="H31" i="60"/>
  <c r="H7" i="60"/>
  <c r="I3" i="60"/>
  <c r="H5" i="60"/>
  <c r="H16" i="60" s="1"/>
  <c r="J3" i="60" l="1"/>
  <c r="D20" i="60"/>
  <c r="C28" i="60"/>
  <c r="H33" i="60"/>
  <c r="H35" i="60"/>
  <c r="I31" i="60"/>
  <c r="I5" i="60"/>
  <c r="I7" i="60"/>
  <c r="I16" i="60" l="1"/>
  <c r="I35" i="60"/>
  <c r="I33" i="60"/>
  <c r="J31" i="60"/>
  <c r="K31" i="60" s="1"/>
  <c r="J5" i="60"/>
  <c r="J7" i="60"/>
  <c r="J16" i="60" l="1"/>
  <c r="J35" i="60"/>
  <c r="K35" i="60" s="1"/>
  <c r="J33" i="60"/>
  <c r="K33" i="60" s="1"/>
  <c r="Q69" i="61" l="1"/>
  <c r="Q65" i="61"/>
  <c r="F11" i="60"/>
  <c r="O42" i="53"/>
  <c r="O107" i="42"/>
  <c r="F18" i="60" l="1"/>
  <c r="F12" i="60"/>
  <c r="F39" i="60"/>
  <c r="F13" i="60" l="1"/>
  <c r="F17" i="60"/>
  <c r="F20" i="60" s="1"/>
  <c r="F27" i="60"/>
  <c r="F24" i="60"/>
  <c r="F40" i="60"/>
  <c r="R69" i="61"/>
  <c r="R65" i="61"/>
  <c r="G11" i="60"/>
  <c r="P42" i="53"/>
  <c r="P107" i="42"/>
  <c r="F28" i="60" l="1"/>
  <c r="G18" i="60"/>
  <c r="G39" i="60"/>
  <c r="G12" i="60"/>
  <c r="S65" i="61"/>
  <c r="S69" i="61"/>
  <c r="Q42" i="53"/>
  <c r="H11" i="60"/>
  <c r="Q107" i="42"/>
  <c r="F41" i="60"/>
  <c r="H18" i="60" l="1"/>
  <c r="H39" i="60"/>
  <c r="H12" i="60"/>
  <c r="T69" i="61"/>
  <c r="T65" i="61"/>
  <c r="I11" i="60"/>
  <c r="R42" i="53"/>
  <c r="R107" i="42"/>
  <c r="G17" i="60"/>
  <c r="G20" i="60" s="1"/>
  <c r="G40" i="60"/>
  <c r="G24" i="60"/>
  <c r="G13" i="60"/>
  <c r="G27" i="60"/>
  <c r="G28" i="60" l="1"/>
  <c r="G41" i="60"/>
  <c r="I18" i="60"/>
  <c r="I39" i="60"/>
  <c r="I12" i="60"/>
  <c r="J11" i="60"/>
  <c r="S107" i="42"/>
  <c r="S42" i="53"/>
  <c r="W42" i="53" s="1"/>
  <c r="S1" i="53" s="1"/>
  <c r="G14" i="16" s="1"/>
  <c r="S1" i="16" s="1"/>
  <c r="U69" i="61"/>
  <c r="U65" i="61"/>
  <c r="V65" i="61" s="1"/>
  <c r="H40" i="60"/>
  <c r="H41" i="60" s="1"/>
  <c r="H24" i="60"/>
  <c r="H13" i="60"/>
  <c r="H27" i="60"/>
  <c r="H17" i="60"/>
  <c r="H20" i="60" s="1"/>
  <c r="H28" i="60" l="1"/>
  <c r="W1" i="55"/>
  <c r="W1" i="44"/>
  <c r="V1" i="54"/>
  <c r="V1" i="58"/>
  <c r="X1" i="2"/>
  <c r="W1" i="42"/>
  <c r="V1" i="53"/>
  <c r="V1" i="4"/>
  <c r="J18" i="60"/>
  <c r="J12" i="60"/>
  <c r="J39" i="60"/>
  <c r="K39" i="60" s="1"/>
  <c r="I17" i="60"/>
  <c r="I20" i="60" s="1"/>
  <c r="I13" i="60"/>
  <c r="I40" i="60"/>
  <c r="I41" i="60" s="1"/>
  <c r="I27" i="60"/>
  <c r="I24" i="60"/>
  <c r="J17" i="60" l="1"/>
  <c r="J20" i="60" s="1"/>
  <c r="J24" i="60"/>
  <c r="J40" i="60"/>
  <c r="J41" i="60" s="1"/>
  <c r="K41" i="60" s="1"/>
  <c r="J27" i="60"/>
  <c r="J13" i="60"/>
  <c r="I28" i="60"/>
  <c r="K40" i="60" l="1"/>
  <c r="J28" i="6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<sst xmlns="http://schemas.openxmlformats.org/spreadsheetml/2006/main" count="888" uniqueCount="294">
  <si>
    <t>AER opex model v2.0</t>
  </si>
  <si>
    <t>Index</t>
  </si>
  <si>
    <t>Model index</t>
  </si>
  <si>
    <t>Sheet Name</t>
  </si>
  <si>
    <t>Sheet Description</t>
  </si>
  <si>
    <t>Input | General</t>
  </si>
  <si>
    <t>Inputs NSP name, regulatory years for the prior and forecast regulatory control period etc.</t>
  </si>
  <si>
    <t>Input | Inflation</t>
  </si>
  <si>
    <t>Inputs inflation data.</t>
  </si>
  <si>
    <t>Input | Reported opex</t>
  </si>
  <si>
    <r>
      <t>Inputs the reported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from the prior regulatory control period.</t>
    </r>
  </si>
  <si>
    <t>Input | Rate of change</t>
  </si>
  <si>
    <t>Inputs the cost escalation weights, cost escalation forecast, and inflation actuals and forecast. Sheet used when the rate of change is applied from the final year.</t>
  </si>
  <si>
    <t>Input | Step changes</t>
  </si>
  <si>
    <r>
      <t>Inputs the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data, including historical opex by category, one-off costs, step changes, demand forecasts, carbon costs, self insurance, network growth, and partial factor productivity</t>
    </r>
  </si>
  <si>
    <t>Calc | Opex Forecast</t>
  </si>
  <si>
    <t>Calculates the opex forecast. Sheet used when the rate of change is applied from the final year.</t>
  </si>
  <si>
    <t>Output | Models</t>
  </si>
  <si>
    <t>Outputs the forecasts needed as a post tax revenue model inputs. Sheet used when the rate of change is applied from the final year.</t>
  </si>
  <si>
    <t>Lookup | Tables</t>
  </si>
  <si>
    <t>Includes the lookup tables used within this opex model.</t>
  </si>
  <si>
    <t>Check | List</t>
  </si>
  <si>
    <t>Shows checks on the calculations within the model</t>
  </si>
  <si>
    <t>End</t>
  </si>
  <si>
    <t>Back to Index</t>
  </si>
  <si>
    <t>Key:</t>
  </si>
  <si>
    <t>Input</t>
  </si>
  <si>
    <t>External Link</t>
  </si>
  <si>
    <t>Internal Link</t>
  </si>
  <si>
    <t>Worksheet check:</t>
  </si>
  <si>
    <t>Overall Check:</t>
  </si>
  <si>
    <t>Input | General inputs</t>
  </si>
  <si>
    <t>Inputs</t>
  </si>
  <si>
    <t>Source</t>
  </si>
  <si>
    <t>Value</t>
  </si>
  <si>
    <t>NSP name</t>
  </si>
  <si>
    <t>NSP</t>
  </si>
  <si>
    <t>Decision stage</t>
  </si>
  <si>
    <t>AER</t>
  </si>
  <si>
    <t>Proposal</t>
  </si>
  <si>
    <t>Year ending</t>
  </si>
  <si>
    <t>Previous regulatory control period, first year</t>
  </si>
  <si>
    <t>Forecast base year</t>
  </si>
  <si>
    <t>Previous regulatory control period, last year</t>
  </si>
  <si>
    <t>Forecast regulatory control period, first year</t>
  </si>
  <si>
    <t>Forecast regulatory control period, last year</t>
  </si>
  <si>
    <t>Units</t>
  </si>
  <si>
    <t>$millions</t>
  </si>
  <si>
    <t>Index value, new base</t>
  </si>
  <si>
    <t>Percentage Change from Corresponding Quarter of Previous Year</t>
  </si>
  <si>
    <t>ABS</t>
  </si>
  <si>
    <t>Calculated</t>
  </si>
  <si>
    <t>Unit</t>
  </si>
  <si>
    <t>index</t>
  </si>
  <si>
    <t>Percent</t>
  </si>
  <si>
    <t>Basis</t>
  </si>
  <si>
    <t>Input | Opex allowances</t>
  </si>
  <si>
    <t>Cost category</t>
  </si>
  <si>
    <t>Notes</t>
  </si>
  <si>
    <t>Total opex</t>
  </si>
  <si>
    <t>AER PTRM for the current control period.</t>
  </si>
  <si>
    <t>Allowances related to category specific forecasts</t>
  </si>
  <si>
    <t>These inputs should be entered as positive values.</t>
  </si>
  <si>
    <t>Debt Raising Costs</t>
  </si>
  <si>
    <t>Total opex, categories forecast specifically</t>
  </si>
  <si>
    <t>Actual</t>
  </si>
  <si>
    <t>Estimate</t>
  </si>
  <si>
    <t>RIN</t>
  </si>
  <si>
    <t>nominal</t>
  </si>
  <si>
    <t>Annual RIN for each year and/or reset RIN.</t>
  </si>
  <si>
    <t>Categories of opex to be excluded from forecast opex (excluding category specific forecasts)</t>
  </si>
  <si>
    <t>These inputs should be entered as reported.</t>
  </si>
  <si>
    <t>Total opex to be trended</t>
  </si>
  <si>
    <t>Expenditure related to category specific forecasts</t>
  </si>
  <si>
    <t>Debt raising costs</t>
  </si>
  <si>
    <t>Input | Adjustments</t>
  </si>
  <si>
    <t>Adjustment</t>
  </si>
  <si>
    <t>External</t>
  </si>
  <si>
    <t>Adjustments can be postive or negative.</t>
  </si>
  <si>
    <t>Non-recurrent efficiency gain in the base year</t>
  </si>
  <si>
    <t>Efficiency adjustment</t>
  </si>
  <si>
    <t>Per cent</t>
  </si>
  <si>
    <t>Inflation</t>
  </si>
  <si>
    <t>calculated</t>
  </si>
  <si>
    <t>CPI indexes (real to real)</t>
  </si>
  <si>
    <t>CPI indexes (nominal to real)</t>
  </si>
  <si>
    <t>Input | Forecast price change</t>
  </si>
  <si>
    <t>Forecast price change</t>
  </si>
  <si>
    <t>Labour</t>
  </si>
  <si>
    <t>external</t>
  </si>
  <si>
    <t>Non Labour</t>
  </si>
  <si>
    <t>Check</t>
  </si>
  <si>
    <t>Ok/Check</t>
  </si>
  <si>
    <t>n/a</t>
  </si>
  <si>
    <t>Weights</t>
  </si>
  <si>
    <t>Input | Forecast output growth</t>
  </si>
  <si>
    <t>Output measure</t>
  </si>
  <si>
    <t>number</t>
  </si>
  <si>
    <t>Growth rate</t>
  </si>
  <si>
    <t>Output weights</t>
  </si>
  <si>
    <t>No growth</t>
  </si>
  <si>
    <t>Forecast output growth</t>
  </si>
  <si>
    <t>Input | Forecast productivity</t>
  </si>
  <si>
    <t>Partial factor productivity</t>
  </si>
  <si>
    <t>Input |Step changes</t>
  </si>
  <si>
    <t>Step change</t>
  </si>
  <si>
    <t>Input | Category specifc forecasts</t>
  </si>
  <si>
    <t>Category specific forecasts</t>
  </si>
  <si>
    <t>Input | Debt raising costs</t>
  </si>
  <si>
    <t>PTRM</t>
  </si>
  <si>
    <t>Calc | Estimated final year expenditure</t>
  </si>
  <si>
    <t>Reported opex, total</t>
  </si>
  <si>
    <t>Inputs|Reported opex</t>
  </si>
  <si>
    <t>Base year opex allowance, total</t>
  </si>
  <si>
    <t>Final year opex allowance, total</t>
  </si>
  <si>
    <t>Reported opex, category specific forecasts</t>
  </si>
  <si>
    <t>Base year opex allowance, category specific forecasts</t>
  </si>
  <si>
    <t>Final year opex allowance, category specific forecasts</t>
  </si>
  <si>
    <t>Reported base year opex</t>
  </si>
  <si>
    <t>Add back non-recurrent efficiency gains in the base year</t>
  </si>
  <si>
    <t>Add estimated change in opex between the base year and the final year</t>
  </si>
  <si>
    <t>Estimated final year opex</t>
  </si>
  <si>
    <t>Remove estimated final year opex for categories forecast specifically</t>
  </si>
  <si>
    <t>Adjusted final year opex</t>
  </si>
  <si>
    <t>Calc | Rate of change</t>
  </si>
  <si>
    <t>Rate of change</t>
  </si>
  <si>
    <t>Forecast output change, year-on-year</t>
  </si>
  <si>
    <t>Forecast output change, cumulative</t>
  </si>
  <si>
    <t>Forecast price change, year-on-year</t>
  </si>
  <si>
    <t>Forecast price change, cumulative</t>
  </si>
  <si>
    <t>Forecast productivity change, year-on-year</t>
  </si>
  <si>
    <t>Forecast productivity change, cumulative</t>
  </si>
  <si>
    <t>Forecast rate of change, year-on-year</t>
  </si>
  <si>
    <t>Forecast rate of change, cumulative</t>
  </si>
  <si>
    <t>Calc | Step changes</t>
  </si>
  <si>
    <t>Step changes</t>
  </si>
  <si>
    <t xml:space="preserve"> </t>
  </si>
  <si>
    <t>Total step changes</t>
  </si>
  <si>
    <t>Calc | Category specific forecasts</t>
  </si>
  <si>
    <t>Total category specific forecasts</t>
  </si>
  <si>
    <t>Calc | Total forecast operating expenditure</t>
  </si>
  <si>
    <t>Total forecast opex, excluding category specific forecasts</t>
  </si>
  <si>
    <t>Total forecast opex, excluding debt raising costs</t>
  </si>
  <si>
    <t>Total forecast opex, including debt raising costs</t>
  </si>
  <si>
    <t>Inputs for Post Tax Revenue Model</t>
  </si>
  <si>
    <t>Note. The dollar base should be consistent with the post tax revenue model</t>
  </si>
  <si>
    <t>Operating expenditure</t>
  </si>
  <si>
    <t>Calc | Opex forecast</t>
  </si>
  <si>
    <t>2025-26</t>
  </si>
  <si>
    <t>2026-27</t>
  </si>
  <si>
    <t>2027-28</t>
  </si>
  <si>
    <t>2028-29</t>
  </si>
  <si>
    <t>2029-30</t>
  </si>
  <si>
    <t>Base year total opex, excluding category specific</t>
  </si>
  <si>
    <t>Increment from base year to final year</t>
  </si>
  <si>
    <t>Price growth</t>
  </si>
  <si>
    <t>Output growth</t>
  </si>
  <si>
    <t>Productivity growth</t>
  </si>
  <si>
    <t>Stage</t>
  </si>
  <si>
    <t>Ref</t>
  </si>
  <si>
    <t>Pre-submission</t>
  </si>
  <si>
    <t>Network</t>
  </si>
  <si>
    <t>Draft decision</t>
  </si>
  <si>
    <t>Revised proposal</t>
  </si>
  <si>
    <t>Final decision</t>
  </si>
  <si>
    <t>Unit Denominations</t>
  </si>
  <si>
    <t>Dollars</t>
  </si>
  <si>
    <t>$dollars</t>
  </si>
  <si>
    <t>Thousands</t>
  </si>
  <si>
    <t>$000</t>
  </si>
  <si>
    <t>Millions</t>
  </si>
  <si>
    <t>unit</t>
  </si>
  <si>
    <t>Number</t>
  </si>
  <si>
    <t>Factor</t>
  </si>
  <si>
    <t>factor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</si>
  <si>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</si>
  <si>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</si>
  <si>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</si>
  <si>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</si>
  <si>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</si>
  <si>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</si>
  <si>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</si>
  <si>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</si>
  <si>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</si>
  <si>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</si>
  <si>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</si>
  <si>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</si>
  <si>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</si>
  <si>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</si>
  <si>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</si>
  <si>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</si>
  <si>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</si>
  <si>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Regulatory years</t>
  </si>
  <si>
    <t>Year</t>
  </si>
  <si>
    <t>Previous period year 0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</si>
  <si>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</si>
  <si>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</si>
  <si>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</si>
  <si>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</si>
  <si>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</si>
  <si>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</si>
  <si>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</si>
  <si>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</si>
  <si>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</si>
  <si>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</si>
  <si>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Check List</t>
  </si>
  <si>
    <t>Sheet</t>
  </si>
  <si>
    <t>Status</t>
  </si>
  <si>
    <t>TNSP</t>
  </si>
  <si>
    <t>Output Growth</t>
  </si>
  <si>
    <t>Iin Line Inpections</t>
  </si>
  <si>
    <t>Adjustment 2</t>
  </si>
  <si>
    <t>Adjustment 3</t>
  </si>
  <si>
    <t>Adjustment 4</t>
  </si>
  <si>
    <t>Adjustment 5</t>
  </si>
  <si>
    <t>Debt Raising</t>
  </si>
  <si>
    <t>2024-25</t>
  </si>
  <si>
    <t>Repairs and maintenance</t>
  </si>
  <si>
    <t>Other operating</t>
  </si>
  <si>
    <t>Debt raising</t>
  </si>
  <si>
    <t>Equity raising</t>
  </si>
  <si>
    <t>Payroll adjustment</t>
  </si>
  <si>
    <t>In-house labour expenditure</t>
  </si>
  <si>
    <t>Labour expenditure outsourced to related parties</t>
  </si>
  <si>
    <t>Labour expenditure outsourced to unrelated parties</t>
  </si>
  <si>
    <t>Non-labour expenditure</t>
  </si>
  <si>
    <t>RBP</t>
  </si>
  <si>
    <t>Adjustment 1</t>
  </si>
  <si>
    <t>Actual opex from the Annual RIN</t>
  </si>
  <si>
    <t>AA 2012-17</t>
  </si>
  <si>
    <t>AA 2017-22</t>
  </si>
  <si>
    <t>AA 2022-27</t>
  </si>
  <si>
    <t>$ Nominal</t>
  </si>
  <si>
    <t>2012−13</t>
  </si>
  <si>
    <t>2013−14</t>
  </si>
  <si>
    <t>2014−15</t>
  </si>
  <si>
    <t>2015−16</t>
  </si>
  <si>
    <t>2016−17</t>
  </si>
  <si>
    <t>2017−18</t>
  </si>
  <si>
    <t>2018−19</t>
  </si>
  <si>
    <t>2019−20</t>
  </si>
  <si>
    <t>2020−21</t>
  </si>
  <si>
    <t>2021−22</t>
  </si>
  <si>
    <t>2022−23</t>
  </si>
  <si>
    <t>2023−24</t>
  </si>
  <si>
    <t>2024−25</t>
  </si>
  <si>
    <t>2025−26E</t>
  </si>
  <si>
    <t>2026−27E</t>
  </si>
  <si>
    <t>2027−28</t>
  </si>
  <si>
    <t>2028−29</t>
  </si>
  <si>
    <t>2029−30</t>
  </si>
  <si>
    <t>2030−31</t>
  </si>
  <si>
    <t>2031−32</t>
  </si>
  <si>
    <t>F4.1.3 Transmission business Opex by purpose</t>
  </si>
  <si>
    <t>Labour expenditure</t>
  </si>
  <si>
    <t>Insurance expenditure</t>
  </si>
  <si>
    <t>Licence and regulatory expenditure</t>
  </si>
  <si>
    <t>Leasing and rental expenditure</t>
  </si>
  <si>
    <t>Equity raising costs</t>
  </si>
  <si>
    <t>Other operating expenditure</t>
  </si>
  <si>
    <t>Total</t>
  </si>
  <si>
    <t>Check to RIN data</t>
  </si>
  <si>
    <t>E1.2.1 Reference services opex</t>
  </si>
  <si>
    <t>Check to data above</t>
  </si>
  <si>
    <t>SWQP pipeline &amp; compression services (from annual BOP)</t>
  </si>
  <si>
    <t>$ Real 30 June 2012</t>
  </si>
  <si>
    <t>$ Real 30 June 2017</t>
  </si>
  <si>
    <t>$ Real 30 June 2022</t>
  </si>
  <si>
    <t>AER allowance (smoothed)</t>
  </si>
  <si>
    <t>$ Real 30 June 2027</t>
  </si>
  <si>
    <t>Forecast</t>
  </si>
  <si>
    <t>Check to above</t>
  </si>
  <si>
    <t>Total reg period</t>
  </si>
  <si>
    <t>Total other operating costs inc DRC</t>
  </si>
  <si>
    <t>AER Allowance</t>
  </si>
  <si>
    <t>AA 2027-32</t>
  </si>
  <si>
    <t>2030-31</t>
  </si>
  <si>
    <t>2031-32</t>
  </si>
  <si>
    <t xml:space="preserve">Actual </t>
  </si>
  <si>
    <t>Estimated</t>
  </si>
  <si>
    <t>Base Trend Step</t>
  </si>
  <si>
    <t>Ex debt raising costs</t>
  </si>
  <si>
    <t>Exc DRC</t>
  </si>
  <si>
    <t>Inc DRC</t>
  </si>
  <si>
    <t>FY25 corporate overheads</t>
  </si>
  <si>
    <t>Total FY25 opex</t>
  </si>
  <si>
    <t>Corporate overhead estimate for E10.2</t>
  </si>
  <si>
    <t>percent</t>
  </si>
  <si>
    <t>Source:</t>
  </si>
  <si>
    <t>Reset RIN workbook 2</t>
  </si>
  <si>
    <t>Opex model</t>
  </si>
  <si>
    <t>Forecast Operating Expenditure ($m Real 2021-22)</t>
  </si>
  <si>
    <t>Source: RBP final decision PTRM (last period)</t>
  </si>
  <si>
    <t>Convert to real June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</si>
</sst>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0%"/>
    <numFmt numFmtId="209" formatCode="_-* ###\ ##0.00_-;\-* ###\ ##0.00_-;_-* &quot;-&quot;??_-;_-@_-"/>
    <numFmt numFmtId="210" formatCode="_-* #####\ ##0.00_-;\-* #####\ ##0.00_-;_-* &quot;-&quot;??_-;_-@_-"/>
    <numFmt numFmtId="211" formatCode="_-* ######\ ##0.00_-;\-* ######\ ##0.00_-;_-* &quot;-&quot;??_-;_-@_-"/>
    <numFmt numFmtId="212" formatCode="_-[$$-409]* #,##0_ ;_-[$$-409]* \-#,##0\ ;_-[$$-409]* &quot;-&quot;??_ ;_-@_ "/>
    <numFmt numFmtId="213" formatCode="_-&quot;$&quot;* #,##0_-;\-&quot;$&quot;* #,##0_-;_-&quot;$&quot;* &quot;-&quot;??_-;_-@_-"/>
    <numFmt numFmtId="214" formatCode="_-* ##\ ##0.00_-;\-* ##\ ##0.00_-;_-* &quot;-&quot;??_-;_-@_-"/>
    <numFmt numFmtId="215" formatCode="_-&quot;$&quot;* #,##0.0_-;\-&quot;$&quot;* #,##0.0_-;_-&quot;$&quot;* &quot;-&quot;??_-;_-@_-"/>
    <numFmt numFmtId="216" formatCode="_(* #,##0.0_);_(* \(#,##0.0\);_(* &quot;-&quot;??_);_(@_)"/>
  </numFmts>
  <fonts count="131">
    <font>
      <sz val="8"/>
      <color theme="1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Arial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10"/>
      <color theme="1"/>
      <name val="Calibri"/>
      <family val="2"/>
    </font>
    <font>
      <sz val="8"/>
      <color rgb="FF9C0006"/>
      <name val="Arial"/>
      <family val="2"/>
    </font>
    <font>
      <sz val="8"/>
      <color rgb="FF3F3F76"/>
      <name val="Arial"/>
      <family val="2"/>
    </font>
    <font>
      <sz val="8"/>
      <color rgb="FFFA7D00"/>
      <name val="Arial"/>
      <family val="2"/>
    </font>
    <font>
      <sz val="8"/>
      <color theme="9" tint="-0.249977111117893"/>
      <name val="Arial"/>
      <family val="2"/>
    </font>
    <font>
      <b/>
      <sz val="12"/>
      <color theme="0"/>
      <name val="Arial"/>
      <family val="2"/>
      <scheme val="minor"/>
    </font>
    <font>
      <b/>
      <sz val="11"/>
      <name val="Arial"/>
      <family val="2"/>
    </font>
    <font>
      <b/>
      <sz val="10"/>
      <name val="Arial Black"/>
      <family val="2"/>
    </font>
    <font>
      <sz val="9"/>
      <color theme="1"/>
      <name val="Arial"/>
      <family val="2"/>
    </font>
    <font>
      <b/>
      <sz val="12"/>
      <color theme="4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6"/>
      <name val="Arial"/>
      <family val="2"/>
    </font>
    <font>
      <sz val="10"/>
      <color theme="6"/>
      <name val="Arial"/>
      <family val="2"/>
      <scheme val="minor"/>
    </font>
    <font>
      <sz val="10"/>
      <color theme="1" tint="0.34998626667073579"/>
      <name val="Arial"/>
      <family val="2"/>
    </font>
    <font>
      <sz val="10"/>
      <color theme="1" tint="0.34998626667073579"/>
      <name val="Arial"/>
      <family val="2"/>
      <scheme val="minor"/>
    </font>
    <font>
      <sz val="10"/>
      <color rgb="FF595959"/>
      <name val="Arial"/>
      <family val="2"/>
      <scheme val="minor"/>
    </font>
    <font>
      <b/>
      <sz val="10"/>
      <color theme="1" tint="0.34998626667073579"/>
      <name val="Arial"/>
      <family val="2"/>
      <scheme val="minor"/>
    </font>
    <font>
      <b/>
      <sz val="10"/>
      <color rgb="FF595959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8"/>
      <color rgb="FFFF0000"/>
      <name val="Arial"/>
      <family val="2"/>
      <scheme val="minor"/>
    </font>
    <font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0"/>
      <color theme="7"/>
      <name val="Arial"/>
      <family val="2"/>
    </font>
    <font>
      <b/>
      <sz val="8"/>
      <color theme="7"/>
      <name val="Arial"/>
      <family val="2"/>
      <scheme val="minor"/>
    </font>
    <font>
      <sz val="10"/>
      <color theme="7"/>
      <name val="Arial"/>
      <family val="2"/>
      <scheme val="minor"/>
    </font>
    <font>
      <sz val="10"/>
      <color theme="5"/>
      <name val="Arial"/>
      <family val="2"/>
    </font>
    <font>
      <b/>
      <sz val="8"/>
      <color theme="5"/>
      <name val="Arial"/>
      <family val="2"/>
      <scheme val="minor"/>
    </font>
    <font>
      <sz val="10"/>
      <color theme="5"/>
      <name val="Arial"/>
      <family val="2"/>
      <scheme val="minor"/>
    </font>
    <font>
      <b/>
      <sz val="12"/>
      <color theme="7"/>
      <name val="Arial"/>
      <family val="2"/>
      <scheme val="minor"/>
    </font>
    <font>
      <b/>
      <sz val="10"/>
      <color theme="7"/>
      <name val="Arial"/>
      <family val="2"/>
      <scheme val="minor"/>
    </font>
    <font>
      <sz val="10"/>
      <color theme="3"/>
      <name val="Arial"/>
      <family val="2"/>
    </font>
    <font>
      <sz val="10"/>
      <color theme="3"/>
      <name val="Arial"/>
      <family val="2"/>
      <scheme val="minor"/>
    </font>
    <font>
      <i/>
      <sz val="10"/>
      <color theme="7"/>
      <name val="Arial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72">
    <xf numFmtId="0" fontId="0" fillId="0" borderId="0"/>
    <xf numFmtId="170" fontId="8" fillId="7" borderId="0" applyProtection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71" fontId="17" fillId="0" borderId="5">
      <alignment horizontal="right" vertical="center"/>
      <protection locked="0"/>
    </xf>
    <xf numFmtId="167" fontId="1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8" fontId="17" fillId="0" borderId="0"/>
    <xf numFmtId="178" fontId="17" fillId="0" borderId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0" borderId="0"/>
    <xf numFmtId="164" fontId="29" fillId="0" borderId="0" applyFont="0" applyFill="0" applyBorder="0" applyAlignment="0" applyProtection="0"/>
    <xf numFmtId="0" fontId="30" fillId="30" borderId="0" applyNumberFormat="0" applyBorder="0" applyAlignment="0" applyProtection="0"/>
    <xf numFmtId="0" fontId="31" fillId="0" borderId="0" applyNumberFormat="0" applyFill="0" applyBorder="0" applyAlignment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0" fontId="32" fillId="0" borderId="0" applyNumberFormat="0" applyFill="0" applyBorder="0" applyAlignment="0">
      <protection locked="0"/>
    </xf>
    <xf numFmtId="0" fontId="33" fillId="14" borderId="11" applyNumberFormat="0" applyAlignment="0" applyProtection="0"/>
    <xf numFmtId="0" fontId="34" fillId="31" borderId="12" applyNumberFormat="0" applyAlignment="0" applyProtection="0"/>
    <xf numFmtId="165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3" fontId="3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180" fontId="2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40" fillId="0" borderId="0"/>
    <xf numFmtId="0" fontId="41" fillId="0" borderId="0"/>
    <xf numFmtId="0" fontId="42" fillId="35" borderId="0" applyNumberFormat="0" applyBorder="0" applyAlignment="0" applyProtection="0"/>
    <xf numFmtId="0" fontId="26" fillId="0" borderId="0" applyFill="0" applyBorder="0">
      <alignment vertical="center"/>
    </xf>
    <xf numFmtId="0" fontId="43" fillId="0" borderId="13" applyNumberFormat="0" applyFill="0" applyAlignment="0" applyProtection="0"/>
    <xf numFmtId="0" fontId="26" fillId="0" borderId="0" applyFill="0" applyBorder="0">
      <alignment vertical="center"/>
    </xf>
    <xf numFmtId="0" fontId="44" fillId="0" borderId="0" applyFill="0" applyBorder="0">
      <alignment vertical="center"/>
    </xf>
    <xf numFmtId="0" fontId="45" fillId="0" borderId="14" applyNumberFormat="0" applyFill="0" applyAlignment="0" applyProtection="0"/>
    <xf numFmtId="0" fontId="44" fillId="0" borderId="0" applyFill="0" applyBorder="0">
      <alignment vertical="center"/>
    </xf>
    <xf numFmtId="0" fontId="14" fillId="0" borderId="0" applyFill="0" applyBorder="0">
      <alignment vertical="center"/>
    </xf>
    <xf numFmtId="0" fontId="46" fillId="0" borderId="15" applyNumberFormat="0" applyFill="0" applyAlignment="0" applyProtection="0"/>
    <xf numFmtId="0" fontId="14" fillId="0" borderId="0" applyFill="0" applyBorder="0">
      <alignment vertical="center"/>
    </xf>
    <xf numFmtId="0" fontId="17" fillId="0" borderId="0" applyFill="0" applyBorder="0">
      <alignment vertical="center"/>
    </xf>
    <xf numFmtId="0" fontId="46" fillId="0" borderId="0" applyNumberFormat="0" applyFill="0" applyBorder="0" applyAlignment="0" applyProtection="0"/>
    <xf numFmtId="0" fontId="17" fillId="0" borderId="0" applyFill="0" applyBorder="0">
      <alignment vertical="center"/>
    </xf>
    <xf numFmtId="182" fontId="47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Fill="0" applyBorder="0">
      <alignment horizontal="center" vertical="center"/>
      <protection locked="0"/>
    </xf>
    <xf numFmtId="0" fontId="50" fillId="0" borderId="0" applyFill="0" applyBorder="0">
      <alignment horizontal="left" vertical="center"/>
      <protection locked="0"/>
    </xf>
    <xf numFmtId="0" fontId="51" fillId="12" borderId="11" applyNumberFormat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83" fontId="24" fillId="6" borderId="0" applyFont="0" applyBorder="0">
      <alignment horizontal="right"/>
      <protection locked="0"/>
    </xf>
    <xf numFmtId="183" fontId="24" fillId="6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17" fillId="4" borderId="0"/>
    <xf numFmtId="0" fontId="52" fillId="0" borderId="16" applyNumberFormat="0" applyFill="0" applyAlignment="0" applyProtection="0"/>
    <xf numFmtId="184" fontId="53" fillId="0" borderId="0"/>
    <xf numFmtId="0" fontId="54" fillId="0" borderId="0" applyFill="0" applyBorder="0">
      <alignment horizontal="left" vertical="center"/>
    </xf>
    <xf numFmtId="0" fontId="55" fillId="15" borderId="0" applyNumberFormat="0" applyBorder="0" applyAlignment="0" applyProtection="0"/>
    <xf numFmtId="185" fontId="5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9" fillId="0" borderId="0"/>
    <xf numFmtId="0" fontId="24" fillId="3" borderId="0"/>
    <xf numFmtId="0" fontId="57" fillId="0" borderId="0"/>
    <xf numFmtId="0" fontId="24" fillId="0" borderId="0"/>
    <xf numFmtId="0" fontId="24" fillId="0" borderId="0"/>
    <xf numFmtId="0" fontId="24" fillId="13" borderId="17" applyNumberFormat="0" applyFont="0" applyAlignment="0" applyProtection="0"/>
    <xf numFmtId="0" fontId="58" fillId="14" borderId="18" applyNumberFormat="0" applyAlignment="0" applyProtection="0"/>
    <xf numFmtId="186" fontId="24" fillId="0" borderId="0" applyFill="0" applyBorder="0"/>
    <xf numFmtId="186" fontId="24" fillId="0" borderId="0" applyFill="0" applyBorder="0"/>
    <xf numFmtId="186" fontId="24" fillId="0" borderId="0" applyFill="0" applyBorder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2" fontId="59" fillId="0" borderId="0"/>
    <xf numFmtId="0" fontId="14" fillId="0" borderId="0" applyFill="0" applyBorder="0">
      <alignment vertical="center"/>
    </xf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187" fontId="60" fillId="0" borderId="19"/>
    <xf numFmtId="0" fontId="61" fillId="0" borderId="20">
      <alignment horizontal="center"/>
    </xf>
    <xf numFmtId="3" fontId="35" fillId="0" borderId="0" applyFont="0" applyFill="0" applyBorder="0" applyAlignment="0" applyProtection="0"/>
    <xf numFmtId="0" fontId="35" fillId="37" borderId="0" applyNumberFormat="0" applyFont="0" applyBorder="0" applyAlignment="0" applyProtection="0"/>
    <xf numFmtId="188" fontId="24" fillId="0" borderId="0"/>
    <xf numFmtId="188" fontId="24" fillId="0" borderId="0"/>
    <xf numFmtId="188" fontId="24" fillId="0" borderId="0"/>
    <xf numFmtId="189" fontId="17" fillId="0" borderId="0" applyFill="0" applyBorder="0">
      <alignment horizontal="right" vertical="center"/>
    </xf>
    <xf numFmtId="190" fontId="17" fillId="0" borderId="0" applyFill="0" applyBorder="0">
      <alignment horizontal="right" vertical="center"/>
    </xf>
    <xf numFmtId="191" fontId="17" fillId="0" borderId="0" applyFill="0" applyBorder="0">
      <alignment horizontal="right" vertical="center"/>
    </xf>
    <xf numFmtId="0" fontId="24" fillId="13" borderId="0" applyNumberFormat="0" applyFont="0" applyBorder="0" applyAlignment="0" applyProtection="0"/>
    <xf numFmtId="0" fontId="24" fillId="13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Border="0" applyAlignment="0" applyProtection="0"/>
    <xf numFmtId="0" fontId="24" fillId="0" borderId="0" applyNumberFormat="0" applyFont="0" applyBorder="0" applyAlignment="0" applyProtection="0"/>
    <xf numFmtId="0" fontId="6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4" fillId="0" borderId="0"/>
    <xf numFmtId="0" fontId="63" fillId="0" borderId="0"/>
    <xf numFmtId="15" fontId="24" fillId="0" borderId="0"/>
    <xf numFmtId="15" fontId="24" fillId="0" borderId="0"/>
    <xf numFmtId="15" fontId="24" fillId="0" borderId="0"/>
    <xf numFmtId="10" fontId="24" fillId="0" borderId="0"/>
    <xf numFmtId="10" fontId="24" fillId="0" borderId="0"/>
    <xf numFmtId="10" fontId="24" fillId="0" borderId="0"/>
    <xf numFmtId="0" fontId="64" fillId="9" borderId="7" applyBorder="0" applyProtection="0">
      <alignment horizontal="centerContinuous" vertical="center"/>
    </xf>
    <xf numFmtId="0" fontId="65" fillId="0" borderId="0" applyBorder="0" applyProtection="0">
      <alignment vertical="center"/>
    </xf>
    <xf numFmtId="0" fontId="66" fillId="0" borderId="0">
      <alignment horizontal="left"/>
    </xf>
    <xf numFmtId="0" fontId="66" fillId="0" borderId="10" applyFill="0" applyBorder="0" applyProtection="0">
      <alignment horizontal="left" vertical="top"/>
    </xf>
    <xf numFmtId="49" fontId="24" fillId="0" borderId="0" applyFont="0" applyFill="0" applyBorder="0" applyAlignment="0" applyProtection="0"/>
    <xf numFmtId="0" fontId="67" fillId="0" borderId="0"/>
    <xf numFmtId="49" fontId="24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84" fontId="69" fillId="0" borderId="0"/>
    <xf numFmtId="0" fontId="62" fillId="0" borderId="0" applyNumberFormat="0" applyFill="0" applyBorder="0" applyAlignment="0" applyProtection="0"/>
    <xf numFmtId="0" fontId="70" fillId="0" borderId="0" applyFill="0" applyBorder="0">
      <alignment horizontal="left" vertical="center"/>
      <protection locked="0"/>
    </xf>
    <xf numFmtId="0" fontId="67" fillId="0" borderId="0"/>
    <xf numFmtId="0" fontId="71" fillId="0" borderId="0" applyFill="0" applyBorder="0">
      <alignment horizontal="left" vertical="center"/>
      <protection locked="0"/>
    </xf>
    <xf numFmtId="0" fontId="38" fillId="0" borderId="21" applyNumberFormat="0" applyFill="0" applyAlignment="0" applyProtection="0"/>
    <xf numFmtId="0" fontId="72" fillId="0" borderId="0" applyNumberFormat="0" applyFill="0" applyBorder="0" applyAlignment="0" applyProtection="0"/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0" fontId="6" fillId="0" borderId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78" fillId="42" borderId="0"/>
    <xf numFmtId="202" fontId="79" fillId="0" borderId="22">
      <alignment horizontal="center"/>
    </xf>
    <xf numFmtId="0" fontId="80" fillId="43" borderId="6">
      <alignment horizontal="center" vertical="center"/>
    </xf>
    <xf numFmtId="0" fontId="24" fillId="44" borderId="11"/>
    <xf numFmtId="0" fontId="81" fillId="0" borderId="0" applyFill="0" applyBorder="0"/>
    <xf numFmtId="0" fontId="82" fillId="0" borderId="0" applyNumberFormat="0" applyFill="0"/>
    <xf numFmtId="0" fontId="83" fillId="0" borderId="0" applyFill="0"/>
    <xf numFmtId="0" fontId="84" fillId="0" borderId="0" applyFill="0"/>
    <xf numFmtId="0" fontId="85" fillId="0" borderId="0" applyFill="0"/>
    <xf numFmtId="0" fontId="78" fillId="45" borderId="0"/>
    <xf numFmtId="0" fontId="24" fillId="38" borderId="23" applyNumberFormat="0" applyFont="0" applyAlignment="0"/>
    <xf numFmtId="0" fontId="86" fillId="7" borderId="24" applyNumberFormat="0"/>
    <xf numFmtId="0" fontId="87" fillId="46" borderId="0"/>
    <xf numFmtId="0" fontId="88" fillId="46" borderId="0" applyNumberFormat="0"/>
    <xf numFmtId="0" fontId="89" fillId="46" borderId="0"/>
    <xf numFmtId="0" fontId="90" fillId="47" borderId="6" applyNumberFormat="0">
      <alignment horizontal="center" vertical="center"/>
    </xf>
    <xf numFmtId="0" fontId="91" fillId="48" borderId="11" applyNumberFormat="0" applyAlignment="0">
      <alignment horizontal="right"/>
    </xf>
    <xf numFmtId="0" fontId="26" fillId="38" borderId="23" applyNumberFormat="0" applyAlignment="0"/>
    <xf numFmtId="0" fontId="79" fillId="0" borderId="0" applyNumberFormat="0" applyFill="0" applyBorder="0"/>
    <xf numFmtId="0" fontId="92" fillId="49" borderId="23" applyNumberFormat="0">
      <protection locked="0"/>
    </xf>
    <xf numFmtId="0" fontId="5" fillId="0" borderId="0"/>
    <xf numFmtId="0" fontId="94" fillId="50" borderId="26">
      <alignment vertical="center"/>
    </xf>
    <xf numFmtId="167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166" fontId="95" fillId="0" borderId="0" applyFont="0" applyFill="0" applyBorder="0" applyAlignment="0" applyProtection="0"/>
    <xf numFmtId="0" fontId="4" fillId="0" borderId="0"/>
    <xf numFmtId="167" fontId="95" fillId="0" borderId="0" applyFont="0" applyFill="0" applyBorder="0" applyAlignment="0" applyProtection="0"/>
    <xf numFmtId="0" fontId="95" fillId="0" borderId="0"/>
    <xf numFmtId="207" fontId="24" fillId="0" borderId="0" applyFill="0" applyBorder="0">
      <alignment vertical="center"/>
    </xf>
    <xf numFmtId="0" fontId="96" fillId="0" borderId="0"/>
    <xf numFmtId="0" fontId="96" fillId="0" borderId="0"/>
    <xf numFmtId="167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3" fillId="0" borderId="0"/>
    <xf numFmtId="0" fontId="3" fillId="0" borderId="0"/>
    <xf numFmtId="167" fontId="15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3" fillId="0" borderId="0"/>
    <xf numFmtId="167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5" fillId="0" borderId="0" applyFont="0" applyFill="0" applyBorder="0" applyAlignment="0" applyProtection="0"/>
    <xf numFmtId="0" fontId="3" fillId="0" borderId="0"/>
    <xf numFmtId="167" fontId="9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7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167" fontId="1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" fillId="0" borderId="0"/>
    <xf numFmtId="167" fontId="15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24" fillId="4" borderId="0" applyNumberFormat="0" applyFont="0" applyBorder="0" applyAlignment="0">
      <alignment horizontal="right"/>
    </xf>
    <xf numFmtId="165" fontId="24" fillId="4" borderId="0" applyNumberFormat="0" applyFont="0" applyBorder="0" applyAlignment="0">
      <alignment horizontal="right"/>
    </xf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36" borderId="0" applyFont="0" applyBorder="0" applyAlignment="0">
      <alignment horizontal="right"/>
      <protection locked="0"/>
    </xf>
    <xf numFmtId="165" fontId="24" fillId="36" borderId="0" applyFont="0" applyBorder="0" applyAlignment="0">
      <alignment horizontal="right"/>
      <protection locked="0"/>
    </xf>
    <xf numFmtId="165" fontId="24" fillId="10" borderId="0" applyFont="0" applyBorder="0">
      <alignment horizontal="right"/>
      <protection locked="0"/>
    </xf>
    <xf numFmtId="165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95" fillId="0" borderId="0" applyFont="0" applyFill="0" applyBorder="0" applyAlignment="0" applyProtection="0"/>
    <xf numFmtId="0" fontId="2" fillId="0" borderId="0"/>
    <xf numFmtId="167" fontId="9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97" fillId="52" borderId="0" applyNumberFormat="0" applyBorder="0" applyAlignment="0" applyProtection="0"/>
    <xf numFmtId="0" fontId="98" fillId="51" borderId="28" applyNumberFormat="0" applyProtection="0">
      <alignment horizontal="left" vertical="center"/>
    </xf>
    <xf numFmtId="43" fontId="98" fillId="51" borderId="28" applyAlignment="0" applyProtection="0"/>
    <xf numFmtId="0" fontId="99" fillId="40" borderId="28" applyNumberFormat="0" applyAlignment="0" applyProtection="0"/>
    <xf numFmtId="0" fontId="101" fillId="50" borderId="0">
      <alignment vertical="center"/>
      <protection locked="0"/>
    </xf>
    <xf numFmtId="44" fontId="15" fillId="0" borderId="0" applyFont="0" applyFill="0" applyBorder="0" applyAlignment="0" applyProtection="0"/>
    <xf numFmtId="0" fontId="1" fillId="0" borderId="0"/>
    <xf numFmtId="0" fontId="24" fillId="0" borderId="60">
      <alignment horizontal="left" vertical="center" wrapText="1" indent="1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1">
    <xf numFmtId="0" fontId="0" fillId="0" borderId="0" xfId="0"/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7" fillId="2" borderId="1" xfId="0" applyFont="1" applyFill="1" applyBorder="1"/>
    <xf numFmtId="168" fontId="8" fillId="3" borderId="0" xfId="0" applyNumberFormat="1" applyFont="1" applyFill="1"/>
    <xf numFmtId="168" fontId="9" fillId="0" borderId="0" xfId="0" applyNumberFormat="1" applyFont="1"/>
    <xf numFmtId="168" fontId="8" fillId="0" borderId="0" xfId="0" applyNumberFormat="1" applyFont="1"/>
    <xf numFmtId="168" fontId="10" fillId="0" borderId="0" xfId="0" applyNumberFormat="1" applyFont="1"/>
    <xf numFmtId="168" fontId="11" fillId="0" borderId="0" xfId="0" applyNumberFormat="1" applyFont="1"/>
    <xf numFmtId="0" fontId="8" fillId="5" borderId="0" xfId="0" applyFont="1" applyFill="1"/>
    <xf numFmtId="0" fontId="8" fillId="6" borderId="0" xfId="0" applyFont="1" applyFill="1"/>
    <xf numFmtId="168" fontId="14" fillId="0" borderId="0" xfId="0" applyNumberFormat="1" applyFont="1"/>
    <xf numFmtId="168" fontId="10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1"/>
    </xf>
    <xf numFmtId="168" fontId="9" fillId="0" borderId="0" xfId="0" applyNumberFormat="1" applyFont="1" applyAlignment="1">
      <alignment horizontal="center"/>
    </xf>
    <xf numFmtId="168" fontId="0" fillId="0" borderId="0" xfId="0" applyNumberFormat="1"/>
    <xf numFmtId="167" fontId="14" fillId="0" borderId="6" xfId="0" applyNumberFormat="1" applyFont="1" applyBorder="1" applyAlignment="1">
      <alignment horizontal="center"/>
    </xf>
    <xf numFmtId="168" fontId="19" fillId="0" borderId="0" xfId="3" applyNumberFormat="1" applyFont="1" applyAlignment="1" applyProtection="1"/>
    <xf numFmtId="168" fontId="9" fillId="3" borderId="0" xfId="0" applyNumberFormat="1" applyFont="1" applyFill="1"/>
    <xf numFmtId="168" fontId="20" fillId="0" borderId="0" xfId="0" applyNumberFormat="1" applyFont="1" applyAlignment="1">
      <alignment horizontal="center"/>
    </xf>
    <xf numFmtId="168" fontId="9" fillId="3" borderId="0" xfId="0" applyNumberFormat="1" applyFont="1" applyFill="1" applyAlignment="1">
      <alignment horizontal="center"/>
    </xf>
    <xf numFmtId="173" fontId="17" fillId="0" borderId="0" xfId="5" applyNumberFormat="1" applyBorder="1" applyAlignment="1" applyProtection="1">
      <alignment horizontal="center" vertical="center"/>
    </xf>
    <xf numFmtId="174" fontId="14" fillId="0" borderId="0" xfId="5" applyNumberFormat="1" applyFont="1" applyBorder="1" applyAlignment="1" applyProtection="1">
      <alignment horizontal="center" vertical="center"/>
    </xf>
    <xf numFmtId="174" fontId="22" fillId="0" borderId="0" xfId="5" applyNumberFormat="1" applyFont="1" applyBorder="1" applyAlignment="1" applyProtection="1">
      <alignment horizontal="center" vertical="center"/>
    </xf>
    <xf numFmtId="175" fontId="8" fillId="0" borderId="0" xfId="0" applyNumberFormat="1" applyFont="1"/>
    <xf numFmtId="177" fontId="17" fillId="0" borderId="0" xfId="5" applyNumberFormat="1" applyBorder="1" applyAlignment="1" applyProtection="1">
      <alignment horizontal="center" vertical="center"/>
    </xf>
    <xf numFmtId="168" fontId="19" fillId="0" borderId="0" xfId="3" applyNumberFormat="1" applyFont="1" applyAlignment="1" applyProtection="1">
      <alignment horizontal="center"/>
    </xf>
    <xf numFmtId="0" fontId="73" fillId="38" borderId="0" xfId="0" applyFont="1" applyFill="1" applyAlignment="1">
      <alignment horizontal="left" vertical="center"/>
    </xf>
    <xf numFmtId="0" fontId="73" fillId="38" borderId="0" xfId="0" applyFont="1" applyFill="1" applyAlignment="1">
      <alignment horizontal="left" indent="9"/>
    </xf>
    <xf numFmtId="0" fontId="74" fillId="38" borderId="0" xfId="0" applyFont="1" applyFill="1"/>
    <xf numFmtId="0" fontId="0" fillId="38" borderId="0" xfId="0" applyFill="1"/>
    <xf numFmtId="0" fontId="0" fillId="38" borderId="0" xfId="0" applyFill="1" applyAlignment="1">
      <alignment horizontal="right"/>
    </xf>
    <xf numFmtId="167" fontId="25" fillId="38" borderId="0" xfId="0" applyNumberFormat="1" applyFont="1" applyFill="1" applyAlignment="1">
      <alignment horizontal="center"/>
    </xf>
    <xf numFmtId="0" fontId="0" fillId="38" borderId="1" xfId="0" applyFill="1" applyBorder="1"/>
    <xf numFmtId="0" fontId="0" fillId="39" borderId="4" xfId="0" applyFill="1" applyBorder="1"/>
    <xf numFmtId="0" fontId="26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6" fontId="26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5" fillId="39" borderId="4" xfId="0" applyFont="1" applyFill="1" applyBorder="1"/>
    <xf numFmtId="169" fontId="8" fillId="41" borderId="3" xfId="0" applyNumberFormat="1" applyFont="1" applyFill="1" applyBorder="1" applyAlignment="1" applyProtection="1">
      <alignment horizontal="center"/>
      <protection locked="0"/>
    </xf>
    <xf numFmtId="0" fontId="77" fillId="39" borderId="4" xfId="0" applyFont="1" applyFill="1" applyBorder="1"/>
    <xf numFmtId="0" fontId="75" fillId="38" borderId="0" xfId="0" applyFont="1" applyFill="1" applyAlignment="1">
      <alignment horizontal="left"/>
    </xf>
    <xf numFmtId="0" fontId="75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8" fillId="40" borderId="0" xfId="0" applyFont="1" applyFill="1" applyAlignment="1">
      <alignment horizontal="center"/>
    </xf>
    <xf numFmtId="10" fontId="8" fillId="41" borderId="3" xfId="2" applyNumberFormat="1" applyFont="1" applyFill="1" applyBorder="1" applyAlignment="1" applyProtection="1">
      <alignment horizontal="center"/>
      <protection locked="0"/>
    </xf>
    <xf numFmtId="49" fontId="8" fillId="41" borderId="3" xfId="0" applyNumberFormat="1" applyFont="1" applyFill="1" applyBorder="1" applyAlignment="1" applyProtection="1">
      <alignment horizontal="left" indent="1"/>
      <protection locked="0"/>
    </xf>
    <xf numFmtId="168" fontId="20" fillId="0" borderId="0" xfId="0" applyNumberFormat="1" applyFont="1" applyAlignment="1">
      <alignment horizontal="center" wrapText="1"/>
    </xf>
    <xf numFmtId="193" fontId="8" fillId="41" borderId="3" xfId="0" applyNumberFormat="1" applyFont="1" applyFill="1" applyBorder="1" applyAlignment="1" applyProtection="1">
      <alignment horizontal="center"/>
      <protection locked="0"/>
    </xf>
    <xf numFmtId="197" fontId="8" fillId="0" borderId="0" xfId="0" applyNumberFormat="1" applyFont="1" applyAlignment="1">
      <alignment horizontal="left"/>
    </xf>
    <xf numFmtId="195" fontId="8" fillId="0" borderId="0" xfId="0" applyNumberFormat="1" applyFont="1"/>
    <xf numFmtId="168" fontId="9" fillId="0" borderId="0" xfId="0" applyNumberFormat="1" applyFont="1" applyAlignment="1">
      <alignment horizontal="center" wrapText="1"/>
    </xf>
    <xf numFmtId="168" fontId="21" fillId="40" borderId="9" xfId="0" applyNumberFormat="1" applyFont="1" applyFill="1" applyBorder="1" applyAlignment="1" applyProtection="1">
      <alignment horizontal="center"/>
      <protection locked="0"/>
    </xf>
    <xf numFmtId="0" fontId="25" fillId="38" borderId="2" xfId="0" applyFont="1" applyFill="1" applyBorder="1"/>
    <xf numFmtId="0" fontId="76" fillId="39" borderId="4" xfId="0" applyFont="1" applyFill="1" applyBorder="1"/>
    <xf numFmtId="0" fontId="76" fillId="39" borderId="4" xfId="0" applyFont="1" applyFill="1" applyBorder="1" applyAlignment="1">
      <alignment horizontal="center"/>
    </xf>
    <xf numFmtId="0" fontId="21" fillId="39" borderId="4" xfId="0" applyFont="1" applyFill="1" applyBorder="1" applyAlignment="1">
      <alignment horizontal="center" vertical="center"/>
    </xf>
    <xf numFmtId="0" fontId="21" fillId="39" borderId="4" xfId="0" applyFont="1" applyFill="1" applyBorder="1" applyAlignment="1">
      <alignment vertical="center"/>
    </xf>
    <xf numFmtId="0" fontId="76" fillId="39" borderId="4" xfId="0" applyFont="1" applyFill="1" applyBorder="1" applyAlignment="1">
      <alignment wrapText="1"/>
    </xf>
    <xf numFmtId="166" fontId="21" fillId="39" borderId="4" xfId="0" applyNumberFormat="1" applyFont="1" applyFill="1" applyBorder="1" applyAlignment="1">
      <alignment horizontal="center" wrapText="1"/>
    </xf>
    <xf numFmtId="0" fontId="76" fillId="3" borderId="0" xfId="0" applyFont="1" applyFill="1" applyAlignment="1">
      <alignment wrapText="1"/>
    </xf>
    <xf numFmtId="0" fontId="76" fillId="3" borderId="0" xfId="0" applyFont="1" applyFill="1"/>
    <xf numFmtId="0" fontId="76" fillId="0" borderId="0" xfId="0" applyFont="1"/>
    <xf numFmtId="168" fontId="8" fillId="0" borderId="0" xfId="0" applyNumberFormat="1" applyFont="1" applyAlignment="1">
      <alignment horizontal="center"/>
    </xf>
    <xf numFmtId="168" fontId="19" fillId="0" borderId="0" xfId="3" applyNumberFormat="1" applyFont="1" applyFill="1" applyAlignment="1" applyProtection="1">
      <alignment horizontal="center"/>
    </xf>
    <xf numFmtId="198" fontId="8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center"/>
    </xf>
    <xf numFmtId="168" fontId="10" fillId="0" borderId="8" xfId="0" applyNumberFormat="1" applyFont="1" applyBorder="1" applyAlignment="1">
      <alignment horizontal="left" indent="1"/>
    </xf>
    <xf numFmtId="168" fontId="9" fillId="0" borderId="8" xfId="0" applyNumberFormat="1" applyFont="1" applyBorder="1" applyAlignment="1">
      <alignment horizontal="center"/>
    </xf>
    <xf numFmtId="198" fontId="10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left"/>
    </xf>
    <xf numFmtId="10" fontId="8" fillId="0" borderId="0" xfId="2" applyNumberFormat="1" applyFont="1" applyAlignment="1" applyProtection="1">
      <alignment horizontal="center"/>
    </xf>
    <xf numFmtId="168" fontId="10" fillId="0" borderId="8" xfId="0" applyNumberFormat="1" applyFont="1" applyBorder="1"/>
    <xf numFmtId="176" fontId="8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2"/>
    </xf>
    <xf numFmtId="168" fontId="20" fillId="0" borderId="8" xfId="0" applyNumberFormat="1" applyFont="1" applyBorder="1" applyAlignment="1">
      <alignment horizontal="center"/>
    </xf>
    <xf numFmtId="168" fontId="10" fillId="0" borderId="0" xfId="0" applyNumberFormat="1" applyFont="1" applyAlignment="1">
      <alignment horizontal="left" indent="1"/>
    </xf>
    <xf numFmtId="195" fontId="10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201" fontId="10" fillId="0" borderId="0" xfId="0" applyNumberFormat="1" applyFont="1" applyAlignment="1">
      <alignment horizontal="center"/>
    </xf>
    <xf numFmtId="199" fontId="14" fillId="0" borderId="4" xfId="5" applyNumberFormat="1" applyFont="1" applyBorder="1" applyAlignment="1" applyProtection="1">
      <alignment horizontal="center" vertical="center"/>
    </xf>
    <xf numFmtId="167" fontId="14" fillId="0" borderId="3" xfId="0" applyNumberFormat="1" applyFont="1" applyBorder="1" applyAlignment="1">
      <alignment horizontal="center"/>
    </xf>
    <xf numFmtId="167" fontId="14" fillId="0" borderId="0" xfId="0" applyNumberFormat="1" applyFont="1" applyAlignment="1">
      <alignment horizontal="center"/>
    </xf>
    <xf numFmtId="168" fontId="10" fillId="0" borderId="7" xfId="0" applyNumberFormat="1" applyFont="1" applyBorder="1"/>
    <xf numFmtId="168" fontId="8" fillId="0" borderId="7" xfId="0" applyNumberFormat="1" applyFont="1" applyBorder="1"/>
    <xf numFmtId="168" fontId="10" fillId="0" borderId="4" xfId="0" applyNumberFormat="1" applyFont="1" applyBorder="1" applyAlignment="1">
      <alignment horizontal="left"/>
    </xf>
    <xf numFmtId="168" fontId="9" fillId="0" borderId="4" xfId="0" applyNumberFormat="1" applyFont="1" applyBorder="1" applyAlignment="1">
      <alignment horizontal="center"/>
    </xf>
    <xf numFmtId="167" fontId="8" fillId="0" borderId="0" xfId="0" applyNumberFormat="1" applyFont="1"/>
    <xf numFmtId="10" fontId="8" fillId="0" borderId="0" xfId="2" applyNumberFormat="1" applyFont="1" applyBorder="1" applyAlignment="1" applyProtection="1">
      <alignment horizontal="center"/>
    </xf>
    <xf numFmtId="168" fontId="9" fillId="0" borderId="0" xfId="6" applyNumberFormat="1" applyFont="1" applyAlignment="1" applyProtection="1">
      <alignment horizontal="center"/>
    </xf>
    <xf numFmtId="172" fontId="17" fillId="0" borderId="0" xfId="2" applyNumberFormat="1" applyFont="1" applyFill="1" applyBorder="1" applyAlignment="1" applyProtection="1">
      <alignment horizontal="center" vertical="center"/>
    </xf>
    <xf numFmtId="176" fontId="8" fillId="0" borderId="0" xfId="0" applyNumberFormat="1" applyFont="1"/>
    <xf numFmtId="168" fontId="8" fillId="0" borderId="0" xfId="0" applyNumberFormat="1" applyFont="1" applyAlignment="1">
      <alignment horizontal="left"/>
    </xf>
    <xf numFmtId="194" fontId="8" fillId="8" borderId="3" xfId="0" applyNumberFormat="1" applyFont="1" applyFill="1" applyBorder="1" applyAlignment="1">
      <alignment horizontal="left" indent="1"/>
    </xf>
    <xf numFmtId="200" fontId="10" fillId="0" borderId="0" xfId="0" applyNumberFormat="1" applyFont="1" applyAlignment="1">
      <alignment horizontal="center"/>
    </xf>
    <xf numFmtId="168" fontId="8" fillId="0" borderId="0" xfId="0" applyNumberFormat="1" applyFont="1" applyProtection="1">
      <protection locked="0"/>
    </xf>
    <xf numFmtId="203" fontId="8" fillId="41" borderId="3" xfId="0" applyNumberFormat="1" applyFont="1" applyFill="1" applyBorder="1" applyAlignment="1" applyProtection="1">
      <alignment horizontal="center"/>
      <protection locked="0"/>
    </xf>
    <xf numFmtId="1" fontId="8" fillId="41" borderId="3" xfId="0" applyNumberFormat="1" applyFont="1" applyFill="1" applyBorder="1" applyAlignment="1" applyProtection="1">
      <alignment horizontal="center"/>
      <protection locked="0"/>
    </xf>
    <xf numFmtId="204" fontId="76" fillId="39" borderId="4" xfId="0" applyNumberFormat="1" applyFont="1" applyFill="1" applyBorder="1" applyAlignment="1">
      <alignment horizontal="center" wrapText="1"/>
    </xf>
    <xf numFmtId="204" fontId="10" fillId="0" borderId="7" xfId="0" applyNumberFormat="1" applyFont="1" applyBorder="1" applyAlignment="1">
      <alignment horizontal="center"/>
    </xf>
    <xf numFmtId="204" fontId="8" fillId="0" borderId="0" xfId="0" applyNumberFormat="1" applyFont="1" applyAlignment="1">
      <alignment horizontal="left" indent="1"/>
    </xf>
    <xf numFmtId="204" fontId="9" fillId="0" borderId="0" xfId="0" applyNumberFormat="1" applyFont="1" applyAlignment="1">
      <alignment horizontal="center"/>
    </xf>
    <xf numFmtId="204" fontId="10" fillId="0" borderId="0" xfId="0" applyNumberFormat="1" applyFont="1" applyAlignment="1">
      <alignment horizontal="center"/>
    </xf>
    <xf numFmtId="2" fontId="8" fillId="0" borderId="0" xfId="0" applyNumberFormat="1" applyFont="1" applyAlignment="1" applyProtection="1">
      <alignment horizontal="center"/>
      <protection locked="0"/>
    </xf>
    <xf numFmtId="168" fontId="16" fillId="0" borderId="0" xfId="3" applyNumberFormat="1" applyAlignment="1" applyProtection="1">
      <alignment horizontal="center"/>
    </xf>
    <xf numFmtId="10" fontId="8" fillId="0" borderId="0" xfId="2" applyNumberFormat="1" applyFont="1" applyFill="1" applyBorder="1" applyAlignment="1" applyProtection="1">
      <alignment horizontal="center"/>
      <protection locked="0"/>
    </xf>
    <xf numFmtId="196" fontId="8" fillId="0" borderId="0" xfId="2" applyNumberFormat="1" applyFont="1" applyFill="1" applyBorder="1" applyAlignment="1" applyProtection="1">
      <alignment horizontal="center"/>
      <protection locked="0"/>
    </xf>
    <xf numFmtId="204" fontId="20" fillId="0" borderId="0" xfId="0" applyNumberFormat="1" applyFont="1" applyAlignment="1">
      <alignment horizontal="center"/>
    </xf>
    <xf numFmtId="168" fontId="10" fillId="0" borderId="7" xfId="0" applyNumberFormat="1" applyFont="1" applyBorder="1" applyAlignment="1">
      <alignment horizontal="left" indent="1"/>
    </xf>
    <xf numFmtId="204" fontId="9" fillId="0" borderId="7" xfId="0" applyNumberFormat="1" applyFont="1" applyBorder="1" applyAlignment="1">
      <alignment horizontal="center"/>
    </xf>
    <xf numFmtId="205" fontId="8" fillId="0" borderId="0" xfId="2" applyNumberFormat="1" applyFont="1" applyFill="1" applyBorder="1" applyAlignment="1" applyProtection="1">
      <alignment horizontal="center"/>
    </xf>
    <xf numFmtId="0" fontId="16" fillId="38" borderId="0" xfId="3" applyFill="1" applyBorder="1" applyAlignment="1">
      <alignment horizontal="right"/>
    </xf>
    <xf numFmtId="0" fontId="8" fillId="0" borderId="3" xfId="0" applyFont="1" applyBorder="1" applyAlignment="1" applyProtection="1">
      <alignment horizontal="center"/>
      <protection locked="0"/>
    </xf>
    <xf numFmtId="204" fontId="8" fillId="0" borderId="3" xfId="0" applyNumberFormat="1" applyFont="1" applyBorder="1" applyAlignment="1" applyProtection="1">
      <alignment horizontal="center"/>
      <protection locked="0"/>
    </xf>
    <xf numFmtId="2" fontId="14" fillId="0" borderId="4" xfId="5" applyNumberFormat="1" applyFont="1" applyBorder="1" applyAlignment="1" applyProtection="1">
      <alignment horizontal="center" vertical="center"/>
    </xf>
    <xf numFmtId="0" fontId="16" fillId="38" borderId="0" xfId="3" applyFill="1" applyBorder="1" applyAlignment="1" applyProtection="1">
      <alignment horizontal="right"/>
    </xf>
    <xf numFmtId="195" fontId="8" fillId="0" borderId="0" xfId="0" applyNumberFormat="1" applyFont="1" applyProtection="1">
      <protection locked="0"/>
    </xf>
    <xf numFmtId="195" fontId="10" fillId="0" borderId="0" xfId="0" applyNumberFormat="1" applyFont="1" applyProtection="1">
      <protection locked="0"/>
    </xf>
    <xf numFmtId="10" fontId="8" fillId="0" borderId="0" xfId="2" applyNumberFormat="1" applyFont="1" applyFill="1" applyBorder="1" applyAlignment="1" applyProtection="1">
      <alignment horizontal="center"/>
    </xf>
    <xf numFmtId="182" fontId="8" fillId="0" borderId="0" xfId="2" applyNumberFormat="1" applyFont="1" applyAlignment="1" applyProtection="1">
      <alignment horizontal="center"/>
      <protection locked="0"/>
    </xf>
    <xf numFmtId="174" fontId="14" fillId="0" borderId="0" xfId="5" applyNumberFormat="1" applyFont="1" applyBorder="1" applyAlignment="1">
      <alignment horizontal="center" vertical="center"/>
      <protection locked="0"/>
    </xf>
    <xf numFmtId="168" fontId="17" fillId="0" borderId="0" xfId="5" applyNumberFormat="1" applyBorder="1" applyAlignment="1">
      <alignment horizontal="center" vertical="center"/>
      <protection locked="0"/>
    </xf>
    <xf numFmtId="168" fontId="8" fillId="0" borderId="0" xfId="0" applyNumberFormat="1" applyFont="1" applyAlignment="1" applyProtection="1">
      <alignment horizontal="center"/>
      <protection locked="0"/>
    </xf>
    <xf numFmtId="204" fontId="8" fillId="0" borderId="0" xfId="2" applyNumberFormat="1" applyFont="1" applyFill="1" applyBorder="1" applyAlignment="1" applyProtection="1">
      <alignment horizontal="center"/>
      <protection locked="0"/>
    </xf>
    <xf numFmtId="182" fontId="8" fillId="0" borderId="0" xfId="2" applyNumberFormat="1" applyFont="1" applyFill="1" applyBorder="1" applyAlignment="1" applyProtection="1">
      <alignment horizontal="center"/>
      <protection locked="0"/>
    </xf>
    <xf numFmtId="168" fontId="9" fillId="0" borderId="0" xfId="0" applyNumberFormat="1" applyFont="1" applyAlignment="1" applyProtection="1">
      <alignment horizontal="center"/>
      <protection locked="0"/>
    </xf>
    <xf numFmtId="204" fontId="21" fillId="8" borderId="9" xfId="0" applyNumberFormat="1" applyFont="1" applyFill="1" applyBorder="1" applyAlignment="1" applyProtection="1">
      <alignment horizontal="center"/>
      <protection locked="0"/>
    </xf>
    <xf numFmtId="206" fontId="8" fillId="0" borderId="0" xfId="0" applyNumberFormat="1" applyFont="1" applyProtection="1">
      <protection locked="0"/>
    </xf>
    <xf numFmtId="10" fontId="17" fillId="0" borderId="0" xfId="2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Alignment="1" applyProtection="1">
      <alignment horizontal="center"/>
      <protection locked="0"/>
    </xf>
    <xf numFmtId="204" fontId="8" fillId="0" borderId="0" xfId="0" applyNumberFormat="1" applyFont="1" applyAlignment="1" applyProtection="1">
      <alignment horizontal="center"/>
      <protection locked="0"/>
    </xf>
    <xf numFmtId="0" fontId="74" fillId="38" borderId="0" xfId="3" applyFont="1" applyFill="1" applyBorder="1" applyAlignment="1" applyProtection="1"/>
    <xf numFmtId="194" fontId="10" fillId="40" borderId="25" xfId="0" applyNumberFormat="1" applyFont="1" applyFill="1" applyBorder="1" applyAlignment="1" applyProtection="1">
      <alignment horizontal="center"/>
      <protection locked="0"/>
    </xf>
    <xf numFmtId="10" fontId="8" fillId="0" borderId="0" xfId="2" applyNumberFormat="1" applyFont="1" applyFill="1" applyProtection="1">
      <protection locked="0"/>
    </xf>
    <xf numFmtId="204" fontId="8" fillId="0" borderId="0" xfId="2" applyNumberFormat="1" applyFont="1" applyFill="1" applyBorder="1" applyAlignment="1" applyProtection="1">
      <alignment horizontal="center"/>
    </xf>
    <xf numFmtId="49" fontId="8" fillId="0" borderId="0" xfId="0" applyNumberFormat="1" applyFont="1" applyAlignment="1">
      <alignment horizontal="left" indent="1"/>
    </xf>
    <xf numFmtId="49" fontId="8" fillId="0" borderId="27" xfId="0" applyNumberFormat="1" applyFont="1" applyBorder="1" applyAlignment="1">
      <alignment horizontal="left" indent="1"/>
    </xf>
    <xf numFmtId="49" fontId="9" fillId="0" borderId="4" xfId="0" applyNumberFormat="1" applyFont="1" applyBorder="1" applyAlignment="1">
      <alignment horizontal="center"/>
    </xf>
    <xf numFmtId="204" fontId="9" fillId="0" borderId="4" xfId="0" applyNumberFormat="1" applyFont="1" applyBorder="1" applyAlignment="1">
      <alignment horizontal="center"/>
    </xf>
    <xf numFmtId="182" fontId="8" fillId="0" borderId="0" xfId="2" applyNumberFormat="1" applyFont="1" applyFill="1" applyAlignment="1" applyProtection="1">
      <alignment horizontal="center"/>
      <protection locked="0"/>
    </xf>
    <xf numFmtId="168" fontId="16" fillId="0" borderId="0" xfId="3" applyNumberFormat="1" applyAlignment="1" applyProtection="1"/>
    <xf numFmtId="43" fontId="98" fillId="51" borderId="28" xfId="464" applyAlignment="1" applyProtection="1">
      <alignment horizontal="center"/>
      <protection locked="0"/>
    </xf>
    <xf numFmtId="0" fontId="8" fillId="41" borderId="3" xfId="0" applyFont="1" applyFill="1" applyBorder="1" applyAlignment="1" applyProtection="1">
      <alignment horizontal="left" indent="1"/>
      <protection locked="0"/>
    </xf>
    <xf numFmtId="182" fontId="97" fillId="52" borderId="0" xfId="462" applyNumberFormat="1" applyBorder="1" applyAlignment="1" applyProtection="1">
      <alignment horizontal="center"/>
      <protection locked="0"/>
    </xf>
    <xf numFmtId="49" fontId="98" fillId="51" borderId="28" xfId="463" applyNumberFormat="1" applyAlignment="1" applyProtection="1">
      <alignment horizontal="left" indent="1"/>
      <protection locked="0"/>
    </xf>
    <xf numFmtId="2" fontId="98" fillId="51" borderId="28" xfId="463" applyNumberFormat="1" applyAlignment="1" applyProtection="1">
      <alignment horizontal="center"/>
      <protection locked="0"/>
    </xf>
    <xf numFmtId="2" fontId="99" fillId="40" borderId="28" xfId="465" applyNumberFormat="1" applyAlignment="1" applyProtection="1">
      <alignment horizontal="center"/>
      <protection locked="0"/>
    </xf>
    <xf numFmtId="168" fontId="98" fillId="51" borderId="28" xfId="463" applyNumberFormat="1" applyProtection="1">
      <alignment horizontal="left" vertical="center"/>
      <protection locked="0"/>
    </xf>
    <xf numFmtId="2" fontId="100" fillId="0" borderId="0" xfId="0" applyNumberFormat="1" applyFont="1" applyAlignment="1" applyProtection="1">
      <alignment horizontal="center"/>
      <protection locked="0"/>
    </xf>
    <xf numFmtId="193" fontId="99" fillId="40" borderId="28" xfId="465" applyNumberFormat="1" applyAlignment="1" applyProtection="1">
      <alignment horizontal="center"/>
      <protection locked="0"/>
    </xf>
    <xf numFmtId="193" fontId="98" fillId="51" borderId="28" xfId="463" applyNumberFormat="1" applyProtection="1">
      <alignment horizontal="left" vertical="center"/>
      <protection locked="0"/>
    </xf>
    <xf numFmtId="182" fontId="8" fillId="0" borderId="0" xfId="2" applyNumberFormat="1" applyFont="1"/>
    <xf numFmtId="10" fontId="8" fillId="0" borderId="0" xfId="2" applyNumberFormat="1" applyFont="1" applyFill="1" applyAlignment="1" applyProtection="1">
      <alignment horizontal="center"/>
      <protection locked="0"/>
    </xf>
    <xf numFmtId="208" fontId="8" fillId="0" borderId="0" xfId="2" applyNumberFormat="1" applyFont="1" applyProtection="1">
      <protection locked="0"/>
    </xf>
    <xf numFmtId="209" fontId="8" fillId="0" borderId="0" xfId="0" applyNumberFormat="1" applyFont="1" applyAlignment="1">
      <alignment horizontal="center"/>
    </xf>
    <xf numFmtId="210" fontId="8" fillId="0" borderId="0" xfId="0" applyNumberFormat="1" applyFont="1" applyAlignment="1">
      <alignment horizontal="center"/>
    </xf>
    <xf numFmtId="10" fontId="8" fillId="41" borderId="0" xfId="2" applyNumberFormat="1" applyFont="1" applyFill="1" applyAlignment="1" applyProtection="1">
      <alignment horizontal="center"/>
      <protection locked="0"/>
    </xf>
    <xf numFmtId="43" fontId="8" fillId="0" borderId="0" xfId="0" applyNumberFormat="1" applyFont="1"/>
    <xf numFmtId="0" fontId="0" fillId="38" borderId="29" xfId="0" applyFill="1" applyBorder="1"/>
    <xf numFmtId="0" fontId="75" fillId="38" borderId="29" xfId="0" applyFont="1" applyFill="1" applyBorder="1" applyAlignment="1">
      <alignment horizontal="left"/>
    </xf>
    <xf numFmtId="0" fontId="7" fillId="2" borderId="29" xfId="0" applyFont="1" applyFill="1" applyBorder="1"/>
    <xf numFmtId="0" fontId="75" fillId="38" borderId="29" xfId="0" applyFont="1" applyFill="1" applyBorder="1" applyAlignment="1">
      <alignment horizontal="left" indent="9"/>
    </xf>
    <xf numFmtId="0" fontId="12" fillId="38" borderId="30" xfId="0" applyFont="1" applyFill="1" applyBorder="1"/>
    <xf numFmtId="0" fontId="13" fillId="38" borderId="30" xfId="0" applyFont="1" applyFill="1" applyBorder="1" applyAlignment="1">
      <alignment horizontal="center"/>
    </xf>
    <xf numFmtId="204" fontId="76" fillId="38" borderId="30" xfId="0" applyNumberFormat="1" applyFont="1" applyFill="1" applyBorder="1" applyAlignment="1">
      <alignment horizontal="left"/>
    </xf>
    <xf numFmtId="204" fontId="93" fillId="38" borderId="30" xfId="0" applyNumberFormat="1" applyFont="1" applyFill="1" applyBorder="1" applyAlignment="1">
      <alignment horizontal="center"/>
    </xf>
    <xf numFmtId="0" fontId="13" fillId="38" borderId="30" xfId="0" applyFont="1" applyFill="1" applyBorder="1"/>
    <xf numFmtId="0" fontId="25" fillId="38" borderId="30" xfId="0" applyFont="1" applyFill="1" applyBorder="1"/>
    <xf numFmtId="0" fontId="76" fillId="38" borderId="30" xfId="0" applyFont="1" applyFill="1" applyBorder="1" applyAlignment="1">
      <alignment horizontal="center"/>
    </xf>
    <xf numFmtId="0" fontId="76" fillId="38" borderId="30" xfId="0" applyFont="1" applyFill="1" applyBorder="1"/>
    <xf numFmtId="0" fontId="76" fillId="38" borderId="31" xfId="0" applyFont="1" applyFill="1" applyBorder="1"/>
    <xf numFmtId="211" fontId="10" fillId="0" borderId="0" xfId="0" applyNumberFormat="1" applyFont="1" applyAlignment="1">
      <alignment horizontal="center"/>
    </xf>
    <xf numFmtId="212" fontId="0" fillId="0" borderId="0" xfId="0" applyNumberFormat="1"/>
    <xf numFmtId="0" fontId="24" fillId="0" borderId="32" xfId="0" applyFont="1" applyBorder="1" applyAlignment="1">
      <alignment horizontal="left" vertical="center" indent="1"/>
    </xf>
    <xf numFmtId="0" fontId="24" fillId="0" borderId="33" xfId="0" applyFont="1" applyBorder="1" applyAlignment="1">
      <alignment horizontal="left" vertical="center" indent="1"/>
    </xf>
    <xf numFmtId="0" fontId="24" fillId="0" borderId="34" xfId="0" applyFont="1" applyBorder="1" applyAlignment="1">
      <alignment horizontal="left" vertical="center" indent="1"/>
    </xf>
    <xf numFmtId="0" fontId="24" fillId="0" borderId="35" xfId="0" applyFont="1" applyBorder="1" applyAlignment="1">
      <alignment horizontal="left" vertical="center" indent="1"/>
    </xf>
    <xf numFmtId="213" fontId="104" fillId="0" borderId="0" xfId="467" applyNumberFormat="1" applyFont="1" applyBorder="1"/>
    <xf numFmtId="213" fontId="104" fillId="0" borderId="36" xfId="467" applyNumberFormat="1" applyFont="1" applyBorder="1"/>
    <xf numFmtId="213" fontId="104" fillId="0" borderId="37" xfId="467" applyNumberFormat="1" applyFont="1" applyBorder="1"/>
    <xf numFmtId="0" fontId="102" fillId="53" borderId="38" xfId="0" applyFont="1" applyFill="1" applyBorder="1" applyAlignment="1">
      <alignment horizontal="center" vertical="center" wrapText="1"/>
    </xf>
    <xf numFmtId="184" fontId="0" fillId="0" borderId="0" xfId="0" applyNumberFormat="1"/>
    <xf numFmtId="214" fontId="8" fillId="0" borderId="0" xfId="0" applyNumberFormat="1" applyFont="1" applyAlignment="1">
      <alignment horizontal="center"/>
    </xf>
    <xf numFmtId="0" fontId="103" fillId="0" borderId="40" xfId="0" applyFont="1" applyBorder="1" applyAlignment="1">
      <alignment horizontal="left" vertical="center" wrapText="1" indent="1"/>
    </xf>
    <xf numFmtId="0" fontId="102" fillId="53" borderId="41" xfId="0" applyFont="1" applyFill="1" applyBorder="1" applyAlignment="1">
      <alignment horizontal="center" vertical="center" wrapText="1"/>
    </xf>
    <xf numFmtId="0" fontId="102" fillId="53" borderId="42" xfId="0" applyFont="1" applyFill="1" applyBorder="1" applyAlignment="1">
      <alignment horizontal="center" vertical="center" wrapText="1"/>
    </xf>
    <xf numFmtId="213" fontId="104" fillId="0" borderId="39" xfId="467" applyNumberFormat="1" applyFont="1" applyBorder="1"/>
    <xf numFmtId="213" fontId="104" fillId="0" borderId="43" xfId="467" applyNumberFormat="1" applyFont="1" applyBorder="1"/>
    <xf numFmtId="213" fontId="44" fillId="0" borderId="26" xfId="467" applyNumberFormat="1" applyFont="1" applyBorder="1" applyAlignment="1">
      <alignment horizontal="center" vertical="center"/>
    </xf>
    <xf numFmtId="213" fontId="104" fillId="0" borderId="44" xfId="467" applyNumberFormat="1" applyFont="1" applyBorder="1"/>
    <xf numFmtId="213" fontId="104" fillId="0" borderId="45" xfId="467" applyNumberFormat="1" applyFont="1" applyBorder="1"/>
    <xf numFmtId="213" fontId="104" fillId="0" borderId="10" xfId="467" applyNumberFormat="1" applyFont="1" applyBorder="1"/>
    <xf numFmtId="0" fontId="24" fillId="0" borderId="46" xfId="0" applyFont="1" applyBorder="1" applyAlignment="1">
      <alignment horizontal="left" vertical="center" indent="1"/>
    </xf>
    <xf numFmtId="213" fontId="104" fillId="0" borderId="47" xfId="467" applyNumberFormat="1" applyFont="1" applyBorder="1"/>
    <xf numFmtId="213" fontId="104" fillId="0" borderId="48" xfId="467" applyNumberFormat="1" applyFont="1" applyBorder="1"/>
    <xf numFmtId="213" fontId="104" fillId="0" borderId="49" xfId="467" applyNumberFormat="1" applyFont="1" applyBorder="1"/>
    <xf numFmtId="213" fontId="44" fillId="0" borderId="50" xfId="467" applyNumberFormat="1" applyFont="1" applyBorder="1" applyAlignment="1">
      <alignment horizontal="center" vertical="center"/>
    </xf>
    <xf numFmtId="0" fontId="24" fillId="0" borderId="51" xfId="0" applyFont="1" applyBorder="1" applyAlignment="1">
      <alignment horizontal="left" vertical="center" indent="1"/>
    </xf>
    <xf numFmtId="0" fontId="24" fillId="0" borderId="37" xfId="0" applyFont="1" applyBorder="1" applyAlignment="1">
      <alignment horizontal="left" vertical="center" indent="1"/>
    </xf>
    <xf numFmtId="213" fontId="104" fillId="0" borderId="53" xfId="467" applyNumberFormat="1" applyFont="1" applyBorder="1"/>
    <xf numFmtId="213" fontId="44" fillId="0" borderId="52" xfId="467" applyNumberFormat="1" applyFont="1" applyBorder="1" applyAlignment="1">
      <alignment horizontal="center" vertical="center"/>
    </xf>
    <xf numFmtId="213" fontId="104" fillId="0" borderId="54" xfId="467" applyNumberFormat="1" applyFont="1" applyBorder="1"/>
    <xf numFmtId="213" fontId="104" fillId="0" borderId="55" xfId="467" applyNumberFormat="1" applyFont="1" applyBorder="1"/>
    <xf numFmtId="213" fontId="44" fillId="0" borderId="51" xfId="467" applyNumberFormat="1" applyFont="1" applyBorder="1" applyAlignment="1">
      <alignment horizontal="center" vertical="center"/>
    </xf>
    <xf numFmtId="213" fontId="44" fillId="0" borderId="56" xfId="467" applyNumberFormat="1" applyFont="1" applyBorder="1" applyAlignment="1">
      <alignment horizontal="center" vertical="center"/>
    </xf>
    <xf numFmtId="213" fontId="104" fillId="0" borderId="57" xfId="467" applyNumberFormat="1" applyFont="1" applyBorder="1"/>
    <xf numFmtId="213" fontId="104" fillId="0" borderId="58" xfId="467" applyNumberFormat="1" applyFont="1" applyBorder="1"/>
    <xf numFmtId="213" fontId="104" fillId="0" borderId="59" xfId="467" applyNumberFormat="1" applyFont="1" applyBorder="1"/>
    <xf numFmtId="0" fontId="105" fillId="0" borderId="0" xfId="468" applyFont="1"/>
    <xf numFmtId="0" fontId="106" fillId="0" borderId="0" xfId="468" applyFont="1"/>
    <xf numFmtId="0" fontId="108" fillId="54" borderId="0" xfId="468" applyFont="1" applyFill="1"/>
    <xf numFmtId="0" fontId="108" fillId="54" borderId="0" xfId="468" applyFont="1" applyFill="1" applyAlignment="1">
      <alignment horizontal="center"/>
    </xf>
    <xf numFmtId="0" fontId="108" fillId="0" borderId="0" xfId="468" applyFont="1"/>
    <xf numFmtId="0" fontId="108" fillId="54" borderId="0" xfId="468" applyFont="1" applyFill="1" applyAlignment="1">
      <alignment wrapText="1"/>
    </xf>
    <xf numFmtId="0" fontId="106" fillId="54" borderId="0" xfId="468" applyFont="1" applyFill="1"/>
    <xf numFmtId="0" fontId="24" fillId="54" borderId="60" xfId="469" applyFill="1">
      <alignment horizontal="left" vertical="center" wrapText="1" indent="1"/>
    </xf>
    <xf numFmtId="168" fontId="106" fillId="54" borderId="0" xfId="470" applyNumberFormat="1" applyFont="1" applyFill="1"/>
    <xf numFmtId="168" fontId="106" fillId="55" borderId="0" xfId="470" applyNumberFormat="1" applyFont="1" applyFill="1"/>
    <xf numFmtId="0" fontId="26" fillId="54" borderId="8" xfId="469" applyFont="1" applyFill="1" applyBorder="1">
      <alignment horizontal="left" vertical="center" wrapText="1" indent="1"/>
    </xf>
    <xf numFmtId="168" fontId="108" fillId="54" borderId="8" xfId="470" applyNumberFormat="1" applyFont="1" applyFill="1" applyBorder="1"/>
    <xf numFmtId="0" fontId="109" fillId="54" borderId="0" xfId="469" applyFont="1" applyFill="1" applyBorder="1">
      <alignment horizontal="left" vertical="center" wrapText="1" indent="1"/>
    </xf>
    <xf numFmtId="168" fontId="110" fillId="54" borderId="0" xfId="468" applyNumberFormat="1" applyFont="1" applyFill="1"/>
    <xf numFmtId="0" fontId="110" fillId="0" borderId="0" xfId="468" applyFont="1"/>
    <xf numFmtId="168" fontId="106" fillId="0" borderId="0" xfId="470" applyNumberFormat="1" applyFont="1"/>
    <xf numFmtId="0" fontId="111" fillId="54" borderId="0" xfId="469" applyFont="1" applyFill="1" applyBorder="1">
      <alignment horizontal="left" vertical="center" wrapText="1" indent="1"/>
    </xf>
    <xf numFmtId="168" fontId="112" fillId="54" borderId="0" xfId="468" applyNumberFormat="1" applyFont="1" applyFill="1"/>
    <xf numFmtId="0" fontId="112" fillId="0" borderId="0" xfId="468" applyFont="1"/>
    <xf numFmtId="0" fontId="26" fillId="54" borderId="0" xfId="469" applyFont="1" applyFill="1" applyBorder="1">
      <alignment horizontal="left" vertical="center" wrapText="1" indent="1"/>
    </xf>
    <xf numFmtId="43" fontId="106" fillId="54" borderId="0" xfId="470" applyFont="1" applyFill="1"/>
    <xf numFmtId="43" fontId="106" fillId="0" borderId="0" xfId="468" applyNumberFormat="1" applyFont="1"/>
    <xf numFmtId="0" fontId="108" fillId="0" borderId="0" xfId="468" applyFont="1" applyAlignment="1">
      <alignment horizontal="center"/>
    </xf>
    <xf numFmtId="168" fontId="106" fillId="56" borderId="61" xfId="470" applyNumberFormat="1" applyFont="1" applyFill="1" applyBorder="1"/>
    <xf numFmtId="168" fontId="108" fillId="0" borderId="0" xfId="468" applyNumberFormat="1" applyFont="1"/>
    <xf numFmtId="168" fontId="106" fillId="0" borderId="0" xfId="468" applyNumberFormat="1" applyFont="1"/>
    <xf numFmtId="0" fontId="116" fillId="54" borderId="0" xfId="468" applyFont="1" applyFill="1"/>
    <xf numFmtId="0" fontId="117" fillId="54" borderId="0" xfId="468" applyFont="1" applyFill="1" applyAlignment="1">
      <alignment horizontal="center"/>
    </xf>
    <xf numFmtId="0" fontId="118" fillId="0" borderId="0" xfId="468" applyFont="1"/>
    <xf numFmtId="0" fontId="119" fillId="54" borderId="0" xfId="469" applyFont="1" applyFill="1" applyBorder="1">
      <alignment horizontal="left" vertical="center" wrapText="1" indent="1"/>
    </xf>
    <xf numFmtId="168" fontId="118" fillId="54" borderId="0" xfId="468" applyNumberFormat="1" applyFont="1" applyFill="1"/>
    <xf numFmtId="0" fontId="118" fillId="54" borderId="0" xfId="468" applyFont="1" applyFill="1"/>
    <xf numFmtId="0" fontId="119" fillId="54" borderId="37" xfId="469" applyFont="1" applyFill="1" applyBorder="1">
      <alignment horizontal="left" vertical="center" wrapText="1" indent="1"/>
    </xf>
    <xf numFmtId="0" fontId="122" fillId="0" borderId="0" xfId="468" applyFont="1"/>
    <xf numFmtId="0" fontId="123" fillId="54" borderId="0" xfId="469" applyFont="1" applyFill="1" applyBorder="1">
      <alignment horizontal="left" vertical="center" wrapText="1" indent="1"/>
    </xf>
    <xf numFmtId="0" fontId="124" fillId="54" borderId="0" xfId="468" applyFont="1" applyFill="1" applyAlignment="1">
      <alignment horizontal="center" wrapText="1"/>
    </xf>
    <xf numFmtId="0" fontId="125" fillId="0" borderId="0" xfId="468" applyFont="1"/>
    <xf numFmtId="0" fontId="129" fillId="0" borderId="0" xfId="468" applyFont="1"/>
    <xf numFmtId="0" fontId="126" fillId="57" borderId="0" xfId="468" applyFont="1" applyFill="1"/>
    <xf numFmtId="0" fontId="121" fillId="57" borderId="0" xfId="468" applyFont="1" applyFill="1" applyAlignment="1">
      <alignment horizontal="center" wrapText="1"/>
    </xf>
    <xf numFmtId="0" fontId="108" fillId="57" borderId="0" xfId="468" applyFont="1" applyFill="1"/>
    <xf numFmtId="0" fontId="108" fillId="57" borderId="0" xfId="468" applyFont="1" applyFill="1" applyAlignment="1">
      <alignment horizontal="center"/>
    </xf>
    <xf numFmtId="0" fontId="108" fillId="57" borderId="0" xfId="468" applyFont="1" applyFill="1" applyAlignment="1">
      <alignment wrapText="1"/>
    </xf>
    <xf numFmtId="0" fontId="106" fillId="57" borderId="0" xfId="468" applyFont="1" applyFill="1"/>
    <xf numFmtId="0" fontId="24" fillId="57" borderId="60" xfId="469" applyFill="1">
      <alignment horizontal="left" vertical="center" wrapText="1" indent="1"/>
    </xf>
    <xf numFmtId="168" fontId="106" fillId="57" borderId="0" xfId="470" applyNumberFormat="1" applyFont="1" applyFill="1"/>
    <xf numFmtId="0" fontId="26" fillId="57" borderId="8" xfId="469" applyFont="1" applyFill="1" applyBorder="1">
      <alignment horizontal="left" vertical="center" wrapText="1" indent="1"/>
    </xf>
    <xf numFmtId="168" fontId="108" fillId="57" borderId="8" xfId="470" applyNumberFormat="1" applyFont="1" applyFill="1" applyBorder="1"/>
    <xf numFmtId="0" fontId="128" fillId="57" borderId="0" xfId="469" applyFont="1" applyFill="1" applyBorder="1">
      <alignment horizontal="left" vertical="center" wrapText="1" indent="1"/>
    </xf>
    <xf numFmtId="168" fontId="129" fillId="57" borderId="0" xfId="468" applyNumberFormat="1" applyFont="1" applyFill="1"/>
    <xf numFmtId="9" fontId="106" fillId="57" borderId="0" xfId="471" applyFont="1" applyFill="1"/>
    <xf numFmtId="168" fontId="108" fillId="57" borderId="44" xfId="470" applyNumberFormat="1" applyFont="1" applyFill="1" applyBorder="1"/>
    <xf numFmtId="168" fontId="108" fillId="57" borderId="61" xfId="470" applyNumberFormat="1" applyFont="1" applyFill="1" applyBorder="1"/>
    <xf numFmtId="0" fontId="26" fillId="57" borderId="0" xfId="469" applyFont="1" applyFill="1" applyBorder="1">
      <alignment horizontal="left" vertical="center" wrapText="1" indent="1"/>
    </xf>
    <xf numFmtId="0" fontId="128" fillId="57" borderId="37" xfId="469" applyFont="1" applyFill="1" applyBorder="1">
      <alignment horizontal="left" vertical="center" wrapText="1" indent="1"/>
    </xf>
    <xf numFmtId="0" fontId="91" fillId="57" borderId="0" xfId="469" applyFont="1" applyFill="1" applyBorder="1">
      <alignment horizontal="left" vertical="center" wrapText="1" indent="1"/>
    </xf>
    <xf numFmtId="168" fontId="110" fillId="57" borderId="0" xfId="468" applyNumberFormat="1" applyFont="1" applyFill="1"/>
    <xf numFmtId="168" fontId="106" fillId="57" borderId="0" xfId="468" applyNumberFormat="1" applyFont="1" applyFill="1"/>
    <xf numFmtId="0" fontId="111" fillId="57" borderId="0" xfId="469" applyFont="1" applyFill="1" applyBorder="1">
      <alignment horizontal="left" vertical="center" wrapText="1" indent="1"/>
    </xf>
    <xf numFmtId="168" fontId="112" fillId="57" borderId="0" xfId="468" applyNumberFormat="1" applyFont="1" applyFill="1"/>
    <xf numFmtId="168" fontId="113" fillId="57" borderId="0" xfId="470" applyNumberFormat="1" applyFont="1" applyFill="1"/>
    <xf numFmtId="168" fontId="114" fillId="57" borderId="0" xfId="468" applyNumberFormat="1" applyFont="1" applyFill="1"/>
    <xf numFmtId="168" fontId="115" fillId="57" borderId="0" xfId="468" applyNumberFormat="1" applyFont="1" applyFill="1"/>
    <xf numFmtId="0" fontId="109" fillId="57" borderId="0" xfId="469" applyFont="1" applyFill="1" applyBorder="1">
      <alignment horizontal="left" vertical="center" wrapText="1" indent="1"/>
    </xf>
    <xf numFmtId="0" fontId="120" fillId="57" borderId="0" xfId="469" applyFont="1" applyFill="1" applyBorder="1">
      <alignment horizontal="left" vertical="center" wrapText="1" indent="1"/>
    </xf>
    <xf numFmtId="168" fontId="106" fillId="57" borderId="44" xfId="470" applyNumberFormat="1" applyFont="1" applyFill="1" applyBorder="1"/>
    <xf numFmtId="168" fontId="106" fillId="57" borderId="8" xfId="470" applyNumberFormat="1" applyFont="1" applyFill="1" applyBorder="1"/>
    <xf numFmtId="168" fontId="106" fillId="57" borderId="61" xfId="470" applyNumberFormat="1" applyFont="1" applyFill="1" applyBorder="1"/>
    <xf numFmtId="168" fontId="108" fillId="58" borderId="8" xfId="470" applyNumberFormat="1" applyFont="1" applyFill="1" applyBorder="1"/>
    <xf numFmtId="0" fontId="130" fillId="58" borderId="0" xfId="468" applyFont="1" applyFill="1" applyAlignment="1">
      <alignment horizontal="center"/>
    </xf>
    <xf numFmtId="168" fontId="130" fillId="58" borderId="0" xfId="470" applyNumberFormat="1" applyFont="1" applyFill="1"/>
    <xf numFmtId="168" fontId="127" fillId="58" borderId="8" xfId="470" applyNumberFormat="1" applyFont="1" applyFill="1" applyBorder="1"/>
    <xf numFmtId="168" fontId="108" fillId="58" borderId="61" xfId="470" applyNumberFormat="1" applyFont="1" applyFill="1" applyBorder="1"/>
    <xf numFmtId="182" fontId="17" fillId="52" borderId="0" xfId="462" applyNumberFormat="1" applyFont="1" applyBorder="1" applyAlignment="1" applyProtection="1">
      <alignment horizontal="center"/>
      <protection locked="0"/>
    </xf>
    <xf numFmtId="10" fontId="17" fillId="53" borderId="0" xfId="2" applyNumberFormat="1" applyFont="1" applyFill="1" applyAlignment="1" applyProtection="1">
      <alignment horizontal="center"/>
      <protection locked="0"/>
    </xf>
    <xf numFmtId="215" fontId="0" fillId="0" borderId="0" xfId="0" applyNumberFormat="1"/>
    <xf numFmtId="213" fontId="0" fillId="0" borderId="0" xfId="0" applyNumberFormat="1"/>
    <xf numFmtId="215" fontId="25" fillId="0" borderId="0" xfId="0" applyNumberFormat="1" applyFont="1"/>
    <xf numFmtId="216" fontId="0" fillId="0" borderId="0" xfId="6" applyNumberFormat="1" applyFont="1"/>
    <xf numFmtId="43" fontId="0" fillId="0" borderId="0" xfId="0" applyNumberFormat="1"/>
    <xf numFmtId="0" fontId="25" fillId="0" borderId="0" xfId="0" applyFont="1"/>
    <xf numFmtId="0" fontId="76" fillId="38" borderId="30" xfId="0" applyFont="1" applyFill="1" applyBorder="1" applyAlignment="1">
      <alignment horizontal="center"/>
    </xf>
    <xf numFmtId="0" fontId="107" fillId="60" borderId="0" xfId="468" applyFont="1" applyFill="1" applyAlignment="1">
      <alignment horizontal="center"/>
    </xf>
    <xf numFmtId="168" fontId="108" fillId="57" borderId="47" xfId="470" applyNumberFormat="1" applyFont="1" applyFill="1" applyBorder="1" applyAlignment="1">
      <alignment horizontal="center"/>
    </xf>
    <xf numFmtId="168" fontId="108" fillId="57" borderId="7" xfId="470" applyNumberFormat="1" applyFont="1" applyFill="1" applyBorder="1" applyAlignment="1">
      <alignment horizontal="center"/>
    </xf>
    <xf numFmtId="168" fontId="108" fillId="57" borderId="62" xfId="470" applyNumberFormat="1" applyFont="1" applyFill="1" applyBorder="1" applyAlignment="1">
      <alignment horizontal="center"/>
    </xf>
    <xf numFmtId="0" fontId="107" fillId="59" borderId="0" xfId="468" applyFont="1" applyFill="1" applyAlignment="1">
      <alignment horizontal="center"/>
    </xf>
  </cellXfs>
  <cellStyles count="472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" xfId="462" builtinId="27" customBuiltin="1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2 2 2" xfId="345" xr:uid="{5622639E-E99C-4C26-ABC0-ED391723CC97}"/>
    <cellStyle name="Blockout 2 2 2 2" xfId="429" xr:uid="{92A788B3-5B9C-49F4-839B-A37B33FDF835}"/>
    <cellStyle name="Blockout 2 3" xfId="310" xr:uid="{9AAA9BFB-7BA3-4A2A-B102-C7DC5431B6D6}"/>
    <cellStyle name="Blockout 2 3 2" xfId="394" xr:uid="{4E6D985D-628F-4056-B3B1-DDE6FF361E72}"/>
    <cellStyle name="Blockout 3" xfId="268" xr:uid="{00000000-0005-0000-0000-00003A000000}"/>
    <cellStyle name="Blockout 3 2" xfId="344" xr:uid="{2E20F110-F77C-44DA-A750-AA2166F678D8}"/>
    <cellStyle name="Blockout 3 2 2" xfId="428" xr:uid="{B1E338E8-1B15-4339-9380-78D47E9DCB77}"/>
    <cellStyle name="Blockout 4" xfId="309" xr:uid="{95F2BBB6-609D-4693-89EB-411814E33634}"/>
    <cellStyle name="Blockout 4 2" xfId="393" xr:uid="{3C099B6A-587A-4466-89D1-C375ABAFAB1E}"/>
    <cellStyle name="Blue" xfId="66" xr:uid="{00000000-0005-0000-0000-00003B000000}"/>
    <cellStyle name="Calcs_Divider" xfId="244" xr:uid="{00000000-0005-0000-0000-00003C000000}"/>
    <cellStyle name="Calculation" xfId="465" builtinId="22" customBuiltin="1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0 2" xfId="342" xr:uid="{60B2DDEC-945F-47AF-9195-DF0E8C2273B7}"/>
    <cellStyle name="Comma 10 2 2" xfId="426" xr:uid="{816BA19B-8458-45D9-9439-65AC176EA882}"/>
    <cellStyle name="Comma 11" xfId="307" xr:uid="{61109B07-4C70-406A-B632-5586F5A11E71}"/>
    <cellStyle name="Comma 11 2" xfId="391" xr:uid="{F81F7697-CBE0-4C51-BD29-F2668159CDBB}"/>
    <cellStyle name="Comma 12" xfId="340" xr:uid="{3325DB0C-F3F1-4FEC-8930-23B17F86880F}"/>
    <cellStyle name="Comma 12 2" xfId="424" xr:uid="{BBA28A16-046A-44AC-ADCF-732348B55753}"/>
    <cellStyle name="Comma 13" xfId="377" xr:uid="{9AB406CC-8AE2-43AE-8319-6EC4F14BE9FB}"/>
    <cellStyle name="Comma 13 2" xfId="461" xr:uid="{2391C38B-A1CC-45BE-90D5-0751DBF9A188}"/>
    <cellStyle name="Comma 14" xfId="336" xr:uid="{7F645F44-652B-457E-89CB-3FDC34F49159}"/>
    <cellStyle name="Comma 14 2" xfId="420" xr:uid="{1D755E70-C1C3-4729-96A9-9C8B373C8963}"/>
    <cellStyle name="Comma 15" xfId="378" xr:uid="{8E4F3265-E64A-4B8C-8144-641EBE7CA79D}"/>
    <cellStyle name="Comma 16" xfId="470" xr:uid="{72CF5D5C-4511-4A1E-93AE-201CB6403B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2 2 2" xfId="346" xr:uid="{7DB9A52A-DCB7-42CF-A343-467DF300DAF6}"/>
    <cellStyle name="Comma 2 2 2 2 2" xfId="430" xr:uid="{1E60CDDD-5113-44BF-82F0-27FAC8385F36}"/>
    <cellStyle name="Comma 2 2 3" xfId="311" xr:uid="{F45C18BF-F637-433C-85D3-7C83C09F8DBF}"/>
    <cellStyle name="Comma 2 2 3 2" xfId="395" xr:uid="{5A76DC79-7C28-4BD2-9824-3648491D8284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2 2 2" xfId="348" xr:uid="{AE10CC10-1A68-4F2E-8DEB-47583A38411A}"/>
    <cellStyle name="Comma 2 3 2 2 2 2" xfId="432" xr:uid="{B17819AC-E613-4F95-A168-B7A2AC586967}"/>
    <cellStyle name="Comma 2 3 2 3" xfId="313" xr:uid="{1BBD84E5-F607-4BDF-A865-4648AD7B969B}"/>
    <cellStyle name="Comma 2 3 2 3 2" xfId="397" xr:uid="{6341EED2-0EE3-4B5F-B4F9-25CD8BC15D50}"/>
    <cellStyle name="Comma 2 3 3" xfId="271" xr:uid="{00000000-0005-0000-0000-00004D000000}"/>
    <cellStyle name="Comma 2 3 3 2" xfId="347" xr:uid="{AEECB29A-BE31-4258-B357-60CCB1D4BBBE}"/>
    <cellStyle name="Comma 2 3 3 2 2" xfId="431" xr:uid="{80C60D58-DD1B-4649-80C6-AC0AA18C0DCD}"/>
    <cellStyle name="Comma 2 3 4" xfId="312" xr:uid="{45585130-90AB-4D71-81CD-462E8E774ACC}"/>
    <cellStyle name="Comma 2 3 4 2" xfId="396" xr:uid="{12939101-980B-4A78-BA7A-18C4E2024501}"/>
    <cellStyle name="Comma 2 4" xfId="76" xr:uid="{00000000-0005-0000-0000-00004E000000}"/>
    <cellStyle name="Comma 2 4 2" xfId="273" xr:uid="{00000000-0005-0000-0000-00004F000000}"/>
    <cellStyle name="Comma 2 4 2 2" xfId="349" xr:uid="{E4BF3466-8D1D-49F0-9C60-6484D7593ABC}"/>
    <cellStyle name="Comma 2 4 2 2 2" xfId="433" xr:uid="{00AEF96F-5647-4E63-8064-7AF8EB8647CD}"/>
    <cellStyle name="Comma 2 4 3" xfId="314" xr:uid="{16E1CE74-DA1B-4B76-978D-AF133366A41A}"/>
    <cellStyle name="Comma 2 4 3 2" xfId="398" xr:uid="{1D82BCE5-A5F4-4D7B-B073-7D85001FFB32}"/>
    <cellStyle name="Comma 2 5" xfId="77" xr:uid="{00000000-0005-0000-0000-000050000000}"/>
    <cellStyle name="Comma 2 5 2" xfId="274" xr:uid="{00000000-0005-0000-0000-000051000000}"/>
    <cellStyle name="Comma 2 5 2 2" xfId="350" xr:uid="{96AF8B96-5088-4AC7-8EAA-AB73B1BD7879}"/>
    <cellStyle name="Comma 2 5 2 2 2" xfId="434" xr:uid="{92C1D551-A7E9-42D6-82FF-C84F40B7FD27}"/>
    <cellStyle name="Comma 2 5 3" xfId="315" xr:uid="{99C6D6DC-5B38-4EC2-8DDB-6478B0891FD6}"/>
    <cellStyle name="Comma 2 5 3 2" xfId="399" xr:uid="{666C77BF-20C6-47D4-8059-39359F67CC20}"/>
    <cellStyle name="Comma 2 6" xfId="267" xr:uid="{00000000-0005-0000-0000-000052000000}"/>
    <cellStyle name="Comma 2 6 2" xfId="343" xr:uid="{DEBB4728-91FB-4B17-949E-2D021E3ACFD8}"/>
    <cellStyle name="Comma 2 6 2 2" xfId="427" xr:uid="{B7DD8F52-11AE-423B-8BD9-15CA4D2D187E}"/>
    <cellStyle name="Comma 2 7" xfId="308" xr:uid="{9CFF194E-2F4E-42D9-A3A3-33B25F75C7D1}"/>
    <cellStyle name="Comma 2 7 2" xfId="392" xr:uid="{B843D217-7FF7-4E5D-8821-B6CFD5D73DDB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3 3 2 2" xfId="351" xr:uid="{9AE32232-9537-46DC-BCEB-5AD2B48EF8C1}"/>
    <cellStyle name="Comma 3 3 2 2 2" xfId="435" xr:uid="{2744BD8E-6D01-4CFC-94A8-DE8BFD0A08BD}"/>
    <cellStyle name="Comma 3 3 3" xfId="316" xr:uid="{3A94B82E-FE64-4139-8AB1-BCB01FCDC361}"/>
    <cellStyle name="Comma 3 3 3 2" xfId="400" xr:uid="{35B6B996-BB09-4D0C-AD91-E21E55EFD6FA}"/>
    <cellStyle name="Comma 4" xfId="81" xr:uid="{00000000-0005-0000-0000-000057000000}"/>
    <cellStyle name="Comma 4 2" xfId="276" xr:uid="{00000000-0005-0000-0000-000058000000}"/>
    <cellStyle name="Comma 4 2 2" xfId="352" xr:uid="{8B7AE6C0-2FD5-4E1B-A854-650D1C5C7AB7}"/>
    <cellStyle name="Comma 4 2 2 2" xfId="436" xr:uid="{2C82959D-578A-4F40-A074-B1CE70AABC06}"/>
    <cellStyle name="Comma 4 3" xfId="317" xr:uid="{AFEFF68D-9222-457D-B6B8-380EED3CEDDB}"/>
    <cellStyle name="Comma 4 3 2" xfId="401" xr:uid="{797193F0-6F91-48A4-9E5D-2A64811BB037}"/>
    <cellStyle name="Comma 5" xfId="82" xr:uid="{00000000-0005-0000-0000-000059000000}"/>
    <cellStyle name="Comma 5 2" xfId="277" xr:uid="{00000000-0005-0000-0000-00005A000000}"/>
    <cellStyle name="Comma 5 2 2" xfId="353" xr:uid="{6A3433AD-E538-4240-A068-B313CEDE421C}"/>
    <cellStyle name="Comma 5 2 2 2" xfId="437" xr:uid="{84A0EC92-89F0-4C87-B4AD-777F98ED662E}"/>
    <cellStyle name="Comma 5 3" xfId="318" xr:uid="{98CC599B-D3E1-48EF-BDA5-3A12A13C9258}"/>
    <cellStyle name="Comma 5 3 2" xfId="402" xr:uid="{D464B363-A5BD-440A-9068-EAC36F709336}"/>
    <cellStyle name="Comma 6" xfId="83" xr:uid="{00000000-0005-0000-0000-00005B000000}"/>
    <cellStyle name="Comma 6 2" xfId="278" xr:uid="{00000000-0005-0000-0000-00005C000000}"/>
    <cellStyle name="Comma 6 2 2" xfId="354" xr:uid="{FD97E481-BBF0-4268-92BD-FDCA79BBA468}"/>
    <cellStyle name="Comma 6 2 2 2" xfId="438" xr:uid="{3AAF07E1-E9DC-461A-B13B-23B7B25C8025}"/>
    <cellStyle name="Comma 6 3" xfId="319" xr:uid="{48B53E7E-78FA-4175-B339-5A208295415E}"/>
    <cellStyle name="Comma 6 3 2" xfId="403" xr:uid="{7452A92E-95A3-45F5-9633-7A93D867A749}"/>
    <cellStyle name="Comma 7" xfId="84" xr:uid="{00000000-0005-0000-0000-00005D000000}"/>
    <cellStyle name="Comma 7 2" xfId="279" xr:uid="{00000000-0005-0000-0000-00005E000000}"/>
    <cellStyle name="Comma 7 2 2" xfId="355" xr:uid="{F720FFE1-A24B-464A-82DC-A8856FBC99DE}"/>
    <cellStyle name="Comma 7 2 2 2" xfId="439" xr:uid="{1333E8FF-BF0E-49AD-A252-8B72919FD078}"/>
    <cellStyle name="Comma 7 3" xfId="320" xr:uid="{29443EC4-D9A9-4CEE-92F3-710D85079AF6}"/>
    <cellStyle name="Comma 7 3 2" xfId="404" xr:uid="{F82E36FD-D0E0-4D0D-94A5-10CF2167D7D6}"/>
    <cellStyle name="Comma 8" xfId="85" xr:uid="{00000000-0005-0000-0000-00005F000000}"/>
    <cellStyle name="Comma 8 2" xfId="280" xr:uid="{00000000-0005-0000-0000-000060000000}"/>
    <cellStyle name="Comma 8 2 2" xfId="356" xr:uid="{784D3193-887E-4C4D-9B33-B542CE15DD93}"/>
    <cellStyle name="Comma 8 2 2 2" xfId="440" xr:uid="{5C8CD94C-D434-4E3E-A82F-731496863729}"/>
    <cellStyle name="Comma 8 3" xfId="321" xr:uid="{DE35775B-2568-48E4-B7E1-49B5955B8917}"/>
    <cellStyle name="Comma 8 3 2" xfId="405" xr:uid="{5FE634F7-7825-40D4-A4D0-F348A9DC9179}"/>
    <cellStyle name="Comma 9" xfId="302" xr:uid="{00000000-0005-0000-0000-000061000000}"/>
    <cellStyle name="Comma 9 2" xfId="376" xr:uid="{1CE2265B-4BC5-4A63-8ABF-A5578D687FBE}"/>
    <cellStyle name="Comma 9 2 2" xfId="460" xr:uid="{5514671F-8F38-467F-878D-CCAA01EEF10D}"/>
    <cellStyle name="Comma0" xfId="86" xr:uid="{00000000-0005-0000-0000-000062000000}"/>
    <cellStyle name="Currency" xfId="467" builtinId="4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2 2 2" xfId="358" xr:uid="{1E505B79-5153-4F28-9186-44F45C606D16}"/>
    <cellStyle name="Currency 11 2 2 2 2" xfId="442" xr:uid="{19B2BBC7-6AEC-4733-BE53-E33F961DB836}"/>
    <cellStyle name="Currency 11 2 3" xfId="323" xr:uid="{A2B0D797-629B-4880-B3FB-13AD37983D71}"/>
    <cellStyle name="Currency 11 2 3 2" xfId="407" xr:uid="{D40DE334-C939-4CB0-9BF0-31ABB6722669}"/>
    <cellStyle name="Currency 11 3" xfId="281" xr:uid="{00000000-0005-0000-0000-000066000000}"/>
    <cellStyle name="Currency 11 3 2" xfId="357" xr:uid="{EFC0FF1A-8B12-4B68-8054-97829BE7ECA5}"/>
    <cellStyle name="Currency 11 3 2 2" xfId="441" xr:uid="{FDD0F3BB-C072-46B7-B547-4949763A54BA}"/>
    <cellStyle name="Currency 11 4" xfId="322" xr:uid="{5FDDAED0-4B46-430B-AD76-2E222CD25342}"/>
    <cellStyle name="Currency 11 4 2" xfId="406" xr:uid="{46C62C4C-10AE-4189-8AF3-CC468B58B0EB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2 2 2" xfId="360" xr:uid="{5E3D1AC4-1C67-4810-8296-293F53A6A9B6}"/>
    <cellStyle name="Currency 2 2 2 2 2" xfId="444" xr:uid="{5A485486-6479-4210-B41D-3EFC17DF42BE}"/>
    <cellStyle name="Currency 2 2 3" xfId="325" xr:uid="{3139796A-BB6A-4D98-9609-CB205CB6EC9A}"/>
    <cellStyle name="Currency 2 2 3 2" xfId="409" xr:uid="{BC9B6041-55BF-4873-A3D8-95B993B4EE32}"/>
    <cellStyle name="Currency 2 3" xfId="283" xr:uid="{00000000-0005-0000-0000-00006A000000}"/>
    <cellStyle name="Currency 2 3 2" xfId="359" xr:uid="{3DC82370-7612-45F0-BDEC-B4B44641C2C2}"/>
    <cellStyle name="Currency 2 3 2 2" xfId="443" xr:uid="{831D6B1B-7929-41D1-9061-43044D1EF5F8}"/>
    <cellStyle name="Currency 2 4" xfId="324" xr:uid="{32438375-A56E-4954-A5DF-9EAF2EAFDAC0}"/>
    <cellStyle name="Currency 2 4 2" xfId="408" xr:uid="{4B11C3B8-28C3-47B5-BA5C-018EBB455A67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2 2 2" xfId="362" xr:uid="{F0FB6DC2-8D23-4DB4-8505-D6009708B008}"/>
    <cellStyle name="Currency 3 2 2 2 2" xfId="446" xr:uid="{05C196B5-32C8-4DA8-A1CE-7E1BDDE83A25}"/>
    <cellStyle name="Currency 3 2 3" xfId="327" xr:uid="{ABAB03CA-A92D-4DEA-BD80-BACC709F2D5A}"/>
    <cellStyle name="Currency 3 2 3 2" xfId="411" xr:uid="{D605BF62-DC5C-4332-B1E9-B95CDC6ED09C}"/>
    <cellStyle name="Currency 3 3" xfId="285" xr:uid="{00000000-0005-0000-0000-00006E000000}"/>
    <cellStyle name="Currency 3 3 2" xfId="361" xr:uid="{910F3D18-05C4-4D75-84EA-9DA777EA0AC4}"/>
    <cellStyle name="Currency 3 3 2 2" xfId="445" xr:uid="{D9B1E454-D37F-49AC-BAC1-340DF7FF5BCA}"/>
    <cellStyle name="Currency 3 4" xfId="326" xr:uid="{6DF83AB3-7DA5-4B5C-A059-42B15893BA1A}"/>
    <cellStyle name="Currency 3 4 2" xfId="410" xr:uid="{02D7F4FD-ACD9-4415-9398-2DDB13A1EC11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2 2 2" xfId="364" xr:uid="{5CD9D67A-8CAD-4616-B6CA-9C6A1F681FE1}"/>
    <cellStyle name="Currency 4 2 2 2 2" xfId="448" xr:uid="{D111BB19-A370-466E-903E-6E64FCF605D9}"/>
    <cellStyle name="Currency 4 2 3" xfId="329" xr:uid="{56E974C0-7DAA-4EDB-A3D0-7C3F00F76A8A}"/>
    <cellStyle name="Currency 4 2 3 2" xfId="413" xr:uid="{A860C36D-A60A-4576-8627-8A1CEB3904D6}"/>
    <cellStyle name="Currency 4 3" xfId="287" xr:uid="{00000000-0005-0000-0000-000072000000}"/>
    <cellStyle name="Currency 4 3 2" xfId="363" xr:uid="{E10EDC87-541A-4713-98D8-A87184DDD138}"/>
    <cellStyle name="Currency 4 3 2 2" xfId="447" xr:uid="{DABE7256-8F98-4357-9AE5-DDC38D0A5F16}"/>
    <cellStyle name="Currency 4 4" xfId="328" xr:uid="{EE6FF57C-A4BF-489B-A3D9-48B1D824E2B1}"/>
    <cellStyle name="Currency 4 4 2" xfId="412" xr:uid="{1353D9D2-F495-437F-AD73-593510CD7701}"/>
    <cellStyle name="Currency 5" xfId="243" xr:uid="{00000000-0005-0000-0000-000073000000}"/>
    <cellStyle name="Currency 5 2" xfId="297" xr:uid="{00000000-0005-0000-0000-000074000000}"/>
    <cellStyle name="Currency 5 2 2" xfId="373" xr:uid="{76CD953E-3721-474E-AFED-5A2FDF54AB3B}"/>
    <cellStyle name="Currency 5 2 2 2" xfId="457" xr:uid="{8C023CC5-584A-4FA4-A29B-B23410F3E98E}"/>
    <cellStyle name="Currency 5 2 3" xfId="389" xr:uid="{EA09AE60-A2F9-4DDE-A593-43DE3FD7DFD1}"/>
    <cellStyle name="Currency 5 3" xfId="339" xr:uid="{927A4305-6D3C-451A-854D-370BD5EA4FC4}"/>
    <cellStyle name="Currency 5 3 2" xfId="423" xr:uid="{EB9201FC-26E5-47FD-A0CD-D022B0C8353D}"/>
    <cellStyle name="Currency 5 4" xfId="383" xr:uid="{001936C2-C7C3-46FC-B354-5CF84126736E}"/>
    <cellStyle name="Currency 6" xfId="300" xr:uid="{00000000-0005-0000-0000-000075000000}"/>
    <cellStyle name="Currency 6 2" xfId="374" xr:uid="{F8B16A73-A006-4F4F-B081-9A58A6D9EB0F}"/>
    <cellStyle name="Currency 6 2 2" xfId="458" xr:uid="{3EEDF90D-82A3-4F7B-97A4-6C8FA71ECF16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dms_Row_Locked" xfId="469" xr:uid="{6F1F98BC-5001-4821-AA43-DCF4CFEF5B1A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" xfId="463" builtinId="20" customBuiltin="1"/>
    <cellStyle name="Input 2" xfId="124" xr:uid="{00000000-0005-0000-0000-00009B000000}"/>
    <cellStyle name="Input Comma" xfId="464" xr:uid="{6D0309C1-FB54-4980-B384-F7B2E4E1B028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2 2 2" xfId="366" xr:uid="{04D43535-D1B4-4490-B701-7F92CC54F457}"/>
    <cellStyle name="Input1 2 2 2 2" xfId="450" xr:uid="{6B0DB725-8D5C-49AD-A0D2-B797D1BB3D55}"/>
    <cellStyle name="Input1 2 3" xfId="331" xr:uid="{9749138D-5E8F-4EFE-B5DA-05D38DCB61A4}"/>
    <cellStyle name="Input1 2 3 2" xfId="415" xr:uid="{D89B4771-4673-4A5C-AC46-A207B87257E1}"/>
    <cellStyle name="Input1 3" xfId="289" xr:uid="{00000000-0005-0000-0000-0000A0000000}"/>
    <cellStyle name="Input1 3 2" xfId="365" xr:uid="{A6D4A635-3FA1-421B-BC24-9B47EF697C48}"/>
    <cellStyle name="Input1 3 2 2" xfId="449" xr:uid="{4D3BF530-C58B-4C66-A54A-00CA2EA462BE}"/>
    <cellStyle name="Input1 4" xfId="330" xr:uid="{443720A2-991A-4B14-BB22-5838C67F8278}"/>
    <cellStyle name="Input1 4 2" xfId="414" xr:uid="{F6C19CD8-257A-4B3E-9529-FAF8F76D467E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2 2 2" xfId="368" xr:uid="{7BAC4F73-F02F-44F2-B27C-A2D8E2456ACB}"/>
    <cellStyle name="Input3 2 2 2 2" xfId="452" xr:uid="{715433C0-A7A5-40A0-B6E8-7DAD23958A49}"/>
    <cellStyle name="Input3 2 3" xfId="333" xr:uid="{A35DCF6E-0A41-4F04-9652-201775875E4D}"/>
    <cellStyle name="Input3 2 3 2" xfId="417" xr:uid="{08A0854C-B912-4262-9B8F-9506BA7438B8}"/>
    <cellStyle name="Input3 3" xfId="291" xr:uid="{00000000-0005-0000-0000-0000A6000000}"/>
    <cellStyle name="Input3 3 2" xfId="367" xr:uid="{2DB0FD60-C2E5-4CED-A748-C226E57F1E47}"/>
    <cellStyle name="Input3 3 2 2" xfId="451" xr:uid="{9EC43B8B-5C81-4441-9601-29A97BA4AD69}"/>
    <cellStyle name="Input3 4" xfId="332" xr:uid="{5652AFBB-4B81-495D-9077-4A5F7A87264B}"/>
    <cellStyle name="Input3 4 2" xfId="416" xr:uid="{B0BECDE1-DDE3-448B-BA68-35F4359E8E53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2 2" xfId="371" xr:uid="{024F8B81-A87F-480C-B2A4-2E4CFC7EBF7E}"/>
    <cellStyle name="Normal 10 2 2 2" xfId="455" xr:uid="{90AB5BD8-2FF4-48C6-85DD-22EDEB1CBD03}"/>
    <cellStyle name="Normal 10 2 3" xfId="387" xr:uid="{E78505B7-CA57-4215-8310-765F8F596A87}"/>
    <cellStyle name="Normal 10 3" xfId="337" xr:uid="{55DF2FA6-6F17-4F86-80DF-D15872B45E73}"/>
    <cellStyle name="Normal 10 3 2" xfId="421" xr:uid="{8548D74C-87BA-4DCE-92A5-CC5461F515F8}"/>
    <cellStyle name="Normal 10 4" xfId="381" xr:uid="{BEB6EDE3-3DBC-44C3-823A-DA94FDC6238A}"/>
    <cellStyle name="Normal 11" xfId="264" xr:uid="{00000000-0005-0000-0000-0000B3000000}"/>
    <cellStyle name="Normal 11 2" xfId="298" xr:uid="{00000000-0005-0000-0000-0000B4000000}"/>
    <cellStyle name="Normal 11 3" xfId="341" xr:uid="{89BB46E2-70A6-48B6-90A6-8AF3981273EE}"/>
    <cellStyle name="Normal 11 3 2" xfId="425" xr:uid="{09E3F2A2-08E9-4DCB-955A-4613C1A1ED90}"/>
    <cellStyle name="Normal 11 4" xfId="384" xr:uid="{6A2F313E-9855-4D77-987F-302A46546AE1}"/>
    <cellStyle name="Normal 12" xfId="301" xr:uid="{00000000-0005-0000-0000-0000B5000000}"/>
    <cellStyle name="Normal 12 2" xfId="375" xr:uid="{EFB47A2A-382D-43DC-BF98-44F18F5E228E}"/>
    <cellStyle name="Normal 12 2 2" xfId="459" xr:uid="{8453DD66-53E2-4122-B3D2-DB022EDDCDC9}"/>
    <cellStyle name="Normal 12 3" xfId="390" xr:uid="{6971E7D1-7D62-4CB0-8474-053477C8A281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4" xfId="305" xr:uid="{6FFC3E7C-F798-4408-B84C-867E1013F247}"/>
    <cellStyle name="Normal 15" xfId="139" xr:uid="{00000000-0005-0000-0000-0000B9000000}"/>
    <cellStyle name="Normal 16" xfId="140" xr:uid="{00000000-0005-0000-0000-0000BA000000}"/>
    <cellStyle name="Normal 17" xfId="306" xr:uid="{BA4DCD99-3491-4335-81AB-2A24C777226F}"/>
    <cellStyle name="Normal 18" xfId="468" xr:uid="{7387D9AB-DF00-4EFB-95D8-24D5E0A9BDAF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 3 2 2" xfId="369" xr:uid="{A087C980-450D-40B0-8009-EEBD44BA3874}"/>
    <cellStyle name="Normal 4 3 2 2 2" xfId="453" xr:uid="{4F761987-A2D5-4A55-BEF3-521EA934D12D}"/>
    <cellStyle name="Normal 4 3 2 3" xfId="385" xr:uid="{E0C0BE81-E863-4DF9-87C4-E57F17294832}"/>
    <cellStyle name="Normal 4 3 3" xfId="334" xr:uid="{5542CC19-06C7-4FB4-8971-17D3C38895F3}"/>
    <cellStyle name="Normal 4 3 3 2" xfId="418" xr:uid="{42E9AAF3-F3EA-4F9B-B8F8-608C0A6B5E6A}"/>
    <cellStyle name="Normal 4 3 4" xfId="379" xr:uid="{7629190F-9959-4C27-9DF2-618DE281A694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2 2 2" xfId="370" xr:uid="{247F2ABB-13BB-4C19-B0F4-482AA2F5717A}"/>
    <cellStyle name="Normal 7 2 2 2 2" xfId="454" xr:uid="{AE27418F-C658-4D33-82AA-2B5FB168CB38}"/>
    <cellStyle name="Normal 7 2 2 3" xfId="386" xr:uid="{E7C318AA-2978-4557-B67F-D7C31C65E7A8}"/>
    <cellStyle name="Normal 7 2 3" xfId="335" xr:uid="{F5F9B370-AD11-45A2-B4D6-D060E2141B6C}"/>
    <cellStyle name="Normal 7 2 3 2" xfId="419" xr:uid="{769140E4-C76E-4420-B255-76AF927B35F7}"/>
    <cellStyle name="Normal 7 2 4" xfId="380" xr:uid="{897F59C7-1A6A-476D-B432-D8F139D9AC7E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 cent 2" xfId="471" xr:uid="{FD4FA575-69B5-4651-A4EB-5A7A4DF2C81C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5 2 2" xfId="372" xr:uid="{31969E6A-2B9A-4B7C-A32C-26638FB05989}"/>
    <cellStyle name="Percent 5 2 2 2" xfId="456" xr:uid="{31E6EA47-AE8B-4EBD-A7CF-A672FFE43751}"/>
    <cellStyle name="Percent 5 2 3" xfId="388" xr:uid="{B3E3B4D4-D4DB-4EF8-BF51-978D8BD26181}"/>
    <cellStyle name="Percent 5 3" xfId="338" xr:uid="{83D23B08-4422-4DFC-B449-60143D9246ED}"/>
    <cellStyle name="Percent 5 3 2" xfId="422" xr:uid="{EBDDECFE-BC22-4EB6-81F2-26AFF9C22FA3}"/>
    <cellStyle name="Percent 5 4" xfId="382" xr:uid="{F3D72B1F-49F1-4EA0-AE0B-EE9A09201E5E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ableLvl3" xfId="466" xr:uid="{2ECB6927-642E-4024-9976-5EEAF203F911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4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2433"/>
      <color rgb="FFDAEEF3"/>
      <color rgb="FFFFFFCC"/>
      <color rgb="FFDBE5F1"/>
      <color rgb="FF006100"/>
      <color rgb="FFC6EFCE"/>
      <color rgb="FF9C0006"/>
      <color rgb="FFFFFF99"/>
      <color rgb="FFCCFF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596046688024086E-2"/>
          <c:y val="1.7679902311676276E-2"/>
          <c:w val="0.93860023125523784"/>
          <c:h val="0.792122681294051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'Historical Opex'!$A$37</c:f>
              <c:strCache>
                <c:ptCount val="1"/>
                <c:pt idx="0">
                  <c:v>Repairs and maintenance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Opex'!$B$37:$P$37</c:f>
              <c:numCache>
                <c:formatCode>_-* #,##0_-;\-* #,##0_-;_-* "-"??_-;_-@_-</c:formatCode>
                <c:ptCount val="15"/>
                <c:pt idx="0">
                  <c:v>11118399.304933248</c:v>
                </c:pt>
                <c:pt idx="1">
                  <c:v>10913288.126237473</c:v>
                </c:pt>
                <c:pt idx="2">
                  <c:v>10450650.002861964</c:v>
                </c:pt>
                <c:pt idx="3">
                  <c:v>13023696.002786878</c:v>
                </c:pt>
                <c:pt idx="4">
                  <c:v>15136284.730840443</c:v>
                </c:pt>
                <c:pt idx="5">
                  <c:v>14346713.519518241</c:v>
                </c:pt>
                <c:pt idx="6">
                  <c:v>15719010.518814672</c:v>
                </c:pt>
                <c:pt idx="7">
                  <c:v>2506136.7270803461</c:v>
                </c:pt>
                <c:pt idx="8">
                  <c:v>2791066.3821167182</c:v>
                </c:pt>
                <c:pt idx="9">
                  <c:v>2357018.2666647355</c:v>
                </c:pt>
                <c:pt idx="10">
                  <c:v>2729996.7120270515</c:v>
                </c:pt>
                <c:pt idx="11">
                  <c:v>1667445.8316071997</c:v>
                </c:pt>
                <c:pt idx="12">
                  <c:v>1024762.0342394122</c:v>
                </c:pt>
                <c:pt idx="13">
                  <c:v>1024762.0342394122</c:v>
                </c:pt>
                <c:pt idx="14">
                  <c:v>1024762.0342394122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32-4F2B-87B6-FCD0CBDE9216}"/>
            </c:ext>
          </c:extLst>
        </c:ser>
        <c:ser>
          <c:idx val="1"/>
          <c:order val="1"/>
          <c:tx>
            <c:strRef>
              <c:f>'Historical Opex'!$A$38</c:f>
              <c:strCache>
                <c:ptCount val="1"/>
                <c:pt idx="0">
                  <c:v>Labour expenditure</c:v>
                </c:pt>
              </c:strCache>
            </c:strRef>
          </c:tx>
          <c:spPr>
            <a:solidFill>
              <a:schemeClr val="tx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Opex'!$B$38:$P$38</c:f>
              <c:numCache>
                <c:formatCode>_-* #,##0_-;\-* #,##0_-;_-* "-"??_-;_-@_-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12279682.209863085</c:v>
                </c:pt>
                <c:pt idx="8">
                  <c:v>13668351.040272657</c:v>
                </c:pt>
                <c:pt idx="9">
                  <c:v>13994552.995665209</c:v>
                </c:pt>
                <c:pt idx="10">
                  <c:v>14411690.792178262</c:v>
                </c:pt>
                <c:pt idx="11">
                  <c:v>14102555.318097576</c:v>
                </c:pt>
                <c:pt idx="12">
                  <c:v>13924267.139384042</c:v>
                </c:pt>
                <c:pt idx="13">
                  <c:v>13924267.139384042</c:v>
                </c:pt>
                <c:pt idx="14">
                  <c:v>13924267.139384042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32-4F2B-87B6-FCD0CBDE9216}"/>
            </c:ext>
          </c:extLst>
        </c:ser>
        <c:ser>
          <c:idx val="2"/>
          <c:order val="2"/>
          <c:tx>
            <c:strRef>
              <c:f>'Historical Opex'!$A$39</c:f>
              <c:strCache>
                <c:ptCount val="1"/>
                <c:pt idx="0">
                  <c:v>Insurance expenditure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Opex'!$B$39:$P$39</c:f>
              <c:numCache>
                <c:formatCode>_-* #,##0_-;\-* #,##0_-;_-* "-"??_-;_-@_-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434887.77411377849</c:v>
                </c:pt>
                <c:pt idx="8">
                  <c:v>506476.10585296061</c:v>
                </c:pt>
                <c:pt idx="9">
                  <c:v>476634.32178168499</c:v>
                </c:pt>
                <c:pt idx="10">
                  <c:v>475596.29081444826</c:v>
                </c:pt>
                <c:pt idx="11">
                  <c:v>508146.42507452314</c:v>
                </c:pt>
                <c:pt idx="12">
                  <c:v>466266.29893937445</c:v>
                </c:pt>
                <c:pt idx="13">
                  <c:v>466266.29893937445</c:v>
                </c:pt>
                <c:pt idx="14">
                  <c:v>466266.29893937445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32-4F2B-87B6-FCD0CBDE9216}"/>
            </c:ext>
          </c:extLst>
        </c:ser>
        <c:ser>
          <c:idx val="3"/>
          <c:order val="3"/>
          <c:tx>
            <c:strRef>
              <c:f>'Historical Opex'!$A$40</c:f>
              <c:strCache>
                <c:ptCount val="1"/>
                <c:pt idx="0">
                  <c:v>Licence and regulatory expenditure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Opex'!$B$40:$P$40</c:f>
              <c:numCache>
                <c:formatCode>_-* #,##0_-;\-* #,##0_-;_-* "-"??_-;_-@_-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745917.38954462681</c:v>
                </c:pt>
                <c:pt idx="8">
                  <c:v>756249.08067069366</c:v>
                </c:pt>
                <c:pt idx="9">
                  <c:v>740411.97511062073</c:v>
                </c:pt>
                <c:pt idx="10">
                  <c:v>768483.95111300156</c:v>
                </c:pt>
                <c:pt idx="11">
                  <c:v>1743348.714470207</c:v>
                </c:pt>
                <c:pt idx="12">
                  <c:v>1676520.6299008848</c:v>
                </c:pt>
                <c:pt idx="13">
                  <c:v>1676520.6299008848</c:v>
                </c:pt>
                <c:pt idx="14">
                  <c:v>1676520.6299008848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32-4F2B-87B6-FCD0CBDE9216}"/>
            </c:ext>
          </c:extLst>
        </c:ser>
        <c:ser>
          <c:idx val="4"/>
          <c:order val="4"/>
          <c:tx>
            <c:strRef>
              <c:f>'Historical Opex'!$A$41</c:f>
              <c:strCache>
                <c:ptCount val="1"/>
                <c:pt idx="0">
                  <c:v>Leasing and rental expenditure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Opex'!$B$41:$P$41</c:f>
              <c:numCache>
                <c:formatCode>_-* #,##0_-;\-* #,##0_-;_-* "-"??_-;_-@_-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451118.29142943182</c:v>
                </c:pt>
                <c:pt idx="8">
                  <c:v>839697.05691643362</c:v>
                </c:pt>
                <c:pt idx="9">
                  <c:v>755231.7775577493</c:v>
                </c:pt>
                <c:pt idx="10">
                  <c:v>766673.41131546348</c:v>
                </c:pt>
                <c:pt idx="11">
                  <c:v>805623.41978586663</c:v>
                </c:pt>
                <c:pt idx="12">
                  <c:v>1067421.5716404063</c:v>
                </c:pt>
                <c:pt idx="13">
                  <c:v>1067421.5716404063</c:v>
                </c:pt>
                <c:pt idx="14">
                  <c:v>1067421.5716404063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32-4F2B-87B6-FCD0CBDE9216}"/>
            </c:ext>
          </c:extLst>
        </c:ser>
        <c:ser>
          <c:idx val="6"/>
          <c:order val="5"/>
          <c:tx>
            <c:strRef>
              <c:f>'Historical Opex'!$A$43</c:f>
              <c:strCache>
                <c:ptCount val="1"/>
                <c:pt idx="0">
                  <c:v>Other operating expenditure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Opex'!$B$43:$P$43</c:f>
              <c:numCache>
                <c:formatCode>_-* #,##0_-;\-* #,##0_-;_-* "-"??_-;_-@_-</c:formatCode>
                <c:ptCount val="15"/>
                <c:pt idx="0">
                  <c:v>7406904.2752766786</c:v>
                </c:pt>
                <c:pt idx="1">
                  <c:v>7880699.6677436708</c:v>
                </c:pt>
                <c:pt idx="2">
                  <c:v>7850142.1849841624</c:v>
                </c:pt>
                <c:pt idx="3">
                  <c:v>6785420.5707004722</c:v>
                </c:pt>
                <c:pt idx="4">
                  <c:v>5775336.8053348204</c:v>
                </c:pt>
                <c:pt idx="5">
                  <c:v>5499591.764090606</c:v>
                </c:pt>
                <c:pt idx="6">
                  <c:v>6352919.0995057682</c:v>
                </c:pt>
                <c:pt idx="7">
                  <c:v>6478299.7670440255</c:v>
                </c:pt>
                <c:pt idx="8">
                  <c:v>4714854.4230110748</c:v>
                </c:pt>
                <c:pt idx="9">
                  <c:v>4840700.8225691067</c:v>
                </c:pt>
                <c:pt idx="10">
                  <c:v>10277716.227567868</c:v>
                </c:pt>
                <c:pt idx="11">
                  <c:v>7633842.4931440661</c:v>
                </c:pt>
                <c:pt idx="12">
                  <c:v>8346324.5092151398</c:v>
                </c:pt>
                <c:pt idx="13">
                  <c:v>7066189.5092151398</c:v>
                </c:pt>
                <c:pt idx="14">
                  <c:v>7066189.5092151398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32-4F2B-87B6-FCD0CBDE9216}"/>
            </c:ext>
          </c:extLst>
        </c:ser>
        <c:ser>
          <c:idx val="7"/>
          <c:order val="6"/>
          <c:tx>
            <c:strRef>
              <c:f>'Historical Opex'!$A$44</c:f>
              <c:strCache>
                <c:ptCount val="1"/>
                <c:pt idx="0">
                  <c:v>Debt raising costs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Opex'!$B$44:$P$44</c:f>
              <c:numCache>
                <c:formatCode>_-* #,##0_-;\-* #,##0_-;_-* "-"??_-;_-@_-</c:formatCode>
                <c:ptCount val="15"/>
                <c:pt idx="0">
                  <c:v>396172.33241870318</c:v>
                </c:pt>
                <c:pt idx="1">
                  <c:v>394271.63183814939</c:v>
                </c:pt>
                <c:pt idx="2">
                  <c:v>395965.90797724068</c:v>
                </c:pt>
                <c:pt idx="3">
                  <c:v>394563.38930252247</c:v>
                </c:pt>
                <c:pt idx="4">
                  <c:v>391431.02930161252</c:v>
                </c:pt>
                <c:pt idx="5">
                  <c:v>329559.8589778028</c:v>
                </c:pt>
                <c:pt idx="6">
                  <c:v>327463.84820946096</c:v>
                </c:pt>
                <c:pt idx="7">
                  <c:v>331748.66527823621</c:v>
                </c:pt>
                <c:pt idx="8">
                  <c:v>326700.71108979167</c:v>
                </c:pt>
                <c:pt idx="9">
                  <c:v>313421.13904666831</c:v>
                </c:pt>
                <c:pt idx="10">
                  <c:v>334731.03473397542</c:v>
                </c:pt>
                <c:pt idx="11">
                  <c:v>344308.06479290233</c:v>
                </c:pt>
                <c:pt idx="12">
                  <c:v>339120.80407915724</c:v>
                </c:pt>
                <c:pt idx="13">
                  <c:v>339120.80407915724</c:v>
                </c:pt>
                <c:pt idx="14">
                  <c:v>339120.80407915724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32-4F2B-87B6-FCD0CBDE9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217713136"/>
        <c:axId val="1217697296"/>
      </c:barChart>
      <c:lineChart>
        <c:grouping val="standard"/>
        <c:varyColors val="0"/>
        <c:ser>
          <c:idx val="5"/>
          <c:order val="7"/>
          <c:tx>
            <c:strRef>
              <c:f>'Historical Opex'!$A$62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EE32-4F2B-87B6-FCD0CBDE9216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EE32-4F2B-87B6-FCD0CBDE9216}"/>
              </c:ext>
            </c:extLst>
          </c:dPt>
          <c:cat>
            <c:strRef>
              <c:f>'Historical Opex'!$B$5:$P$5</c:f>
              <c:strCache>
                <c:ptCount val="15"/>
                <c:pt idx="0">
                  <c:v>2012−13</c:v>
                </c:pt>
                <c:pt idx="1">
                  <c:v>2013−14</c:v>
                </c:pt>
                <c:pt idx="2">
                  <c:v>2014−15</c:v>
                </c:pt>
                <c:pt idx="3">
                  <c:v>2015−16</c:v>
                </c:pt>
                <c:pt idx="4">
                  <c:v>2016−17</c:v>
                </c:pt>
                <c:pt idx="5">
                  <c:v>2017−18</c:v>
                </c:pt>
                <c:pt idx="6">
                  <c:v>2018−19</c:v>
                </c:pt>
                <c:pt idx="7">
                  <c:v>2019−20</c:v>
                </c:pt>
                <c:pt idx="8">
                  <c:v>2020−21</c:v>
                </c:pt>
                <c:pt idx="9">
                  <c:v>2021−22</c:v>
                </c:pt>
                <c:pt idx="10">
                  <c:v>2022−23</c:v>
                </c:pt>
                <c:pt idx="11">
                  <c:v>2023−24</c:v>
                </c:pt>
                <c:pt idx="12">
                  <c:v>2024−25</c:v>
                </c:pt>
                <c:pt idx="13">
                  <c:v>2025−26E</c:v>
                </c:pt>
                <c:pt idx="14">
                  <c:v>2026−27E</c:v>
                </c:pt>
              </c:strCache>
            </c:strRef>
          </c:cat>
          <c:val>
            <c:numRef>
              <c:f>'Historical Opex'!$B$62:$P$62</c:f>
              <c:numCache>
                <c:formatCode>_-* #,##0_-;\-* #,##0_-;_-* "-"??_-;_-@_-</c:formatCode>
                <c:ptCount val="15"/>
                <c:pt idx="0">
                  <c:v>18891425.286986556</c:v>
                </c:pt>
                <c:pt idx="1">
                  <c:v>18995144.145839013</c:v>
                </c:pt>
                <c:pt idx="2">
                  <c:v>19140228.663206186</c:v>
                </c:pt>
                <c:pt idx="3">
                  <c:v>19438224.78750078</c:v>
                </c:pt>
                <c:pt idx="4">
                  <c:v>20313425.514717795</c:v>
                </c:pt>
                <c:pt idx="5">
                  <c:v>19517113.636940308</c:v>
                </c:pt>
                <c:pt idx="6">
                  <c:v>19517113.636940308</c:v>
                </c:pt>
                <c:pt idx="7">
                  <c:v>19377066.681374546</c:v>
                </c:pt>
                <c:pt idx="8">
                  <c:v>19307043.203591663</c:v>
                </c:pt>
                <c:pt idx="9">
                  <c:v>19307043.203591663</c:v>
                </c:pt>
                <c:pt idx="10">
                  <c:v>24724581.838294741</c:v>
                </c:pt>
                <c:pt idx="11">
                  <c:v>25222568.640494708</c:v>
                </c:pt>
                <c:pt idx="12">
                  <c:v>24452108.84117005</c:v>
                </c:pt>
                <c:pt idx="13">
                  <c:v>24179216.798215829</c:v>
                </c:pt>
                <c:pt idx="14">
                  <c:v>24271541.774546161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E32-4F2B-87B6-FCD0CBDE9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$M Real 30 June 2025</a:t>
                </a:r>
              </a:p>
            </c:rich>
          </c:tx>
          <c:layout>
            <c:manualLayout>
              <c:xMode val="edge"/>
              <c:yMode val="edge"/>
              <c:x val="1.1639749211979813E-3"/>
              <c:y val="0.269304786339909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,,_-;\-* #,##0,,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533578568490487E-2"/>
          <c:y val="0.89093916069480084"/>
          <c:w val="0.91875271746900888"/>
          <c:h val="9.1083311215311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596044611584316E-2"/>
          <c:y val="3.2958801498127341E-2"/>
          <c:w val="0.93860023125523784"/>
          <c:h val="0.792122681294051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'Historical Opex'!$A$37</c:f>
              <c:strCache>
                <c:ptCount val="1"/>
                <c:pt idx="0">
                  <c:v>Repairs and maintenance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pattFill prst="pct75">
                <a:fgClr>
                  <a:schemeClr val="tx2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C00-4FF4-BEF4-D3A6CB4DF475}"/>
              </c:ext>
            </c:extLst>
          </c:dPt>
          <c:dPt>
            <c:idx val="4"/>
            <c:invertIfNegative val="0"/>
            <c:bubble3D val="0"/>
            <c:spPr>
              <a:pattFill prst="pct75">
                <a:fgClr>
                  <a:schemeClr val="tx2"/>
                </a:fgClr>
                <a:bgClr>
                  <a:prstClr val="white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C00-4FF4-BEF4-D3A6CB4DF475}"/>
              </c:ext>
            </c:extLst>
          </c:dPt>
          <c:cat>
            <c:strRef>
              <c:f>'Historical Opex'!$L$35:$P$35</c:f>
              <c:strCache>
                <c:ptCount val="5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</c:strCache>
            </c:strRef>
          </c:cat>
          <c:val>
            <c:numRef>
              <c:f>'Historical Opex'!$L$50:$P$50</c:f>
              <c:numCache>
                <c:formatCode>_-* #,##0_-;\-* #,##0_-;_-* "-"??_-;_-@_-</c:formatCode>
                <c:ptCount val="5"/>
                <c:pt idx="0">
                  <c:v>15833494.620979119</c:v>
                </c:pt>
                <c:pt idx="1">
                  <c:v>15033366.345974715</c:v>
                </c:pt>
                <c:pt idx="2">
                  <c:v>15225427.219029974</c:v>
                </c:pt>
                <c:pt idx="3">
                  <c:v>15225427.219029974</c:v>
                </c:pt>
                <c:pt idx="4">
                  <c:v>15225427.219029974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0-4FF4-BEF4-D3A6CB4DF475}"/>
            </c:ext>
          </c:extLst>
        </c:ser>
        <c:ser>
          <c:idx val="6"/>
          <c:order val="1"/>
          <c:tx>
            <c:strRef>
              <c:f>'Historical Opex'!$A$43</c:f>
              <c:strCache>
                <c:ptCount val="1"/>
                <c:pt idx="0">
                  <c:v>Other operating expenditure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pattFill prst="pct75">
                <a:fgClr>
                  <a:schemeClr val="accent3"/>
                </a:fgClr>
                <a:bgClr>
                  <a:prstClr val="white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C00-4FF4-BEF4-D3A6CB4DF475}"/>
              </c:ext>
            </c:extLst>
          </c:dPt>
          <c:dPt>
            <c:idx val="4"/>
            <c:invertIfNegative val="0"/>
            <c:bubble3D val="0"/>
            <c:spPr>
              <a:pattFill prst="pct75">
                <a:fgClr>
                  <a:schemeClr val="accent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C00-4FF4-BEF4-D3A6CB4DF475}"/>
              </c:ext>
            </c:extLst>
          </c:dPt>
          <c:cat>
            <c:strRef>
              <c:f>'Historical Opex'!$L$35:$P$35</c:f>
              <c:strCache>
                <c:ptCount val="5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</c:strCache>
            </c:strRef>
          </c:cat>
          <c:val>
            <c:numRef>
              <c:f>'Historical Opex'!$L$57:$P$57</c:f>
              <c:numCache>
                <c:formatCode>_-* #,##0_-;\-* #,##0_-;_-* "-"??_-;_-@_-</c:formatCode>
                <c:ptCount val="5"/>
                <c:pt idx="0">
                  <c:v>13931394.866302574</c:v>
                </c:pt>
                <c:pt idx="1">
                  <c:v>11771903.92099762</c:v>
                </c:pt>
                <c:pt idx="2">
                  <c:v>11619255.768368449</c:v>
                </c:pt>
                <c:pt idx="3">
                  <c:v>10339120.804079156</c:v>
                </c:pt>
                <c:pt idx="4">
                  <c:v>10339120.804079156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0-4FF4-BEF4-D3A6CB4DF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217713136"/>
        <c:axId val="1217697296"/>
      </c:barChart>
      <c:lineChart>
        <c:grouping val="standard"/>
        <c:varyColors val="0"/>
        <c:ser>
          <c:idx val="5"/>
          <c:order val="2"/>
          <c:tx>
            <c:strRef>
              <c:f>'Historical Opex'!$A$62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C00-4FF4-BEF4-D3A6CB4DF475}"/>
              </c:ext>
            </c:extLst>
          </c:dPt>
          <c:cat>
            <c:strRef>
              <c:f>'Historical Opex'!$L$35:$P$35</c:f>
              <c:strCache>
                <c:ptCount val="5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</c:strCache>
            </c:strRef>
          </c:cat>
          <c:val>
            <c:numRef>
              <c:f>'Historical Opex'!$L$62:$P$62</c:f>
              <c:numCache>
                <c:formatCode>_-* #,##0_-;\-* #,##0_-;_-* "-"??_-;_-@_-</c:formatCode>
                <c:ptCount val="5"/>
                <c:pt idx="0">
                  <c:v>24724581.838294741</c:v>
                </c:pt>
                <c:pt idx="1">
                  <c:v>25222568.640494708</c:v>
                </c:pt>
                <c:pt idx="2">
                  <c:v>24452108.84117005</c:v>
                </c:pt>
                <c:pt idx="3">
                  <c:v>24179216.798215829</c:v>
                </c:pt>
                <c:pt idx="4">
                  <c:v>24271541.774546161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C00-4FF4-BEF4-D3A6CB4DF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  <c:max val="3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$M Real 30 June 2027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,,_-;\-* #,##0,,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287292980383155E-4"/>
          <c:y val="0.87895414196820898"/>
          <c:w val="0.9994771270701962"/>
          <c:h val="0.121045858031790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596044611584316E-2"/>
          <c:y val="3.2958801498127341E-2"/>
          <c:w val="0.93860023125523784"/>
          <c:h val="0.792122681294051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'Historical Opex'!$A$50</c:f>
              <c:strCache>
                <c:ptCount val="1"/>
                <c:pt idx="0">
                  <c:v>Repairs and maintenance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'Historical Opex'!$G$35:$U$35</c:f>
              <c:strCache>
                <c:ptCount val="15"/>
                <c:pt idx="0">
                  <c:v>2017−18</c:v>
                </c:pt>
                <c:pt idx="1">
                  <c:v>2018−19</c:v>
                </c:pt>
                <c:pt idx="2">
                  <c:v>2019−20</c:v>
                </c:pt>
                <c:pt idx="3">
                  <c:v>2020−21</c:v>
                </c:pt>
                <c:pt idx="4">
                  <c:v>2021−22</c:v>
                </c:pt>
                <c:pt idx="5">
                  <c:v>2022−23</c:v>
                </c:pt>
                <c:pt idx="6">
                  <c:v>2023−24</c:v>
                </c:pt>
                <c:pt idx="7">
                  <c:v>2024−25</c:v>
                </c:pt>
                <c:pt idx="8">
                  <c:v>2025−26E</c:v>
                </c:pt>
                <c:pt idx="9">
                  <c:v>2026−27E</c:v>
                </c:pt>
                <c:pt idx="10">
                  <c:v>2027−28</c:v>
                </c:pt>
                <c:pt idx="11">
                  <c:v>2028−29</c:v>
                </c:pt>
                <c:pt idx="12">
                  <c:v>2029−30</c:v>
                </c:pt>
                <c:pt idx="13">
                  <c:v>2030−31</c:v>
                </c:pt>
                <c:pt idx="14">
                  <c:v>2031−32</c:v>
                </c:pt>
              </c:strCache>
            </c:strRef>
          </c:cat>
          <c:val>
            <c:numRef>
              <c:f>'Historical Opex'!$G$50:$U$50</c:f>
              <c:numCache>
                <c:formatCode>_-* #,##0_-;\-* #,##0_-;_-* "-"??_-;_-@_-</c:formatCode>
                <c:ptCount val="15"/>
                <c:pt idx="0">
                  <c:v>14346712.908551121</c:v>
                </c:pt>
                <c:pt idx="1">
                  <c:v>15719009.462424021</c:v>
                </c:pt>
                <c:pt idx="2">
                  <c:v>14689886.40207593</c:v>
                </c:pt>
                <c:pt idx="3">
                  <c:v>14863279.824540861</c:v>
                </c:pt>
                <c:pt idx="4">
                  <c:v>15077069.081681382</c:v>
                </c:pt>
                <c:pt idx="5">
                  <c:v>15833494.620979119</c:v>
                </c:pt>
                <c:pt idx="6">
                  <c:v>15033366.345974715</c:v>
                </c:pt>
                <c:pt idx="7">
                  <c:v>15225427.219029974</c:v>
                </c:pt>
                <c:pt idx="8">
                  <c:v>15225427.219029974</c:v>
                </c:pt>
                <c:pt idx="9">
                  <c:v>15225427.219029974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99-46A3-A7AC-B87E8F1B4E05}"/>
            </c:ext>
          </c:extLst>
        </c:ser>
        <c:ser>
          <c:idx val="1"/>
          <c:order val="1"/>
          <c:tx>
            <c:strRef>
              <c:f>'Historical Opex'!$A$51</c:f>
              <c:strCache>
                <c:ptCount val="1"/>
                <c:pt idx="0">
                  <c:v>Other operating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'Historical Opex'!$G$35:$U$35</c:f>
              <c:strCache>
                <c:ptCount val="15"/>
                <c:pt idx="0">
                  <c:v>2017−18</c:v>
                </c:pt>
                <c:pt idx="1">
                  <c:v>2018−19</c:v>
                </c:pt>
                <c:pt idx="2">
                  <c:v>2019−20</c:v>
                </c:pt>
                <c:pt idx="3">
                  <c:v>2020−21</c:v>
                </c:pt>
                <c:pt idx="4">
                  <c:v>2021−22</c:v>
                </c:pt>
                <c:pt idx="5">
                  <c:v>2022−23</c:v>
                </c:pt>
                <c:pt idx="6">
                  <c:v>2023−24</c:v>
                </c:pt>
                <c:pt idx="7">
                  <c:v>2024−25</c:v>
                </c:pt>
                <c:pt idx="8">
                  <c:v>2025−26E</c:v>
                </c:pt>
                <c:pt idx="9">
                  <c:v>2026−27E</c:v>
                </c:pt>
                <c:pt idx="10">
                  <c:v>2027−28</c:v>
                </c:pt>
                <c:pt idx="11">
                  <c:v>2028−29</c:v>
                </c:pt>
                <c:pt idx="12">
                  <c:v>2029−30</c:v>
                </c:pt>
                <c:pt idx="13">
                  <c:v>2030−31</c:v>
                </c:pt>
                <c:pt idx="14">
                  <c:v>2031−32</c:v>
                </c:pt>
              </c:strCache>
            </c:strRef>
          </c:cat>
          <c:val>
            <c:numRef>
              <c:f>'Historical Opex'!$G$51:$U$51</c:f>
              <c:numCache>
                <c:formatCode>_-* #,##0_-;\-* #,##0_-;_-* "-"??_-;_-@_-</c:formatCode>
                <c:ptCount val="15"/>
                <c:pt idx="0">
                  <c:v>5499592.122701752</c:v>
                </c:pt>
                <c:pt idx="1">
                  <c:v>6352919.2128351685</c:v>
                </c:pt>
                <c:pt idx="2">
                  <c:v>8206155.894069897</c:v>
                </c:pt>
                <c:pt idx="3">
                  <c:v>8413414.2642996777</c:v>
                </c:pt>
                <c:pt idx="4">
                  <c:v>8087481.0776677243</c:v>
                </c:pt>
                <c:pt idx="5">
                  <c:v>13596663.831568599</c:v>
                </c:pt>
                <c:pt idx="6">
                  <c:v>11427595.856204716</c:v>
                </c:pt>
                <c:pt idx="7">
                  <c:v>11280134.964289293</c:v>
                </c:pt>
                <c:pt idx="8">
                  <c:v>10000000</c:v>
                </c:pt>
                <c:pt idx="9">
                  <c:v>10000000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99-46A3-A7AC-B87E8F1B4E05}"/>
            </c:ext>
          </c:extLst>
        </c:ser>
        <c:ser>
          <c:idx val="2"/>
          <c:order val="2"/>
          <c:tx>
            <c:strRef>
              <c:f>'Historical Opex'!$A$52</c:f>
              <c:strCache>
                <c:ptCount val="1"/>
                <c:pt idx="0">
                  <c:v>Debt raising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'Historical Opex'!$G$35:$U$35</c:f>
              <c:strCache>
                <c:ptCount val="15"/>
                <c:pt idx="0">
                  <c:v>2017−18</c:v>
                </c:pt>
                <c:pt idx="1">
                  <c:v>2018−19</c:v>
                </c:pt>
                <c:pt idx="2">
                  <c:v>2019−20</c:v>
                </c:pt>
                <c:pt idx="3">
                  <c:v>2020−21</c:v>
                </c:pt>
                <c:pt idx="4">
                  <c:v>2021−22</c:v>
                </c:pt>
                <c:pt idx="5">
                  <c:v>2022−23</c:v>
                </c:pt>
                <c:pt idx="6">
                  <c:v>2023−24</c:v>
                </c:pt>
                <c:pt idx="7">
                  <c:v>2024−25</c:v>
                </c:pt>
                <c:pt idx="8">
                  <c:v>2025−26E</c:v>
                </c:pt>
                <c:pt idx="9">
                  <c:v>2026−27E</c:v>
                </c:pt>
                <c:pt idx="10">
                  <c:v>2027−28</c:v>
                </c:pt>
                <c:pt idx="11">
                  <c:v>2028−29</c:v>
                </c:pt>
                <c:pt idx="12">
                  <c:v>2029−30</c:v>
                </c:pt>
                <c:pt idx="13">
                  <c:v>2030−31</c:v>
                </c:pt>
                <c:pt idx="14">
                  <c:v>2031−32</c:v>
                </c:pt>
              </c:strCache>
            </c:strRef>
          </c:cat>
          <c:val>
            <c:numRef>
              <c:f>'Historical Opex'!$G$52:$U$52</c:f>
              <c:numCache>
                <c:formatCode>_-* #,##0_-;\-* #,##0_-;_-* "-"??_-;_-@_-</c:formatCode>
                <c:ptCount val="15"/>
                <c:pt idx="0">
                  <c:v>329559.8589778028</c:v>
                </c:pt>
                <c:pt idx="1">
                  <c:v>327463.84820946096</c:v>
                </c:pt>
                <c:pt idx="2">
                  <c:v>331748.66527823621</c:v>
                </c:pt>
                <c:pt idx="3">
                  <c:v>326700.71108979167</c:v>
                </c:pt>
                <c:pt idx="4">
                  <c:v>313421.13904666831</c:v>
                </c:pt>
                <c:pt idx="5">
                  <c:v>334731.03473397542</c:v>
                </c:pt>
                <c:pt idx="6">
                  <c:v>344308.06479290233</c:v>
                </c:pt>
                <c:pt idx="7">
                  <c:v>339120.80407915724</c:v>
                </c:pt>
                <c:pt idx="8">
                  <c:v>339120.80407915724</c:v>
                </c:pt>
                <c:pt idx="9">
                  <c:v>339120.80407915724</c:v>
                </c:pt>
                <c:pt idx="10" formatCode="General">
                  <c:v>340076.11866771057</c:v>
                </c:pt>
                <c:pt idx="11" formatCode="General">
                  <c:v>346521.87214021635</c:v>
                </c:pt>
                <c:pt idx="12" formatCode="General">
                  <c:v>348270.57310347096</c:v>
                </c:pt>
                <c:pt idx="13" formatCode="General">
                  <c:v>346147.00363487506</c:v>
                </c:pt>
                <c:pt idx="14" formatCode="General">
                  <c:v>344235.33880076016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99-46A3-A7AC-B87E8F1B4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217713136"/>
        <c:axId val="1217697296"/>
      </c:barChart>
      <c:lineChart>
        <c:grouping val="standard"/>
        <c:varyColors val="0"/>
        <c:ser>
          <c:idx val="3"/>
          <c:order val="3"/>
          <c:tx>
            <c:strRef>
              <c:f>'Historical Opex'!$A$62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7F99-46A3-A7AC-B87E8F1B4E05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 cap="rnd">
                <a:noFill/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7F99-46A3-A7AC-B87E8F1B4E05}"/>
              </c:ext>
            </c:extLst>
          </c:dPt>
          <c:cat>
            <c:strRef>
              <c:f>'Historical Opex'!$G$35:$U$35</c:f>
              <c:strCache>
                <c:ptCount val="15"/>
                <c:pt idx="0">
                  <c:v>2017−18</c:v>
                </c:pt>
                <c:pt idx="1">
                  <c:v>2018−19</c:v>
                </c:pt>
                <c:pt idx="2">
                  <c:v>2019−20</c:v>
                </c:pt>
                <c:pt idx="3">
                  <c:v>2020−21</c:v>
                </c:pt>
                <c:pt idx="4">
                  <c:v>2021−22</c:v>
                </c:pt>
                <c:pt idx="5">
                  <c:v>2022−23</c:v>
                </c:pt>
                <c:pt idx="6">
                  <c:v>2023−24</c:v>
                </c:pt>
                <c:pt idx="7">
                  <c:v>2024−25</c:v>
                </c:pt>
                <c:pt idx="8">
                  <c:v>2025−26E</c:v>
                </c:pt>
                <c:pt idx="9">
                  <c:v>2026−27E</c:v>
                </c:pt>
                <c:pt idx="10">
                  <c:v>2027−28</c:v>
                </c:pt>
                <c:pt idx="11">
                  <c:v>2028−29</c:v>
                </c:pt>
                <c:pt idx="12">
                  <c:v>2029−30</c:v>
                </c:pt>
                <c:pt idx="13">
                  <c:v>2030−31</c:v>
                </c:pt>
                <c:pt idx="14">
                  <c:v>2031−32</c:v>
                </c:pt>
              </c:strCache>
            </c:strRef>
          </c:cat>
          <c:val>
            <c:numRef>
              <c:f>'Historical Opex'!$G$62:$U$62</c:f>
              <c:numCache>
                <c:formatCode>_-* #,##0_-;\-* #,##0_-;_-* "-"??_-;_-@_-</c:formatCode>
                <c:ptCount val="15"/>
                <c:pt idx="0">
                  <c:v>19517113.636940308</c:v>
                </c:pt>
                <c:pt idx="1">
                  <c:v>19517113.636940308</c:v>
                </c:pt>
                <c:pt idx="2">
                  <c:v>19377066.681374546</c:v>
                </c:pt>
                <c:pt idx="3">
                  <c:v>19307043.203591663</c:v>
                </c:pt>
                <c:pt idx="4">
                  <c:v>19307043.203591663</c:v>
                </c:pt>
                <c:pt idx="5">
                  <c:v>24724581.838294741</c:v>
                </c:pt>
                <c:pt idx="6">
                  <c:v>25222568.640494708</c:v>
                </c:pt>
                <c:pt idx="7">
                  <c:v>24452108.84117005</c:v>
                </c:pt>
                <c:pt idx="8">
                  <c:v>24179216.798215829</c:v>
                </c:pt>
                <c:pt idx="9">
                  <c:v>24271541.774546161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99-46A3-A7AC-B87E8F1B4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$M Real 30 June 2027</a:t>
                </a:r>
              </a:p>
            </c:rich>
          </c:tx>
          <c:layout>
            <c:manualLayout>
              <c:xMode val="edge"/>
              <c:yMode val="edge"/>
              <c:x val="1.1639644520874681E-3"/>
              <c:y val="0.26930483024924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,,_-;\-* #,##0,,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533578568490487E-2"/>
          <c:y val="0.89093916069480084"/>
          <c:w val="0.66533484972982382"/>
          <c:h val="4.7118249805184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596044611584316E-2"/>
          <c:y val="3.2958801498127341E-2"/>
          <c:w val="0.93860023125523784"/>
          <c:h val="0.792122681294051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'Historical Opex'!$A$50</c:f>
              <c:strCache>
                <c:ptCount val="1"/>
                <c:pt idx="0">
                  <c:v>Repairs and maintenance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'Historical Opex'!$G$35:$U$35</c15:sqref>
                  </c15:fullRef>
                </c:ext>
              </c:extLst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'Historical Opex'!$G$50:$U$50</c15:sqref>
                  </c15:fullRef>
                </c:ext>
              </c:extLst>
              <c:f>'Historical Opex'!$L$50:$U$50</c:f>
              <c:numCache>
                <c:formatCode>_-* #,##0_-;\-* #,##0_-;_-* "-"??_-;_-@_-</c:formatCode>
                <c:ptCount val="10"/>
                <c:pt idx="0">
                  <c:v>15833494.620979119</c:v>
                </c:pt>
                <c:pt idx="1">
                  <c:v>15033366.345974715</c:v>
                </c:pt>
                <c:pt idx="2">
                  <c:v>15225427.219029974</c:v>
                </c:pt>
                <c:pt idx="3">
                  <c:v>15225427.219029974</c:v>
                </c:pt>
                <c:pt idx="4">
                  <c:v>15225427.219029974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3-4006-A5CF-57397248D15C}"/>
            </c:ext>
          </c:extLst>
        </c:ser>
        <c:ser>
          <c:idx val="1"/>
          <c:order val="1"/>
          <c:tx>
            <c:strRef>
              <c:f>'Historical Opex'!$A$51</c:f>
              <c:strCache>
                <c:ptCount val="1"/>
                <c:pt idx="0">
                  <c:v>Other operating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'Historical Opex'!$G$35:$U$35</c15:sqref>
                  </c15:fullRef>
                </c:ext>
              </c:extLst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'Historical Opex'!$G$51:$U$51</c15:sqref>
                  </c15:fullRef>
                </c:ext>
              </c:extLst>
              <c:f>'Historical Opex'!$L$51:$U$51</c:f>
              <c:numCache>
                <c:formatCode>_-* #,##0_-;\-* #,##0_-;_-* "-"??_-;_-@_-</c:formatCode>
                <c:ptCount val="10"/>
                <c:pt idx="0">
                  <c:v>13596663.831568599</c:v>
                </c:pt>
                <c:pt idx="1">
                  <c:v>11427595.856204716</c:v>
                </c:pt>
                <c:pt idx="2">
                  <c:v>11280134.964289293</c:v>
                </c:pt>
                <c:pt idx="3">
                  <c:v>10000000</c:v>
                </c:pt>
                <c:pt idx="4">
                  <c:v>10000000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B3-4006-A5CF-57397248D15C}"/>
            </c:ext>
          </c:extLst>
        </c:ser>
        <c:ser>
          <c:idx val="4"/>
          <c:order val="3"/>
          <c:tx>
            <c:v>Base Trend Step forecast</c:v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pattFill prst="pct75">
                <a:fgClr>
                  <a:schemeClr val="accent1"/>
                </a:fgClr>
                <a:bgClr>
                  <a:schemeClr val="bg1"/>
                </a:bgClr>
              </a:pattFill>
              <a:ln w="28575" cap="rnd">
                <a:noFill/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7B3-4006-A5CF-57397248D15C}"/>
              </c:ext>
            </c:extLst>
          </c:dPt>
          <c:cat>
            <c:strLit>
              <c:ptCount val="10"/>
              <c:pt idx="0">
                <c:v>2022−23</c:v>
              </c:pt>
              <c:pt idx="1">
                <c:v>2023−24</c:v>
              </c:pt>
              <c:pt idx="2">
                <c:v>2024−25</c:v>
              </c:pt>
              <c:pt idx="3">
                <c:v>2025−26E</c:v>
              </c:pt>
              <c:pt idx="4">
                <c:v>2026−27E</c:v>
              </c:pt>
              <c:pt idx="5">
                <c:v>2027−28</c:v>
              </c:pt>
              <c:pt idx="6">
                <c:v>2028−29</c:v>
              </c:pt>
              <c:pt idx="7">
                <c:v>2029−30</c:v>
              </c:pt>
              <c:pt idx="8">
                <c:v>2030−31</c:v>
              </c:pt>
              <c:pt idx="9">
                <c:v>2031−32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'Historical Opex'!$L$64:$U$64</c15:sqref>
                  </c15:fullRef>
                </c:ext>
              </c:extLst>
              <c:f>'Historical Opex'!$Q$64:$U$64</c:f>
              <c:numCache>
                <c:formatCode>General</c:formatCode>
                <c:ptCount val="5"/>
                <c:pt idx="0" formatCode="_-* #,##0_-;\-* #,##0_-;_-* &quot;-&quot;??_-;_-@_-">
                  <c:v>27583512.584863991</c:v>
                </c:pt>
                <c:pt idx="1" formatCode="_-* #,##0_-;\-* #,##0_-;_-* &quot;-&quot;??_-;_-@_-">
                  <c:v>27639757.929036234</c:v>
                </c:pt>
                <c:pt idx="2" formatCode="_-* #,##0_-;\-* #,##0_-;_-* &quot;-&quot;??_-;_-@_-">
                  <c:v>27712331.197964281</c:v>
                </c:pt>
                <c:pt idx="3" formatCode="_-* #,##0_-;\-* #,##0_-;_-* &quot;-&quot;??_-;_-@_-">
                  <c:v>27760711.312200267</c:v>
                </c:pt>
                <c:pt idx="4" formatCode="_-* #,##0_-;\-* #,##0_-;_-* &quot;-&quot;??_-;_-@_-">
                  <c:v>27807140.365130033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B3-4006-A5CF-57397248D15C}"/>
            </c:ext>
          </c:extLst>
        </c:ser>
        <c:ser>
          <c:idx val="2"/>
          <c:order val="4"/>
          <c:tx>
            <c:strRef>
              <c:f>'Historical Opex'!$A$52</c:f>
              <c:strCache>
                <c:ptCount val="1"/>
                <c:pt idx="0">
                  <c:v>Debt raising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'Historical Opex'!$L$35:$U$35</c15:sqref>
                  </c15:fullRef>
                </c:ext>
              </c:extLst>
              <c:f>'Historical Opex'!$Q$35:$U$35</c:f>
              <c:strCache>
                <c:ptCount val="5"/>
                <c:pt idx="0">
                  <c:v>2027−28</c:v>
                </c:pt>
                <c:pt idx="1">
                  <c:v>2028−29</c:v>
                </c:pt>
                <c:pt idx="2">
                  <c:v>2029−30</c:v>
                </c:pt>
                <c:pt idx="3">
                  <c:v>2030−31</c:v>
                </c:pt>
                <c:pt idx="4">
                  <c:v>2031−32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'Historical Opex'!$L$52:$U$52</c15:sqref>
                  </c15:fullRef>
                </c:ext>
              </c:extLst>
              <c:f>'Historical Opex'!$Q$52:$U$52</c:f>
              <c:numCache>
                <c:formatCode>_-* #,##0_-;\-* #,##0_-;_-* "-"??_-;_-@_-</c:formatCode>
                <c:ptCount val="5"/>
                <c:pt idx="0" formatCode="General">
                  <c:v>340076.11866771057</c:v>
                </c:pt>
                <c:pt idx="1" formatCode="General">
                  <c:v>346521.87214021635</c:v>
                </c:pt>
                <c:pt idx="2" formatCode="General">
                  <c:v>348270.57310347096</c:v>
                </c:pt>
                <c:pt idx="3" formatCode="General">
                  <c:v>346147.00363487506</c:v>
                </c:pt>
                <c:pt idx="4" formatCode="General">
                  <c:v>344235.33880076016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7B3-4006-A5CF-57397248D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1"/>
        <c:overlap val="100"/>
        <c:axId val="1217713136"/>
        <c:axId val="1217697296"/>
      </c:barChart>
      <c:lineChart>
        <c:grouping val="standard"/>
        <c:varyColors val="0"/>
        <c:ser>
          <c:idx val="3"/>
          <c:order val="2"/>
          <c:tx>
            <c:strRef>
              <c:f>'Historical Opex'!$A$62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noFill/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7B3-4006-A5CF-57397248D15C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'Historical Opex'!$G$35:$U$35</c15:sqref>
                  </c15:fullRef>
                </c:ext>
              </c:extLst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'Historical Opex'!$G$62:$U$62</c15:sqref>
                  </c15:fullRef>
                </c:ext>
              </c:extLst>
              <c:f>'Historical Opex'!$L$62:$U$62</c:f>
              <c:numCache>
                <c:formatCode>_-* #,##0_-;\-* #,##0_-;_-* "-"??_-;_-@_-</c:formatCode>
                <c:ptCount val="10"/>
                <c:pt idx="0">
                  <c:v>24724581.838294741</c:v>
                </c:pt>
                <c:pt idx="1">
                  <c:v>25222568.640494708</c:v>
                </c:pt>
                <c:pt idx="2">
                  <c:v>24452108.84117005</c:v>
                </c:pt>
                <c:pt idx="3">
                  <c:v>24179216.798215829</c:v>
                </c:pt>
                <c:pt idx="4">
                  <c:v>24271541.774546161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'Historical Opex'!$G$62</c15:sqref>
                  <c15:spPr xmlns:c15="http://schemas.microsoft.com/office/drawing/2012/chart">
                    <a:ln w="28575" cap="rnd">
                      <a:solidFill>
                        <a:schemeClr val="tx1"/>
                      </a:solidFill>
                      <a:prstDash val="dash"/>
                      <a:round/>
                    </a:ln>
                    <a:effectLst/>
                  </c15:spPr>
                  <c15:bubble3D val="0"/>
                  <c15:marker>
                    <c:symbol val="none"/>
                  </c15:marker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E7B3-4006-A5CF-57397248D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$M Real 30 June 2027</a:t>
                </a:r>
              </a:p>
            </c:rich>
          </c:tx>
          <c:layout>
            <c:manualLayout>
              <c:xMode val="edge"/>
              <c:yMode val="edge"/>
              <c:x val="1.1639644520874681E-3"/>
              <c:y val="0.26930483024924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,,_-;\-* #,##0,,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533578568490487E-2"/>
          <c:y val="0.89093916069480084"/>
          <c:w val="0.82207609699011841"/>
          <c:h val="4.7118249805184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158504290102748E-2"/>
          <c:y val="3.2958745740238896E-2"/>
          <c:w val="0.93219408112102575"/>
          <c:h val="0.842344293373963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'Historical Opex'!$A$66</c:f>
              <c:strCache>
                <c:ptCount val="1"/>
                <c:pt idx="0">
                  <c:v>Actual 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strRef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f>'Historical Opex'!$L$66:$U$66</c:f>
              <c:numCache>
                <c:formatCode>_-* #,##0_-;\-* #,##0_-;_-* "-"??_-;_-@_-</c:formatCode>
                <c:ptCount val="10"/>
                <c:pt idx="0">
                  <c:v>29430158.452547718</c:v>
                </c:pt>
                <c:pt idx="1">
                  <c:v>26460962.202179432</c:v>
                </c:pt>
                <c:pt idx="2">
                  <c:v>26505562.183319267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72-409B-8DA0-E34B6A8BFC46}"/>
            </c:ext>
          </c:extLst>
        </c:ser>
        <c:ser>
          <c:idx val="1"/>
          <c:order val="1"/>
          <c:tx>
            <c:strRef>
              <c:f>'Historical Opex'!$A$67</c:f>
              <c:strCache>
                <c:ptCount val="1"/>
                <c:pt idx="0">
                  <c:v>Estimated</c:v>
                </c:pt>
              </c:strCache>
            </c:strRef>
          </c:tx>
          <c:spPr>
            <a:pattFill prst="pct75">
              <a:fgClr>
                <a:schemeClr val="tx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f>'Historical Opex'!$L$67:$U$67</c:f>
              <c:numCache>
                <c:formatCode>General</c:formatCode>
                <c:ptCount val="10"/>
                <c:pt idx="3" formatCode="_-* #,##0_-;\-* #,##0_-;_-* &quot;-&quot;??_-;_-@_-">
                  <c:v>25564548.023109131</c:v>
                </c:pt>
                <c:pt idx="4" formatCode="_-* #,##0_-;\-* #,##0_-;_-* &quot;-&quot;??_-;_-@_-">
                  <c:v>25564548.023109131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72-409B-8DA0-E34B6A8BFC46}"/>
            </c:ext>
          </c:extLst>
        </c:ser>
        <c:ser>
          <c:idx val="2"/>
          <c:order val="2"/>
          <c:tx>
            <c:strRef>
              <c:f>'Historical Opex'!$A$68</c:f>
              <c:strCache>
                <c:ptCount val="1"/>
                <c:pt idx="0">
                  <c:v>Base Trend Step</c:v>
                </c:pt>
              </c:strCache>
            </c:strRef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f>'Historical Opex'!$L$68:$U$68</c:f>
              <c:numCache>
                <c:formatCode>General</c:formatCode>
                <c:ptCount val="10"/>
                <c:pt idx="5" formatCode="_-* #,##0_-;\-* #,##0_-;_-* &quot;-&quot;??_-;_-@_-">
                  <c:v>27583512.584863991</c:v>
                </c:pt>
                <c:pt idx="6" formatCode="_-* #,##0_-;\-* #,##0_-;_-* &quot;-&quot;??_-;_-@_-">
                  <c:v>27639757.929036234</c:v>
                </c:pt>
                <c:pt idx="7" formatCode="_-* #,##0_-;\-* #,##0_-;_-* &quot;-&quot;??_-;_-@_-">
                  <c:v>27712331.197964281</c:v>
                </c:pt>
                <c:pt idx="8" formatCode="_-* #,##0_-;\-* #,##0_-;_-* &quot;-&quot;??_-;_-@_-">
                  <c:v>27760711.312200267</c:v>
                </c:pt>
                <c:pt idx="9" formatCode="_-* #,##0_-;\-* #,##0_-;_-* &quot;-&quot;??_-;_-@_-">
                  <c:v>27807140.365130033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72-409B-8DA0-E34B6A8BFC46}"/>
            </c:ext>
          </c:extLst>
        </c:ser>
        <c:ser>
          <c:idx val="3"/>
          <c:order val="3"/>
          <c:tx>
            <c:strRef>
              <c:f>'Historical Opex'!$A$69</c:f>
              <c:strCache>
                <c:ptCount val="1"/>
                <c:pt idx="0">
                  <c:v>Debt raising costs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'Historical Opex'!$L$35:$U$35</c:f>
              <c:strCache>
                <c:ptCount val="10"/>
                <c:pt idx="0">
                  <c:v>2022−23</c:v>
                </c:pt>
                <c:pt idx="1">
                  <c:v>2023−24</c:v>
                </c:pt>
                <c:pt idx="2">
                  <c:v>2024−25</c:v>
                </c:pt>
                <c:pt idx="3">
                  <c:v>2025−26E</c:v>
                </c:pt>
                <c:pt idx="4">
                  <c:v>2026−27E</c:v>
                </c:pt>
                <c:pt idx="5">
                  <c:v>2027−28</c:v>
                </c:pt>
                <c:pt idx="6">
                  <c:v>2028−29</c:v>
                </c:pt>
                <c:pt idx="7">
                  <c:v>2029−30</c:v>
                </c:pt>
                <c:pt idx="8">
                  <c:v>2030−31</c:v>
                </c:pt>
                <c:pt idx="9">
                  <c:v>2031−32</c:v>
                </c:pt>
              </c:strCache>
            </c:strRef>
          </c:cat>
          <c:val>
            <c:numRef>
              <c:f>'Historical Opex'!$L$69:$U$69</c:f>
              <c:numCache>
                <c:formatCode>_-* #,##0_-;\-* #,##0_-;_-* "-"??_-;_-@_-</c:formatCode>
                <c:ptCount val="10"/>
                <c:pt idx="0">
                  <c:v>334731.03473397542</c:v>
                </c:pt>
                <c:pt idx="1">
                  <c:v>344308.06479290233</c:v>
                </c:pt>
                <c:pt idx="2">
                  <c:v>339120.80407915724</c:v>
                </c:pt>
                <c:pt idx="3">
                  <c:v>339120.80407915724</c:v>
                </c:pt>
                <c:pt idx="4">
                  <c:v>339120.80407915724</c:v>
                </c:pt>
                <c:pt idx="5">
                  <c:v>340076.11866771057</c:v>
                </c:pt>
                <c:pt idx="6">
                  <c:v>346521.87214021635</c:v>
                </c:pt>
                <c:pt idx="7">
                  <c:v>348270.57310347096</c:v>
                </c:pt>
                <c:pt idx="8">
                  <c:v>346147.00363487506</c:v>
                </c:pt>
                <c:pt idx="9">
                  <c:v>344235.33880076016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B72-409B-8DA0-E34B6A8BF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1"/>
        <c:overlap val="100"/>
        <c:axId val="1217713136"/>
        <c:axId val="1217697296"/>
      </c:barChart>
      <c:lineChart>
        <c:grouping val="standard"/>
        <c:varyColors val="0"/>
        <c:ser>
          <c:idx val="4"/>
          <c:order val="4"/>
          <c:tx>
            <c:strRef>
              <c:f>'Historical Opex'!$A$62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noFill/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BE-4B10-AA6E-BDDE2667539E}"/>
              </c:ext>
            </c:extLst>
          </c:dPt>
          <c:val>
            <c:numRef>
              <c:f>'Historical Opex'!$L$62:$U$62</c:f>
              <c:numCache>
                <c:formatCode>_-* #,##0_-;\-* #,##0_-;_-* "-"??_-;_-@_-</c:formatCode>
                <c:ptCount val="10"/>
                <c:pt idx="0">
                  <c:v>24724581.838294741</c:v>
                </c:pt>
                <c:pt idx="1">
                  <c:v>25222568.640494708</c:v>
                </c:pt>
                <c:pt idx="2">
                  <c:v>24452108.84117005</c:v>
                </c:pt>
                <c:pt idx="3">
                  <c:v>24179216.798215829</c:v>
                </c:pt>
                <c:pt idx="4">
                  <c:v>24271541.774546161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B72-409B-8DA0-E34B6A8BF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  <c:max val="35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$M Real 30 June 2027</a:t>
                </a:r>
              </a:p>
            </c:rich>
          </c:tx>
          <c:layout>
            <c:manualLayout>
              <c:xMode val="edge"/>
              <c:yMode val="edge"/>
              <c:x val="1.1639644520874681E-3"/>
              <c:y val="0.26930483024924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,,_-;\-* #,##0,,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5002337780155632"/>
          <c:w val="1"/>
          <c:h val="4.7118249805184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337607</xdr:colOff>
      <xdr:row>70</xdr:row>
      <xdr:rowOff>59266</xdr:rowOff>
    </xdr:from>
    <xdr:to>
      <xdr:col>12</xdr:col>
      <xdr:colOff>742420</xdr:colOff>
      <xdr:row>96</xdr:row>
      <xdr:rowOff>87841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B165A9-A5A9-47B5-8F63-55674B6AE7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2286000</xdr:colOff>
      <xdr:row>94</xdr:row>
      <xdr:rowOff>123825</xdr:rowOff>
    </xdr:from>
    <xdr:to>
      <xdr:col>7</xdr:col>
      <xdr:colOff>560917</xdr:colOff>
      <xdr:row>120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32E415-F58A-46E5-9E8E-D68DC2724F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243416</xdr:colOff>
      <xdr:row>69</xdr:row>
      <xdr:rowOff>99484</xdr:rowOff>
    </xdr:from>
    <xdr:to>
      <xdr:col>25</xdr:col>
      <xdr:colOff>218016</xdr:colOff>
      <xdr:row>96</xdr:row>
      <xdr:rowOff>112184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DB3C23C-06B2-4D0F-8630-C33F5D448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190501</xdr:colOff>
      <xdr:row>96</xdr:row>
      <xdr:rowOff>31751</xdr:rowOff>
    </xdr:from>
    <xdr:to>
      <xdr:col>25</xdr:col>
      <xdr:colOff>165101</xdr:colOff>
      <xdr:row>123</xdr:row>
      <xdr:rowOff>44451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D1B0827-681A-4859-97BF-1D8CA1DC2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179917</xdr:colOff>
      <xdr:row>124</xdr:row>
      <xdr:rowOff>10583</xdr:rowOff>
    </xdr:from>
    <xdr:to>
      <xdr:col>25</xdr:col>
      <xdr:colOff>154517</xdr:colOff>
      <xdr:row>151</xdr:row>
      <xdr:rowOff>23283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766CAFD-5C7F-4454-9594-81BA13475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0.36083</cdr:x>
      <cdr:y>0.0367</cdr:y>
    </cdr:from>
    <cdr:to>
      <cdr:x>0.36231</cdr:x>
      <cdr:y>0.87754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D2448760-F898-1215-D36C-F0BC9455B6D9}"/>
            </a:ext>
          </a:extLst>
        </cdr:cNvPr>
        <cdr:cNvCxnSpPr/>
      </cdr:nvCxnSpPr>
      <cdr:spPr>
        <a:xfrm xmlns:a="http://schemas.openxmlformats.org/drawingml/2006/main">
          <a:off x="3936966" y="155564"/>
          <a:ext cx="16148" cy="3564006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0.67336</cdr:x>
      <cdr:y>0.03445</cdr:y>
    </cdr:from>
    <cdr:to>
      <cdr:x>0.67484</cdr:x>
      <cdr:y>0.87529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865BCAD-B412-67C1-80F1-568AA29EBC24}"/>
            </a:ext>
          </a:extLst>
        </cdr:cNvPr>
        <cdr:cNvCxnSpPr/>
      </cdr:nvCxnSpPr>
      <cdr:spPr>
        <a:xfrm xmlns:a="http://schemas.openxmlformats.org/drawingml/2006/main">
          <a:off x="7346935" y="146033"/>
          <a:ext cx="16148" cy="356400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0.36027</cdr:x>
      <cdr:y>0.0559</cdr:y>
    </cdr:from>
    <cdr:to>
      <cdr:x>0.36175</cdr:x>
      <cdr:y>0.89674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D2448760-F898-1215-D36C-F0BC9455B6D9}"/>
            </a:ext>
          </a:extLst>
        </cdr:cNvPr>
        <cdr:cNvCxnSpPr/>
      </cdr:nvCxnSpPr>
      <cdr:spPr>
        <a:xfrm xmlns:a="http://schemas.openxmlformats.org/drawingml/2006/main">
          <a:off x="3310358" y="240321"/>
          <a:ext cx="13599" cy="361473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0.67261</cdr:x>
      <cdr:y>0.04627</cdr:y>
    </cdr:from>
    <cdr:to>
      <cdr:x>0.67409</cdr:x>
      <cdr:y>0.88711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865BCAD-B412-67C1-80F1-568AA29EBC24}"/>
            </a:ext>
          </a:extLst>
        </cdr:cNvPr>
        <cdr:cNvCxnSpPr/>
      </cdr:nvCxnSpPr>
      <cdr:spPr>
        <a:xfrm xmlns:a="http://schemas.openxmlformats.org/drawingml/2006/main">
          <a:off x="6180210" y="198899"/>
          <a:ext cx="13599" cy="361472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0.51622</cdr:x>
      <cdr:y>0.03642</cdr:y>
    </cdr:from>
    <cdr:to>
      <cdr:x>0.5177</cdr:x>
      <cdr:y>0.87726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865BCAD-B412-67C1-80F1-568AA29EBC24}"/>
            </a:ext>
          </a:extLst>
        </cdr:cNvPr>
        <cdr:cNvCxnSpPr/>
      </cdr:nvCxnSpPr>
      <cdr:spPr>
        <a:xfrm xmlns:a="http://schemas.openxmlformats.org/drawingml/2006/main">
          <a:off x="4750876" y="156579"/>
          <a:ext cx="13621" cy="361473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0.51622</cdr:x>
      <cdr:y>0.03642</cdr:y>
    </cdr:from>
    <cdr:to>
      <cdr:x>0.5177</cdr:x>
      <cdr:y>0.87726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865BCAD-B412-67C1-80F1-568AA29EBC24}"/>
            </a:ext>
          </a:extLst>
        </cdr:cNvPr>
        <cdr:cNvCxnSpPr/>
      </cdr:nvCxnSpPr>
      <cdr:spPr>
        <a:xfrm xmlns:a="http://schemas.openxmlformats.org/drawingml/2006/main">
          <a:off x="4750876" y="156579"/>
          <a:ext cx="13621" cy="3614730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75000"/>
            </a:schemeClr>
          </a:solidFill>
          <a:prstDash val="sysDot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APA 2026">
  <a:themeElements>
    <a:clrScheme name="APA">
      <a:dk1>
        <a:sysClr val="windowText" lastClr="000000"/>
      </a:dk1>
      <a:lt1>
        <a:sysClr val="window" lastClr="FFFFFF"/>
      </a:lt1>
      <a:dk2>
        <a:srgbClr val="E12433"/>
      </a:dk2>
      <a:lt2>
        <a:srgbClr val="FFFFFF"/>
      </a:lt2>
      <a:accent1>
        <a:srgbClr val="F96700"/>
      </a:accent1>
      <a:accent2>
        <a:srgbClr val="B1132D"/>
      </a:accent2>
      <a:accent3>
        <a:srgbClr val="AFD7D6"/>
      </a:accent3>
      <a:accent4>
        <a:srgbClr val="006275"/>
      </a:accent4>
      <a:accent5>
        <a:srgbClr val="E6E6E6"/>
      </a:accent5>
      <a:accent6>
        <a:srgbClr val="BFFF87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zoomScale="110" zoomScaleNormal="110" workbookViewId="0">
      <selection activeCell="C1" sqref="C1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32"/>
      <c r="B1" s="29" t="s">
        <v>0</v>
      </c>
      <c r="C1" s="29"/>
      <c r="D1" s="32"/>
      <c r="E1" s="32"/>
      <c r="G1" s="2"/>
      <c r="H1" s="3"/>
      <c r="I1" s="4"/>
    </row>
    <row r="2" spans="1:30" s="5" customFormat="1" ht="13.5" customHeight="1" thickBot="1">
      <c r="A2" s="164"/>
      <c r="B2" s="165" t="s">
        <v>1</v>
      </c>
      <c r="C2" s="165"/>
      <c r="D2" s="164"/>
      <c r="E2" s="164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</row>
    <row r="3" spans="1:30" s="6" customFormat="1" ht="3" customHeight="1"/>
    <row r="4" spans="1:30" customFormat="1" ht="12.75">
      <c r="A4" s="36"/>
      <c r="B4" s="42" t="s">
        <v>2</v>
      </c>
      <c r="C4" s="36"/>
      <c r="D4" s="36"/>
      <c r="E4" s="36"/>
      <c r="F4" s="37"/>
      <c r="G4" s="37"/>
      <c r="H4" s="37"/>
      <c r="I4" s="37"/>
      <c r="J4" s="38"/>
      <c r="K4" s="39"/>
      <c r="L4" s="38"/>
      <c r="M4" s="39"/>
      <c r="N4" s="38"/>
      <c r="O4" s="38"/>
      <c r="P4" s="38"/>
      <c r="Q4" s="38"/>
      <c r="R4" s="38"/>
      <c r="S4" s="38"/>
      <c r="T4" s="38"/>
      <c r="U4" s="38"/>
      <c r="V4" s="39"/>
      <c r="W4" s="39"/>
      <c r="X4" s="40"/>
      <c r="Y4" s="40"/>
      <c r="Z4" s="40"/>
      <c r="AA4" s="40"/>
      <c r="AB4" s="40"/>
      <c r="AC4" s="41"/>
      <c r="AD4" s="41"/>
    </row>
    <row r="5" spans="1:30"/>
    <row r="6" spans="1:30">
      <c r="C6" s="9" t="s">
        <v>3</v>
      </c>
      <c r="D6" s="9" t="s">
        <v>4</v>
      </c>
    </row>
    <row r="7" spans="1:30">
      <c r="C7" s="19" t="s">
        <v>5</v>
      </c>
      <c r="D7" s="7" t="s">
        <v>6</v>
      </c>
    </row>
    <row r="8" spans="1:30">
      <c r="C8" s="19" t="s">
        <v>7</v>
      </c>
      <c r="D8" s="7" t="s">
        <v>8</v>
      </c>
    </row>
    <row r="9" spans="1:30">
      <c r="C9" s="19" t="s">
        <v>9</v>
      </c>
      <c r="D9" s="7" t="s">
        <v>10</v>
      </c>
    </row>
    <row r="10" spans="1:30">
      <c r="C10" s="19" t="s">
        <v>11</v>
      </c>
      <c r="D10" s="7" t="s">
        <v>12</v>
      </c>
    </row>
    <row r="11" spans="1:30">
      <c r="C11" s="19" t="s">
        <v>13</v>
      </c>
      <c r="D11" s="7" t="s">
        <v>14</v>
      </c>
    </row>
    <row r="12" spans="1:30">
      <c r="C12" s="19" t="s">
        <v>15</v>
      </c>
      <c r="D12" s="7" t="s">
        <v>16</v>
      </c>
    </row>
    <row r="13" spans="1:30">
      <c r="C13" s="146" t="s">
        <v>17</v>
      </c>
      <c r="D13" s="7" t="s">
        <v>18</v>
      </c>
    </row>
    <row r="14" spans="1:30">
      <c r="C14" s="19" t="s">
        <v>19</v>
      </c>
      <c r="D14" s="7" t="s">
        <v>20</v>
      </c>
    </row>
    <row r="15" spans="1:30">
      <c r="C15" s="19" t="s">
        <v>21</v>
      </c>
      <c r="D15" s="7" t="s">
        <v>22</v>
      </c>
    </row>
    <row r="16" spans="1:30" ht="12.75">
      <c r="C16" s="10"/>
      <c r="D16" s="7"/>
    </row>
    <row r="17" spans="1:30" customFormat="1" ht="12.75">
      <c r="A17" s="36"/>
      <c r="B17" s="42" t="s">
        <v>23</v>
      </c>
      <c r="C17" s="36"/>
      <c r="D17" s="36"/>
      <c r="E17" s="36"/>
      <c r="F17" s="37"/>
      <c r="G17" s="37"/>
      <c r="H17" s="37"/>
      <c r="I17" s="37"/>
      <c r="J17" s="38"/>
      <c r="K17" s="39"/>
      <c r="L17" s="38"/>
      <c r="M17" s="39"/>
      <c r="N17" s="38"/>
      <c r="O17" s="38"/>
      <c r="P17" s="38"/>
      <c r="Q17" s="38"/>
      <c r="R17" s="38"/>
      <c r="S17" s="38"/>
      <c r="T17" s="38"/>
      <c r="U17" s="38"/>
      <c r="V17" s="39"/>
      <c r="W17" s="39"/>
      <c r="X17" s="40"/>
      <c r="Y17" s="40"/>
      <c r="Z17" s="40"/>
      <c r="AA17" s="40"/>
      <c r="AB17" s="40"/>
      <c r="AC17" s="41"/>
      <c r="AD17" s="41"/>
    </row>
    <row r="18" spans="1:30" hidden="1">
      <c r="D18" s="7"/>
      <c r="F18" s="26"/>
    </row>
    <row r="19" spans="1:30" hidden="1">
      <c r="D19" s="7"/>
      <c r="F19" s="26"/>
    </row>
    <row r="20" spans="1:30" hidden="1">
      <c r="D20" s="7"/>
      <c r="F20" s="26"/>
    </row>
    <row r="21" spans="1:30" hidden="1">
      <c r="D21" s="7"/>
      <c r="F21" s="26"/>
    </row>
    <row r="22" spans="1:30" hidden="1">
      <c r="D22" s="7"/>
      <c r="F22" s="26"/>
    </row>
    <row r="23" spans="1:30" hidden="1">
      <c r="C23" s="7"/>
      <c r="D23" s="7"/>
      <c r="F23" s="26"/>
    </row>
    <row r="24" spans="1:30" hidden="1">
      <c r="C24" s="7"/>
      <c r="D24" s="7"/>
      <c r="F24" s="26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CC998-83E0-4FAF-AF8B-957FF257D79D}">
  <dimension ref="A2:V69"/>
  <sheetViews>
    <sheetView topLeftCell="A56" zoomScale="85" zoomScaleNormal="85" workbookViewId="0">
      <selection activeCell="Q42" sqref="Q42"/>
    </sheetView>
  </sheetViews>
  <sheetFormatPr defaultColWidth="12" defaultRowHeight="12.75"/>
  <cols>
    <col min="1" max="1" width="54" style="215" customWidth="1"/>
    <col min="2" max="14" width="16.5" style="215" customWidth="1"/>
    <col min="15" max="15" width="15.83203125" style="215" customWidth="1"/>
    <col min="16" max="16" width="17.5" style="215" customWidth="1"/>
    <col min="17" max="21" width="14.5" style="215" bestFit="1" customWidth="1"/>
    <col min="22" max="22" width="15.5" style="215" bestFit="1" customWidth="1"/>
    <col min="23" max="16384" width="12" style="215"/>
  </cols>
  <sheetData>
    <row r="2" spans="1:21" ht="15.75">
      <c r="A2" s="214" t="s">
        <v>228</v>
      </c>
    </row>
    <row r="3" spans="1:21" ht="15.75">
      <c r="A3" s="214"/>
      <c r="B3" s="300" t="s">
        <v>229</v>
      </c>
      <c r="C3" s="300"/>
      <c r="D3" s="300"/>
      <c r="E3" s="300"/>
      <c r="F3" s="300"/>
      <c r="G3" s="296" t="s">
        <v>230</v>
      </c>
      <c r="H3" s="296"/>
      <c r="I3" s="296"/>
      <c r="J3" s="296"/>
      <c r="K3" s="296"/>
      <c r="L3" s="300" t="s">
        <v>231</v>
      </c>
      <c r="M3" s="300"/>
      <c r="N3" s="300"/>
      <c r="O3" s="300"/>
      <c r="P3" s="300"/>
      <c r="Q3" s="296" t="s">
        <v>275</v>
      </c>
      <c r="R3" s="296"/>
      <c r="S3" s="296"/>
      <c r="T3" s="296"/>
      <c r="U3" s="296"/>
    </row>
    <row r="4" spans="1:21" s="242" customFormat="1" ht="15.75">
      <c r="A4" s="240"/>
      <c r="B4" s="241" t="s">
        <v>232</v>
      </c>
      <c r="C4" s="241" t="s">
        <v>232</v>
      </c>
      <c r="D4" s="241" t="s">
        <v>232</v>
      </c>
      <c r="E4" s="241" t="s">
        <v>232</v>
      </c>
      <c r="F4" s="241" t="s">
        <v>232</v>
      </c>
      <c r="G4" s="241" t="s">
        <v>232</v>
      </c>
      <c r="H4" s="241" t="s">
        <v>232</v>
      </c>
      <c r="I4" s="241" t="s">
        <v>232</v>
      </c>
      <c r="J4" s="241" t="s">
        <v>232</v>
      </c>
      <c r="K4" s="241" t="s">
        <v>232</v>
      </c>
      <c r="L4" s="241" t="s">
        <v>232</v>
      </c>
      <c r="M4" s="241" t="s">
        <v>232</v>
      </c>
      <c r="N4" s="241" t="s">
        <v>232</v>
      </c>
      <c r="O4" s="241" t="s">
        <v>232</v>
      </c>
      <c r="P4" s="241" t="s">
        <v>232</v>
      </c>
    </row>
    <row r="5" spans="1:21" s="218" customFormat="1">
      <c r="A5" s="216"/>
      <c r="B5" s="217" t="s">
        <v>233</v>
      </c>
      <c r="C5" s="217" t="s">
        <v>234</v>
      </c>
      <c r="D5" s="217" t="s">
        <v>235</v>
      </c>
      <c r="E5" s="217" t="s">
        <v>236</v>
      </c>
      <c r="F5" s="217" t="s">
        <v>237</v>
      </c>
      <c r="G5" s="217" t="s">
        <v>238</v>
      </c>
      <c r="H5" s="217" t="s">
        <v>239</v>
      </c>
      <c r="I5" s="217" t="s">
        <v>240</v>
      </c>
      <c r="J5" s="217" t="s">
        <v>241</v>
      </c>
      <c r="K5" s="217" t="s">
        <v>242</v>
      </c>
      <c r="L5" s="217" t="s">
        <v>243</v>
      </c>
      <c r="M5" s="217" t="s">
        <v>244</v>
      </c>
      <c r="N5" s="217" t="s">
        <v>245</v>
      </c>
      <c r="O5" s="217" t="s">
        <v>246</v>
      </c>
      <c r="P5" s="217" t="s">
        <v>247</v>
      </c>
      <c r="Q5" s="218" t="s">
        <v>248</v>
      </c>
      <c r="R5" s="218" t="s">
        <v>249</v>
      </c>
      <c r="S5" s="218" t="s">
        <v>250</v>
      </c>
      <c r="T5" s="218" t="s">
        <v>251</v>
      </c>
      <c r="U5" s="218" t="s">
        <v>252</v>
      </c>
    </row>
    <row r="6" spans="1:21">
      <c r="A6" s="219" t="s">
        <v>253</v>
      </c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</row>
    <row r="7" spans="1:21">
      <c r="A7" s="221" t="s">
        <v>217</v>
      </c>
      <c r="B7" s="222">
        <v>7688788.0700000003</v>
      </c>
      <c r="C7" s="222">
        <v>7676569.1538828369</v>
      </c>
      <c r="D7" s="222">
        <v>7475270.7299999967</v>
      </c>
      <c r="E7" s="222">
        <v>9453252.8900000025</v>
      </c>
      <c r="F7" s="222">
        <v>11196421.559999997</v>
      </c>
      <c r="G7" s="222">
        <v>10801707.459999992</v>
      </c>
      <c r="H7" s="222">
        <v>12052736.809999997</v>
      </c>
      <c r="I7" s="222">
        <v>1938147</v>
      </c>
      <c r="J7" s="222">
        <v>2234011</v>
      </c>
      <c r="K7" s="222">
        <v>2034347</v>
      </c>
      <c r="L7" s="222">
        <v>2451741</v>
      </c>
      <c r="M7" s="222">
        <v>1529564.22</v>
      </c>
      <c r="N7" s="222">
        <v>974106.21</v>
      </c>
      <c r="O7" s="284"/>
      <c r="P7" s="284"/>
    </row>
    <row r="8" spans="1:21">
      <c r="A8" s="221" t="s">
        <v>254</v>
      </c>
      <c r="B8" s="222"/>
      <c r="C8" s="222"/>
      <c r="D8" s="222"/>
      <c r="E8" s="222"/>
      <c r="F8" s="222"/>
      <c r="G8" s="222"/>
      <c r="H8" s="222"/>
      <c r="I8" s="222">
        <v>9496620.4273006096</v>
      </c>
      <c r="J8" s="222">
        <v>10940351.247637801</v>
      </c>
      <c r="K8" s="222">
        <v>12078725.610963667</v>
      </c>
      <c r="L8" s="223">
        <v>12942775</v>
      </c>
      <c r="M8" s="222">
        <v>12936410.656495735</v>
      </c>
      <c r="N8" s="222">
        <v>13235965.655421697</v>
      </c>
      <c r="O8" s="284"/>
      <c r="P8" s="284"/>
    </row>
    <row r="9" spans="1:21">
      <c r="A9" s="221" t="s">
        <v>255</v>
      </c>
      <c r="B9" s="222"/>
      <c r="C9" s="222"/>
      <c r="D9" s="222"/>
      <c r="E9" s="222"/>
      <c r="F9" s="222"/>
      <c r="G9" s="222"/>
      <c r="H9" s="222"/>
      <c r="I9" s="222">
        <v>336325</v>
      </c>
      <c r="J9" s="222">
        <v>405391</v>
      </c>
      <c r="K9" s="222">
        <v>411384</v>
      </c>
      <c r="L9" s="222">
        <v>427121</v>
      </c>
      <c r="M9" s="222">
        <v>466127.64</v>
      </c>
      <c r="N9" s="222">
        <v>443217.91999999998</v>
      </c>
      <c r="O9" s="284"/>
      <c r="P9" s="284"/>
    </row>
    <row r="10" spans="1:21">
      <c r="A10" s="221" t="s">
        <v>256</v>
      </c>
      <c r="B10" s="222"/>
      <c r="C10" s="222"/>
      <c r="D10" s="222"/>
      <c r="E10" s="222"/>
      <c r="F10" s="222"/>
      <c r="G10" s="222"/>
      <c r="H10" s="222"/>
      <c r="I10" s="222">
        <v>576863</v>
      </c>
      <c r="J10" s="222">
        <v>605313</v>
      </c>
      <c r="K10" s="222">
        <v>639051</v>
      </c>
      <c r="L10" s="222">
        <v>690156</v>
      </c>
      <c r="M10" s="222">
        <v>1599190.67</v>
      </c>
      <c r="N10" s="222">
        <v>1593647.21</v>
      </c>
      <c r="O10" s="284"/>
      <c r="P10" s="284"/>
    </row>
    <row r="11" spans="1:21">
      <c r="A11" s="221" t="s">
        <v>257</v>
      </c>
      <c r="B11" s="222"/>
      <c r="C11" s="222"/>
      <c r="D11" s="222"/>
      <c r="E11" s="222"/>
      <c r="F11" s="222"/>
      <c r="G11" s="222"/>
      <c r="H11" s="222"/>
      <c r="I11" s="222">
        <v>348877.04</v>
      </c>
      <c r="J11" s="222">
        <v>672106</v>
      </c>
      <c r="K11" s="222">
        <v>651842</v>
      </c>
      <c r="L11" s="222">
        <v>688530</v>
      </c>
      <c r="M11" s="222">
        <v>739006.17</v>
      </c>
      <c r="N11" s="222">
        <v>1014657.01</v>
      </c>
      <c r="O11" s="284"/>
      <c r="P11" s="284"/>
    </row>
    <row r="12" spans="1:21">
      <c r="A12" s="221" t="s">
        <v>258</v>
      </c>
      <c r="B12" s="222"/>
      <c r="C12" s="222"/>
      <c r="D12" s="222"/>
      <c r="E12" s="222"/>
      <c r="F12" s="222"/>
      <c r="G12" s="222"/>
      <c r="H12" s="222"/>
      <c r="I12" s="222">
        <v>0</v>
      </c>
      <c r="J12" s="222">
        <v>0</v>
      </c>
      <c r="K12" s="222">
        <v>0</v>
      </c>
      <c r="L12" s="222">
        <v>0</v>
      </c>
      <c r="M12" s="222">
        <v>0</v>
      </c>
      <c r="N12" s="222">
        <v>0</v>
      </c>
      <c r="O12" s="284"/>
      <c r="P12" s="284"/>
    </row>
    <row r="13" spans="1:21">
      <c r="A13" s="221" t="s">
        <v>259</v>
      </c>
      <c r="B13" s="222">
        <v>5122150.74</v>
      </c>
      <c r="C13" s="222">
        <v>5543401.3361171084</v>
      </c>
      <c r="D13" s="222">
        <v>5615147.1999999983</v>
      </c>
      <c r="E13" s="222">
        <v>4925199.1605235394</v>
      </c>
      <c r="F13" s="222">
        <v>4272059.2717022616</v>
      </c>
      <c r="G13" s="222">
        <v>4140668.2655448196</v>
      </c>
      <c r="H13" s="222">
        <v>4871175.6881844206</v>
      </c>
      <c r="I13" s="222">
        <v>5010060.753239397</v>
      </c>
      <c r="J13" s="222">
        <v>3773839.530257693</v>
      </c>
      <c r="K13" s="222">
        <v>4178018.191698527</v>
      </c>
      <c r="L13" s="223">
        <v>9230157</v>
      </c>
      <c r="M13" s="222">
        <v>7002597.6960068233</v>
      </c>
      <c r="N13" s="222">
        <v>7933750.7279297132</v>
      </c>
      <c r="O13" s="284"/>
      <c r="P13" s="284"/>
    </row>
    <row r="14" spans="1:21">
      <c r="A14" s="221" t="s">
        <v>74</v>
      </c>
      <c r="B14" s="222">
        <v>273967.95344573091</v>
      </c>
      <c r="C14" s="222">
        <v>277336.52884534205</v>
      </c>
      <c r="D14" s="222">
        <v>283231.41251209652</v>
      </c>
      <c r="E14" s="222">
        <v>286393.93144727283</v>
      </c>
      <c r="F14" s="222">
        <v>289544.42213919817</v>
      </c>
      <c r="G14" s="222">
        <v>248127.15346926474</v>
      </c>
      <c r="H14" s="222">
        <v>251086.76990414289</v>
      </c>
      <c r="I14" s="222">
        <v>256561.29349019512</v>
      </c>
      <c r="J14" s="222">
        <v>261496.1030518031</v>
      </c>
      <c r="K14" s="222">
        <v>270514.38801889709</v>
      </c>
      <c r="L14" s="222">
        <v>300613.47627790831</v>
      </c>
      <c r="M14" s="222">
        <v>315837.12441024353</v>
      </c>
      <c r="N14" s="222">
        <v>322357.45485914836</v>
      </c>
      <c r="O14" s="284"/>
      <c r="P14" s="284"/>
    </row>
    <row r="15" spans="1:21">
      <c r="A15" s="221" t="s">
        <v>258</v>
      </c>
      <c r="B15" s="222">
        <v>0</v>
      </c>
      <c r="C15" s="222">
        <v>0</v>
      </c>
      <c r="D15" s="222">
        <v>0</v>
      </c>
      <c r="E15" s="222">
        <v>0</v>
      </c>
      <c r="F15" s="222">
        <v>0</v>
      </c>
      <c r="G15" s="222">
        <v>0</v>
      </c>
      <c r="H15" s="222">
        <v>0</v>
      </c>
      <c r="I15" s="222">
        <v>0</v>
      </c>
      <c r="J15" s="222">
        <v>0</v>
      </c>
      <c r="K15" s="222">
        <v>0</v>
      </c>
      <c r="L15" s="222">
        <v>0</v>
      </c>
      <c r="M15" s="222">
        <v>0</v>
      </c>
      <c r="N15" s="222">
        <v>0</v>
      </c>
      <c r="O15" s="284"/>
      <c r="P15" s="284"/>
    </row>
    <row r="16" spans="1:21" s="218" customFormat="1">
      <c r="A16" s="224" t="s">
        <v>260</v>
      </c>
      <c r="B16" s="225">
        <f>SUM(B7:B15)</f>
        <v>13084906.763445731</v>
      </c>
      <c r="C16" s="225">
        <f t="shared" ref="C16:P16" si="0">SUM(C7:C15)</f>
        <v>13497307.018845288</v>
      </c>
      <c r="D16" s="225">
        <f t="shared" si="0"/>
        <v>13373649.342512092</v>
      </c>
      <c r="E16" s="225">
        <f t="shared" si="0"/>
        <v>14664845.981970815</v>
      </c>
      <c r="F16" s="225">
        <f t="shared" si="0"/>
        <v>15758025.253841456</v>
      </c>
      <c r="G16" s="225">
        <f t="shared" si="0"/>
        <v>15190502.879014075</v>
      </c>
      <c r="H16" s="225">
        <f t="shared" si="0"/>
        <v>17174999.268088561</v>
      </c>
      <c r="I16" s="225">
        <f t="shared" si="0"/>
        <v>17963454.514030199</v>
      </c>
      <c r="J16" s="225">
        <f t="shared" si="0"/>
        <v>18892507.880947299</v>
      </c>
      <c r="K16" s="225">
        <f t="shared" si="0"/>
        <v>20263882.190681092</v>
      </c>
      <c r="L16" s="225">
        <f t="shared" si="0"/>
        <v>26731093.47627791</v>
      </c>
      <c r="M16" s="225">
        <f t="shared" si="0"/>
        <v>24588734.176912803</v>
      </c>
      <c r="N16" s="225">
        <f t="shared" si="0"/>
        <v>25517702.188210558</v>
      </c>
      <c r="O16" s="225">
        <f t="shared" si="0"/>
        <v>0</v>
      </c>
      <c r="P16" s="225">
        <f t="shared" si="0"/>
        <v>0</v>
      </c>
    </row>
    <row r="17" spans="1:17" s="242" customFormat="1">
      <c r="A17" s="243" t="s">
        <v>261</v>
      </c>
      <c r="B17" s="244">
        <v>0</v>
      </c>
      <c r="C17" s="244">
        <v>0</v>
      </c>
      <c r="D17" s="244">
        <v>0</v>
      </c>
      <c r="E17" s="244">
        <v>0</v>
      </c>
      <c r="F17" s="244">
        <v>0</v>
      </c>
      <c r="G17" s="244">
        <v>0</v>
      </c>
      <c r="H17" s="244">
        <v>0</v>
      </c>
      <c r="I17" s="244">
        <v>0</v>
      </c>
      <c r="J17" s="244">
        <v>0</v>
      </c>
      <c r="K17" s="245"/>
      <c r="L17" s="244">
        <v>4.8723146319389343E-2</v>
      </c>
      <c r="M17" s="244">
        <v>0</v>
      </c>
      <c r="N17" s="245"/>
      <c r="O17" s="245"/>
      <c r="P17" s="245"/>
    </row>
    <row r="18" spans="1:17">
      <c r="A18" s="220"/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</row>
    <row r="19" spans="1:17" s="242" customFormat="1">
      <c r="A19" s="216" t="s">
        <v>262</v>
      </c>
      <c r="B19" s="241" t="str">
        <f>B4</f>
        <v>$ Nominal</v>
      </c>
      <c r="C19" s="241" t="str">
        <f t="shared" ref="C19:P19" si="1">C4</f>
        <v>$ Nominal</v>
      </c>
      <c r="D19" s="241" t="str">
        <f t="shared" si="1"/>
        <v>$ Nominal</v>
      </c>
      <c r="E19" s="241" t="str">
        <f t="shared" si="1"/>
        <v>$ Nominal</v>
      </c>
      <c r="F19" s="241" t="str">
        <f t="shared" si="1"/>
        <v>$ Nominal</v>
      </c>
      <c r="G19" s="241" t="str">
        <f t="shared" si="1"/>
        <v>$ Nominal</v>
      </c>
      <c r="H19" s="241" t="str">
        <f t="shared" si="1"/>
        <v>$ Nominal</v>
      </c>
      <c r="I19" s="241" t="str">
        <f t="shared" si="1"/>
        <v>$ Nominal</v>
      </c>
      <c r="J19" s="241" t="str">
        <f t="shared" si="1"/>
        <v>$ Nominal</v>
      </c>
      <c r="K19" s="241" t="str">
        <f t="shared" si="1"/>
        <v>$ Nominal</v>
      </c>
      <c r="L19" s="241" t="str">
        <f t="shared" si="1"/>
        <v>$ Nominal</v>
      </c>
      <c r="M19" s="241" t="str">
        <f t="shared" si="1"/>
        <v>$ Nominal</v>
      </c>
      <c r="N19" s="241" t="str">
        <f t="shared" si="1"/>
        <v>$ Nominal</v>
      </c>
      <c r="O19" s="241" t="str">
        <f t="shared" si="1"/>
        <v>$ Nominal</v>
      </c>
      <c r="P19" s="241" t="str">
        <f t="shared" si="1"/>
        <v>$ Nominal</v>
      </c>
    </row>
    <row r="20" spans="1:17">
      <c r="A20" s="221" t="s">
        <v>217</v>
      </c>
      <c r="B20" s="222">
        <v>7688789.1699999999</v>
      </c>
      <c r="C20" s="222">
        <v>7676570.1338828411</v>
      </c>
      <c r="D20" s="222">
        <v>7475270.7600000016</v>
      </c>
      <c r="E20" s="222">
        <v>9453255</v>
      </c>
      <c r="F20" s="222">
        <v>11196422</v>
      </c>
      <c r="G20" s="222">
        <v>10801707</v>
      </c>
      <c r="H20" s="222">
        <v>12052736</v>
      </c>
      <c r="I20" s="222">
        <v>11360577</v>
      </c>
      <c r="J20" s="222">
        <v>11896790</v>
      </c>
      <c r="K20" s="222">
        <v>13013047.327169521</v>
      </c>
      <c r="L20" s="222">
        <v>14219661.058386397</v>
      </c>
      <c r="M20" s="222">
        <v>13790252.632549616</v>
      </c>
      <c r="N20" s="222">
        <v>14472807.060000001</v>
      </c>
      <c r="O20" s="284"/>
      <c r="P20" s="284"/>
      <c r="Q20" s="229"/>
    </row>
    <row r="21" spans="1:17">
      <c r="A21" s="221" t="s">
        <v>218</v>
      </c>
      <c r="B21" s="222">
        <v>5122151.3600000003</v>
      </c>
      <c r="C21" s="222">
        <v>5543400.3461171128</v>
      </c>
      <c r="D21" s="222">
        <v>5615146.8800000008</v>
      </c>
      <c r="E21" s="222">
        <v>4925197.930523539</v>
      </c>
      <c r="F21" s="222">
        <v>4272058.5017022612</v>
      </c>
      <c r="G21" s="222">
        <v>4140668.5355448225</v>
      </c>
      <c r="H21" s="222">
        <v>4871175.7750810757</v>
      </c>
      <c r="I21" s="222">
        <v>6346316.3265449349</v>
      </c>
      <c r="J21" s="222">
        <v>6734221.7778954934</v>
      </c>
      <c r="K21" s="222">
        <v>6980320.475492673</v>
      </c>
      <c r="L21" s="222">
        <v>12210819.900336754</v>
      </c>
      <c r="M21" s="222">
        <v>10482644.41995294</v>
      </c>
      <c r="N21" s="222">
        <v>10722537.673351415</v>
      </c>
      <c r="O21" s="284"/>
      <c r="P21" s="284"/>
      <c r="Q21" s="229"/>
    </row>
    <row r="22" spans="1:17">
      <c r="A22" s="221" t="s">
        <v>219</v>
      </c>
      <c r="B22" s="222">
        <v>273967.95344573091</v>
      </c>
      <c r="C22" s="222">
        <v>277336.52884534205</v>
      </c>
      <c r="D22" s="222">
        <v>283231.41251209652</v>
      </c>
      <c r="E22" s="222">
        <v>286393.93144727283</v>
      </c>
      <c r="F22" s="222">
        <v>289544.42213919817</v>
      </c>
      <c r="G22" s="222">
        <v>248127.15346926474</v>
      </c>
      <c r="H22" s="222">
        <v>251086.76990414289</v>
      </c>
      <c r="I22" s="222">
        <v>256561.29349019512</v>
      </c>
      <c r="J22" s="222">
        <v>261496.1030518031</v>
      </c>
      <c r="K22" s="222">
        <v>270514.38801889709</v>
      </c>
      <c r="L22" s="222">
        <v>300613.47627790831</v>
      </c>
      <c r="M22" s="222">
        <v>315837.12441024353</v>
      </c>
      <c r="N22" s="222">
        <v>322357.45485914836</v>
      </c>
      <c r="O22" s="284"/>
      <c r="P22" s="284"/>
      <c r="Q22" s="229"/>
    </row>
    <row r="23" spans="1:17">
      <c r="A23" s="221" t="s">
        <v>220</v>
      </c>
      <c r="B23" s="222">
        <v>0</v>
      </c>
      <c r="C23" s="222">
        <v>0</v>
      </c>
      <c r="D23" s="222">
        <v>0</v>
      </c>
      <c r="E23" s="222">
        <v>0</v>
      </c>
      <c r="F23" s="222">
        <v>0</v>
      </c>
      <c r="G23" s="222">
        <v>0</v>
      </c>
      <c r="H23" s="222">
        <v>0</v>
      </c>
      <c r="I23" s="222">
        <v>0</v>
      </c>
      <c r="J23" s="222">
        <v>0</v>
      </c>
      <c r="K23" s="222">
        <v>0</v>
      </c>
      <c r="L23" s="222">
        <v>0</v>
      </c>
      <c r="M23" s="222">
        <v>0</v>
      </c>
      <c r="N23" s="222">
        <v>0</v>
      </c>
      <c r="O23" s="284"/>
      <c r="P23" s="284"/>
      <c r="Q23" s="229"/>
    </row>
    <row r="24" spans="1:17" s="218" customFormat="1">
      <c r="A24" s="224" t="s">
        <v>260</v>
      </c>
      <c r="B24" s="225">
        <v>13084908.483445732</v>
      </c>
      <c r="C24" s="225">
        <v>13497307.008845296</v>
      </c>
      <c r="D24" s="225">
        <v>13373649.052512098</v>
      </c>
      <c r="E24" s="225">
        <v>14664846.861970812</v>
      </c>
      <c r="F24" s="225">
        <v>15758024.923841458</v>
      </c>
      <c r="G24" s="225">
        <v>15190502.689014086</v>
      </c>
      <c r="H24" s="225">
        <v>17174998.54498522</v>
      </c>
      <c r="I24" s="225">
        <v>17963454.620035127</v>
      </c>
      <c r="J24" s="225">
        <v>18892507.880947299</v>
      </c>
      <c r="K24" s="225">
        <v>20263882.190681092</v>
      </c>
      <c r="L24" s="225">
        <v>26731094.43500106</v>
      </c>
      <c r="M24" s="225">
        <v>24588734.176912799</v>
      </c>
      <c r="N24" s="225">
        <f>SUM(N20:N23)</f>
        <v>25517702.188210566</v>
      </c>
      <c r="O24" s="225">
        <v>25175677.031916343</v>
      </c>
      <c r="P24" s="225">
        <f t="shared" ref="P24" si="2">SUM(P20:P23)</f>
        <v>0</v>
      </c>
    </row>
    <row r="25" spans="1:17" s="242" customFormat="1">
      <c r="A25" s="246" t="s">
        <v>263</v>
      </c>
      <c r="B25" s="244">
        <f t="shared" ref="B25:P25" si="3">ROUND(B24-B16,0)</f>
        <v>2</v>
      </c>
      <c r="C25" s="244">
        <f t="shared" si="3"/>
        <v>0</v>
      </c>
      <c r="D25" s="244">
        <f t="shared" si="3"/>
        <v>0</v>
      </c>
      <c r="E25" s="244">
        <f t="shared" si="3"/>
        <v>1</v>
      </c>
      <c r="F25" s="244">
        <f t="shared" si="3"/>
        <v>0</v>
      </c>
      <c r="G25" s="244">
        <f t="shared" si="3"/>
        <v>0</v>
      </c>
      <c r="H25" s="244">
        <f t="shared" si="3"/>
        <v>-1</v>
      </c>
      <c r="I25" s="244">
        <f t="shared" si="3"/>
        <v>0</v>
      </c>
      <c r="J25" s="244">
        <f t="shared" si="3"/>
        <v>0</v>
      </c>
      <c r="K25" s="244">
        <f t="shared" si="3"/>
        <v>0</v>
      </c>
      <c r="L25" s="244">
        <f t="shared" si="3"/>
        <v>1</v>
      </c>
      <c r="M25" s="244">
        <f t="shared" si="3"/>
        <v>0</v>
      </c>
      <c r="N25" s="244">
        <f t="shared" si="3"/>
        <v>0</v>
      </c>
      <c r="O25" s="244">
        <f t="shared" si="3"/>
        <v>25175677</v>
      </c>
      <c r="P25" s="244">
        <f t="shared" si="3"/>
        <v>0</v>
      </c>
    </row>
    <row r="26" spans="1:17" s="228" customFormat="1">
      <c r="A26" s="226"/>
      <c r="B26" s="227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7"/>
      <c r="O26" s="227"/>
      <c r="P26" s="227"/>
    </row>
    <row r="27" spans="1:17" s="232" customFormat="1" ht="25.5">
      <c r="A27" s="230" t="s">
        <v>264</v>
      </c>
      <c r="B27" s="231"/>
      <c r="C27" s="231"/>
      <c r="D27" s="231"/>
      <c r="E27" s="231"/>
      <c r="F27" s="231"/>
      <c r="G27" s="231"/>
      <c r="H27" s="231"/>
      <c r="I27" s="231">
        <v>2300000</v>
      </c>
      <c r="J27" s="231">
        <v>2300000</v>
      </c>
      <c r="K27" s="231">
        <v>2400000</v>
      </c>
      <c r="L27" s="231"/>
      <c r="M27" s="231"/>
      <c r="N27" s="231"/>
      <c r="O27" s="231"/>
      <c r="P27" s="231"/>
    </row>
    <row r="28" spans="1:17" s="232" customFormat="1">
      <c r="A28" s="230" t="s">
        <v>221</v>
      </c>
      <c r="B28" s="231"/>
      <c r="C28" s="231"/>
      <c r="D28" s="231"/>
      <c r="E28" s="231"/>
      <c r="F28" s="231"/>
      <c r="G28" s="231"/>
      <c r="H28" s="231"/>
      <c r="I28" s="231">
        <v>1177381.3271695212</v>
      </c>
      <c r="J28" s="231">
        <v>592272.0583863972</v>
      </c>
      <c r="K28" s="231">
        <v>-47941.607450384181</v>
      </c>
      <c r="L28" s="231"/>
      <c r="M28" s="231"/>
      <c r="N28" s="231"/>
      <c r="O28" s="231"/>
      <c r="P28" s="231"/>
    </row>
    <row r="29" spans="1:17" s="228" customFormat="1">
      <c r="A29" s="226"/>
      <c r="B29" s="227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</row>
    <row r="30" spans="1:17" s="250" customFormat="1" ht="22.5">
      <c r="A30" s="248"/>
      <c r="B30" s="249" t="s">
        <v>265</v>
      </c>
      <c r="C30" s="249" t="s">
        <v>265</v>
      </c>
      <c r="D30" s="249" t="s">
        <v>265</v>
      </c>
      <c r="E30" s="249" t="s">
        <v>265</v>
      </c>
      <c r="F30" s="249" t="s">
        <v>265</v>
      </c>
      <c r="G30" s="249" t="s">
        <v>266</v>
      </c>
      <c r="H30" s="249" t="s">
        <v>266</v>
      </c>
      <c r="I30" s="249" t="s">
        <v>266</v>
      </c>
      <c r="J30" s="249" t="s">
        <v>266</v>
      </c>
      <c r="K30" s="249" t="s">
        <v>266</v>
      </c>
      <c r="L30" s="249" t="s">
        <v>267</v>
      </c>
      <c r="M30" s="249" t="s">
        <v>267</v>
      </c>
      <c r="N30" s="249" t="s">
        <v>267</v>
      </c>
      <c r="O30" s="249" t="s">
        <v>267</v>
      </c>
      <c r="P30" s="249" t="s">
        <v>267</v>
      </c>
    </row>
    <row r="31" spans="1:17" s="228" customFormat="1">
      <c r="A31" s="233" t="s">
        <v>268</v>
      </c>
      <c r="B31" s="222">
        <v>12515631.809952</v>
      </c>
      <c r="C31" s="222">
        <v>12584345.897397799</v>
      </c>
      <c r="D31" s="222">
        <v>12680464.870588399</v>
      </c>
      <c r="E31" s="222">
        <v>12877888.289721999</v>
      </c>
      <c r="F31" s="222">
        <v>13457711.6696549</v>
      </c>
      <c r="G31" s="222">
        <v>14256652.113522099</v>
      </c>
      <c r="H31" s="222">
        <v>14256652.113522099</v>
      </c>
      <c r="I31" s="222">
        <v>14154352.113522099</v>
      </c>
      <c r="J31" s="222">
        <v>14103202.113522099</v>
      </c>
      <c r="K31" s="222">
        <v>14103202.113522099</v>
      </c>
      <c r="L31" s="222">
        <v>20573035.823942099</v>
      </c>
      <c r="M31" s="222">
        <v>20987404.8267635</v>
      </c>
      <c r="N31" s="222">
        <v>20346314.224864502</v>
      </c>
      <c r="O31" s="222">
        <v>20119243.942645598</v>
      </c>
      <c r="P31" s="222">
        <v>20196066.477316201</v>
      </c>
    </row>
    <row r="32" spans="1:17" s="228" customFormat="1">
      <c r="A32" s="233"/>
      <c r="B32" s="222"/>
      <c r="C32" s="222"/>
      <c r="D32" s="222"/>
      <c r="E32" s="222"/>
      <c r="F32" s="222"/>
      <c r="G32" s="222"/>
      <c r="H32" s="222"/>
      <c r="I32" s="222"/>
      <c r="J32" s="222"/>
      <c r="K32" s="222"/>
      <c r="L32" s="234">
        <f>L31/1000000</f>
        <v>20.573035823942099</v>
      </c>
      <c r="M32" s="234">
        <f t="shared" ref="M32:P32" si="4">M31/1000000</f>
        <v>20.987404826763498</v>
      </c>
      <c r="N32" s="234">
        <f t="shared" si="4"/>
        <v>20.3463142248645</v>
      </c>
      <c r="O32" s="234">
        <f t="shared" si="4"/>
        <v>20.1192439426456</v>
      </c>
      <c r="P32" s="234">
        <f t="shared" si="4"/>
        <v>20.196066477316201</v>
      </c>
    </row>
    <row r="33" spans="1:21">
      <c r="J33" s="235">
        <v>13.839002965989572</v>
      </c>
      <c r="K33" s="235">
        <v>13.839002965989572</v>
      </c>
      <c r="L33" s="235">
        <f>L32+0.3</f>
        <v>20.8730358239421</v>
      </c>
      <c r="M33" s="235">
        <f t="shared" ref="M33:P33" si="5">M32+0.3</f>
        <v>21.287404826763499</v>
      </c>
      <c r="N33" s="235">
        <f t="shared" si="5"/>
        <v>20.646314224864501</v>
      </c>
      <c r="O33" s="235">
        <f t="shared" si="5"/>
        <v>20.4192439426456</v>
      </c>
      <c r="P33" s="235">
        <f t="shared" si="5"/>
        <v>20.496066477316202</v>
      </c>
    </row>
    <row r="34" spans="1:21" s="247" customFormat="1" ht="23.25">
      <c r="A34" s="252"/>
      <c r="B34" s="253" t="s">
        <v>269</v>
      </c>
      <c r="C34" s="253" t="str">
        <f>B34</f>
        <v>$ Real 30 June 2027</v>
      </c>
      <c r="D34" s="253" t="str">
        <f t="shared" ref="D34:P34" si="6">C34</f>
        <v>$ Real 30 June 2027</v>
      </c>
      <c r="E34" s="253" t="str">
        <f t="shared" si="6"/>
        <v>$ Real 30 June 2027</v>
      </c>
      <c r="F34" s="253" t="str">
        <f t="shared" si="6"/>
        <v>$ Real 30 June 2027</v>
      </c>
      <c r="G34" s="253" t="str">
        <f t="shared" si="6"/>
        <v>$ Real 30 June 2027</v>
      </c>
      <c r="H34" s="253" t="str">
        <f t="shared" si="6"/>
        <v>$ Real 30 June 2027</v>
      </c>
      <c r="I34" s="253" t="str">
        <f t="shared" si="6"/>
        <v>$ Real 30 June 2027</v>
      </c>
      <c r="J34" s="253" t="str">
        <f t="shared" si="6"/>
        <v>$ Real 30 June 2027</v>
      </c>
      <c r="K34" s="253" t="str">
        <f t="shared" si="6"/>
        <v>$ Real 30 June 2027</v>
      </c>
      <c r="L34" s="253" t="str">
        <f t="shared" si="6"/>
        <v>$ Real 30 June 2027</v>
      </c>
      <c r="M34" s="253" t="str">
        <f t="shared" si="6"/>
        <v>$ Real 30 June 2027</v>
      </c>
      <c r="N34" s="253" t="str">
        <f t="shared" si="6"/>
        <v>$ Real 30 June 2027</v>
      </c>
      <c r="O34" s="253" t="str">
        <f t="shared" si="6"/>
        <v>$ Real 30 June 2027</v>
      </c>
      <c r="P34" s="253" t="str">
        <f t="shared" si="6"/>
        <v>$ Real 30 June 2027</v>
      </c>
    </row>
    <row r="35" spans="1:21">
      <c r="A35" s="254"/>
      <c r="B35" s="255" t="str">
        <f>B5</f>
        <v>2012−13</v>
      </c>
      <c r="C35" s="255" t="str">
        <f t="shared" ref="C35:P35" si="7">C5</f>
        <v>2013−14</v>
      </c>
      <c r="D35" s="255" t="str">
        <f t="shared" si="7"/>
        <v>2014−15</v>
      </c>
      <c r="E35" s="255" t="str">
        <f t="shared" si="7"/>
        <v>2015−16</v>
      </c>
      <c r="F35" s="255" t="str">
        <f t="shared" si="7"/>
        <v>2016−17</v>
      </c>
      <c r="G35" s="255" t="str">
        <f t="shared" si="7"/>
        <v>2017−18</v>
      </c>
      <c r="H35" s="255" t="str">
        <f t="shared" si="7"/>
        <v>2018−19</v>
      </c>
      <c r="I35" s="255" t="str">
        <f t="shared" si="7"/>
        <v>2019−20</v>
      </c>
      <c r="J35" s="255" t="str">
        <f t="shared" si="7"/>
        <v>2020−21</v>
      </c>
      <c r="K35" s="255" t="str">
        <f t="shared" si="7"/>
        <v>2021−22</v>
      </c>
      <c r="L35" s="255" t="str">
        <f t="shared" si="7"/>
        <v>2022−23</v>
      </c>
      <c r="M35" s="255" t="str">
        <f t="shared" si="7"/>
        <v>2023−24</v>
      </c>
      <c r="N35" s="255" t="str">
        <f t="shared" si="7"/>
        <v>2024−25</v>
      </c>
      <c r="O35" s="255" t="str">
        <f t="shared" si="7"/>
        <v>2025−26E</v>
      </c>
      <c r="P35" s="255" t="str">
        <f t="shared" si="7"/>
        <v>2026−27E</v>
      </c>
      <c r="Q35" s="236" t="s">
        <v>248</v>
      </c>
      <c r="R35" s="236" t="s">
        <v>249</v>
      </c>
      <c r="S35" s="236" t="s">
        <v>250</v>
      </c>
      <c r="T35" s="236" t="s">
        <v>251</v>
      </c>
      <c r="U35" s="236" t="s">
        <v>252</v>
      </c>
    </row>
    <row r="36" spans="1:21">
      <c r="A36" s="256" t="s">
        <v>253</v>
      </c>
      <c r="B36" s="257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83" t="s">
        <v>270</v>
      </c>
      <c r="P36" s="283" t="s">
        <v>270</v>
      </c>
    </row>
    <row r="37" spans="1:21">
      <c r="A37" s="258" t="s">
        <v>217</v>
      </c>
      <c r="B37" s="259">
        <v>11118399.304933248</v>
      </c>
      <c r="C37" s="259">
        <v>10913288.126237473</v>
      </c>
      <c r="D37" s="259">
        <v>10450650.002861964</v>
      </c>
      <c r="E37" s="259">
        <v>13023696.002786878</v>
      </c>
      <c r="F37" s="259">
        <v>15136284.730840443</v>
      </c>
      <c r="G37" s="259">
        <v>14346713.519518241</v>
      </c>
      <c r="H37" s="259">
        <v>15719010.518814672</v>
      </c>
      <c r="I37" s="259">
        <v>2506136.7270803461</v>
      </c>
      <c r="J37" s="259">
        <v>2791066.3821167182</v>
      </c>
      <c r="K37" s="259">
        <v>2357018.2666647355</v>
      </c>
      <c r="L37" s="259">
        <v>2729996.7120270515</v>
      </c>
      <c r="M37" s="259">
        <v>1667445.8316071997</v>
      </c>
      <c r="N37" s="259">
        <v>1024762.0342394122</v>
      </c>
      <c r="O37" s="284">
        <f>N37</f>
        <v>1024762.0342394122</v>
      </c>
      <c r="P37" s="284">
        <f>O37</f>
        <v>1024762.0342394122</v>
      </c>
    </row>
    <row r="38" spans="1:21">
      <c r="A38" s="258" t="s">
        <v>254</v>
      </c>
      <c r="B38" s="259">
        <v>0</v>
      </c>
      <c r="C38" s="259">
        <v>0</v>
      </c>
      <c r="D38" s="259">
        <v>0</v>
      </c>
      <c r="E38" s="259">
        <v>0</v>
      </c>
      <c r="F38" s="259">
        <v>0</v>
      </c>
      <c r="G38" s="259">
        <v>0</v>
      </c>
      <c r="H38" s="259">
        <v>0</v>
      </c>
      <c r="I38" s="259">
        <v>12279682.209863085</v>
      </c>
      <c r="J38" s="259">
        <v>13668351.040272657</v>
      </c>
      <c r="K38" s="259">
        <v>13994552.995665209</v>
      </c>
      <c r="L38" s="259">
        <v>14411690.792178262</v>
      </c>
      <c r="M38" s="259">
        <v>14102555.318097576</v>
      </c>
      <c r="N38" s="259">
        <v>13924267.139384042</v>
      </c>
      <c r="O38" s="284">
        <f t="shared" ref="O38:P45" si="8">N38</f>
        <v>13924267.139384042</v>
      </c>
      <c r="P38" s="284">
        <f t="shared" si="8"/>
        <v>13924267.139384042</v>
      </c>
    </row>
    <row r="39" spans="1:21">
      <c r="A39" s="258" t="s">
        <v>255</v>
      </c>
      <c r="B39" s="259">
        <v>0</v>
      </c>
      <c r="C39" s="259">
        <v>0</v>
      </c>
      <c r="D39" s="259">
        <v>0</v>
      </c>
      <c r="E39" s="259">
        <v>0</v>
      </c>
      <c r="F39" s="259">
        <v>0</v>
      </c>
      <c r="G39" s="259">
        <v>0</v>
      </c>
      <c r="H39" s="259">
        <v>0</v>
      </c>
      <c r="I39" s="259">
        <v>434887.77411377849</v>
      </c>
      <c r="J39" s="259">
        <v>506476.10585296061</v>
      </c>
      <c r="K39" s="259">
        <v>476634.32178168499</v>
      </c>
      <c r="L39" s="259">
        <v>475596.29081444826</v>
      </c>
      <c r="M39" s="259">
        <v>508146.42507452314</v>
      </c>
      <c r="N39" s="259">
        <v>466266.29893937445</v>
      </c>
      <c r="O39" s="284">
        <f t="shared" si="8"/>
        <v>466266.29893937445</v>
      </c>
      <c r="P39" s="284">
        <f t="shared" si="8"/>
        <v>466266.29893937445</v>
      </c>
    </row>
    <row r="40" spans="1:21">
      <c r="A40" s="258" t="s">
        <v>256</v>
      </c>
      <c r="B40" s="259">
        <v>0</v>
      </c>
      <c r="C40" s="259">
        <v>0</v>
      </c>
      <c r="D40" s="259">
        <v>0</v>
      </c>
      <c r="E40" s="259">
        <v>0</v>
      </c>
      <c r="F40" s="259">
        <v>0</v>
      </c>
      <c r="G40" s="259">
        <v>0</v>
      </c>
      <c r="H40" s="259">
        <v>0</v>
      </c>
      <c r="I40" s="259">
        <v>745917.38954462681</v>
      </c>
      <c r="J40" s="259">
        <v>756249.08067069366</v>
      </c>
      <c r="K40" s="259">
        <v>740411.97511062073</v>
      </c>
      <c r="L40" s="259">
        <v>768483.95111300156</v>
      </c>
      <c r="M40" s="259">
        <v>1743348.714470207</v>
      </c>
      <c r="N40" s="259">
        <v>1676520.6299008848</v>
      </c>
      <c r="O40" s="284">
        <f t="shared" si="8"/>
        <v>1676520.6299008848</v>
      </c>
      <c r="P40" s="284">
        <f t="shared" si="8"/>
        <v>1676520.6299008848</v>
      </c>
    </row>
    <row r="41" spans="1:21">
      <c r="A41" s="258" t="s">
        <v>257</v>
      </c>
      <c r="B41" s="259">
        <v>0</v>
      </c>
      <c r="C41" s="259">
        <v>0</v>
      </c>
      <c r="D41" s="259">
        <v>0</v>
      </c>
      <c r="E41" s="259">
        <v>0</v>
      </c>
      <c r="F41" s="259">
        <v>0</v>
      </c>
      <c r="G41" s="259">
        <v>0</v>
      </c>
      <c r="H41" s="259">
        <v>0</v>
      </c>
      <c r="I41" s="259">
        <v>451118.29142943182</v>
      </c>
      <c r="J41" s="259">
        <v>839697.05691643362</v>
      </c>
      <c r="K41" s="259">
        <v>755231.7775577493</v>
      </c>
      <c r="L41" s="259">
        <v>766673.41131546348</v>
      </c>
      <c r="M41" s="259">
        <v>805623.41978586663</v>
      </c>
      <c r="N41" s="259">
        <v>1067421.5716404063</v>
      </c>
      <c r="O41" s="284">
        <f t="shared" si="8"/>
        <v>1067421.5716404063</v>
      </c>
      <c r="P41" s="284">
        <f t="shared" si="8"/>
        <v>1067421.5716404063</v>
      </c>
    </row>
    <row r="42" spans="1:21">
      <c r="A42" s="258" t="s">
        <v>258</v>
      </c>
      <c r="B42" s="259">
        <v>0</v>
      </c>
      <c r="C42" s="259">
        <v>0</v>
      </c>
      <c r="D42" s="259">
        <v>0</v>
      </c>
      <c r="E42" s="259">
        <v>0</v>
      </c>
      <c r="F42" s="259">
        <v>0</v>
      </c>
      <c r="G42" s="259">
        <v>0</v>
      </c>
      <c r="H42" s="259">
        <v>0</v>
      </c>
      <c r="I42" s="259">
        <v>0</v>
      </c>
      <c r="J42" s="259">
        <v>0</v>
      </c>
      <c r="K42" s="259">
        <v>0</v>
      </c>
      <c r="L42" s="259">
        <v>0</v>
      </c>
      <c r="M42" s="259">
        <v>0</v>
      </c>
      <c r="N42" s="259">
        <v>0</v>
      </c>
      <c r="O42" s="284">
        <f t="shared" si="8"/>
        <v>0</v>
      </c>
      <c r="P42" s="284">
        <f t="shared" si="8"/>
        <v>0</v>
      </c>
    </row>
    <row r="43" spans="1:21">
      <c r="A43" s="258" t="s">
        <v>259</v>
      </c>
      <c r="B43" s="259">
        <v>7406904.2752766786</v>
      </c>
      <c r="C43" s="259">
        <v>7880699.6677436708</v>
      </c>
      <c r="D43" s="259">
        <v>7850142.1849841624</v>
      </c>
      <c r="E43" s="259">
        <v>6785420.5707004722</v>
      </c>
      <c r="F43" s="259">
        <v>5775336.8053348204</v>
      </c>
      <c r="G43" s="259">
        <v>5499591.764090606</v>
      </c>
      <c r="H43" s="259">
        <v>6352919.0995057682</v>
      </c>
      <c r="I43" s="259">
        <v>6478299.7670440255</v>
      </c>
      <c r="J43" s="259">
        <v>4714854.4230110748</v>
      </c>
      <c r="K43" s="259">
        <v>4840700.8225691067</v>
      </c>
      <c r="L43" s="259">
        <v>10277716.227567868</v>
      </c>
      <c r="M43" s="259">
        <v>7633842.4931440661</v>
      </c>
      <c r="N43" s="259">
        <v>8346324.5092151398</v>
      </c>
      <c r="O43" s="284">
        <f>N43-1280135</f>
        <v>7066189.5092151398</v>
      </c>
      <c r="P43" s="284">
        <f t="shared" si="8"/>
        <v>7066189.5092151398</v>
      </c>
    </row>
    <row r="44" spans="1:21">
      <c r="A44" s="258" t="s">
        <v>74</v>
      </c>
      <c r="B44" s="259">
        <v>396172.33241870318</v>
      </c>
      <c r="C44" s="259">
        <v>394271.63183814939</v>
      </c>
      <c r="D44" s="259">
        <v>395965.90797724068</v>
      </c>
      <c r="E44" s="259">
        <v>394563.38930252247</v>
      </c>
      <c r="F44" s="259">
        <v>391431.02930161252</v>
      </c>
      <c r="G44" s="259">
        <v>329559.8589778028</v>
      </c>
      <c r="H44" s="259">
        <v>327463.84820946096</v>
      </c>
      <c r="I44" s="259">
        <v>331748.66527823621</v>
      </c>
      <c r="J44" s="259">
        <v>326700.71108979167</v>
      </c>
      <c r="K44" s="259">
        <v>313421.13904666831</v>
      </c>
      <c r="L44" s="259">
        <v>334731.03473397542</v>
      </c>
      <c r="M44" s="259">
        <v>344308.06479290233</v>
      </c>
      <c r="N44" s="259">
        <v>339120.80407915724</v>
      </c>
      <c r="O44" s="284">
        <f t="shared" si="8"/>
        <v>339120.80407915724</v>
      </c>
      <c r="P44" s="284">
        <f t="shared" si="8"/>
        <v>339120.80407915724</v>
      </c>
    </row>
    <row r="45" spans="1:21">
      <c r="A45" s="258" t="s">
        <v>258</v>
      </c>
      <c r="B45" s="259">
        <v>0</v>
      </c>
      <c r="C45" s="259">
        <v>0</v>
      </c>
      <c r="D45" s="259">
        <v>0</v>
      </c>
      <c r="E45" s="259">
        <v>0</v>
      </c>
      <c r="F45" s="259">
        <v>0</v>
      </c>
      <c r="G45" s="259">
        <v>0</v>
      </c>
      <c r="H45" s="259">
        <v>0</v>
      </c>
      <c r="I45" s="259">
        <v>0</v>
      </c>
      <c r="J45" s="259">
        <v>0</v>
      </c>
      <c r="K45" s="259">
        <v>0</v>
      </c>
      <c r="L45" s="259">
        <v>0</v>
      </c>
      <c r="M45" s="259">
        <v>0</v>
      </c>
      <c r="N45" s="259">
        <f t="shared" ref="N45" si="9">N15</f>
        <v>0</v>
      </c>
      <c r="O45" s="284">
        <f t="shared" si="8"/>
        <v>0</v>
      </c>
      <c r="P45" s="284">
        <f t="shared" si="8"/>
        <v>0</v>
      </c>
    </row>
    <row r="46" spans="1:21">
      <c r="A46" s="260" t="s">
        <v>260</v>
      </c>
      <c r="B46" s="261">
        <f>SUM(B37:B45)</f>
        <v>18921475.912628628</v>
      </c>
      <c r="C46" s="261">
        <f t="shared" ref="C46:P46" si="10">SUM(C37:C45)</f>
        <v>19188259.425819293</v>
      </c>
      <c r="D46" s="261">
        <f t="shared" si="10"/>
        <v>18696758.095823366</v>
      </c>
      <c r="E46" s="261">
        <f t="shared" si="10"/>
        <v>20203679.962789871</v>
      </c>
      <c r="F46" s="261">
        <f t="shared" si="10"/>
        <v>21303052.565476876</v>
      </c>
      <c r="G46" s="261">
        <f t="shared" si="10"/>
        <v>20175865.142586648</v>
      </c>
      <c r="H46" s="261">
        <f t="shared" si="10"/>
        <v>22399393.466529898</v>
      </c>
      <c r="I46" s="261">
        <f t="shared" si="10"/>
        <v>23227790.824353531</v>
      </c>
      <c r="J46" s="261">
        <f t="shared" si="10"/>
        <v>23603394.799930327</v>
      </c>
      <c r="K46" s="261">
        <f t="shared" si="10"/>
        <v>23477971.298395775</v>
      </c>
      <c r="L46" s="261">
        <f t="shared" si="10"/>
        <v>29764888.419750068</v>
      </c>
      <c r="M46" s="261">
        <f t="shared" si="10"/>
        <v>26805270.266972341</v>
      </c>
      <c r="N46" s="261">
        <f t="shared" si="10"/>
        <v>26844682.987398416</v>
      </c>
      <c r="O46" s="285">
        <f t="shared" si="10"/>
        <v>25564547.987398416</v>
      </c>
      <c r="P46" s="285">
        <f t="shared" si="10"/>
        <v>25564547.987398416</v>
      </c>
    </row>
    <row r="47" spans="1:21" s="251" customFormat="1">
      <c r="A47" s="262" t="s">
        <v>271</v>
      </c>
      <c r="B47" s="263">
        <v>0</v>
      </c>
      <c r="C47" s="263">
        <v>0</v>
      </c>
      <c r="D47" s="263">
        <v>0</v>
      </c>
      <c r="E47" s="263">
        <v>0</v>
      </c>
      <c r="F47" s="263">
        <v>0</v>
      </c>
      <c r="G47" s="263">
        <v>0</v>
      </c>
      <c r="H47" s="263">
        <v>0</v>
      </c>
      <c r="I47" s="263">
        <v>0</v>
      </c>
      <c r="J47" s="263">
        <v>0</v>
      </c>
      <c r="K47" s="263">
        <v>0</v>
      </c>
      <c r="L47" s="263">
        <v>0</v>
      </c>
      <c r="M47" s="263">
        <v>0</v>
      </c>
      <c r="N47" s="263">
        <v>0</v>
      </c>
      <c r="O47" s="263">
        <v>-25564547.987398416</v>
      </c>
      <c r="P47" s="263">
        <v>-25564547.987398416</v>
      </c>
    </row>
    <row r="48" spans="1:21">
      <c r="A48" s="257"/>
      <c r="B48" s="257"/>
      <c r="C48" s="257"/>
      <c r="D48" s="257"/>
      <c r="E48" s="257"/>
      <c r="F48" s="257"/>
      <c r="G48" s="257"/>
      <c r="H48" s="257"/>
      <c r="I48" s="264">
        <f>I38/I46</f>
        <v>0.52866337150704257</v>
      </c>
      <c r="J48" s="264">
        <f t="shared" ref="J48:M48" si="11">J38/J46</f>
        <v>0.57908411718440622</v>
      </c>
      <c r="K48" s="264">
        <f t="shared" si="11"/>
        <v>0.59607164596122675</v>
      </c>
      <c r="L48" s="264">
        <f t="shared" si="11"/>
        <v>0.48418427070654124</v>
      </c>
      <c r="M48" s="264">
        <f t="shared" si="11"/>
        <v>0.52611128996799561</v>
      </c>
      <c r="N48" s="257"/>
      <c r="O48" s="257"/>
      <c r="P48" s="257"/>
    </row>
    <row r="49" spans="1:22" s="247" customFormat="1" ht="22.5">
      <c r="A49" s="254" t="s">
        <v>262</v>
      </c>
      <c r="B49" s="253" t="str">
        <f>B34</f>
        <v>$ Real 30 June 2027</v>
      </c>
      <c r="C49" s="253" t="str">
        <f t="shared" ref="C49:P49" si="12">C34</f>
        <v>$ Real 30 June 2027</v>
      </c>
      <c r="D49" s="253" t="str">
        <f t="shared" si="12"/>
        <v>$ Real 30 June 2027</v>
      </c>
      <c r="E49" s="253" t="str">
        <f t="shared" si="12"/>
        <v>$ Real 30 June 2027</v>
      </c>
      <c r="F49" s="253" t="str">
        <f t="shared" si="12"/>
        <v>$ Real 30 June 2027</v>
      </c>
      <c r="G49" s="253" t="str">
        <f t="shared" si="12"/>
        <v>$ Real 30 June 2027</v>
      </c>
      <c r="H49" s="253" t="str">
        <f t="shared" si="12"/>
        <v>$ Real 30 June 2027</v>
      </c>
      <c r="I49" s="253" t="str">
        <f t="shared" si="12"/>
        <v>$ Real 30 June 2027</v>
      </c>
      <c r="J49" s="253" t="str">
        <f t="shared" si="12"/>
        <v>$ Real 30 June 2027</v>
      </c>
      <c r="K49" s="253" t="str">
        <f t="shared" si="12"/>
        <v>$ Real 30 June 2027</v>
      </c>
      <c r="L49" s="253" t="str">
        <f t="shared" si="12"/>
        <v>$ Real 30 June 2027</v>
      </c>
      <c r="M49" s="253" t="str">
        <f t="shared" si="12"/>
        <v>$ Real 30 June 2027</v>
      </c>
      <c r="N49" s="253" t="str">
        <f t="shared" si="12"/>
        <v>$ Real 30 June 2027</v>
      </c>
      <c r="O49" s="253" t="str">
        <f t="shared" si="12"/>
        <v>$ Real 30 June 2027</v>
      </c>
      <c r="P49" s="253" t="str">
        <f t="shared" si="12"/>
        <v>$ Real 30 June 2027</v>
      </c>
    </row>
    <row r="50" spans="1:22">
      <c r="A50" s="258" t="s">
        <v>217</v>
      </c>
      <c r="B50" s="259">
        <v>11118400.895592157</v>
      </c>
      <c r="C50" s="259">
        <v>10913289.519440895</v>
      </c>
      <c r="D50" s="259">
        <v>10450650.044802859</v>
      </c>
      <c r="E50" s="259">
        <v>13023698.909722602</v>
      </c>
      <c r="F50" s="259">
        <v>15136285.325670257</v>
      </c>
      <c r="G50" s="259">
        <v>14346712.908551121</v>
      </c>
      <c r="H50" s="259">
        <v>15719009.462424021</v>
      </c>
      <c r="I50" s="259">
        <v>14689886.40207593</v>
      </c>
      <c r="J50" s="259">
        <v>14863279.824540861</v>
      </c>
      <c r="K50" s="259">
        <v>15077069.081681382</v>
      </c>
      <c r="L50" s="259">
        <v>15833494.620979119</v>
      </c>
      <c r="M50" s="259">
        <v>15033366.345974715</v>
      </c>
      <c r="N50" s="259">
        <v>15225427.219029974</v>
      </c>
      <c r="O50" s="284">
        <f>N50</f>
        <v>15225427.219029974</v>
      </c>
      <c r="P50" s="284">
        <f>O50</f>
        <v>15225427.219029974</v>
      </c>
    </row>
    <row r="51" spans="1:22">
      <c r="A51" s="258" t="s">
        <v>218</v>
      </c>
      <c r="B51" s="259">
        <v>7406905.1718298821</v>
      </c>
      <c r="C51" s="259">
        <v>7880698.2603239007</v>
      </c>
      <c r="D51" s="259">
        <v>7850141.7376146838</v>
      </c>
      <c r="E51" s="259">
        <v>6785418.8761360431</v>
      </c>
      <c r="F51" s="259">
        <v>5775335.7643826576</v>
      </c>
      <c r="G51" s="259">
        <v>5499592.122701752</v>
      </c>
      <c r="H51" s="259">
        <v>6352919.2128351685</v>
      </c>
      <c r="I51" s="259">
        <v>8206155.894069897</v>
      </c>
      <c r="J51" s="259">
        <v>8413414.2642996777</v>
      </c>
      <c r="K51" s="259">
        <v>8087481.0776677243</v>
      </c>
      <c r="L51" s="259">
        <v>13596663.831568599</v>
      </c>
      <c r="M51" s="259">
        <v>11427595.856204716</v>
      </c>
      <c r="N51" s="259">
        <v>11280134.964289293</v>
      </c>
      <c r="O51" s="284">
        <v>10000000</v>
      </c>
      <c r="P51" s="284">
        <v>10000000</v>
      </c>
    </row>
    <row r="52" spans="1:22">
      <c r="A52" s="258" t="s">
        <v>219</v>
      </c>
      <c r="B52" s="259">
        <v>396172.33241870318</v>
      </c>
      <c r="C52" s="259">
        <v>394271.63183814939</v>
      </c>
      <c r="D52" s="259">
        <v>395965.90797724068</v>
      </c>
      <c r="E52" s="259">
        <v>394563.38930252247</v>
      </c>
      <c r="F52" s="259">
        <v>391431.02930161252</v>
      </c>
      <c r="G52" s="259">
        <v>329559.8589778028</v>
      </c>
      <c r="H52" s="259">
        <v>327463.84820946096</v>
      </c>
      <c r="I52" s="259">
        <v>331748.66527823621</v>
      </c>
      <c r="J52" s="259">
        <v>326700.71108979167</v>
      </c>
      <c r="K52" s="259">
        <v>313421.13904666831</v>
      </c>
      <c r="L52" s="259">
        <v>334731.03473397542</v>
      </c>
      <c r="M52" s="259">
        <v>344308.06479290233</v>
      </c>
      <c r="N52" s="259">
        <v>339120.80407915724</v>
      </c>
      <c r="O52" s="284">
        <f t="shared" ref="O52:P52" si="13">N52</f>
        <v>339120.80407915724</v>
      </c>
      <c r="P52" s="284">
        <f t="shared" si="13"/>
        <v>339120.80407915724</v>
      </c>
      <c r="Q52" s="215">
        <v>340076.11866771057</v>
      </c>
      <c r="R52" s="215">
        <v>346521.87214021635</v>
      </c>
      <c r="S52" s="215">
        <v>348270.57310347096</v>
      </c>
      <c r="T52" s="215">
        <v>346147.00363487506</v>
      </c>
      <c r="U52" s="215">
        <v>344235.33880076016</v>
      </c>
    </row>
    <row r="53" spans="1:22">
      <c r="A53" s="258" t="s">
        <v>220</v>
      </c>
      <c r="B53" s="259">
        <v>0</v>
      </c>
      <c r="C53" s="259">
        <v>0</v>
      </c>
      <c r="D53" s="259">
        <v>0</v>
      </c>
      <c r="E53" s="259">
        <v>0</v>
      </c>
      <c r="F53" s="259">
        <v>0</v>
      </c>
      <c r="G53" s="259">
        <v>0</v>
      </c>
      <c r="H53" s="259">
        <v>0</v>
      </c>
      <c r="I53" s="259">
        <v>0</v>
      </c>
      <c r="J53" s="259">
        <v>0</v>
      </c>
      <c r="K53" s="259">
        <v>0</v>
      </c>
      <c r="L53" s="259">
        <v>0</v>
      </c>
      <c r="M53" s="259">
        <v>0</v>
      </c>
      <c r="N53" s="259">
        <v>0</v>
      </c>
      <c r="O53" s="284">
        <v>0</v>
      </c>
      <c r="P53" s="284">
        <v>0</v>
      </c>
    </row>
    <row r="54" spans="1:22">
      <c r="A54" s="260" t="s">
        <v>260</v>
      </c>
      <c r="B54" s="265">
        <f>SUM(B50:B53)</f>
        <v>18921478.399840742</v>
      </c>
      <c r="C54" s="261">
        <f t="shared" ref="C54:P54" si="14">SUM(C50:C53)</f>
        <v>19188259.411602944</v>
      </c>
      <c r="D54" s="261">
        <f t="shared" si="14"/>
        <v>18696757.690394785</v>
      </c>
      <c r="E54" s="261">
        <f t="shared" si="14"/>
        <v>20203681.175161168</v>
      </c>
      <c r="F54" s="266">
        <f t="shared" si="14"/>
        <v>21303052.119354527</v>
      </c>
      <c r="G54" s="265">
        <f t="shared" si="14"/>
        <v>20175864.890230674</v>
      </c>
      <c r="H54" s="261">
        <f t="shared" si="14"/>
        <v>22399392.523468647</v>
      </c>
      <c r="I54" s="261">
        <f t="shared" si="14"/>
        <v>23227790.961424064</v>
      </c>
      <c r="J54" s="261">
        <f t="shared" si="14"/>
        <v>23603394.799930327</v>
      </c>
      <c r="K54" s="266">
        <f t="shared" si="14"/>
        <v>23477971.298395775</v>
      </c>
      <c r="L54" s="265">
        <f t="shared" si="14"/>
        <v>29764889.487281695</v>
      </c>
      <c r="M54" s="261">
        <f t="shared" si="14"/>
        <v>26805270.266972333</v>
      </c>
      <c r="N54" s="261">
        <f t="shared" si="14"/>
        <v>26844682.987398423</v>
      </c>
      <c r="O54" s="282">
        <f t="shared" si="14"/>
        <v>25564548.023109131</v>
      </c>
      <c r="P54" s="286">
        <f t="shared" si="14"/>
        <v>25564548.023109131</v>
      </c>
    </row>
    <row r="55" spans="1:22">
      <c r="A55" s="267" t="s">
        <v>272</v>
      </c>
      <c r="B55" s="297">
        <f>SUM(B54:F54)</f>
        <v>98313228.796354175</v>
      </c>
      <c r="C55" s="298"/>
      <c r="D55" s="298"/>
      <c r="E55" s="298"/>
      <c r="F55" s="299"/>
      <c r="G55" s="297">
        <f>SUM(G54:K54)</f>
        <v>112884414.4734495</v>
      </c>
      <c r="H55" s="298"/>
      <c r="I55" s="298"/>
      <c r="J55" s="298"/>
      <c r="K55" s="299"/>
      <c r="L55" s="297">
        <f>SUM(L54:P54)</f>
        <v>134543938.78787073</v>
      </c>
      <c r="M55" s="298"/>
      <c r="N55" s="298"/>
      <c r="O55" s="298"/>
      <c r="P55" s="299"/>
    </row>
    <row r="56" spans="1:22" s="251" customFormat="1">
      <c r="A56" s="268" t="s">
        <v>263</v>
      </c>
      <c r="B56" s="263">
        <f t="shared" ref="B56:P56" si="15">ROUND(B54-B46,0)</f>
        <v>2</v>
      </c>
      <c r="C56" s="263">
        <f t="shared" si="15"/>
        <v>0</v>
      </c>
      <c r="D56" s="263">
        <f t="shared" si="15"/>
        <v>0</v>
      </c>
      <c r="E56" s="263">
        <f t="shared" si="15"/>
        <v>1</v>
      </c>
      <c r="F56" s="263">
        <f t="shared" si="15"/>
        <v>0</v>
      </c>
      <c r="G56" s="263">
        <f t="shared" si="15"/>
        <v>0</v>
      </c>
      <c r="H56" s="263">
        <f t="shared" si="15"/>
        <v>-1</v>
      </c>
      <c r="I56" s="263">
        <f t="shared" si="15"/>
        <v>0</v>
      </c>
      <c r="J56" s="263">
        <f t="shared" si="15"/>
        <v>0</v>
      </c>
      <c r="K56" s="263">
        <f t="shared" si="15"/>
        <v>0</v>
      </c>
      <c r="L56" s="263">
        <f t="shared" si="15"/>
        <v>1</v>
      </c>
      <c r="M56" s="263">
        <f t="shared" si="15"/>
        <v>0</v>
      </c>
      <c r="N56" s="263">
        <f t="shared" si="15"/>
        <v>0</v>
      </c>
      <c r="O56" s="263">
        <f t="shared" si="15"/>
        <v>0</v>
      </c>
      <c r="P56" s="263">
        <f t="shared" si="15"/>
        <v>0</v>
      </c>
    </row>
    <row r="57" spans="1:22">
      <c r="A57" s="269" t="s">
        <v>273</v>
      </c>
      <c r="B57" s="270"/>
      <c r="C57" s="270"/>
      <c r="D57" s="270"/>
      <c r="E57" s="270"/>
      <c r="F57" s="270"/>
      <c r="G57" s="270"/>
      <c r="H57" s="270"/>
      <c r="I57" s="270"/>
      <c r="J57" s="270"/>
      <c r="K57" s="270"/>
      <c r="L57" s="271">
        <f>SUM(L51:L52)</f>
        <v>13931394.866302574</v>
      </c>
      <c r="M57" s="271">
        <f t="shared" ref="M57:O57" si="16">SUM(M51:M52)</f>
        <v>11771903.92099762</v>
      </c>
      <c r="N57" s="271">
        <f t="shared" si="16"/>
        <v>11619255.768368449</v>
      </c>
      <c r="O57" s="271">
        <f t="shared" si="16"/>
        <v>10339120.804079156</v>
      </c>
      <c r="P57" s="271">
        <f>SUM(P51:P52)</f>
        <v>10339120.804079156</v>
      </c>
    </row>
    <row r="58" spans="1:22" s="232" customFormat="1" ht="25.5">
      <c r="A58" s="272" t="s">
        <v>264</v>
      </c>
      <c r="B58" s="273"/>
      <c r="C58" s="273"/>
      <c r="D58" s="273"/>
      <c r="E58" s="273"/>
      <c r="F58" s="273"/>
      <c r="G58" s="273"/>
      <c r="H58" s="273"/>
      <c r="I58" s="274">
        <v>2773721.0987187885</v>
      </c>
      <c r="J58" s="274">
        <v>2679967.9535848484</v>
      </c>
      <c r="K58" s="274">
        <v>2593379.4397274991</v>
      </c>
      <c r="L58" s="275">
        <f>SUM(I58:K58)</f>
        <v>8047068.4920311356</v>
      </c>
      <c r="M58" s="273"/>
      <c r="N58" s="273"/>
      <c r="O58" s="273"/>
      <c r="P58" s="273"/>
    </row>
    <row r="59" spans="1:22" s="232" customFormat="1">
      <c r="A59" s="272" t="s">
        <v>221</v>
      </c>
      <c r="B59" s="273"/>
      <c r="C59" s="273"/>
      <c r="D59" s="273"/>
      <c r="E59" s="273"/>
      <c r="F59" s="273"/>
      <c r="G59" s="273"/>
      <c r="H59" s="273"/>
      <c r="I59" s="274">
        <v>1419881.4906120128</v>
      </c>
      <c r="J59" s="274">
        <v>690117.45055620815</v>
      </c>
      <c r="K59" s="274">
        <v>-51804.491278880429</v>
      </c>
      <c r="L59" s="276">
        <f>SUM(I59:K59)</f>
        <v>2058194.4498893402</v>
      </c>
      <c r="M59" s="273"/>
      <c r="N59" s="273"/>
      <c r="O59" s="273"/>
      <c r="P59" s="273"/>
    </row>
    <row r="60" spans="1:22">
      <c r="A60" s="277"/>
      <c r="B60" s="270"/>
      <c r="C60" s="270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</row>
    <row r="61" spans="1:22" s="247" customFormat="1" ht="22.5">
      <c r="A61" s="278"/>
      <c r="B61" s="253" t="str">
        <f>B49</f>
        <v>$ Real 30 June 2027</v>
      </c>
      <c r="C61" s="253" t="str">
        <f>B61</f>
        <v>$ Real 30 June 2027</v>
      </c>
      <c r="D61" s="253" t="str">
        <f t="shared" ref="D61:P61" si="17">C61</f>
        <v>$ Real 30 June 2027</v>
      </c>
      <c r="E61" s="253" t="str">
        <f t="shared" si="17"/>
        <v>$ Real 30 June 2027</v>
      </c>
      <c r="F61" s="253" t="str">
        <f t="shared" si="17"/>
        <v>$ Real 30 June 2027</v>
      </c>
      <c r="G61" s="253" t="str">
        <f t="shared" si="17"/>
        <v>$ Real 30 June 2027</v>
      </c>
      <c r="H61" s="253" t="str">
        <f t="shared" si="17"/>
        <v>$ Real 30 June 2027</v>
      </c>
      <c r="I61" s="253" t="str">
        <f t="shared" si="17"/>
        <v>$ Real 30 June 2027</v>
      </c>
      <c r="J61" s="253" t="str">
        <f t="shared" si="17"/>
        <v>$ Real 30 June 2027</v>
      </c>
      <c r="K61" s="253" t="str">
        <f t="shared" si="17"/>
        <v>$ Real 30 June 2027</v>
      </c>
      <c r="L61" s="253" t="str">
        <f t="shared" si="17"/>
        <v>$ Real 30 June 2027</v>
      </c>
      <c r="M61" s="253" t="str">
        <f t="shared" si="17"/>
        <v>$ Real 30 June 2027</v>
      </c>
      <c r="N61" s="253" t="str">
        <f t="shared" si="17"/>
        <v>$ Real 30 June 2027</v>
      </c>
      <c r="O61" s="253" t="str">
        <f t="shared" si="17"/>
        <v>$ Real 30 June 2027</v>
      </c>
      <c r="P61" s="253" t="str">
        <f t="shared" si="17"/>
        <v>$ Real 30 June 2027</v>
      </c>
    </row>
    <row r="62" spans="1:22" s="228" customFormat="1">
      <c r="A62" s="267" t="s">
        <v>274</v>
      </c>
      <c r="B62" s="279">
        <v>18891425.286986556</v>
      </c>
      <c r="C62" s="280">
        <v>18995144.145839013</v>
      </c>
      <c r="D62" s="280">
        <v>19140228.663206186</v>
      </c>
      <c r="E62" s="280">
        <v>19438224.78750078</v>
      </c>
      <c r="F62" s="281">
        <v>20313425.514717795</v>
      </c>
      <c r="G62" s="279">
        <v>19517113.636940308</v>
      </c>
      <c r="H62" s="280">
        <v>19517113.636940308</v>
      </c>
      <c r="I62" s="280">
        <v>19377066.681374546</v>
      </c>
      <c r="J62" s="280">
        <v>19307043.203591663</v>
      </c>
      <c r="K62" s="281">
        <v>19307043.203591663</v>
      </c>
      <c r="L62" s="279">
        <v>24724581.838294741</v>
      </c>
      <c r="M62" s="280">
        <v>25222568.640494708</v>
      </c>
      <c r="N62" s="280">
        <v>24452108.84117005</v>
      </c>
      <c r="O62" s="280">
        <v>24179216.798215829</v>
      </c>
      <c r="P62" s="280">
        <v>24271541.774546161</v>
      </c>
    </row>
    <row r="63" spans="1:22">
      <c r="A63" s="267" t="s">
        <v>272</v>
      </c>
      <c r="B63" s="297">
        <f>SUM(B62:F62)</f>
        <v>96778448.398250341</v>
      </c>
      <c r="C63" s="298"/>
      <c r="D63" s="298"/>
      <c r="E63" s="298"/>
      <c r="F63" s="299"/>
      <c r="G63" s="297">
        <f>SUM(G62:K62)</f>
        <v>97025380.362438485</v>
      </c>
      <c r="H63" s="298"/>
      <c r="I63" s="298"/>
      <c r="J63" s="298"/>
      <c r="K63" s="299"/>
      <c r="L63" s="297">
        <f>SUM(L62:P62)</f>
        <v>122850017.89272149</v>
      </c>
      <c r="M63" s="298"/>
      <c r="N63" s="298"/>
      <c r="O63" s="298"/>
      <c r="P63" s="299"/>
    </row>
    <row r="64" spans="1:22">
      <c r="G64" s="239">
        <f>G50+G51</f>
        <v>19846305.031252872</v>
      </c>
      <c r="H64" s="239">
        <f t="shared" ref="H64:K64" si="18">H50+H51</f>
        <v>22071928.675259188</v>
      </c>
      <c r="I64" s="239">
        <f t="shared" si="18"/>
        <v>22896042.296145827</v>
      </c>
      <c r="J64" s="239">
        <f t="shared" si="18"/>
        <v>23276694.088840537</v>
      </c>
      <c r="K64" s="239">
        <f t="shared" si="18"/>
        <v>23164550.159349106</v>
      </c>
      <c r="Q64" s="237">
        <f ca="1">'Output|Models'!O13*1000000</f>
        <v>27583512.584863991</v>
      </c>
      <c r="R64" s="237">
        <f ca="1">'Output|Models'!P13*1000000</f>
        <v>27639757.929036234</v>
      </c>
      <c r="S64" s="237">
        <f ca="1">'Output|Models'!Q13*1000000</f>
        <v>27712331.197964281</v>
      </c>
      <c r="T64" s="237">
        <f ca="1">'Output|Models'!R13*1000000</f>
        <v>27760711.312200267</v>
      </c>
      <c r="U64" s="237">
        <f ca="1">'Output|Models'!S13*1000000</f>
        <v>27807140.365130033</v>
      </c>
      <c r="V64" s="238">
        <f ca="1">SUM(Q64:U64)</f>
        <v>138503453.38919479</v>
      </c>
    </row>
    <row r="65" spans="1:22">
      <c r="P65" s="239">
        <f>L55-L63</f>
        <v>11693920.895149246</v>
      </c>
      <c r="Q65" s="239">
        <f ca="1">Q52+Q64</f>
        <v>27923588.703531701</v>
      </c>
      <c r="R65" s="239">
        <f t="shared" ref="R65:U65" ca="1" si="19">R52+R64</f>
        <v>27986279.801176451</v>
      </c>
      <c r="S65" s="239">
        <f t="shared" ca="1" si="19"/>
        <v>28060601.771067753</v>
      </c>
      <c r="T65" s="239">
        <f t="shared" ca="1" si="19"/>
        <v>28106858.315835141</v>
      </c>
      <c r="U65" s="239">
        <f t="shared" ca="1" si="19"/>
        <v>28151375.703930795</v>
      </c>
      <c r="V65" s="238">
        <f ca="1">SUM(Q65:U65)</f>
        <v>140228704.29554185</v>
      </c>
    </row>
    <row r="66" spans="1:22">
      <c r="A66" s="215" t="s">
        <v>278</v>
      </c>
      <c r="L66" s="239">
        <f>L50+L51</f>
        <v>29430158.452547718</v>
      </c>
      <c r="M66" s="239">
        <f t="shared" ref="M66:N66" si="20">M50+M51</f>
        <v>26460962.202179432</v>
      </c>
      <c r="N66" s="239">
        <f t="shared" si="20"/>
        <v>26505562.183319267</v>
      </c>
      <c r="O66" s="239"/>
      <c r="P66" s="239"/>
    </row>
    <row r="67" spans="1:22">
      <c r="A67" s="215" t="s">
        <v>279</v>
      </c>
      <c r="O67" s="239">
        <f>O54</f>
        <v>25564548.023109131</v>
      </c>
      <c r="P67" s="239">
        <f>P54</f>
        <v>25564548.023109131</v>
      </c>
    </row>
    <row r="68" spans="1:22">
      <c r="A68" s="215" t="s">
        <v>280</v>
      </c>
      <c r="Q68" s="239">
        <f ca="1">Q64</f>
        <v>27583512.584863991</v>
      </c>
      <c r="R68" s="239">
        <f t="shared" ref="R68:U68" ca="1" si="21">R64</f>
        <v>27639757.929036234</v>
      </c>
      <c r="S68" s="239">
        <f t="shared" ca="1" si="21"/>
        <v>27712331.197964281</v>
      </c>
      <c r="T68" s="239">
        <f t="shared" ca="1" si="21"/>
        <v>27760711.312200267</v>
      </c>
      <c r="U68" s="239">
        <f t="shared" ca="1" si="21"/>
        <v>27807140.365130033</v>
      </c>
    </row>
    <row r="69" spans="1:22">
      <c r="A69" s="215" t="s">
        <v>74</v>
      </c>
      <c r="L69" s="239">
        <f>L52</f>
        <v>334731.03473397542</v>
      </c>
      <c r="M69" s="239">
        <f t="shared" ref="M69:U69" si="22">M52</f>
        <v>344308.06479290233</v>
      </c>
      <c r="N69" s="239">
        <f t="shared" si="22"/>
        <v>339120.80407915724</v>
      </c>
      <c r="O69" s="239">
        <f t="shared" si="22"/>
        <v>339120.80407915724</v>
      </c>
      <c r="P69" s="239">
        <f t="shared" si="22"/>
        <v>339120.80407915724</v>
      </c>
      <c r="Q69" s="239">
        <f t="shared" si="22"/>
        <v>340076.11866771057</v>
      </c>
      <c r="R69" s="239">
        <f t="shared" si="22"/>
        <v>346521.87214021635</v>
      </c>
      <c r="S69" s="239">
        <f t="shared" si="22"/>
        <v>348270.57310347096</v>
      </c>
      <c r="T69" s="239">
        <f t="shared" si="22"/>
        <v>346147.00363487506</v>
      </c>
      <c r="U69" s="239">
        <f t="shared" si="22"/>
        <v>344235.33880076016</v>
      </c>
    </row>
  </sheetData>
  <mergeCells count="10">
    <mergeCell ref="Q3:U3"/>
    <mergeCell ref="B55:F55"/>
    <mergeCell ref="G55:K55"/>
    <mergeCell ref="L55:P55"/>
    <mergeCell ref="B63:F63"/>
    <mergeCell ref="G63:K63"/>
    <mergeCell ref="L63:P63"/>
    <mergeCell ref="B3:F3"/>
    <mergeCell ref="G3:K3"/>
    <mergeCell ref="L3:P3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showGridLines="0" topLeftCell="A26" workbookViewId="0">
      <selection activeCell="N53" sqref="N53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33"/>
      <c r="S1" s="34"/>
      <c r="U1" s="117" t="s">
        <v>30</v>
      </c>
      <c r="V1" s="34" t="str">
        <f>'Check|List'!$S$1</f>
        <v>Check</v>
      </c>
    </row>
    <row r="2" spans="1:30" s="32" customFormat="1" ht="12.75">
      <c r="B2" s="45" t="str">
        <f>Index!$C$14</f>
        <v>Lookup | Tables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6"/>
      <c r="B3" s="42"/>
      <c r="C3" s="36"/>
      <c r="D3" s="36"/>
      <c r="E3" s="36"/>
      <c r="F3" s="37"/>
      <c r="G3" s="37"/>
      <c r="H3" s="37"/>
      <c r="I3" s="37"/>
      <c r="J3" s="38"/>
      <c r="K3" s="39"/>
      <c r="L3" s="38"/>
      <c r="M3" s="39"/>
      <c r="N3" s="38"/>
      <c r="O3" s="38"/>
      <c r="P3" s="38"/>
      <c r="Q3" s="38"/>
      <c r="R3" s="38"/>
      <c r="S3" s="38"/>
      <c r="T3" s="38"/>
      <c r="U3" s="38"/>
      <c r="V3" s="39"/>
      <c r="W3" s="39"/>
      <c r="X3" s="47"/>
      <c r="Y3" s="47"/>
      <c r="Z3" s="47"/>
      <c r="AA3" s="47"/>
      <c r="AB3" s="47"/>
      <c r="AC3" s="48"/>
      <c r="AD3" s="48"/>
    </row>
    <row r="4" spans="1:30" s="6" customFormat="1" ht="3" customHeight="1">
      <c r="D4" s="20"/>
      <c r="E4" s="20"/>
    </row>
    <row r="5" spans="1:30" customFormat="1" ht="12.75">
      <c r="A5" s="36"/>
      <c r="B5" s="42" t="s">
        <v>158</v>
      </c>
      <c r="C5" s="36"/>
      <c r="D5" s="36"/>
      <c r="E5" s="36"/>
      <c r="F5" s="37"/>
      <c r="G5" s="37"/>
      <c r="H5" s="37"/>
      <c r="I5" s="37"/>
      <c r="J5" s="38"/>
      <c r="K5" s="39"/>
      <c r="L5" s="38"/>
      <c r="M5" s="39"/>
      <c r="N5" s="38"/>
      <c r="O5" s="38"/>
      <c r="P5" s="38"/>
      <c r="Q5" s="38"/>
      <c r="R5" s="38"/>
      <c r="S5" s="38"/>
      <c r="T5" s="38"/>
      <c r="U5" s="38"/>
      <c r="V5" s="39"/>
      <c r="W5" s="39"/>
      <c r="X5" s="40"/>
      <c r="Y5" s="40"/>
      <c r="Z5" s="40"/>
      <c r="AA5" s="40"/>
      <c r="AB5" s="40"/>
      <c r="AC5" s="41"/>
      <c r="AD5" s="41"/>
    </row>
    <row r="6" spans="1:30"/>
    <row r="7" spans="1:30">
      <c r="C7" s="13" t="str">
        <f>B5</f>
        <v>Stage</v>
      </c>
      <c r="D7" s="21" t="s">
        <v>33</v>
      </c>
      <c r="E7" s="21"/>
      <c r="F7" s="14"/>
      <c r="G7" s="14" t="s">
        <v>159</v>
      </c>
      <c r="H7" s="14"/>
    </row>
    <row r="8" spans="1:30">
      <c r="C8" s="15" t="s">
        <v>160</v>
      </c>
      <c r="D8" s="16" t="s">
        <v>161</v>
      </c>
      <c r="E8" s="16"/>
      <c r="F8" s="16"/>
      <c r="G8" s="43" t="s">
        <v>160</v>
      </c>
    </row>
    <row r="9" spans="1:30">
      <c r="C9" s="15" t="s">
        <v>39</v>
      </c>
      <c r="D9" s="16" t="s">
        <v>161</v>
      </c>
      <c r="E9" s="16"/>
      <c r="F9" s="16"/>
      <c r="G9" s="43" t="s">
        <v>39</v>
      </c>
    </row>
    <row r="10" spans="1:30">
      <c r="C10" s="15" t="s">
        <v>162</v>
      </c>
      <c r="D10" s="16" t="s">
        <v>38</v>
      </c>
      <c r="E10" s="16"/>
      <c r="F10" s="16"/>
      <c r="G10" s="43" t="s">
        <v>162</v>
      </c>
      <c r="T10" s="17"/>
    </row>
    <row r="11" spans="1:30">
      <c r="C11" s="15" t="s">
        <v>163</v>
      </c>
      <c r="D11" s="16" t="s">
        <v>161</v>
      </c>
      <c r="E11" s="16"/>
      <c r="F11" s="16"/>
      <c r="G11" s="43" t="s">
        <v>163</v>
      </c>
    </row>
    <row r="12" spans="1:30">
      <c r="C12" s="15" t="s">
        <v>164</v>
      </c>
      <c r="D12" s="16" t="s">
        <v>38</v>
      </c>
      <c r="E12" s="16"/>
      <c r="F12" s="16"/>
      <c r="G12" s="43" t="s">
        <v>164</v>
      </c>
      <c r="T12" s="17"/>
    </row>
    <row r="13" spans="1:30">
      <c r="F13" s="8"/>
      <c r="G13" s="8"/>
    </row>
    <row r="14" spans="1:30" customFormat="1" ht="12.75">
      <c r="A14" s="36"/>
      <c r="B14" s="42" t="s">
        <v>165</v>
      </c>
      <c r="C14" s="36"/>
      <c r="D14" s="36"/>
      <c r="E14" s="36"/>
      <c r="F14" s="37"/>
      <c r="G14" s="37"/>
      <c r="H14" s="37"/>
      <c r="I14" s="37"/>
      <c r="J14" s="38"/>
      <c r="K14" s="39"/>
      <c r="L14" s="38"/>
      <c r="M14" s="39"/>
      <c r="N14" s="38"/>
      <c r="O14" s="38"/>
      <c r="P14" s="38"/>
      <c r="Q14" s="38"/>
      <c r="R14" s="38"/>
      <c r="S14" s="38"/>
      <c r="T14" s="38"/>
      <c r="U14" s="38"/>
      <c r="V14" s="39"/>
      <c r="W14" s="39"/>
      <c r="X14" s="40"/>
      <c r="Y14" s="40"/>
      <c r="Z14" s="40"/>
      <c r="AA14" s="40"/>
      <c r="AB14" s="40"/>
      <c r="AC14" s="41"/>
      <c r="AD14" s="41"/>
    </row>
    <row r="15" spans="1:30"/>
    <row r="16" spans="1:30">
      <c r="C16" s="13" t="str">
        <f>B14</f>
        <v>Unit Denominations</v>
      </c>
      <c r="D16" s="21" t="s">
        <v>33</v>
      </c>
      <c r="E16" s="21"/>
      <c r="F16" s="14"/>
      <c r="G16" s="14" t="s">
        <v>159</v>
      </c>
      <c r="H16" s="14"/>
    </row>
    <row r="17" spans="1:30">
      <c r="C17" s="15" t="s">
        <v>166</v>
      </c>
      <c r="D17" s="16" t="s">
        <v>38</v>
      </c>
      <c r="E17" s="16"/>
      <c r="F17" s="16"/>
      <c r="G17" s="43" t="s">
        <v>167</v>
      </c>
    </row>
    <row r="18" spans="1:30">
      <c r="C18" s="15" t="s">
        <v>168</v>
      </c>
      <c r="D18" s="16" t="s">
        <v>38</v>
      </c>
      <c r="E18" s="16"/>
      <c r="F18" s="16"/>
      <c r="G18" s="43" t="s">
        <v>169</v>
      </c>
    </row>
    <row r="19" spans="1:30">
      <c r="C19" s="15" t="s">
        <v>170</v>
      </c>
      <c r="D19" s="16" t="s">
        <v>38</v>
      </c>
      <c r="E19" s="16"/>
      <c r="F19" s="16"/>
      <c r="G19" s="43" t="s">
        <v>47</v>
      </c>
      <c r="T19" s="17"/>
    </row>
    <row r="20" spans="1:30">
      <c r="F20" s="8"/>
      <c r="G20" s="8"/>
    </row>
    <row r="21" spans="1:30">
      <c r="C21" s="15" t="s">
        <v>54</v>
      </c>
      <c r="D21" s="16" t="s">
        <v>38</v>
      </c>
      <c r="E21" s="16"/>
      <c r="F21" s="16"/>
      <c r="G21" s="43" t="s">
        <v>81</v>
      </c>
    </row>
    <row r="22" spans="1:30">
      <c r="C22" s="15" t="s">
        <v>52</v>
      </c>
      <c r="D22" s="16" t="s">
        <v>38</v>
      </c>
      <c r="E22" s="16"/>
      <c r="F22" s="16"/>
      <c r="G22" s="43" t="s">
        <v>171</v>
      </c>
    </row>
    <row r="23" spans="1:30">
      <c r="C23" s="15" t="s">
        <v>172</v>
      </c>
      <c r="D23" s="16" t="s">
        <v>38</v>
      </c>
      <c r="E23" s="16"/>
      <c r="F23" s="16"/>
      <c r="G23" s="43" t="s">
        <v>97</v>
      </c>
    </row>
    <row r="24" spans="1:30">
      <c r="C24" s="15" t="s">
        <v>173</v>
      </c>
      <c r="D24" s="16" t="s">
        <v>38</v>
      </c>
      <c r="E24" s="16"/>
      <c r="F24" s="16"/>
      <c r="G24" s="43" t="s">
        <v>174</v>
      </c>
    </row>
    <row r="25" spans="1:30">
      <c r="C25" s="15"/>
      <c r="D25" s="16"/>
      <c r="E25" s="16"/>
      <c r="F25" s="16"/>
      <c r="G25" s="8"/>
    </row>
    <row r="26" spans="1:30">
      <c r="C26" s="15" t="s">
        <v>65</v>
      </c>
      <c r="D26" s="16" t="s">
        <v>38</v>
      </c>
      <c r="E26" s="16"/>
      <c r="F26" s="16"/>
      <c r="G26" s="43" t="s">
        <v>65</v>
      </c>
    </row>
    <row r="27" spans="1:30">
      <c r="C27" s="15" t="s">
        <v>66</v>
      </c>
      <c r="D27" s="16" t="s">
        <v>38</v>
      </c>
      <c r="E27" s="16"/>
      <c r="F27" s="16"/>
      <c r="G27" s="43" t="s">
        <v>66</v>
      </c>
    </row>
    <row r="28" spans="1:30">
      <c r="C28" s="15"/>
      <c r="D28" s="16"/>
      <c r="E28" s="16"/>
      <c r="F28" s="16"/>
      <c r="G28" s="8"/>
    </row>
    <row r="29" spans="1:30" customFormat="1" ht="12.75">
      <c r="A29" s="36"/>
      <c r="B29" s="42" t="s">
        <v>175</v>
      </c>
      <c r="C29" s="36"/>
      <c r="D29" s="36"/>
      <c r="E29" s="36"/>
      <c r="F29" s="37"/>
      <c r="G29" s="37"/>
      <c r="H29" s="37"/>
      <c r="I29" s="37"/>
      <c r="J29" s="38"/>
      <c r="K29" s="39"/>
      <c r="L29" s="38"/>
      <c r="M29" s="39"/>
      <c r="N29" s="38"/>
      <c r="O29" s="38"/>
      <c r="P29" s="38"/>
      <c r="Q29" s="38"/>
      <c r="R29" s="38"/>
      <c r="S29" s="38"/>
      <c r="T29" s="38"/>
      <c r="U29" s="38"/>
      <c r="V29" s="39"/>
      <c r="W29" s="39"/>
      <c r="X29" s="40"/>
      <c r="Y29" s="40"/>
      <c r="Z29" s="40"/>
      <c r="AA29" s="40"/>
      <c r="AB29" s="40"/>
      <c r="AC29" s="41"/>
      <c r="AD29" s="41"/>
    </row>
    <row r="30" spans="1:30"/>
    <row r="31" spans="1:30">
      <c r="C31" s="13" t="str">
        <f>B29</f>
        <v>Months</v>
      </c>
      <c r="D31" s="21" t="s">
        <v>33</v>
      </c>
      <c r="E31" s="21"/>
      <c r="F31" s="14"/>
      <c r="G31" s="14" t="s">
        <v>159</v>
      </c>
      <c r="H31" s="14"/>
    </row>
    <row r="32" spans="1:30">
      <c r="C32" s="15" t="s">
        <v>176</v>
      </c>
      <c r="D32" s="16" t="s">
        <v>38</v>
      </c>
      <c r="E32" s="16"/>
      <c r="F32" s="16"/>
      <c r="G32" s="102">
        <v>36526</v>
      </c>
      <c r="H32" s="14"/>
    </row>
    <row r="33" spans="1:30">
      <c r="C33" s="15" t="s">
        <v>177</v>
      </c>
      <c r="D33" s="16" t="s">
        <v>38</v>
      </c>
      <c r="E33" s="16"/>
      <c r="F33" s="16"/>
      <c r="G33" s="102">
        <v>36557</v>
      </c>
      <c r="H33" s="14"/>
    </row>
    <row r="34" spans="1:30">
      <c r="C34" s="15" t="s">
        <v>178</v>
      </c>
      <c r="D34" s="16" t="s">
        <v>38</v>
      </c>
      <c r="E34" s="16"/>
      <c r="F34" s="16"/>
      <c r="G34" s="102">
        <v>36586</v>
      </c>
      <c r="H34" s="14"/>
    </row>
    <row r="35" spans="1:30">
      <c r="C35" s="15" t="s">
        <v>179</v>
      </c>
      <c r="D35" s="16" t="s">
        <v>38</v>
      </c>
      <c r="E35" s="16"/>
      <c r="F35" s="16"/>
      <c r="G35" s="102">
        <v>36617</v>
      </c>
    </row>
    <row r="36" spans="1:30">
      <c r="C36" s="15" t="s">
        <v>180</v>
      </c>
      <c r="D36" s="16" t="s">
        <v>38</v>
      </c>
      <c r="E36" s="16"/>
      <c r="F36" s="16"/>
      <c r="G36" s="102">
        <v>36647</v>
      </c>
    </row>
    <row r="37" spans="1:30">
      <c r="C37" s="15" t="s">
        <v>181</v>
      </c>
      <c r="D37" s="16" t="s">
        <v>38</v>
      </c>
      <c r="E37" s="16"/>
      <c r="F37" s="16"/>
      <c r="G37" s="102">
        <v>36678</v>
      </c>
      <c r="T37" s="17"/>
    </row>
    <row r="38" spans="1:30">
      <c r="C38" s="15" t="s">
        <v>182</v>
      </c>
      <c r="D38" s="16" t="s">
        <v>38</v>
      </c>
      <c r="E38" s="16"/>
      <c r="F38" s="16"/>
      <c r="G38" s="102">
        <v>36708</v>
      </c>
      <c r="T38" s="17"/>
    </row>
    <row r="39" spans="1:30">
      <c r="C39" s="15" t="s">
        <v>183</v>
      </c>
      <c r="D39" s="16" t="s">
        <v>38</v>
      </c>
      <c r="E39" s="16"/>
      <c r="F39" s="16"/>
      <c r="G39" s="102">
        <v>36739</v>
      </c>
      <c r="T39" s="17"/>
    </row>
    <row r="40" spans="1:30">
      <c r="C40" s="15" t="s">
        <v>184</v>
      </c>
      <c r="D40" s="16" t="s">
        <v>38</v>
      </c>
      <c r="E40" s="16"/>
      <c r="F40" s="16"/>
      <c r="G40" s="102">
        <v>36770</v>
      </c>
      <c r="T40" s="17"/>
    </row>
    <row r="41" spans="1:30">
      <c r="C41" s="15" t="s">
        <v>185</v>
      </c>
      <c r="D41" s="16" t="s">
        <v>38</v>
      </c>
      <c r="E41" s="16"/>
      <c r="F41" s="16"/>
      <c r="G41" s="102">
        <v>36800</v>
      </c>
      <c r="T41" s="17"/>
    </row>
    <row r="42" spans="1:30">
      <c r="C42" s="15" t="s">
        <v>186</v>
      </c>
      <c r="D42" s="16" t="s">
        <v>38</v>
      </c>
      <c r="E42" s="16"/>
      <c r="F42" s="16"/>
      <c r="G42" s="102">
        <v>36831</v>
      </c>
      <c r="T42" s="17"/>
    </row>
    <row r="43" spans="1:30">
      <c r="C43" s="15" t="s">
        <v>187</v>
      </c>
      <c r="D43" s="16" t="s">
        <v>38</v>
      </c>
      <c r="E43" s="16"/>
      <c r="F43" s="16"/>
      <c r="G43" s="10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6"/>
      <c r="B45" s="42" t="s">
        <v>188</v>
      </c>
      <c r="C45" s="36"/>
      <c r="D45" s="36"/>
      <c r="E45" s="36"/>
      <c r="F45" s="37"/>
      <c r="G45" s="37"/>
      <c r="H45" s="37"/>
      <c r="I45" s="37"/>
      <c r="J45" s="38"/>
      <c r="K45" s="39"/>
      <c r="L45" s="38"/>
      <c r="M45" s="39"/>
      <c r="N45" s="38"/>
      <c r="O45" s="38"/>
      <c r="P45" s="38"/>
      <c r="Q45" s="38"/>
      <c r="R45" s="38"/>
      <c r="S45" s="38"/>
      <c r="T45" s="38"/>
      <c r="U45" s="38"/>
      <c r="V45" s="39"/>
      <c r="W45" s="39"/>
      <c r="X45" s="40"/>
      <c r="Y45" s="40"/>
      <c r="Z45" s="40"/>
      <c r="AA45" s="40"/>
      <c r="AB45" s="40"/>
      <c r="AC45" s="41"/>
      <c r="AD45" s="41"/>
    </row>
    <row r="46" spans="1:30"/>
    <row r="47" spans="1:30">
      <c r="C47" s="13" t="str">
        <f>B45</f>
        <v>Years</v>
      </c>
      <c r="D47" s="21" t="s">
        <v>33</v>
      </c>
      <c r="E47" s="21"/>
      <c r="F47" s="14"/>
      <c r="G47" s="14" t="s">
        <v>189</v>
      </c>
      <c r="H47" s="14" t="s">
        <v>190</v>
      </c>
      <c r="I47" s="14" t="s">
        <v>191</v>
      </c>
    </row>
    <row r="48" spans="1:30">
      <c r="C48" s="106">
        <v>41426</v>
      </c>
      <c r="D48" s="16" t="s">
        <v>38</v>
      </c>
      <c r="E48" s="16"/>
      <c r="F48" s="16"/>
      <c r="G48" s="103">
        <v>2013</v>
      </c>
      <c r="H48" s="119">
        <f>DATE(G48,MONTH('Input|General'!$G$9),1)</f>
        <v>41426</v>
      </c>
      <c r="I48" s="118" t="str">
        <f t="shared" ref="I48:I66" si="0">G48-1&amp;"–"&amp;RIGHT(G48,2)</f>
        <v>2012–13</v>
      </c>
    </row>
    <row r="49" spans="3:20">
      <c r="C49" s="106">
        <v>41791</v>
      </c>
      <c r="D49" s="16" t="s">
        <v>38</v>
      </c>
      <c r="E49" s="16"/>
      <c r="F49" s="16"/>
      <c r="G49" s="103">
        <v>2014</v>
      </c>
      <c r="H49" s="119">
        <f>DATE(G49,MONTH('Input|General'!$G$9),1)</f>
        <v>41791</v>
      </c>
      <c r="I49" s="118" t="str">
        <f t="shared" si="0"/>
        <v>2013–14</v>
      </c>
    </row>
    <row r="50" spans="3:20">
      <c r="C50" s="106">
        <v>42156</v>
      </c>
      <c r="D50" s="16" t="s">
        <v>38</v>
      </c>
      <c r="E50" s="16"/>
      <c r="F50" s="16"/>
      <c r="G50" s="103">
        <v>2015</v>
      </c>
      <c r="H50" s="119">
        <f>DATE(G50,MONTH('Input|General'!$G$9),1)</f>
        <v>42156</v>
      </c>
      <c r="I50" s="118" t="str">
        <f t="shared" si="0"/>
        <v>2014–15</v>
      </c>
    </row>
    <row r="51" spans="3:20">
      <c r="C51" s="106">
        <v>42522</v>
      </c>
      <c r="D51" s="16" t="s">
        <v>38</v>
      </c>
      <c r="E51" s="16"/>
      <c r="F51" s="16"/>
      <c r="G51" s="103">
        <v>2016</v>
      </c>
      <c r="H51" s="119">
        <f>DATE(G51,MONTH('Input|General'!$G$9),1)</f>
        <v>42522</v>
      </c>
      <c r="I51" s="118" t="str">
        <f t="shared" si="0"/>
        <v>2015–16</v>
      </c>
    </row>
    <row r="52" spans="3:20">
      <c r="C52" s="106">
        <v>42887</v>
      </c>
      <c r="D52" s="16" t="s">
        <v>38</v>
      </c>
      <c r="E52" s="16"/>
      <c r="F52" s="16"/>
      <c r="G52" s="103">
        <v>2017</v>
      </c>
      <c r="H52" s="119">
        <f>DATE(G52,MONTH('Input|General'!$G$9),1)</f>
        <v>42887</v>
      </c>
      <c r="I52" s="118" t="str">
        <f t="shared" si="0"/>
        <v>2016–17</v>
      </c>
      <c r="T52" s="17"/>
    </row>
    <row r="53" spans="3:20">
      <c r="C53" s="106">
        <v>43252</v>
      </c>
      <c r="D53" s="16" t="s">
        <v>38</v>
      </c>
      <c r="E53" s="16"/>
      <c r="F53" s="16"/>
      <c r="G53" s="103">
        <v>2018</v>
      </c>
      <c r="H53" s="119">
        <f>DATE(G53,MONTH('Input|General'!$G$9),1)</f>
        <v>43252</v>
      </c>
      <c r="I53" s="118" t="str">
        <f t="shared" si="0"/>
        <v>2017–18</v>
      </c>
      <c r="T53" s="17"/>
    </row>
    <row r="54" spans="3:20">
      <c r="C54" s="106">
        <v>43617</v>
      </c>
      <c r="D54" s="16" t="s">
        <v>38</v>
      </c>
      <c r="E54" s="16"/>
      <c r="F54" s="16"/>
      <c r="G54" s="103">
        <v>2019</v>
      </c>
      <c r="H54" s="119">
        <f>DATE(G54,MONTH('Input|General'!$G$9),1)</f>
        <v>43617</v>
      </c>
      <c r="I54" s="118" t="str">
        <f t="shared" si="0"/>
        <v>2018–19</v>
      </c>
      <c r="T54" s="17"/>
    </row>
    <row r="55" spans="3:20">
      <c r="C55" s="106">
        <v>43983</v>
      </c>
      <c r="D55" s="16" t="s">
        <v>38</v>
      </c>
      <c r="E55" s="16"/>
      <c r="F55" s="16"/>
      <c r="G55" s="103">
        <v>2020</v>
      </c>
      <c r="H55" s="119">
        <f>DATE(G55,MONTH('Input|General'!$G$9),1)</f>
        <v>43983</v>
      </c>
      <c r="I55" s="118" t="str">
        <f t="shared" si="0"/>
        <v>2019–20</v>
      </c>
      <c r="T55" s="17"/>
    </row>
    <row r="56" spans="3:20">
      <c r="C56" s="106">
        <v>44348</v>
      </c>
      <c r="D56" s="16" t="s">
        <v>38</v>
      </c>
      <c r="E56" s="16"/>
      <c r="F56" s="16"/>
      <c r="G56" s="103">
        <v>2021</v>
      </c>
      <c r="H56" s="119">
        <f>DATE(G56,MONTH('Input|General'!$G$9),1)</f>
        <v>44348</v>
      </c>
      <c r="I56" s="118" t="str">
        <f t="shared" si="0"/>
        <v>2020–21</v>
      </c>
      <c r="T56" s="17"/>
    </row>
    <row r="57" spans="3:20">
      <c r="C57" s="106">
        <v>44713</v>
      </c>
      <c r="D57" s="16" t="s">
        <v>38</v>
      </c>
      <c r="E57" s="16"/>
      <c r="F57" s="16"/>
      <c r="G57" s="103">
        <v>2022</v>
      </c>
      <c r="H57" s="119">
        <f>DATE(G57,MONTH('Input|General'!$G$9),1)</f>
        <v>44713</v>
      </c>
      <c r="I57" s="118" t="str">
        <f t="shared" si="0"/>
        <v>2021–22</v>
      </c>
      <c r="T57" s="17"/>
    </row>
    <row r="58" spans="3:20">
      <c r="C58" s="106">
        <v>45078</v>
      </c>
      <c r="D58" s="16" t="s">
        <v>38</v>
      </c>
      <c r="E58" s="16"/>
      <c r="F58" s="16"/>
      <c r="G58" s="103">
        <v>2023</v>
      </c>
      <c r="H58" s="119">
        <f>DATE(G58,MONTH('Input|General'!$G$9),1)</f>
        <v>45078</v>
      </c>
      <c r="I58" s="118" t="str">
        <f t="shared" si="0"/>
        <v>2022–23</v>
      </c>
      <c r="T58" s="17"/>
    </row>
    <row r="59" spans="3:20">
      <c r="C59" s="106">
        <v>45444</v>
      </c>
      <c r="D59" s="16" t="s">
        <v>38</v>
      </c>
      <c r="E59" s="16"/>
      <c r="F59" s="16"/>
      <c r="G59" s="103">
        <v>2024</v>
      </c>
      <c r="H59" s="119">
        <f>DATE(G59,MONTH('Input|General'!$G$9),1)</f>
        <v>45444</v>
      </c>
      <c r="I59" s="118" t="str">
        <f t="shared" si="0"/>
        <v>2023–24</v>
      </c>
      <c r="T59" s="17"/>
    </row>
    <row r="60" spans="3:20">
      <c r="C60" s="106">
        <v>45809</v>
      </c>
      <c r="D60" s="16" t="s">
        <v>38</v>
      </c>
      <c r="E60" s="16"/>
      <c r="F60" s="16"/>
      <c r="G60" s="103">
        <v>2025</v>
      </c>
      <c r="H60" s="119">
        <f>DATE(G60,MONTH('Input|General'!$G$9),1)</f>
        <v>45809</v>
      </c>
      <c r="I60" s="118" t="str">
        <f t="shared" si="0"/>
        <v>2024–25</v>
      </c>
      <c r="T60" s="17"/>
    </row>
    <row r="61" spans="3:20">
      <c r="C61" s="106">
        <v>46174</v>
      </c>
      <c r="D61" s="16" t="s">
        <v>38</v>
      </c>
      <c r="E61" s="16"/>
      <c r="F61" s="16"/>
      <c r="G61" s="103">
        <v>2026</v>
      </c>
      <c r="H61" s="119">
        <f>DATE(G61,MONTH('Input|General'!$G$9),1)</f>
        <v>46174</v>
      </c>
      <c r="I61" s="118" t="str">
        <f t="shared" si="0"/>
        <v>2025–26</v>
      </c>
      <c r="T61" s="17"/>
    </row>
    <row r="62" spans="3:20">
      <c r="C62" s="106">
        <v>46539</v>
      </c>
      <c r="D62" s="16" t="s">
        <v>38</v>
      </c>
      <c r="E62" s="16"/>
      <c r="F62" s="16"/>
      <c r="G62" s="103">
        <v>2027</v>
      </c>
      <c r="H62" s="119">
        <f>DATE(G62,MONTH('Input|General'!$G$9),1)</f>
        <v>46539</v>
      </c>
      <c r="I62" s="118" t="str">
        <f t="shared" si="0"/>
        <v>2026–27</v>
      </c>
      <c r="T62" s="17"/>
    </row>
    <row r="63" spans="3:20">
      <c r="C63" s="106">
        <v>46905</v>
      </c>
      <c r="D63" s="16" t="s">
        <v>38</v>
      </c>
      <c r="E63" s="16"/>
      <c r="F63" s="16"/>
      <c r="G63" s="103">
        <v>2028</v>
      </c>
      <c r="H63" s="119">
        <f>DATE(G63,MONTH('Input|General'!$G$9),1)</f>
        <v>46905</v>
      </c>
      <c r="I63" s="118" t="str">
        <f t="shared" si="0"/>
        <v>2027–28</v>
      </c>
      <c r="T63" s="17"/>
    </row>
    <row r="64" spans="3:20">
      <c r="C64" s="106">
        <v>47270</v>
      </c>
      <c r="D64" s="16" t="s">
        <v>38</v>
      </c>
      <c r="E64" s="16"/>
      <c r="F64" s="16"/>
      <c r="G64" s="103">
        <v>2029</v>
      </c>
      <c r="H64" s="119">
        <f>DATE(G64,MONTH('Input|General'!$G$9),1)</f>
        <v>47270</v>
      </c>
      <c r="I64" s="118" t="str">
        <f t="shared" si="0"/>
        <v>2028–29</v>
      </c>
      <c r="T64" s="17"/>
    </row>
    <row r="65" spans="1:30">
      <c r="C65" s="106">
        <v>47635</v>
      </c>
      <c r="D65" s="16" t="s">
        <v>38</v>
      </c>
      <c r="E65" s="16"/>
      <c r="F65" s="16"/>
      <c r="G65" s="103">
        <v>2030</v>
      </c>
      <c r="H65" s="119">
        <f>DATE(G65,MONTH('Input|General'!$G$9),1)</f>
        <v>47635</v>
      </c>
      <c r="I65" s="118" t="str">
        <f t="shared" si="0"/>
        <v>2029–30</v>
      </c>
      <c r="T65" s="17"/>
    </row>
    <row r="66" spans="1:30">
      <c r="C66" s="106">
        <v>48000</v>
      </c>
      <c r="D66" s="16" t="s">
        <v>38</v>
      </c>
      <c r="E66" s="16"/>
      <c r="F66" s="16"/>
      <c r="G66" s="103">
        <v>2031</v>
      </c>
      <c r="H66" s="119">
        <f>DATE(G66,MONTH('Input|General'!$G$9),1)</f>
        <v>48000</v>
      </c>
      <c r="I66" s="118" t="str">
        <f t="shared" si="0"/>
        <v>2030–31</v>
      </c>
      <c r="T66" s="17"/>
    </row>
    <row r="67" spans="1:30">
      <c r="C67" s="106">
        <v>48366</v>
      </c>
      <c r="D67" s="16" t="s">
        <v>38</v>
      </c>
      <c r="E67" s="16"/>
      <c r="F67" s="16"/>
      <c r="G67" s="103">
        <v>2032</v>
      </c>
      <c r="H67" s="119">
        <f>DATE(G67,MONTH('Input|General'!$G$9),1)</f>
        <v>48366</v>
      </c>
      <c r="I67" s="118" t="str">
        <f t="shared" ref="I67" si="1">G67-1&amp;"–"&amp;RIGHT(G67,2)</f>
        <v>2031–32</v>
      </c>
      <c r="T67" s="17"/>
    </row>
    <row r="68" spans="1:30"/>
    <row r="69" spans="1:30" customFormat="1" ht="12.75">
      <c r="A69" s="36"/>
      <c r="B69" s="42" t="s">
        <v>192</v>
      </c>
      <c r="C69" s="36"/>
      <c r="D69" s="36"/>
      <c r="E69" s="36"/>
      <c r="F69" s="37"/>
      <c r="G69" s="37"/>
      <c r="H69" s="37"/>
      <c r="I69" s="37"/>
      <c r="J69" s="38"/>
      <c r="K69" s="39"/>
      <c r="L69" s="38"/>
      <c r="M69" s="39"/>
      <c r="N69" s="38"/>
      <c r="O69" s="38"/>
      <c r="P69" s="38"/>
      <c r="Q69" s="38"/>
      <c r="R69" s="38"/>
      <c r="S69" s="38"/>
      <c r="T69" s="38"/>
      <c r="U69" s="38"/>
      <c r="V69" s="39"/>
      <c r="W69" s="39"/>
      <c r="X69" s="40"/>
      <c r="Y69" s="40"/>
      <c r="Z69" s="40"/>
      <c r="AA69" s="40"/>
      <c r="AB69" s="40"/>
      <c r="AC69" s="41"/>
      <c r="AD69" s="41"/>
    </row>
    <row r="70" spans="1:30"/>
    <row r="71" spans="1:30">
      <c r="C71" s="13" t="str">
        <f>B69</f>
        <v>Regulatory years</v>
      </c>
      <c r="D71" s="21" t="s">
        <v>33</v>
      </c>
      <c r="E71" s="21"/>
      <c r="F71" s="14"/>
      <c r="G71" s="14" t="s">
        <v>193</v>
      </c>
      <c r="H71" s="14" t="s">
        <v>40</v>
      </c>
    </row>
    <row r="72" spans="1:30">
      <c r="C72" s="15" t="s">
        <v>194</v>
      </c>
      <c r="D72" s="16" t="s">
        <v>83</v>
      </c>
      <c r="E72" s="21"/>
      <c r="F72" s="14"/>
      <c r="G72" s="118" t="str">
        <f>IF(H72="","",IF(MONTH(H72)=12,YEAR(H72),YEAR(H72)-1&amp;"–"&amp;RIGHT(YEAR(H72),2)))</f>
        <v>2021–22</v>
      </c>
      <c r="H72" s="119">
        <f>DATE(PPFirstYear-1,MONTH('Input|General'!$G$9),1)</f>
        <v>44713</v>
      </c>
    </row>
    <row r="73" spans="1:30">
      <c r="C73" s="15" t="s">
        <v>195</v>
      </c>
      <c r="D73" s="16" t="s">
        <v>83</v>
      </c>
      <c r="E73" s="16"/>
      <c r="F73" s="16"/>
      <c r="G73" s="118" t="str">
        <f t="shared" ref="G73:G82" si="2">IF(H73="","",IF(MONTH(H73)=12,YEAR(H73),YEAR(H73)-1&amp;"–"&amp;RIGHT(YEAR(H73),2)))</f>
        <v>2022–23</v>
      </c>
      <c r="H73" s="119">
        <f>DATE(PPFirstYear,MONTH('Input|General'!$G$9),1)</f>
        <v>45078</v>
      </c>
    </row>
    <row r="74" spans="1:30">
      <c r="C74" s="15" t="s">
        <v>196</v>
      </c>
      <c r="D74" s="16" t="s">
        <v>83</v>
      </c>
      <c r="E74" s="16"/>
      <c r="F74" s="16"/>
      <c r="G74" s="118" t="str">
        <f t="shared" si="2"/>
        <v>2023–24</v>
      </c>
      <c r="H74" s="119">
        <f>IF(PPLastYear-PPFirstYear&lt;1,"",DATE(PPFirstYear+1,MONTH('Input|General'!$G$9),1))</f>
        <v>45444</v>
      </c>
    </row>
    <row r="75" spans="1:30">
      <c r="C75" s="15" t="s">
        <v>197</v>
      </c>
      <c r="D75" s="16" t="s">
        <v>83</v>
      </c>
      <c r="E75" s="16"/>
      <c r="F75" s="16"/>
      <c r="G75" s="118" t="str">
        <f t="shared" si="2"/>
        <v>2024–25</v>
      </c>
      <c r="H75" s="119">
        <f>IF(PPLastYear-PPFirstYear&lt;2,"",DATE(PPFirstYear+2,MONTH('Input|General'!$G$9),1))</f>
        <v>45809</v>
      </c>
    </row>
    <row r="76" spans="1:30">
      <c r="C76" s="15" t="s">
        <v>198</v>
      </c>
      <c r="D76" s="16" t="s">
        <v>83</v>
      </c>
      <c r="E76" s="16"/>
      <c r="F76" s="16"/>
      <c r="G76" s="118" t="str">
        <f t="shared" si="2"/>
        <v>2025–26</v>
      </c>
      <c r="H76" s="119">
        <f>IF(PPLastYear-PPFirstYear&lt;3,"",DATE(PPFirstYear+3,MONTH('Input|General'!$G$9),1))</f>
        <v>46174</v>
      </c>
    </row>
    <row r="77" spans="1:30">
      <c r="C77" s="15" t="s">
        <v>199</v>
      </c>
      <c r="D77" s="16" t="s">
        <v>83</v>
      </c>
      <c r="E77" s="16"/>
      <c r="F77" s="16"/>
      <c r="G77" s="118" t="str">
        <f t="shared" si="2"/>
        <v>2026–27</v>
      </c>
      <c r="H77" s="119">
        <f>IF(PPLastYear-PPFirstYear&lt;4,"",DATE(PPFirstYear+4,MONTH('Input|General'!$G$9),1))</f>
        <v>46539</v>
      </c>
    </row>
    <row r="78" spans="1:30">
      <c r="C78" s="15" t="s">
        <v>200</v>
      </c>
      <c r="D78" s="16" t="s">
        <v>83</v>
      </c>
      <c r="E78" s="16"/>
      <c r="F78" s="16"/>
      <c r="G78" s="118" t="str">
        <f t="shared" si="2"/>
        <v>2027–28</v>
      </c>
      <c r="H78" s="119">
        <f>DATE(FPFirstYear,MONTH('Input|General'!$G$9),1)</f>
        <v>46905</v>
      </c>
      <c r="T78" s="17"/>
    </row>
    <row r="79" spans="1:30">
      <c r="C79" s="15" t="s">
        <v>201</v>
      </c>
      <c r="D79" s="16" t="s">
        <v>83</v>
      </c>
      <c r="E79" s="16"/>
      <c r="F79" s="16"/>
      <c r="G79" s="118" t="str">
        <f t="shared" si="2"/>
        <v>2028–29</v>
      </c>
      <c r="H79" s="119">
        <f>IF(FPLastYear-FPFirstYear&lt;1,"",DATE(FPFirstYear+1,MONTH('Input|General'!$G$9),1))</f>
        <v>47270</v>
      </c>
      <c r="T79" s="17"/>
    </row>
    <row r="80" spans="1:30">
      <c r="C80" s="15" t="s">
        <v>202</v>
      </c>
      <c r="D80" s="16" t="s">
        <v>83</v>
      </c>
      <c r="E80" s="16"/>
      <c r="F80" s="16"/>
      <c r="G80" s="118" t="str">
        <f t="shared" si="2"/>
        <v>2029–30</v>
      </c>
      <c r="H80" s="119">
        <f>IF(FPLastYear-FPFirstYear&lt;2,"",DATE(FPFirstYear+2,MONTH('Input|General'!$G$9),1))</f>
        <v>47635</v>
      </c>
      <c r="T80" s="17"/>
    </row>
    <row r="81" spans="1:30">
      <c r="C81" s="15" t="s">
        <v>203</v>
      </c>
      <c r="D81" s="16" t="s">
        <v>83</v>
      </c>
      <c r="E81" s="16"/>
      <c r="F81" s="16"/>
      <c r="G81" s="118" t="str">
        <f t="shared" si="2"/>
        <v>2030–31</v>
      </c>
      <c r="H81" s="119">
        <f>IF(FPLastYear-FPFirstYear&lt;3,"",DATE(FPFirstYear+3,MONTH('Input|General'!$G$9),1))</f>
        <v>48000</v>
      </c>
      <c r="T81" s="17"/>
    </row>
    <row r="82" spans="1:30">
      <c r="C82" s="15" t="s">
        <v>204</v>
      </c>
      <c r="D82" s="16" t="s">
        <v>83</v>
      </c>
      <c r="E82" s="16"/>
      <c r="F82" s="16"/>
      <c r="G82" s="118" t="str">
        <f t="shared" si="2"/>
        <v>2031–32</v>
      </c>
      <c r="H82" s="119">
        <f>IF(FPLastYear-FPFirstYear&lt;3,"",DATE(FPFirstYear+4,MONTH('Input|General'!$G$9),1))</f>
        <v>48366</v>
      </c>
      <c r="T82" s="17"/>
    </row>
    <row r="83" spans="1:30">
      <c r="C83" s="15"/>
      <c r="D83" s="16"/>
      <c r="E83" s="16"/>
      <c r="F83" s="16"/>
      <c r="G83" s="135"/>
      <c r="H83" s="136"/>
      <c r="T83" s="17"/>
    </row>
    <row r="84" spans="1:30" customFormat="1" ht="12.75">
      <c r="A84" s="36"/>
      <c r="B84" s="42" t="s">
        <v>23</v>
      </c>
      <c r="C84" s="36"/>
      <c r="D84" s="36"/>
      <c r="E84" s="36"/>
      <c r="F84" s="37"/>
      <c r="G84" s="37"/>
      <c r="H84" s="37"/>
      <c r="I84" s="37"/>
      <c r="J84" s="38"/>
      <c r="K84" s="39"/>
      <c r="L84" s="38"/>
      <c r="M84" s="39"/>
      <c r="N84" s="38"/>
      <c r="O84" s="38"/>
      <c r="P84" s="38"/>
      <c r="Q84" s="38"/>
      <c r="R84" s="38"/>
      <c r="S84" s="38"/>
      <c r="T84" s="38"/>
      <c r="U84" s="38"/>
      <c r="V84" s="39"/>
      <c r="W84" s="39"/>
      <c r="X84" s="40"/>
      <c r="Y84" s="40"/>
      <c r="Z84" s="40"/>
      <c r="AA84" s="40"/>
      <c r="AB84" s="40"/>
      <c r="AC84" s="41"/>
      <c r="AD84" s="41"/>
    </row>
    <row r="85" spans="1:30"/>
  </sheetData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hyperlinks>
    <hyperlink ref="J1" location="Index!A1" display="Back to Index" xr:uid="{00000000-0004-0000-0B00-000000000000}"/>
    <hyperlink ref="U1" location="'Check|List'!A1" display="Overall Check:" xr:uid="{00000000-0004-0000-0B00-000001000000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G15" sqref="G15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117" t="s">
        <v>30</v>
      </c>
      <c r="S1" s="34" t="str">
        <f>IF(COUNTIF(G10:G16,"Check")=0,"Ok","Check")</f>
        <v>Check</v>
      </c>
      <c r="U1" s="33"/>
      <c r="V1" s="34"/>
    </row>
    <row r="2" spans="1:30" s="32" customFormat="1" ht="12.75">
      <c r="B2" s="45" t="str">
        <f>Index!$C$15</f>
        <v>Check | List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6"/>
      <c r="B3" s="42"/>
      <c r="C3" s="36"/>
      <c r="D3" s="36"/>
      <c r="E3" s="36"/>
      <c r="F3" s="37"/>
      <c r="G3" s="37"/>
      <c r="H3" s="37"/>
      <c r="I3" s="37"/>
      <c r="J3" s="38"/>
      <c r="K3" s="39"/>
      <c r="L3" s="38"/>
      <c r="M3" s="39"/>
      <c r="N3" s="38"/>
      <c r="O3" s="38"/>
      <c r="P3" s="38"/>
      <c r="Q3" s="38"/>
      <c r="R3" s="38"/>
      <c r="S3" s="38"/>
      <c r="T3" s="38"/>
      <c r="U3" s="38"/>
      <c r="V3" s="39"/>
      <c r="W3" s="39"/>
      <c r="X3" s="47"/>
      <c r="Y3" s="47"/>
      <c r="Z3" s="47"/>
      <c r="AA3" s="47"/>
      <c r="AB3" s="47"/>
      <c r="AC3" s="48"/>
      <c r="AD3" s="48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6"/>
      <c r="B7" s="42" t="s">
        <v>205</v>
      </c>
      <c r="C7" s="36"/>
      <c r="D7" s="36"/>
      <c r="E7" s="36"/>
      <c r="F7" s="37"/>
      <c r="G7" s="37"/>
      <c r="H7" s="37"/>
      <c r="I7" s="37"/>
      <c r="J7" s="38"/>
      <c r="K7" s="39"/>
      <c r="L7" s="38"/>
      <c r="M7" s="39"/>
      <c r="N7" s="38"/>
      <c r="O7" s="38"/>
      <c r="P7" s="38"/>
      <c r="Q7" s="38"/>
      <c r="R7" s="38"/>
      <c r="S7" s="38"/>
      <c r="T7" s="38"/>
      <c r="U7" s="38"/>
      <c r="V7" s="39"/>
      <c r="W7" s="39"/>
      <c r="X7" s="40"/>
      <c r="Y7" s="40"/>
      <c r="Z7" s="40"/>
      <c r="AA7" s="40"/>
      <c r="AB7" s="40"/>
      <c r="AC7" s="41"/>
      <c r="AD7" s="41"/>
    </row>
    <row r="8" spans="1:30"/>
    <row r="9" spans="1:30">
      <c r="C9" s="13" t="s">
        <v>206</v>
      </c>
      <c r="D9" s="14" t="s">
        <v>33</v>
      </c>
      <c r="E9" s="14" t="s">
        <v>52</v>
      </c>
      <c r="F9" s="14"/>
      <c r="G9" s="14" t="s">
        <v>207</v>
      </c>
    </row>
    <row r="10" spans="1:30">
      <c r="C10" s="15" t="str">
        <f>Index!C7</f>
        <v>Input | General</v>
      </c>
      <c r="D10" s="28" t="str">
        <f>C10</f>
        <v>Input | General</v>
      </c>
      <c r="E10" s="16" t="s">
        <v>92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10" t="str">
        <f>C11</f>
        <v>Input | Inflation</v>
      </c>
      <c r="E11" s="16" t="s">
        <v>92</v>
      </c>
      <c r="F11" s="16"/>
      <c r="G11" s="18" t="str">
        <f>'Input|Inflation'!T1</f>
        <v>Check</v>
      </c>
      <c r="T11" s="17"/>
    </row>
    <row r="12" spans="1:30">
      <c r="C12" s="15" t="str">
        <f>Index!C9</f>
        <v>Input | Reported opex</v>
      </c>
      <c r="D12" s="28" t="str">
        <f t="shared" ref="D12:D16" si="0">C12</f>
        <v>Input | Reported opex</v>
      </c>
      <c r="E12" s="16" t="s">
        <v>92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8" t="str">
        <f t="shared" si="0"/>
        <v>Input | Rate of change</v>
      </c>
      <c r="E13" s="16" t="s">
        <v>92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8" t="str">
        <f t="shared" si="0"/>
        <v>Input | Step changes</v>
      </c>
      <c r="E14" s="16" t="s">
        <v>92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8" t="str">
        <f t="shared" si="0"/>
        <v>Calc | Opex Forecast</v>
      </c>
      <c r="E15" s="16" t="s">
        <v>92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28" t="str">
        <f t="shared" si="0"/>
        <v>Output | Models</v>
      </c>
      <c r="E16" s="16" t="s">
        <v>92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6"/>
      <c r="B18" s="42" t="s">
        <v>23</v>
      </c>
      <c r="C18" s="36"/>
      <c r="D18" s="36"/>
      <c r="E18" s="36"/>
      <c r="F18" s="37"/>
      <c r="G18" s="37"/>
      <c r="H18" s="37"/>
      <c r="I18" s="37"/>
      <c r="J18" s="38"/>
      <c r="K18" s="39"/>
      <c r="L18" s="38"/>
      <c r="M18" s="39"/>
      <c r="N18" s="38"/>
      <c r="O18" s="38"/>
      <c r="P18" s="38"/>
      <c r="Q18" s="38"/>
      <c r="R18" s="38"/>
      <c r="S18" s="38"/>
      <c r="T18" s="38"/>
      <c r="U18" s="38"/>
      <c r="V18" s="39"/>
      <c r="W18" s="39"/>
      <c r="X18" s="40"/>
      <c r="Y18" s="40"/>
      <c r="Z18" s="40"/>
      <c r="AA18" s="40"/>
      <c r="AB18" s="40"/>
      <c r="AC18" s="41"/>
      <c r="AD18" s="41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hyperlinks>
    <hyperlink ref="J1" location="Index!A1" display="Back to Index" xr:uid="{00000000-0004-0000-0C00-000000000000}"/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R1" location="'Check|List'!A1" display="Overall Check:" xr:uid="{00000000-0004-0000-0C00-000009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G11" sqref="G1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33" t="s">
        <v>29</v>
      </c>
      <c r="S1" s="34" t="str">
        <f>IF(COUNTA($S$5:$S$16)=COUNTIF($S5:$S17,"OK"),"OK","Check")</f>
        <v>OK</v>
      </c>
      <c r="U1" s="121" t="s">
        <v>30</v>
      </c>
      <c r="V1" s="34" t="str">
        <f>'Check|List'!$S$1</f>
        <v>Check</v>
      </c>
    </row>
    <row r="2" spans="1:30" s="35" customFormat="1" ht="13.5" thickBot="1">
      <c r="A2" s="164"/>
      <c r="B2" s="165" t="str">
        <f>Index!$C$7</f>
        <v>Input | General</v>
      </c>
      <c r="C2" s="165"/>
      <c r="D2" s="165"/>
      <c r="E2" s="165"/>
      <c r="F2" s="167"/>
      <c r="G2" s="167"/>
      <c r="H2" s="167"/>
      <c r="I2" s="167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</row>
    <row r="3" spans="1:30" s="6" customFormat="1" ht="3" customHeight="1">
      <c r="D3" s="22"/>
      <c r="E3" s="22"/>
      <c r="F3" s="22"/>
      <c r="G3" s="22"/>
      <c r="H3" s="22"/>
      <c r="I3" s="22"/>
    </row>
    <row r="4" spans="1:30" customFormat="1" ht="12.75">
      <c r="A4" s="36"/>
      <c r="B4" s="42" t="s">
        <v>31</v>
      </c>
      <c r="C4" s="36"/>
      <c r="D4" s="36"/>
      <c r="E4" s="36"/>
      <c r="F4" s="37"/>
      <c r="G4" s="37"/>
      <c r="H4" s="37"/>
      <c r="I4" s="37"/>
      <c r="J4" s="38"/>
      <c r="K4" s="39"/>
      <c r="L4" s="38"/>
      <c r="M4" s="39"/>
      <c r="N4" s="38"/>
      <c r="O4" s="38"/>
      <c r="P4" s="38"/>
      <c r="Q4" s="38"/>
      <c r="R4" s="38"/>
      <c r="S4" s="38"/>
      <c r="T4" s="38"/>
      <c r="U4" s="38"/>
      <c r="V4" s="39"/>
      <c r="W4" s="39"/>
      <c r="X4" s="40"/>
      <c r="Y4" s="40"/>
      <c r="Z4" s="40"/>
      <c r="AA4" s="40"/>
      <c r="AB4" s="40"/>
      <c r="AC4" s="41"/>
      <c r="AD4" s="41"/>
    </row>
    <row r="5" spans="1:30"/>
    <row r="6" spans="1:30">
      <c r="C6" s="13" t="s">
        <v>32</v>
      </c>
      <c r="D6" s="21" t="s">
        <v>33</v>
      </c>
      <c r="E6" s="21"/>
      <c r="F6" s="14"/>
      <c r="G6" s="14" t="s">
        <v>34</v>
      </c>
      <c r="H6" s="14"/>
      <c r="I6" s="8"/>
    </row>
    <row r="7" spans="1:30">
      <c r="C7" s="8" t="s">
        <v>35</v>
      </c>
      <c r="D7" s="16" t="s">
        <v>208</v>
      </c>
      <c r="E7" s="8"/>
      <c r="F7" s="8"/>
      <c r="G7" s="43" t="s">
        <v>226</v>
      </c>
      <c r="H7" s="8"/>
      <c r="I7" s="8"/>
      <c r="S7" s="87" t="str">
        <f>IF(COUNTBLANK($G7),"Check","Ok")</f>
        <v>Ok</v>
      </c>
    </row>
    <row r="8" spans="1:30">
      <c r="C8" s="8" t="s">
        <v>37</v>
      </c>
      <c r="D8" s="16" t="s">
        <v>38</v>
      </c>
      <c r="E8" s="8"/>
      <c r="F8" s="8"/>
      <c r="G8" s="43" t="s">
        <v>39</v>
      </c>
      <c r="H8" s="8"/>
      <c r="I8" s="8"/>
      <c r="S8" s="87" t="str">
        <f>IF(COUNTBLANK($G8),"Check","Ok")</f>
        <v>Ok</v>
      </c>
    </row>
    <row r="9" spans="1:30">
      <c r="C9" s="8" t="s">
        <v>40</v>
      </c>
      <c r="D9" s="16" t="s">
        <v>36</v>
      </c>
      <c r="E9" s="8"/>
      <c r="F9" s="8"/>
      <c r="G9" s="102">
        <v>36678</v>
      </c>
      <c r="H9" s="8"/>
      <c r="I9" s="8"/>
      <c r="S9" s="87" t="str">
        <f>IF(COUNTBLANK($G9),"Check","Ok")</f>
        <v>Ok</v>
      </c>
    </row>
    <row r="10" spans="1:30">
      <c r="C10" s="8" t="s">
        <v>41</v>
      </c>
      <c r="D10" s="16" t="s">
        <v>36</v>
      </c>
      <c r="E10" s="8"/>
      <c r="F10" s="8"/>
      <c r="G10" s="103">
        <v>2023</v>
      </c>
      <c r="H10" s="8"/>
      <c r="I10" s="8"/>
      <c r="S10" s="87" t="str">
        <f t="shared" ref="S10:S15" si="0">IF(COUNTBLANK($G10),"Check","Ok")</f>
        <v>Ok</v>
      </c>
    </row>
    <row r="11" spans="1:30">
      <c r="C11" s="8" t="s">
        <v>42</v>
      </c>
      <c r="D11" s="16" t="s">
        <v>36</v>
      </c>
      <c r="E11" s="8"/>
      <c r="F11" s="8"/>
      <c r="G11" s="103">
        <v>2025</v>
      </c>
      <c r="H11" s="8"/>
      <c r="I11" s="8"/>
      <c r="S11" s="87" t="str">
        <f t="shared" si="0"/>
        <v>Ok</v>
      </c>
    </row>
    <row r="12" spans="1:30">
      <c r="C12" s="8" t="s">
        <v>43</v>
      </c>
      <c r="D12" s="16" t="s">
        <v>36</v>
      </c>
      <c r="E12" s="8"/>
      <c r="F12" s="8"/>
      <c r="G12" s="103">
        <v>2027</v>
      </c>
      <c r="H12" s="8"/>
      <c r="I12" s="8"/>
      <c r="S12" s="87" t="str">
        <f t="shared" si="0"/>
        <v>Ok</v>
      </c>
    </row>
    <row r="13" spans="1:30">
      <c r="C13" s="8" t="s">
        <v>44</v>
      </c>
      <c r="D13" s="16" t="s">
        <v>36</v>
      </c>
      <c r="E13" s="8"/>
      <c r="F13" s="8"/>
      <c r="G13" s="103">
        <v>2028</v>
      </c>
      <c r="H13" s="8"/>
      <c r="I13" s="8"/>
      <c r="S13" s="87" t="str">
        <f t="shared" si="0"/>
        <v>Ok</v>
      </c>
    </row>
    <row r="14" spans="1:30">
      <c r="C14" s="8" t="s">
        <v>45</v>
      </c>
      <c r="D14" s="16" t="s">
        <v>36</v>
      </c>
      <c r="E14" s="8"/>
      <c r="F14" s="8"/>
      <c r="G14" s="103">
        <v>2032</v>
      </c>
      <c r="H14" s="8"/>
      <c r="I14" s="8"/>
      <c r="S14" s="87" t="str">
        <f t="shared" si="0"/>
        <v>Ok</v>
      </c>
    </row>
    <row r="15" spans="1:30">
      <c r="C15" s="8" t="s">
        <v>46</v>
      </c>
      <c r="D15" s="16" t="s">
        <v>36</v>
      </c>
      <c r="E15" s="8"/>
      <c r="F15" s="8"/>
      <c r="G15" s="103" t="s">
        <v>47</v>
      </c>
      <c r="H15" s="8"/>
      <c r="I15" s="8"/>
      <c r="S15" s="87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6"/>
      <c r="B17" s="42" t="s">
        <v>23</v>
      </c>
      <c r="C17" s="36"/>
      <c r="D17" s="36"/>
      <c r="E17" s="36"/>
      <c r="F17" s="37"/>
      <c r="G17" s="37"/>
      <c r="H17" s="37"/>
      <c r="I17" s="37"/>
      <c r="J17" s="38"/>
      <c r="K17" s="39"/>
      <c r="L17" s="38"/>
      <c r="M17" s="39"/>
      <c r="N17" s="38"/>
      <c r="O17" s="38"/>
      <c r="P17" s="38"/>
      <c r="Q17" s="38"/>
      <c r="R17" s="38"/>
      <c r="S17" s="38"/>
      <c r="T17" s="38"/>
      <c r="U17" s="38"/>
      <c r="V17" s="39"/>
      <c r="W17" s="39"/>
      <c r="X17" s="40"/>
      <c r="Y17" s="40"/>
      <c r="Z17" s="40"/>
      <c r="AA17" s="40"/>
      <c r="AB17" s="40"/>
      <c r="AC17" s="41"/>
      <c r="AD17" s="41"/>
    </row>
    <row r="18" spans="1:30" hidden="1">
      <c r="G18" s="21"/>
      <c r="H18" s="21"/>
    </row>
    <row r="19" spans="1:30" hidden="1">
      <c r="G19" s="21"/>
      <c r="H19" s="21"/>
    </row>
    <row r="20" spans="1:30" hidden="1">
      <c r="G20" s="21"/>
      <c r="H20" s="21"/>
    </row>
    <row r="21" spans="1:30" hidden="1">
      <c r="G21" s="21"/>
      <c r="H21" s="21"/>
    </row>
    <row r="22" spans="1:30" hidden="1">
      <c r="G22" s="21"/>
      <c r="H22" s="21"/>
    </row>
    <row r="23" spans="1:30" hidden="1">
      <c r="G23" s="21"/>
      <c r="H23" s="21"/>
    </row>
    <row r="24" spans="1:30" hidden="1">
      <c r="G24" s="21"/>
      <c r="H24" s="21"/>
    </row>
    <row r="25" spans="1:30" hidden="1">
      <c r="G25" s="21"/>
      <c r="H25" s="21"/>
    </row>
    <row r="26" spans="1:30" hidden="1">
      <c r="G26" s="21"/>
      <c r="H26" s="21"/>
    </row>
    <row r="27" spans="1:30" hidden="1">
      <c r="G27" s="21"/>
      <c r="H27" s="21"/>
    </row>
  </sheetData>
  <dataConsolidate/>
  <conditionalFormatting sqref="S1">
    <cfRule type="cellIs" dxfId="146" priority="1" operator="equal">
      <formula>"Check"</formula>
    </cfRule>
    <cfRule type="cellIs" dxfId="145" priority="2" operator="equal">
      <formula>"Ok"</formula>
    </cfRule>
  </conditionalFormatting>
  <conditionalFormatting sqref="S7:S15">
    <cfRule type="cellIs" dxfId="144" priority="5" operator="equal">
      <formula>"Check"</formula>
    </cfRule>
    <cfRule type="cellIs" dxfId="143" priority="6" operator="equal">
      <formula>"Ok"</formula>
    </cfRule>
  </conditionalFormatting>
  <conditionalFormatting sqref="V1">
    <cfRule type="cellIs" dxfId="142" priority="3" operator="equal">
      <formula>"Check"</formula>
    </cfRule>
    <cfRule type="cellIs" dxfId="141" priority="4" operator="equal">
      <formula>"Ok"</formula>
    </cfRule>
  </conditionalFormatting>
  <conditionalFormatting sqref="W14:W16">
    <cfRule type="cellIs" dxfId="140" priority="13" operator="equal">
      <formula>"Check"</formula>
    </cfRule>
    <cfRule type="cellIs" dxfId="139" priority="14" operator="equal">
      <formula>"Ok"</formula>
    </cfRule>
  </conditionalFormatting>
  <dataValidations count="2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V102"/>
  <sheetViews>
    <sheetView showGridLines="0" topLeftCell="A66" zoomScale="130" zoomScaleNormal="130" workbookViewId="0">
      <selection activeCell="F86" sqref="F86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7" width="15" style="16" customWidth="1"/>
    <col min="8" max="8" width="13.1640625" style="16" customWidth="1"/>
    <col min="9" max="10" width="3.33203125" style="16" customWidth="1"/>
    <col min="11" max="24" width="10.83203125" style="8" customWidth="1"/>
    <col min="25" max="39" width="10.5" style="8" hidden="1" customWidth="1"/>
    <col min="40" max="16384" width="10.5" style="8" hidden="1"/>
  </cols>
  <sheetData>
    <row r="1" spans="1:31" s="32" customFormat="1" ht="15.75">
      <c r="B1" s="29" t="str">
        <f>Index!$B$1</f>
        <v>AER opex model v2.0</v>
      </c>
      <c r="C1" s="29"/>
      <c r="D1" s="29"/>
      <c r="E1" s="29"/>
      <c r="F1" s="29"/>
      <c r="G1" s="30"/>
      <c r="H1" s="30"/>
      <c r="I1" s="30"/>
      <c r="J1" s="30"/>
      <c r="K1" s="31" t="s">
        <v>24</v>
      </c>
      <c r="M1" s="33" t="s">
        <v>25</v>
      </c>
      <c r="N1" s="50" t="s">
        <v>26</v>
      </c>
      <c r="O1" s="11" t="s">
        <v>27</v>
      </c>
      <c r="P1" s="12" t="s">
        <v>28</v>
      </c>
      <c r="S1" s="33" t="s">
        <v>29</v>
      </c>
      <c r="T1" s="34" t="str">
        <f>IF(COUNTA($T$5:$T$91)=COUNTIF($T5:$T92,"OK"),"OK","Check")</f>
        <v>Check</v>
      </c>
      <c r="V1" s="121" t="s">
        <v>30</v>
      </c>
      <c r="W1" s="34" t="str">
        <f>'Check|List'!$S$1</f>
        <v>Check</v>
      </c>
    </row>
    <row r="2" spans="1:31" s="35" customFormat="1" ht="13.5" thickBot="1">
      <c r="A2" s="164"/>
      <c r="B2" s="165" t="str">
        <f>Index!$C$7</f>
        <v>Input | General</v>
      </c>
      <c r="C2" s="165"/>
      <c r="D2" s="165"/>
      <c r="E2" s="165"/>
      <c r="F2" s="165"/>
      <c r="G2" s="167"/>
      <c r="H2" s="167"/>
      <c r="I2" s="167"/>
      <c r="J2" s="167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</row>
    <row r="3" spans="1:31" s="6" customFormat="1" ht="3" customHeight="1">
      <c r="D3" s="22"/>
      <c r="E3" s="22"/>
      <c r="F3" s="22"/>
      <c r="G3" s="22"/>
      <c r="H3" s="22"/>
      <c r="I3" s="22"/>
      <c r="J3" s="22"/>
    </row>
    <row r="4" spans="1:31" customFormat="1" ht="12.75">
      <c r="A4" s="36"/>
      <c r="B4" s="42" t="s">
        <v>31</v>
      </c>
      <c r="C4" s="36"/>
      <c r="D4" s="36"/>
      <c r="E4" s="36"/>
      <c r="F4" s="36"/>
      <c r="G4" s="37"/>
      <c r="H4" s="37"/>
      <c r="I4" s="37"/>
      <c r="J4" s="37"/>
      <c r="K4" s="38"/>
      <c r="L4" s="39"/>
      <c r="M4" s="38"/>
      <c r="N4" s="39"/>
      <c r="O4" s="38"/>
      <c r="P4" s="38"/>
      <c r="Q4" s="38"/>
      <c r="R4" s="38"/>
      <c r="S4" s="38"/>
      <c r="T4" s="38"/>
      <c r="U4" s="38"/>
      <c r="V4" s="38"/>
      <c r="W4" s="39"/>
      <c r="X4" s="39"/>
      <c r="Y4" s="40"/>
      <c r="Z4" s="40"/>
      <c r="AA4" s="40"/>
      <c r="AB4" s="40"/>
      <c r="AC4" s="40"/>
      <c r="AD4" s="41"/>
      <c r="AE4" s="41"/>
    </row>
    <row r="5" spans="1:31" ht="11.25" customHeight="1"/>
    <row r="6" spans="1:31" ht="53.25">
      <c r="D6" s="53" t="s">
        <v>48</v>
      </c>
      <c r="E6" s="53" t="s">
        <v>49</v>
      </c>
      <c r="F6" s="53" t="s">
        <v>48</v>
      </c>
      <c r="G6" s="53" t="s">
        <v>49</v>
      </c>
      <c r="H6" s="53"/>
      <c r="I6" s="8"/>
      <c r="J6" s="8"/>
    </row>
    <row r="7" spans="1:31">
      <c r="C7" s="9" t="s">
        <v>33</v>
      </c>
      <c r="D7" s="57" t="s">
        <v>50</v>
      </c>
      <c r="E7" s="57" t="s">
        <v>51</v>
      </c>
      <c r="F7" s="57" t="s">
        <v>50</v>
      </c>
      <c r="G7" s="57" t="s">
        <v>51</v>
      </c>
      <c r="H7" s="57"/>
      <c r="I7" s="8"/>
      <c r="J7" s="8"/>
    </row>
    <row r="8" spans="1:31">
      <c r="C8" s="9" t="s">
        <v>52</v>
      </c>
      <c r="D8" s="57" t="s">
        <v>53</v>
      </c>
      <c r="E8" s="57" t="s">
        <v>54</v>
      </c>
      <c r="F8" s="57" t="s">
        <v>53</v>
      </c>
      <c r="G8" s="57" t="s">
        <v>54</v>
      </c>
      <c r="H8" s="57"/>
      <c r="I8" s="8"/>
      <c r="J8" s="8"/>
    </row>
    <row r="9" spans="1:31">
      <c r="C9" s="55">
        <v>39172</v>
      </c>
      <c r="D9" s="54"/>
      <c r="E9" s="8"/>
      <c r="F9" s="8"/>
      <c r="G9" s="8"/>
      <c r="H9" s="8"/>
      <c r="I9" s="8"/>
      <c r="J9" s="8"/>
      <c r="T9" s="87" t="str">
        <f>IF(C9&gt;EOMONTH(DATE('Input|General'!$G$12,MONTH('Input|General'!$G$9),1),0),"Ok",IF(ISBLANK($D9),"Check","Ok"))</f>
        <v>Check</v>
      </c>
    </row>
    <row r="10" spans="1:31">
      <c r="C10" s="55">
        <v>39263</v>
      </c>
      <c r="D10" s="54"/>
      <c r="E10" s="8"/>
      <c r="F10" s="8"/>
      <c r="G10" s="8"/>
      <c r="H10" s="8"/>
      <c r="I10" s="8"/>
      <c r="J10" s="8"/>
      <c r="T10" s="87" t="str">
        <f>IF(C10&gt;EOMONTH(DATE('Input|General'!$G$12,MONTH('Input|General'!$G$9),1),0),"Ok",IF(ISBLANK($D10),"Check","Ok"))</f>
        <v>Check</v>
      </c>
    </row>
    <row r="11" spans="1:31">
      <c r="C11" s="55">
        <v>39355</v>
      </c>
      <c r="D11" s="54"/>
      <c r="E11" s="8"/>
      <c r="F11" s="8"/>
      <c r="G11" s="8"/>
      <c r="H11" s="8"/>
      <c r="I11" s="8"/>
      <c r="J11" s="8"/>
      <c r="T11" s="87" t="str">
        <f>IF(C11&gt;EOMONTH(DATE('Input|General'!$G$12,MONTH('Input|General'!$G$9),1),0),"Ok",IF(ISBLANK($D11),"Check","Ok"))</f>
        <v>Check</v>
      </c>
    </row>
    <row r="12" spans="1:31">
      <c r="C12" s="55">
        <v>39447</v>
      </c>
      <c r="D12" s="54"/>
      <c r="E12" s="8"/>
      <c r="F12" s="8"/>
      <c r="G12" s="56"/>
      <c r="H12" s="8"/>
      <c r="I12" s="8"/>
      <c r="J12" s="8"/>
      <c r="T12" s="87" t="str">
        <f>IF(C12&gt;EOMONTH(DATE('Input|General'!$G$12,MONTH('Input|General'!$G$9),1),0),"Ok",IF(ISBLANK($D12),"Check","Ok"))</f>
        <v>Check</v>
      </c>
    </row>
    <row r="13" spans="1:31">
      <c r="C13" s="55">
        <v>39538</v>
      </c>
      <c r="D13" s="54"/>
      <c r="E13" s="77" t="e">
        <f>D13/D9-1</f>
        <v>#DIV/0!</v>
      </c>
      <c r="F13" s="8"/>
      <c r="G13" s="56"/>
      <c r="H13" s="8"/>
      <c r="I13" s="8"/>
      <c r="J13" s="8"/>
      <c r="T13" s="87" t="str">
        <f>IF(C13&gt;EOMONTH(DATE('Input|General'!$G$12,MONTH('Input|General'!$G$9),1),0),"Ok",IF(ISBLANK($D13),"Check","Ok"))</f>
        <v>Check</v>
      </c>
    </row>
    <row r="14" spans="1:31">
      <c r="C14" s="55">
        <v>39629</v>
      </c>
      <c r="D14" s="54"/>
      <c r="E14" s="77" t="e">
        <f t="shared" ref="E14:E29" si="0">D14/D10-1</f>
        <v>#DIV/0!</v>
      </c>
      <c r="F14" s="8"/>
      <c r="G14" s="56"/>
      <c r="H14" s="8"/>
      <c r="I14" s="8"/>
      <c r="J14" s="8"/>
      <c r="T14" s="87" t="str">
        <f>IF(C14&gt;EOMONTH(DATE('Input|General'!$G$12,MONTH('Input|General'!$G$9),1),0),"Ok",IF(ISBLANK($D14),"Check","Ok"))</f>
        <v>Check</v>
      </c>
    </row>
    <row r="15" spans="1:31">
      <c r="C15" s="55">
        <v>39721</v>
      </c>
      <c r="D15" s="54"/>
      <c r="E15" s="77" t="e">
        <f t="shared" si="0"/>
        <v>#DIV/0!</v>
      </c>
      <c r="F15" s="8"/>
      <c r="G15" s="56"/>
      <c r="H15" s="8"/>
      <c r="I15" s="8"/>
      <c r="J15" s="8"/>
      <c r="T15" s="87" t="str">
        <f>IF(C15&gt;EOMONTH(DATE('Input|General'!$G$12,MONTH('Input|General'!$G$9),1),0),"Ok",IF(ISBLANK($D15),"Check","Ok"))</f>
        <v>Check</v>
      </c>
    </row>
    <row r="16" spans="1:31">
      <c r="C16" s="55">
        <v>39813</v>
      </c>
      <c r="D16" s="54"/>
      <c r="E16" s="77" t="e">
        <f t="shared" si="0"/>
        <v>#DIV/0!</v>
      </c>
      <c r="F16" s="8"/>
      <c r="G16" s="56"/>
      <c r="H16" s="8"/>
      <c r="I16" s="8"/>
      <c r="J16" s="8"/>
      <c r="T16" s="87" t="str">
        <f>IF(C16&gt;EOMONTH(DATE('Input|General'!$G$12,MONTH('Input|General'!$G$9),1),0),"Ok",IF(ISBLANK($D16),"Check","Ok"))</f>
        <v>Check</v>
      </c>
    </row>
    <row r="17" spans="3:20">
      <c r="C17" s="55">
        <v>39903</v>
      </c>
      <c r="D17" s="54"/>
      <c r="E17" s="77" t="e">
        <f t="shared" si="0"/>
        <v>#DIV/0!</v>
      </c>
      <c r="F17" s="8"/>
      <c r="G17" s="56"/>
      <c r="H17" s="8"/>
      <c r="I17" s="8"/>
      <c r="J17" s="8"/>
      <c r="T17" s="87" t="str">
        <f>IF(C17&gt;EOMONTH(DATE('Input|General'!$G$12,MONTH('Input|General'!$G$9),1),0),"Ok",IF(ISBLANK($D17),"Check","Ok"))</f>
        <v>Check</v>
      </c>
    </row>
    <row r="18" spans="3:20">
      <c r="C18" s="55">
        <v>39994</v>
      </c>
      <c r="D18" s="54"/>
      <c r="E18" s="77" t="e">
        <f t="shared" si="0"/>
        <v>#DIV/0!</v>
      </c>
      <c r="F18" s="8"/>
      <c r="G18" s="56"/>
      <c r="H18" s="8"/>
      <c r="I18" s="8"/>
      <c r="J18" s="8"/>
      <c r="T18" s="87" t="str">
        <f>IF(C18&gt;EOMONTH(DATE('Input|General'!$G$12,MONTH('Input|General'!$G$9),1),0),"Ok",IF(ISBLANK($D18),"Check","Ok"))</f>
        <v>Check</v>
      </c>
    </row>
    <row r="19" spans="3:20">
      <c r="C19" s="55">
        <v>40086</v>
      </c>
      <c r="D19" s="54"/>
      <c r="E19" s="77" t="e">
        <f t="shared" si="0"/>
        <v>#DIV/0!</v>
      </c>
      <c r="F19" s="8"/>
      <c r="G19" s="56"/>
      <c r="H19" s="8"/>
      <c r="I19" s="8"/>
      <c r="J19" s="8"/>
      <c r="T19" s="87" t="str">
        <f>IF(C19&gt;EOMONTH(DATE('Input|General'!$G$12,MONTH('Input|General'!$G$9),1),0),"Ok",IF(ISBLANK($D19),"Check","Ok"))</f>
        <v>Check</v>
      </c>
    </row>
    <row r="20" spans="3:20">
      <c r="C20" s="55">
        <v>40178</v>
      </c>
      <c r="D20" s="54"/>
      <c r="E20" s="77" t="e">
        <f t="shared" si="0"/>
        <v>#DIV/0!</v>
      </c>
      <c r="F20" s="8"/>
      <c r="G20" s="56"/>
      <c r="H20" s="8"/>
      <c r="I20" s="8"/>
      <c r="J20" s="8"/>
      <c r="T20" s="87" t="str">
        <f>IF(C20&gt;EOMONTH(DATE('Input|General'!$G$12,MONTH('Input|General'!$G$9),1),0),"Ok",IF(ISBLANK($D20),"Check","Ok"))</f>
        <v>Check</v>
      </c>
    </row>
    <row r="21" spans="3:20">
      <c r="C21" s="55">
        <v>40268</v>
      </c>
      <c r="D21" s="54"/>
      <c r="E21" s="77" t="e">
        <f t="shared" si="0"/>
        <v>#DIV/0!</v>
      </c>
      <c r="F21" s="156">
        <v>66.3</v>
      </c>
      <c r="G21" s="56"/>
      <c r="H21" s="122"/>
      <c r="I21" s="8"/>
      <c r="J21" s="8"/>
      <c r="T21" s="87" t="str">
        <f>IF(C21&gt;EOMONTH(DATE('Input|General'!$G$12,MONTH('Input|General'!$G$9),1),0),"Ok",IF(ISBLANK($F21),"Check","Ok"))</f>
        <v>Ok</v>
      </c>
    </row>
    <row r="22" spans="3:20">
      <c r="C22" s="55">
        <v>40359</v>
      </c>
      <c r="D22" s="54"/>
      <c r="E22" s="77" t="e">
        <f t="shared" si="0"/>
        <v>#DIV/0!</v>
      </c>
      <c r="F22" s="156">
        <v>66.709999999999994</v>
      </c>
      <c r="G22" s="56"/>
      <c r="H22" s="122"/>
      <c r="I22" s="8"/>
      <c r="J22" s="8"/>
      <c r="T22" s="87" t="str">
        <f>IF(C22&gt;EOMONTH(DATE('Input|General'!$G$12,MONTH('Input|General'!$G$9),1),0),"Ok",IF(ISBLANK($F22),"Check","Ok"))</f>
        <v>Ok</v>
      </c>
    </row>
    <row r="23" spans="3:20">
      <c r="C23" s="55">
        <v>40451</v>
      </c>
      <c r="D23" s="54"/>
      <c r="E23" s="77" t="e">
        <f t="shared" si="0"/>
        <v>#DIV/0!</v>
      </c>
      <c r="F23" s="156">
        <v>67.2</v>
      </c>
      <c r="G23" s="56"/>
      <c r="H23" s="122"/>
      <c r="I23" s="8"/>
      <c r="J23" s="8"/>
      <c r="T23" s="87" t="str">
        <f>IF(C23&gt;EOMONTH(DATE('Input|General'!$G$12,MONTH('Input|General'!$G$9),1),0),"Ok",IF(ISBLANK($F23),"Check","Ok"))</f>
        <v>Ok</v>
      </c>
    </row>
    <row r="24" spans="3:20">
      <c r="C24" s="55">
        <v>40543</v>
      </c>
      <c r="D24" s="54"/>
      <c r="E24" s="77" t="e">
        <f t="shared" si="0"/>
        <v>#DIV/0!</v>
      </c>
      <c r="F24" s="156">
        <v>67.48</v>
      </c>
      <c r="G24" s="56"/>
      <c r="H24" s="122"/>
      <c r="I24" s="8"/>
      <c r="J24" s="8"/>
      <c r="T24" s="87" t="str">
        <f>IF(C24&gt;EOMONTH(DATE('Input|General'!$G$12,MONTH('Input|General'!$G$9),1),0),"Ok",IF(ISBLANK($F24),"Check","Ok"))</f>
        <v>Ok</v>
      </c>
    </row>
    <row r="25" spans="3:20">
      <c r="C25" s="55">
        <v>40633</v>
      </c>
      <c r="D25" s="54"/>
      <c r="E25" s="77" t="e">
        <f t="shared" si="0"/>
        <v>#DIV/0!</v>
      </c>
      <c r="F25" s="156">
        <v>68.45</v>
      </c>
      <c r="G25" s="77">
        <f t="shared" ref="G25:G56" si="1">IF(ISBLANK(F25),"",F25/F21-1)</f>
        <v>3.2428355957767829E-2</v>
      </c>
      <c r="H25" s="122"/>
      <c r="I25" s="8"/>
      <c r="J25" s="8"/>
      <c r="T25" s="87" t="str">
        <f>IF(C25&gt;EOMONTH(DATE('Input|General'!$G$12,MONTH('Input|General'!$G$9),1),0),"Ok",IF(ISBLANK($F25),"Check","Ok"))</f>
        <v>Ok</v>
      </c>
    </row>
    <row r="26" spans="3:20">
      <c r="C26" s="55">
        <v>40724</v>
      </c>
      <c r="D26" s="54"/>
      <c r="E26" s="77" t="e">
        <f t="shared" si="0"/>
        <v>#DIV/0!</v>
      </c>
      <c r="F26" s="156">
        <v>69.08</v>
      </c>
      <c r="G26" s="77">
        <f t="shared" si="1"/>
        <v>3.5526907510118555E-2</v>
      </c>
      <c r="H26" s="122"/>
      <c r="I26" s="8"/>
      <c r="J26" s="8"/>
      <c r="T26" s="87" t="str">
        <f>IF(C26&gt;EOMONTH(DATE('Input|General'!$G$12,MONTH('Input|General'!$G$9),1),0),"Ok",IF(ISBLANK($F26),"Check","Ok"))</f>
        <v>Ok</v>
      </c>
    </row>
    <row r="27" spans="3:20">
      <c r="C27" s="55">
        <v>40816</v>
      </c>
      <c r="D27" s="54"/>
      <c r="E27" s="77" t="e">
        <f t="shared" si="0"/>
        <v>#DIV/0!</v>
      </c>
      <c r="F27" s="156">
        <v>69.5</v>
      </c>
      <c r="G27" s="77">
        <f t="shared" si="1"/>
        <v>3.4226190476190466E-2</v>
      </c>
      <c r="H27" s="122"/>
      <c r="I27" s="8"/>
      <c r="J27" s="8"/>
      <c r="T27" s="87" t="str">
        <f>IF(C27&gt;EOMONTH(DATE('Input|General'!$G$12,MONTH('Input|General'!$G$9),1),0),"Ok",IF(ISBLANK($F27),"Check","Ok"))</f>
        <v>Ok</v>
      </c>
    </row>
    <row r="28" spans="3:20">
      <c r="C28" s="55">
        <v>40908</v>
      </c>
      <c r="D28" s="54"/>
      <c r="E28" s="77" t="e">
        <f t="shared" si="0"/>
        <v>#DIV/0!</v>
      </c>
      <c r="F28" s="156">
        <v>69.5</v>
      </c>
      <c r="G28" s="77">
        <f t="shared" si="1"/>
        <v>2.9934795494961364E-2</v>
      </c>
      <c r="H28" s="122"/>
      <c r="I28" s="8"/>
      <c r="J28" s="8"/>
      <c r="T28" s="87" t="str">
        <f>IF(C28&gt;EOMONTH(DATE('Input|General'!$G$12,MONTH('Input|General'!$G$9),1),0),"Ok",IF(ISBLANK($F28),"Check","Ok"))</f>
        <v>Ok</v>
      </c>
    </row>
    <row r="29" spans="3:20">
      <c r="C29" s="55">
        <v>40999</v>
      </c>
      <c r="D29" s="54"/>
      <c r="E29" s="77" t="e">
        <f t="shared" si="0"/>
        <v>#DIV/0!</v>
      </c>
      <c r="F29" s="156">
        <v>69.569999999999993</v>
      </c>
      <c r="G29" s="77">
        <f t="shared" si="1"/>
        <v>1.6362308254199931E-2</v>
      </c>
      <c r="H29" s="122"/>
      <c r="I29" s="8"/>
      <c r="J29" s="8"/>
      <c r="T29" s="87" t="str">
        <f>IF(C29&gt;EOMONTH(DATE('Input|General'!$G$12,MONTH('Input|General'!$G$9),1),0),"Ok",IF(ISBLANK($F29),"Check","Ok"))</f>
        <v>Ok</v>
      </c>
    </row>
    <row r="30" spans="3:20">
      <c r="C30" s="55">
        <v>41090</v>
      </c>
      <c r="D30" s="8"/>
      <c r="E30" s="8"/>
      <c r="F30" s="156">
        <v>69.92</v>
      </c>
      <c r="G30" s="77">
        <f t="shared" si="1"/>
        <v>1.2159814707585426E-2</v>
      </c>
      <c r="H30" s="122"/>
      <c r="I30" s="8"/>
      <c r="J30" s="8"/>
      <c r="T30" s="87" t="str">
        <f>IF(C30&gt;EOMONTH(DATE('Input|General'!$G$12,MONTH('Input|General'!$G$9),1),0),"Ok",IF(ISBLANK($F30),"Check","Ok"))</f>
        <v>Ok</v>
      </c>
    </row>
    <row r="31" spans="3:20">
      <c r="C31" s="55">
        <v>41182</v>
      </c>
      <c r="D31" s="8"/>
      <c r="E31" s="8"/>
      <c r="F31" s="156">
        <v>70.89</v>
      </c>
      <c r="G31" s="77">
        <f t="shared" si="1"/>
        <v>2.0000000000000018E-2</v>
      </c>
      <c r="H31" s="122"/>
      <c r="I31" s="8"/>
      <c r="J31" s="8"/>
      <c r="T31" s="87" t="str">
        <f>IF(C31&gt;EOMONTH(DATE('Input|General'!$G$12,MONTH('Input|General'!$G$9),1),0),"Ok",IF(ISBLANK($F31),"Check","Ok"))</f>
        <v>Ok</v>
      </c>
    </row>
    <row r="32" spans="3:20">
      <c r="C32" s="55">
        <v>41274</v>
      </c>
      <c r="D32" s="8"/>
      <c r="E32" s="8"/>
      <c r="F32" s="156">
        <v>71.03</v>
      </c>
      <c r="G32" s="77">
        <f t="shared" si="1"/>
        <v>2.2014388489208558E-2</v>
      </c>
      <c r="H32" s="122"/>
      <c r="I32" s="8"/>
      <c r="J32" s="8"/>
      <c r="T32" s="87" t="str">
        <f>IF(C32&gt;EOMONTH(DATE('Input|General'!$G$12,MONTH('Input|General'!$G$9),1),0),"Ok",IF(ISBLANK($F32),"Check","Ok"))</f>
        <v>Ok</v>
      </c>
    </row>
    <row r="33" spans="3:20">
      <c r="C33" s="55">
        <v>41364</v>
      </c>
      <c r="D33" s="8"/>
      <c r="E33" s="8"/>
      <c r="F33" s="156">
        <v>71.31</v>
      </c>
      <c r="G33" s="77">
        <f t="shared" si="1"/>
        <v>2.5010780508840202E-2</v>
      </c>
      <c r="H33" s="122"/>
      <c r="I33" s="8"/>
      <c r="J33" s="8"/>
      <c r="T33" s="87" t="str">
        <f>IF(C33&gt;EOMONTH(DATE('Input|General'!$G$12,MONTH('Input|General'!$G$9),1),0),"Ok",IF(ISBLANK($F33),"Check","Ok"))</f>
        <v>Ok</v>
      </c>
    </row>
    <row r="34" spans="3:20">
      <c r="C34" s="55">
        <v>41455</v>
      </c>
      <c r="D34" s="8"/>
      <c r="E34" s="8"/>
      <c r="F34" s="156">
        <v>71.59</v>
      </c>
      <c r="G34" s="77">
        <f t="shared" si="1"/>
        <v>2.3884439359267651E-2</v>
      </c>
      <c r="H34" s="122"/>
      <c r="I34" s="8"/>
      <c r="J34" s="8"/>
      <c r="T34" s="87" t="str">
        <f>IF(C34&gt;EOMONTH(DATE('Input|General'!$G$12,MONTH('Input|General'!$G$9),1),0),"Ok",IF(ISBLANK($F34),"Check","Ok"))</f>
        <v>Ok</v>
      </c>
    </row>
    <row r="35" spans="3:20">
      <c r="C35" s="55">
        <v>41547</v>
      </c>
      <c r="D35" s="8"/>
      <c r="E35" s="8"/>
      <c r="F35" s="156">
        <v>72.42</v>
      </c>
      <c r="G35" s="77">
        <f t="shared" si="1"/>
        <v>2.1582733812949728E-2</v>
      </c>
      <c r="H35" s="122"/>
      <c r="I35" s="8"/>
      <c r="J35" s="8"/>
      <c r="T35" s="87" t="str">
        <f>IF(C35&gt;EOMONTH(DATE('Input|General'!$G$12,MONTH('Input|General'!$G$9),1),0),"Ok",IF(ISBLANK($F35),"Check","Ok"))</f>
        <v>Ok</v>
      </c>
    </row>
    <row r="36" spans="3:20">
      <c r="C36" s="55">
        <v>41639</v>
      </c>
      <c r="D36" s="8"/>
      <c r="E36" s="8"/>
      <c r="F36" s="156">
        <v>72.98</v>
      </c>
      <c r="G36" s="77">
        <f t="shared" si="1"/>
        <v>2.7453188793467698E-2</v>
      </c>
      <c r="H36" s="122"/>
      <c r="I36" s="8"/>
      <c r="J36" s="8"/>
      <c r="T36" s="87" t="str">
        <f>IF(C36&gt;EOMONTH(DATE('Input|General'!$G$12,MONTH('Input|General'!$G$9),1),0),"Ok",IF(ISBLANK($F36),"Check","Ok"))</f>
        <v>Ok</v>
      </c>
    </row>
    <row r="37" spans="3:20">
      <c r="C37" s="55">
        <v>41729</v>
      </c>
      <c r="D37" s="8"/>
      <c r="E37" s="8"/>
      <c r="F37" s="156">
        <v>73.400000000000006</v>
      </c>
      <c r="G37" s="77">
        <f t="shared" si="1"/>
        <v>2.930865236292246E-2</v>
      </c>
      <c r="H37" s="122"/>
      <c r="I37" s="8"/>
      <c r="J37" s="8"/>
      <c r="T37" s="87" t="str">
        <f>IF(C37&gt;EOMONTH(DATE('Input|General'!$G$12,MONTH('Input|General'!$G$9),1),0),"Ok",IF(ISBLANK($F37),"Check","Ok"))</f>
        <v>Ok</v>
      </c>
    </row>
    <row r="38" spans="3:20">
      <c r="C38" s="55">
        <v>41820</v>
      </c>
      <c r="D38" s="8"/>
      <c r="E38" s="8"/>
      <c r="F38" s="156">
        <v>73.75</v>
      </c>
      <c r="G38" s="77">
        <f t="shared" si="1"/>
        <v>3.0171811705545393E-2</v>
      </c>
      <c r="H38" s="122"/>
      <c r="I38" s="8"/>
      <c r="J38" s="8"/>
      <c r="T38" s="87" t="str">
        <f>IF(C38&gt;EOMONTH(DATE('Input|General'!$G$12,MONTH('Input|General'!$G$9),1),0),"Ok",IF(ISBLANK($F38),"Check","Ok"))</f>
        <v>Ok</v>
      </c>
    </row>
    <row r="39" spans="3:20">
      <c r="C39" s="55">
        <v>41912</v>
      </c>
      <c r="D39" s="8"/>
      <c r="E39" s="8"/>
      <c r="F39" s="156">
        <v>74.09</v>
      </c>
      <c r="G39" s="77">
        <f t="shared" si="1"/>
        <v>2.305992819663083E-2</v>
      </c>
      <c r="H39" s="122"/>
      <c r="I39" s="8"/>
      <c r="J39" s="8"/>
      <c r="T39" s="87" t="str">
        <f>IF(C39&gt;EOMONTH(DATE('Input|General'!$G$12,MONTH('Input|General'!$G$9),1),0),"Ok",IF(ISBLANK($F39),"Check","Ok"))</f>
        <v>Ok</v>
      </c>
    </row>
    <row r="40" spans="3:20">
      <c r="C40" s="55">
        <v>42004</v>
      </c>
      <c r="D40" s="8"/>
      <c r="E40" s="8"/>
      <c r="F40" s="156">
        <v>74.23</v>
      </c>
      <c r="G40" s="77">
        <f t="shared" si="1"/>
        <v>1.7127980268566656E-2</v>
      </c>
      <c r="H40" s="122"/>
      <c r="I40" s="8"/>
      <c r="J40" s="8"/>
      <c r="T40" s="87" t="str">
        <f>IF(C40&gt;EOMONTH(DATE('Input|General'!$G$12,MONTH('Input|General'!$G$9),1),0),"Ok",IF(ISBLANK($F40),"Check","Ok"))</f>
        <v>Ok</v>
      </c>
    </row>
    <row r="41" spans="3:20">
      <c r="C41" s="55">
        <v>42094</v>
      </c>
      <c r="D41" s="8"/>
      <c r="E41" s="8"/>
      <c r="F41" s="156">
        <v>74.37</v>
      </c>
      <c r="G41" s="77">
        <f t="shared" si="1"/>
        <v>1.3215258855585832E-2</v>
      </c>
      <c r="H41" s="122"/>
      <c r="I41" s="8"/>
      <c r="J41" s="8"/>
      <c r="T41" s="87" t="str">
        <f>IF(C41&gt;EOMONTH(DATE('Input|General'!$G$12,MONTH('Input|General'!$G$9),1),0),"Ok",IF(ISBLANK($F41),"Check","Ok"))</f>
        <v>Ok</v>
      </c>
    </row>
    <row r="42" spans="3:20">
      <c r="C42" s="55">
        <v>42185</v>
      </c>
      <c r="D42" s="8"/>
      <c r="E42" s="8"/>
      <c r="F42" s="156">
        <v>74.86</v>
      </c>
      <c r="G42" s="77">
        <f t="shared" si="1"/>
        <v>1.5050847457627192E-2</v>
      </c>
      <c r="H42" s="122"/>
      <c r="I42" s="8"/>
      <c r="J42" s="8"/>
      <c r="T42" s="87" t="str">
        <f>IF(C42&gt;EOMONTH(DATE('Input|General'!$G$12,MONTH('Input|General'!$G$9),1),0),"Ok",IF(ISBLANK($F42),"Check","Ok"))</f>
        <v>Ok</v>
      </c>
    </row>
    <row r="43" spans="3:20">
      <c r="C43" s="55">
        <v>42277</v>
      </c>
      <c r="D43" s="8"/>
      <c r="E43" s="8"/>
      <c r="F43" s="156">
        <v>75.209999999999994</v>
      </c>
      <c r="G43" s="77">
        <f t="shared" si="1"/>
        <v>1.5116749898771653E-2</v>
      </c>
      <c r="H43" s="122"/>
      <c r="I43" s="8"/>
      <c r="J43" s="8"/>
      <c r="T43" s="87" t="str">
        <f>IF(C43&gt;EOMONTH(DATE('Input|General'!$G$12,MONTH('Input|General'!$G$9),1),0),"Ok",IF(ISBLANK($F43),"Check","Ok"))</f>
        <v>Ok</v>
      </c>
    </row>
    <row r="44" spans="3:20">
      <c r="C44" s="55">
        <v>42369</v>
      </c>
      <c r="D44" s="8"/>
      <c r="E44" s="8"/>
      <c r="F44" s="156">
        <v>75.489999999999995</v>
      </c>
      <c r="G44" s="77">
        <f t="shared" si="1"/>
        <v>1.6974269163410938E-2</v>
      </c>
      <c r="H44" s="122"/>
      <c r="I44" s="8"/>
      <c r="J44" s="8"/>
      <c r="T44" s="87" t="str">
        <f>IF(C44&gt;EOMONTH(DATE('Input|General'!$G$12,MONTH('Input|General'!$G$9),1),0),"Ok",IF(ISBLANK($F44),"Check","Ok"))</f>
        <v>Ok</v>
      </c>
    </row>
    <row r="45" spans="3:20">
      <c r="C45" s="55">
        <v>42460</v>
      </c>
      <c r="D45" s="8"/>
      <c r="E45" s="8"/>
      <c r="F45" s="156">
        <v>75.349999999999994</v>
      </c>
      <c r="G45" s="77">
        <f t="shared" si="1"/>
        <v>1.3177356460938316E-2</v>
      </c>
      <c r="H45" s="122"/>
      <c r="I45" s="8"/>
      <c r="J45" s="8"/>
      <c r="T45" s="87" t="str">
        <f>IF(C45&gt;EOMONTH(DATE('Input|General'!$G$12,MONTH('Input|General'!$G$9),1),0),"Ok",IF(ISBLANK($F45),"Check","Ok"))</f>
        <v>Ok</v>
      </c>
    </row>
    <row r="46" spans="3:20">
      <c r="C46" s="55">
        <v>42551</v>
      </c>
      <c r="D46" s="8"/>
      <c r="E46" s="8"/>
      <c r="F46" s="156">
        <v>75.63</v>
      </c>
      <c r="G46" s="77">
        <f t="shared" si="1"/>
        <v>1.0285866951643019E-2</v>
      </c>
      <c r="H46" s="122"/>
      <c r="I46" s="8"/>
      <c r="J46" s="8"/>
      <c r="T46" s="87" t="str">
        <f>IF(C46&gt;EOMONTH(DATE('Input|General'!$G$12,MONTH('Input|General'!$G$9),1),0),"Ok",IF(ISBLANK($F46),"Check","Ok"))</f>
        <v>Ok</v>
      </c>
    </row>
    <row r="47" spans="3:20">
      <c r="C47" s="55">
        <v>42643</v>
      </c>
      <c r="D47" s="8"/>
      <c r="E47" s="8"/>
      <c r="F47" s="156">
        <v>76.180000000000007</v>
      </c>
      <c r="G47" s="77">
        <f t="shared" si="1"/>
        <v>1.2897221114213764E-2</v>
      </c>
      <c r="H47" s="122"/>
      <c r="I47" s="8"/>
      <c r="J47" s="8"/>
      <c r="T47" s="87" t="str">
        <f>IF(C47&gt;EOMONTH(DATE('Input|General'!$G$12,MONTH('Input|General'!$G$9),1),0),"Ok",IF(ISBLANK($F47),"Check","Ok"))</f>
        <v>Ok</v>
      </c>
    </row>
    <row r="48" spans="3:20">
      <c r="C48" s="55">
        <v>42735</v>
      </c>
      <c r="D48" s="8"/>
      <c r="E48" s="8"/>
      <c r="F48" s="156">
        <v>76.599999999999994</v>
      </c>
      <c r="G48" s="77">
        <f t="shared" si="1"/>
        <v>1.4703934295933196E-2</v>
      </c>
      <c r="H48" s="122"/>
      <c r="I48" s="8"/>
      <c r="J48" s="8"/>
      <c r="T48" s="87" t="str">
        <f>IF(C48&gt;EOMONTH(DATE('Input|General'!$G$12,MONTH('Input|General'!$G$9),1),0),"Ok",IF(ISBLANK($F48),"Check","Ok"))</f>
        <v>Ok</v>
      </c>
    </row>
    <row r="49" spans="3:20">
      <c r="C49" s="55">
        <v>42825</v>
      </c>
      <c r="D49" s="8"/>
      <c r="E49" s="8"/>
      <c r="F49" s="156">
        <v>76.95</v>
      </c>
      <c r="G49" s="77">
        <f t="shared" si="1"/>
        <v>2.1234240212342437E-2</v>
      </c>
      <c r="H49" s="122"/>
      <c r="I49" s="8"/>
      <c r="J49" s="8"/>
      <c r="T49" s="87" t="str">
        <f>IF(C49&gt;EOMONTH(DATE('Input|General'!$G$12,MONTH('Input|General'!$G$9),1),0),"Ok",IF(ISBLANK($F49),"Check","Ok"))</f>
        <v>Ok</v>
      </c>
    </row>
    <row r="50" spans="3:20">
      <c r="C50" s="55">
        <v>42916</v>
      </c>
      <c r="D50" s="8"/>
      <c r="E50" s="8"/>
      <c r="F50" s="156">
        <v>77.09</v>
      </c>
      <c r="G50" s="77">
        <f t="shared" si="1"/>
        <v>1.9304508792807207E-2</v>
      </c>
      <c r="H50" s="123"/>
      <c r="I50" s="8"/>
      <c r="J50" s="8"/>
      <c r="T50" s="87" t="str">
        <f>IF(C50&gt;EOMONTH(DATE('Input|General'!$G$12,MONTH('Input|General'!$G$9),1),0),"Ok",IF(ISBLANK($F50),"Check","Ok"))</f>
        <v>Ok</v>
      </c>
    </row>
    <row r="51" spans="3:20">
      <c r="C51" s="55">
        <v>43008</v>
      </c>
      <c r="D51" s="8"/>
      <c r="E51" s="8"/>
      <c r="F51" s="156">
        <v>77.58</v>
      </c>
      <c r="G51" s="77">
        <f t="shared" si="1"/>
        <v>1.8377526909949982E-2</v>
      </c>
      <c r="H51" s="122"/>
      <c r="I51" s="8"/>
      <c r="J51" s="8"/>
      <c r="T51" s="87" t="str">
        <f>IF(C51&gt;EOMONTH(DATE('Input|General'!$G$12,MONTH('Input|General'!$G$9),1),0),"Ok",IF(ISBLANK($F51),"Check","Ok"))</f>
        <v>Ok</v>
      </c>
    </row>
    <row r="52" spans="3:20">
      <c r="C52" s="55">
        <v>43100</v>
      </c>
      <c r="D52" s="8"/>
      <c r="E52" s="8"/>
      <c r="F52" s="156">
        <v>78.06</v>
      </c>
      <c r="G52" s="77">
        <f t="shared" si="1"/>
        <v>1.9060052219321166E-2</v>
      </c>
      <c r="H52" s="122"/>
      <c r="I52" s="8"/>
      <c r="J52" s="8"/>
      <c r="T52" s="87" t="str">
        <f>IF(C52&gt;EOMONTH(DATE('Input|General'!$G$12,MONTH('Input|General'!$G$9),1),0),"Ok",IF(ISBLANK($F52),"Check","Ok"))</f>
        <v>Ok</v>
      </c>
    </row>
    <row r="53" spans="3:20">
      <c r="C53" s="55">
        <v>43190</v>
      </c>
      <c r="D53" s="8"/>
      <c r="E53" s="8"/>
      <c r="F53" s="156">
        <v>78.41</v>
      </c>
      <c r="G53" s="77">
        <f t="shared" si="1"/>
        <v>1.8973359324236494E-2</v>
      </c>
      <c r="H53" s="122"/>
      <c r="I53" s="8"/>
      <c r="J53" s="8"/>
      <c r="T53" s="87" t="str">
        <f>IF(C53&gt;EOMONTH(DATE('Input|General'!$G$12,MONTH('Input|General'!$G$9),1),0),"Ok",IF(ISBLANK($F53),"Check","Ok"))</f>
        <v>Ok</v>
      </c>
    </row>
    <row r="54" spans="3:20">
      <c r="C54" s="55">
        <v>43281</v>
      </c>
      <c r="D54" s="8"/>
      <c r="E54" s="8"/>
      <c r="F54" s="156">
        <v>78.69</v>
      </c>
      <c r="G54" s="77">
        <f t="shared" si="1"/>
        <v>2.0754961733039146E-2</v>
      </c>
      <c r="H54" s="122"/>
      <c r="I54" s="8"/>
      <c r="J54" s="8"/>
      <c r="T54" s="87" t="str">
        <f>IF(C54&gt;EOMONTH(DATE('Input|General'!$G$12,MONTH('Input|General'!$G$9),1),0),"Ok",IF(ISBLANK($F54),"Check","Ok"))</f>
        <v>Ok</v>
      </c>
    </row>
    <row r="55" spans="3:20">
      <c r="C55" s="55">
        <v>43373</v>
      </c>
      <c r="D55" s="8"/>
      <c r="E55" s="8"/>
      <c r="F55" s="156">
        <v>79.040000000000006</v>
      </c>
      <c r="G55" s="77">
        <f t="shared" si="1"/>
        <v>1.881928332044347E-2</v>
      </c>
      <c r="H55" s="122"/>
      <c r="I55" s="8"/>
      <c r="J55" s="8"/>
      <c r="T55" s="87" t="str">
        <f>IF(C55&gt;EOMONTH(DATE('Input|General'!$G$12,MONTH('Input|General'!$G$9),1),0),"Ok",IF(ISBLANK($F55),"Check","Ok"))</f>
        <v>Ok</v>
      </c>
    </row>
    <row r="56" spans="3:20">
      <c r="C56" s="55">
        <v>43465</v>
      </c>
      <c r="D56" s="8"/>
      <c r="E56" s="8"/>
      <c r="F56" s="156">
        <v>79.459999999999994</v>
      </c>
      <c r="G56" s="77">
        <f t="shared" si="1"/>
        <v>1.7934921854983132E-2</v>
      </c>
      <c r="H56" s="122"/>
      <c r="I56" s="8"/>
      <c r="J56" s="8"/>
      <c r="T56" s="87" t="str">
        <f>IF(C56&gt;EOMONTH(DATE('Input|General'!$G$12,MONTH('Input|General'!$G$9),1),0),"Ok",IF(ISBLANK($F56),"Check","Ok"))</f>
        <v>Ok</v>
      </c>
    </row>
    <row r="57" spans="3:20">
      <c r="C57" s="55">
        <v>43555</v>
      </c>
      <c r="D57" s="8"/>
      <c r="E57" s="8"/>
      <c r="F57" s="156">
        <v>79.459999999999994</v>
      </c>
      <c r="G57" s="77">
        <f t="shared" ref="G57:G90" si="2">IF(ISBLANK(F57),"",F57/F53-1)</f>
        <v>1.3391149088126442E-2</v>
      </c>
      <c r="H57" s="122"/>
      <c r="I57" s="8"/>
      <c r="J57" s="8"/>
      <c r="T57" s="87" t="str">
        <f>IF(C57&gt;EOMONTH(DATE('Input|General'!$G$12,MONTH('Input|General'!$G$9),1),0),"Ok",IF(ISBLANK($F57),"Check","Ok"))</f>
        <v>Ok</v>
      </c>
    </row>
    <row r="58" spans="3:20">
      <c r="C58" s="55">
        <v>43646</v>
      </c>
      <c r="D58" s="8"/>
      <c r="E58" s="8"/>
      <c r="F58" s="156">
        <v>79.94</v>
      </c>
      <c r="G58" s="77">
        <f t="shared" si="2"/>
        <v>1.5885118820688771E-2</v>
      </c>
      <c r="H58" s="122"/>
      <c r="I58" s="8"/>
      <c r="J58" s="8"/>
      <c r="T58" s="87" t="str">
        <f>IF(C58&gt;EOMONTH(DATE('Input|General'!$G$12,MONTH('Input|General'!$G$9),1),0),"Ok",IF(ISBLANK($F58),"Check","Ok"))</f>
        <v>Ok</v>
      </c>
    </row>
    <row r="59" spans="3:20">
      <c r="C59" s="55">
        <v>43738</v>
      </c>
      <c r="D59" s="8"/>
      <c r="E59" s="8"/>
      <c r="F59" s="156">
        <v>80.36</v>
      </c>
      <c r="G59" s="77">
        <f t="shared" si="2"/>
        <v>1.6700404858299489E-2</v>
      </c>
      <c r="H59" s="122"/>
      <c r="I59" s="8"/>
      <c r="J59" s="8"/>
      <c r="T59" s="87" t="str">
        <f>IF(C59&gt;EOMONTH(DATE('Input|General'!$G$12,MONTH('Input|General'!$G$9),1),0),"Ok",IF(ISBLANK($F59),"Check","Ok"))</f>
        <v>Ok</v>
      </c>
    </row>
    <row r="60" spans="3:20">
      <c r="C60" s="55">
        <v>43830</v>
      </c>
      <c r="D60" s="8"/>
      <c r="E60" s="8"/>
      <c r="F60" s="156">
        <v>80.92</v>
      </c>
      <c r="G60" s="77">
        <f t="shared" si="2"/>
        <v>1.8374024666498956E-2</v>
      </c>
      <c r="H60" s="122"/>
      <c r="I60" s="8"/>
      <c r="J60" s="8"/>
      <c r="T60" s="87" t="str">
        <f>IF(C60&gt;EOMONTH(DATE('Input|General'!$G$12,MONTH('Input|General'!$G$9),1),0),"Ok",IF(ISBLANK($F60),"Check","Ok"))</f>
        <v>Ok</v>
      </c>
    </row>
    <row r="61" spans="3:20">
      <c r="C61" s="55">
        <v>43921</v>
      </c>
      <c r="D61" s="8"/>
      <c r="E61" s="8"/>
      <c r="F61" s="156">
        <v>81.2</v>
      </c>
      <c r="G61" s="77">
        <f t="shared" si="2"/>
        <v>2.1897810218978186E-2</v>
      </c>
      <c r="H61" s="122"/>
      <c r="I61" s="8"/>
      <c r="J61" s="8"/>
      <c r="T61" s="87" t="str">
        <f>IF(C61&gt;EOMONTH(DATE('Input|General'!$G$12,MONTH('Input|General'!$G$9),1),0),"Ok",IF(ISBLANK($F61),"Check","Ok"))</f>
        <v>Ok</v>
      </c>
    </row>
    <row r="62" spans="3:20">
      <c r="C62" s="55">
        <v>44012</v>
      </c>
      <c r="D62" s="8"/>
      <c r="E62" s="8"/>
      <c r="F62" s="156">
        <v>79.67</v>
      </c>
      <c r="G62" s="77">
        <f t="shared" si="2"/>
        <v>-3.3775331498623329E-3</v>
      </c>
      <c r="H62" s="122"/>
      <c r="I62" s="8"/>
      <c r="J62" s="8"/>
      <c r="T62" s="87" t="str">
        <f>IF(C62&gt;EOMONTH(DATE('Input|General'!$G$12,MONTH('Input|General'!$G$9),1),0),"Ok",IF(ISBLANK($F62),"Check","Ok"))</f>
        <v>Ok</v>
      </c>
    </row>
    <row r="63" spans="3:20">
      <c r="C63" s="55">
        <v>44104</v>
      </c>
      <c r="D63" s="8"/>
      <c r="E63" s="8"/>
      <c r="F63" s="156">
        <v>80.92</v>
      </c>
      <c r="G63" s="77">
        <f t="shared" si="2"/>
        <v>6.9686411149825211E-3</v>
      </c>
      <c r="H63" s="122"/>
      <c r="I63" s="8"/>
      <c r="J63" s="8"/>
      <c r="T63" s="87" t="str">
        <f>IF(C63&gt;EOMONTH(DATE('Input|General'!$G$12,MONTH('Input|General'!$G$9),1),0),"Ok",IF(ISBLANK($F63),"Check","Ok"))</f>
        <v>Ok</v>
      </c>
    </row>
    <row r="64" spans="3:20">
      <c r="C64" s="55">
        <v>44196</v>
      </c>
      <c r="D64" s="8"/>
      <c r="E64" s="8"/>
      <c r="F64" s="156">
        <v>81.62</v>
      </c>
      <c r="G64" s="77">
        <f t="shared" si="2"/>
        <v>8.65051903114189E-3</v>
      </c>
      <c r="H64" s="122"/>
      <c r="I64" s="8"/>
      <c r="J64" s="8"/>
      <c r="T64" s="87" t="str">
        <f>IF(C64&gt;EOMONTH(DATE('Input|General'!$G$12,MONTH('Input|General'!$G$9),1),0),"Ok",IF(ISBLANK($F64),"Check","Ok"))</f>
        <v>Ok</v>
      </c>
    </row>
    <row r="65" spans="3:20">
      <c r="C65" s="55">
        <v>44286</v>
      </c>
      <c r="D65" s="8"/>
      <c r="E65" s="8"/>
      <c r="F65" s="156">
        <v>82.1</v>
      </c>
      <c r="G65" s="77">
        <f t="shared" si="2"/>
        <v>1.1083743842364324E-2</v>
      </c>
      <c r="H65" s="122"/>
      <c r="I65" s="8"/>
      <c r="J65" s="8"/>
      <c r="T65" s="87" t="str">
        <f>IF(C65&gt;EOMONTH(DATE('Input|General'!$G$12,MONTH('Input|General'!$G$9),1),0),"Ok",IF(ISBLANK($F65),"Check","Ok"))</f>
        <v>Ok</v>
      </c>
    </row>
    <row r="66" spans="3:20">
      <c r="C66" s="55">
        <v>44377</v>
      </c>
      <c r="D66" s="8"/>
      <c r="E66" s="8"/>
      <c r="F66" s="156">
        <v>82.73</v>
      </c>
      <c r="G66" s="77">
        <f t="shared" si="2"/>
        <v>3.8408434793523405E-2</v>
      </c>
      <c r="H66" s="122"/>
      <c r="I66" s="8"/>
      <c r="J66" s="8"/>
      <c r="T66" s="87" t="str">
        <f>IF(C66&gt;EOMONTH(DATE('Input|General'!$G$12,MONTH('Input|General'!$G$9),1),0),"Ok",IF(ISBLANK($F66),"Check","Ok"))</f>
        <v>Ok</v>
      </c>
    </row>
    <row r="67" spans="3:20">
      <c r="C67" s="55">
        <v>44469</v>
      </c>
      <c r="D67" s="8"/>
      <c r="E67" s="8"/>
      <c r="F67" s="156">
        <v>83.36</v>
      </c>
      <c r="G67" s="77">
        <f t="shared" si="2"/>
        <v>3.0153237765694563E-2</v>
      </c>
      <c r="H67" s="122"/>
      <c r="I67" s="8"/>
      <c r="J67" s="8"/>
      <c r="T67" s="87" t="str">
        <f>IF(C67&gt;EOMONTH(DATE('Input|General'!$G$12,MONTH('Input|General'!$G$9),1),0),"Ok",IF(ISBLANK($F67),"Check","Ok"))</f>
        <v>Ok</v>
      </c>
    </row>
    <row r="68" spans="3:20">
      <c r="C68" s="55">
        <v>44561</v>
      </c>
      <c r="D68" s="8"/>
      <c r="E68" s="8"/>
      <c r="F68" s="156">
        <v>84.47</v>
      </c>
      <c r="G68" s="77">
        <f t="shared" si="2"/>
        <v>3.4917912276402729E-2</v>
      </c>
      <c r="H68" s="122"/>
      <c r="I68" s="8"/>
      <c r="J68" s="8"/>
      <c r="T68" s="87" t="str">
        <f>IF(C68&gt;EOMONTH(DATE('Input|General'!$G$12,MONTH('Input|General'!$G$9),1),0),"Ok",IF(ISBLANK($F68),"Check","Ok"))</f>
        <v>Ok</v>
      </c>
    </row>
    <row r="69" spans="3:20">
      <c r="C69" s="55">
        <v>44651</v>
      </c>
      <c r="D69" s="8"/>
      <c r="E69" s="8"/>
      <c r="F69" s="156">
        <v>86.28</v>
      </c>
      <c r="G69" s="77">
        <f t="shared" si="2"/>
        <v>5.0913520097442211E-2</v>
      </c>
      <c r="H69" s="122"/>
      <c r="I69" s="8"/>
      <c r="J69" s="8"/>
      <c r="T69" s="87" t="str">
        <f>IF(C69&gt;EOMONTH(DATE('Input|General'!$G$12,MONTH('Input|General'!$G$9),1),0),"Ok",IF(ISBLANK($F69),"Check","Ok"))</f>
        <v>Ok</v>
      </c>
    </row>
    <row r="70" spans="3:20">
      <c r="C70" s="55">
        <v>44742</v>
      </c>
      <c r="D70" s="8"/>
      <c r="E70" s="8"/>
      <c r="F70" s="156">
        <v>87.81</v>
      </c>
      <c r="G70" s="77">
        <f t="shared" si="2"/>
        <v>6.1404569080140137E-2</v>
      </c>
      <c r="H70" s="122"/>
      <c r="I70" s="8"/>
      <c r="J70" s="8"/>
      <c r="T70" s="87" t="str">
        <f>IF(C70&gt;EOMONTH(DATE('Input|General'!$G$12,MONTH('Input|General'!$G$9),1),0),"Ok",IF(ISBLANK($F70),"Check","Ok"))</f>
        <v>Ok</v>
      </c>
    </row>
    <row r="71" spans="3:20">
      <c r="C71" s="55">
        <v>44834</v>
      </c>
      <c r="D71" s="8"/>
      <c r="E71" s="8"/>
      <c r="F71" s="156">
        <v>89.42</v>
      </c>
      <c r="G71" s="77">
        <f t="shared" si="2"/>
        <v>7.2696737044145809E-2</v>
      </c>
      <c r="H71" s="122"/>
      <c r="I71" s="8"/>
      <c r="J71" s="8"/>
      <c r="T71" s="87" t="str">
        <f>IF(C71&gt;EOMONTH(DATE('Input|General'!$G$12,MONTH('Input|General'!$G$9),1),0),"Ok",IF(ISBLANK($F71),"Check","Ok"))</f>
        <v>Ok</v>
      </c>
    </row>
    <row r="72" spans="3:20">
      <c r="C72" s="55">
        <v>44926</v>
      </c>
      <c r="D72" s="8"/>
      <c r="E72" s="8"/>
      <c r="F72" s="156">
        <v>91.09</v>
      </c>
      <c r="G72" s="77">
        <f t="shared" si="2"/>
        <v>7.8371019296791911E-2</v>
      </c>
      <c r="H72" s="122"/>
      <c r="I72" s="8"/>
      <c r="J72" s="8"/>
      <c r="T72" s="87" t="str">
        <f>IF(C72&gt;EOMONTH(DATE('Input|General'!$G$12,MONTH('Input|General'!$G$9),1),0),"Ok",IF(ISBLANK($F72),"Check","Ok"))</f>
        <v>Ok</v>
      </c>
    </row>
    <row r="73" spans="3:20">
      <c r="C73" s="55">
        <v>45016</v>
      </c>
      <c r="D73" s="8"/>
      <c r="E73" s="8"/>
      <c r="F73" s="156">
        <v>92.34</v>
      </c>
      <c r="G73" s="77">
        <f t="shared" si="2"/>
        <v>7.0236439499304693E-2</v>
      </c>
      <c r="H73" s="122"/>
      <c r="I73" s="8"/>
      <c r="J73" s="8"/>
      <c r="T73" s="87" t="str">
        <f>IF(C73&gt;EOMONTH(DATE('Input|General'!$G$12,MONTH('Input|General'!$G$9),1),0),"Ok",IF(ISBLANK($F73),"Check","Ok"))</f>
        <v>Ok</v>
      </c>
    </row>
    <row r="74" spans="3:20">
      <c r="C74" s="55">
        <v>45107</v>
      </c>
      <c r="D74" s="8"/>
      <c r="E74" s="8"/>
      <c r="F74" s="156">
        <v>93.11</v>
      </c>
      <c r="G74" s="77">
        <f t="shared" si="2"/>
        <v>6.0357590251679749E-2</v>
      </c>
      <c r="H74" s="122"/>
      <c r="I74" s="8"/>
      <c r="J74" s="8"/>
      <c r="T74" s="87" t="str">
        <f>IF(C74&gt;EOMONTH(DATE('Input|General'!$G$12,MONTH('Input|General'!$G$9),1),0),"Ok",IF(ISBLANK($F74),"Check","Ok"))</f>
        <v>Ok</v>
      </c>
    </row>
    <row r="75" spans="3:20">
      <c r="C75" s="55">
        <v>45199</v>
      </c>
      <c r="D75" s="8"/>
      <c r="E75" s="8"/>
      <c r="F75" s="156">
        <v>94.22</v>
      </c>
      <c r="G75" s="77">
        <f t="shared" si="2"/>
        <v>5.3679266383359403E-2</v>
      </c>
      <c r="H75" s="122"/>
      <c r="I75" s="8"/>
      <c r="J75" s="8"/>
      <c r="T75" s="87" t="str">
        <f>IF(C75&gt;EOMONTH(DATE('Input|General'!$G$12,MONTH('Input|General'!$G$9),1),0),"Ok",IF(ISBLANK($F75),"Check","Ok"))</f>
        <v>Ok</v>
      </c>
    </row>
    <row r="76" spans="3:20">
      <c r="C76" s="55">
        <v>45291</v>
      </c>
      <c r="D76" s="8"/>
      <c r="E76" s="8"/>
      <c r="F76" s="156">
        <v>94.78</v>
      </c>
      <c r="G76" s="77">
        <f>IF(ISBLANK(F76),"",F76/F72-1)</f>
        <v>4.0509386321220697E-2</v>
      </c>
      <c r="H76" s="159"/>
      <c r="I76" s="8"/>
      <c r="J76" s="8"/>
      <c r="K76" s="163"/>
      <c r="T76" s="87" t="str">
        <f>IF(C76&gt;EOMONTH(DATE('Input|General'!$G$12,MONTH('Input|General'!$G$9),1),0),"Ok",IF(ISBLANK($F76),"Check","Ok"))</f>
        <v>Ok</v>
      </c>
    </row>
    <row r="77" spans="3:20">
      <c r="C77" s="55">
        <v>45382</v>
      </c>
      <c r="D77" s="8"/>
      <c r="E77" s="8"/>
      <c r="F77" s="156">
        <v>95.68</v>
      </c>
      <c r="G77" s="77">
        <f t="shared" si="2"/>
        <v>3.6170673597574199E-2</v>
      </c>
      <c r="H77" s="159"/>
      <c r="I77" s="8"/>
      <c r="J77" s="8"/>
      <c r="K77" s="163"/>
      <c r="T77" s="87" t="str">
        <f>IF(C77&gt;EOMONTH(DATE('Input|General'!$G$12,MONTH('Input|General'!$G$9),1),0),"Ok",IF(ISBLANK($F77),"Check","Ok"))</f>
        <v>Ok</v>
      </c>
    </row>
    <row r="78" spans="3:20">
      <c r="C78" s="55">
        <v>45473</v>
      </c>
      <c r="D78" s="8"/>
      <c r="E78" s="8"/>
      <c r="F78" s="156">
        <v>96.41</v>
      </c>
      <c r="G78" s="77">
        <f t="shared" si="2"/>
        <v>3.5441950381269516E-2</v>
      </c>
      <c r="H78" s="159"/>
      <c r="I78" s="8"/>
      <c r="J78" s="8"/>
      <c r="K78" s="163"/>
      <c r="T78" s="87" t="str">
        <f>IF(C78&gt;EOMONTH(DATE('Input|General'!$G$12,MONTH('Input|General'!$G$9),1),0),"Ok",IF(ISBLANK($F78),"Check","Ok"))</f>
        <v>Ok</v>
      </c>
    </row>
    <row r="79" spans="3:20">
      <c r="C79" s="55">
        <v>45565</v>
      </c>
      <c r="D79" s="8"/>
      <c r="E79" s="8"/>
      <c r="F79" s="156">
        <v>96.62</v>
      </c>
      <c r="G79" s="77">
        <f t="shared" si="2"/>
        <v>2.5472298874973598E-2</v>
      </c>
      <c r="H79" s="159"/>
      <c r="I79" s="8"/>
      <c r="J79" s="8"/>
      <c r="K79" s="163"/>
      <c r="T79" s="87" t="str">
        <f>IF(C79&gt;EOMONTH(DATE('Input|General'!$G$12,MONTH('Input|General'!$G$9),1),0),"Ok",IF(ISBLANK($F79),"Check","Ok"))</f>
        <v>Ok</v>
      </c>
    </row>
    <row r="80" spans="3:20">
      <c r="C80" s="55">
        <v>45657</v>
      </c>
      <c r="D80" s="8"/>
      <c r="E80" s="8"/>
      <c r="F80" s="156">
        <v>96.81</v>
      </c>
      <c r="G80" s="77">
        <f t="shared" ref="G80:G82" si="3">IF(ISBLANK(F80),"",F80/F76-1)</f>
        <v>2.1418020679468297E-2</v>
      </c>
      <c r="H80" s="159"/>
      <c r="I80" s="8"/>
      <c r="J80" s="8"/>
      <c r="K80" s="163"/>
      <c r="T80" s="87" t="str">
        <f>IF(C80&gt;EOMONTH(DATE('Input|General'!$G$12,MONTH('Input|General'!$G$9),1),0),"Ok",IF(ISBLANK($F80),"Check","Ok"))</f>
        <v>Ok</v>
      </c>
    </row>
    <row r="81" spans="1:48">
      <c r="C81" s="55">
        <v>45747</v>
      </c>
      <c r="D81" s="8"/>
      <c r="E81" s="8"/>
      <c r="F81" s="156">
        <v>97.7</v>
      </c>
      <c r="G81" s="77">
        <f t="shared" si="3"/>
        <v>2.1112040133779209E-2</v>
      </c>
      <c r="H81" s="159"/>
      <c r="I81" s="8"/>
      <c r="J81" s="8"/>
      <c r="K81" s="163"/>
      <c r="T81" s="87" t="str">
        <f>IF(C81&gt;EOMONTH(DATE('Input|General'!$G$12,MONTH('Input|General'!$G$9),1),0),"Ok",IF(ISBLANK($F81),"Check","Ok"))</f>
        <v>Ok</v>
      </c>
    </row>
    <row r="82" spans="1:48">
      <c r="C82" s="55">
        <v>45838</v>
      </c>
      <c r="D82" s="8"/>
      <c r="E82" s="8"/>
      <c r="F82" s="156">
        <v>98.43</v>
      </c>
      <c r="G82" s="77">
        <f t="shared" si="3"/>
        <v>2.0952183383466494E-2</v>
      </c>
      <c r="H82" s="159"/>
      <c r="I82" s="8"/>
      <c r="J82" s="8"/>
      <c r="K82" s="163"/>
      <c r="T82" s="87" t="str">
        <f>IF(C82&gt;EOMONTH(DATE('Input|General'!$G$12,MONTH('Input|General'!$G$9),1),0),"Ok",IF(ISBLANK($F82),"Check","Ok"))</f>
        <v>Ok</v>
      </c>
    </row>
    <row r="83" spans="1:48">
      <c r="C83" s="55">
        <v>45930</v>
      </c>
      <c r="D83" s="8"/>
      <c r="E83" s="8"/>
      <c r="F83" s="156">
        <v>99.73</v>
      </c>
      <c r="G83" s="77">
        <f t="shared" si="2"/>
        <v>3.2187952804802356E-2</v>
      </c>
      <c r="H83" s="159"/>
      <c r="I83" s="8"/>
      <c r="J83" s="8"/>
      <c r="K83" s="163"/>
      <c r="T83" s="87" t="str">
        <f>IF(C83&gt;EOMONTH(DATE('Input|General'!$G$12,MONTH('Input|General'!$G$9),1),0),"Ok",IF(ISBLANK($F83),"Check","Ok"))</f>
        <v>Ok</v>
      </c>
    </row>
    <row r="84" spans="1:48">
      <c r="C84" s="55">
        <v>46022</v>
      </c>
      <c r="D84" s="8"/>
      <c r="E84" s="8"/>
      <c r="F84" s="156">
        <v>100.32</v>
      </c>
      <c r="G84" s="77">
        <f t="shared" si="2"/>
        <v>3.6256585063526359E-2</v>
      </c>
      <c r="H84" s="159"/>
      <c r="I84" s="8"/>
      <c r="J84" s="8"/>
      <c r="K84" s="163"/>
      <c r="T84" s="87" t="str">
        <f>IF(C84&gt;EOMONTH(DATE('Input|General'!$G$12,MONTH('Input|General'!$G$9),1),0),"Ok",IF(ISBLANK($F84),"Check","Ok"))</f>
        <v>Ok</v>
      </c>
    </row>
    <row r="85" spans="1:48">
      <c r="C85" s="55">
        <v>46112</v>
      </c>
      <c r="D85" s="8"/>
      <c r="E85" s="8"/>
      <c r="F85" s="155">
        <v>101.81317</v>
      </c>
      <c r="G85" s="77">
        <f t="shared" si="2"/>
        <v>4.2100000000000026E-2</v>
      </c>
      <c r="H85" s="159"/>
      <c r="I85" s="8"/>
      <c r="J85" s="8"/>
      <c r="K85" s="163"/>
      <c r="T85" s="87" t="str">
        <f>IF(C85&gt;EOMONTH(DATE('Input|General'!$G$12,MONTH('Input|General'!$G$9),1),0),"Ok",IF(ISBLANK($F85),"Check","Ok"))</f>
        <v>Ok</v>
      </c>
    </row>
    <row r="86" spans="1:48">
      <c r="C86" s="55">
        <v>46203</v>
      </c>
      <c r="D86" s="8"/>
      <c r="E86" s="8"/>
      <c r="F86" s="155">
        <v>103.15464000000001</v>
      </c>
      <c r="G86" s="77">
        <f t="shared" si="2"/>
        <v>4.8000000000000043E-2</v>
      </c>
      <c r="H86" s="159"/>
      <c r="I86" s="8"/>
      <c r="J86" s="8"/>
      <c r="K86" s="163"/>
      <c r="T86" s="87" t="str">
        <f>IF(C86&gt;EOMONTH(DATE('Input|General'!$G$12,MONTH('Input|General'!$G$9),1),0),"Ok",IF(ISBLANK($F86),"Check","Ok"))</f>
        <v>Ok</v>
      </c>
    </row>
    <row r="87" spans="1:48">
      <c r="C87" s="55">
        <v>46295</v>
      </c>
      <c r="D87" s="8"/>
      <c r="E87" s="8"/>
      <c r="F87" s="155">
        <v>104.11812</v>
      </c>
      <c r="G87" s="77">
        <f t="shared" si="2"/>
        <v>4.4000000000000039E-2</v>
      </c>
      <c r="H87" s="159"/>
      <c r="I87" s="8"/>
      <c r="J87" s="8"/>
      <c r="K87" s="163"/>
      <c r="T87" s="87" t="str">
        <f>IF(C87&gt;EOMONTH(DATE('Input|General'!$G$12,MONTH('Input|General'!$G$9),1),0),"Ok",IF(ISBLANK($F87),"Check","Ok"))</f>
        <v>Ok</v>
      </c>
    </row>
    <row r="88" spans="1:48">
      <c r="C88" s="55">
        <v>46387</v>
      </c>
      <c r="D88" s="8"/>
      <c r="E88" s="8"/>
      <c r="F88" s="155">
        <v>104.33279999999999</v>
      </c>
      <c r="G88" s="77">
        <f t="shared" si="2"/>
        <v>4.0000000000000036E-2</v>
      </c>
      <c r="H88" s="159"/>
      <c r="I88" s="8"/>
      <c r="J88" s="8"/>
      <c r="K88" s="163"/>
      <c r="T88" s="87" t="str">
        <f>IF(C88&gt;EOMONTH(DATE('Input|General'!$G$12,MONTH('Input|General'!$G$9),1),0),"Ok",IF(ISBLANK($F88),"Check","Ok"))</f>
        <v>Ok</v>
      </c>
    </row>
    <row r="89" spans="1:48">
      <c r="C89" s="55">
        <v>46477</v>
      </c>
      <c r="D89" s="8"/>
      <c r="E89" s="8"/>
      <c r="F89" s="155">
        <v>105.07119144000001</v>
      </c>
      <c r="G89" s="77">
        <f t="shared" si="2"/>
        <v>3.2000000000000028E-2</v>
      </c>
      <c r="H89" s="159"/>
      <c r="I89" s="8"/>
      <c r="J89" s="8"/>
      <c r="K89" s="163"/>
      <c r="T89" s="87" t="str">
        <f>IF(C89&gt;EOMONTH(DATE('Input|General'!$G$12,MONTH('Input|General'!$G$9),1),0),"Ok",IF(ISBLANK($F89),"Check","Ok"))</f>
        <v>Ok</v>
      </c>
    </row>
    <row r="90" spans="1:48">
      <c r="C90" s="55">
        <v>46568</v>
      </c>
      <c r="D90" s="8"/>
      <c r="E90" s="8"/>
      <c r="F90" s="155">
        <v>105.63035136000002</v>
      </c>
      <c r="G90" s="77">
        <f t="shared" si="2"/>
        <v>2.4000000000000021E-2</v>
      </c>
      <c r="H90" s="159"/>
      <c r="I90" s="8"/>
      <c r="J90" s="8"/>
      <c r="K90" s="163"/>
      <c r="T90" s="87" t="str">
        <f>IF(C90&gt;EOMONTH(DATE('Input|General'!$G$12,MONTH('Input|General'!$G$9),1),0),"Ok",IF(ISBLANK($F90),"Check","Ok"))</f>
        <v>Ok</v>
      </c>
    </row>
    <row r="91" spans="1:48">
      <c r="F91" s="8"/>
      <c r="G91" s="8"/>
      <c r="H91" s="8"/>
      <c r="I91" s="8"/>
      <c r="J91" s="8"/>
      <c r="T91" s="88"/>
    </row>
    <row r="92" spans="1:48" customFormat="1" ht="12.75">
      <c r="A92" s="36"/>
      <c r="B92" s="42" t="s">
        <v>23</v>
      </c>
      <c r="C92" s="36"/>
      <c r="D92" s="36"/>
      <c r="E92" s="36"/>
      <c r="F92" s="36"/>
      <c r="G92" s="37"/>
      <c r="H92" s="37"/>
      <c r="I92" s="37"/>
      <c r="J92" s="37"/>
      <c r="K92" s="38"/>
      <c r="L92" s="39"/>
      <c r="M92" s="38"/>
      <c r="N92" s="39"/>
      <c r="O92" s="38"/>
      <c r="P92" s="38"/>
      <c r="Q92" s="38"/>
      <c r="R92" s="38"/>
      <c r="S92" s="38"/>
      <c r="T92" s="38"/>
      <c r="U92" s="38"/>
      <c r="V92" s="38"/>
      <c r="W92" s="39"/>
      <c r="X92" s="39"/>
      <c r="Y92" s="40"/>
      <c r="Z92" s="40"/>
      <c r="AA92" s="40"/>
      <c r="AB92" s="40"/>
      <c r="AC92" s="40"/>
      <c r="AD92" s="41"/>
      <c r="AE92" s="41"/>
    </row>
    <row r="93" spans="1:48" hidden="1">
      <c r="H93" s="21"/>
      <c r="I93" s="21"/>
    </row>
    <row r="94" spans="1:48" hidden="1">
      <c r="H94" s="21"/>
      <c r="I94" s="21"/>
    </row>
    <row r="95" spans="1:48" s="16" customFormat="1" hidden="1">
      <c r="A95" s="8"/>
      <c r="B95" s="8"/>
      <c r="C95" s="8"/>
      <c r="H95" s="21"/>
      <c r="I95" s="21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</row>
    <row r="96" spans="1:48" s="16" customFormat="1" hidden="1">
      <c r="A96" s="8"/>
      <c r="B96" s="8"/>
      <c r="C96" s="8"/>
      <c r="H96" s="21"/>
      <c r="I96" s="21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</row>
    <row r="97" spans="1:48" s="16" customFormat="1" hidden="1">
      <c r="A97" s="8"/>
      <c r="B97" s="8"/>
      <c r="C97" s="8"/>
      <c r="H97" s="21"/>
      <c r="I97" s="21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</row>
    <row r="98" spans="1:48" s="16" customFormat="1" hidden="1">
      <c r="A98" s="8"/>
      <c r="B98" s="8"/>
      <c r="C98" s="8"/>
      <c r="H98" s="21"/>
      <c r="I98" s="21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</row>
    <row r="99" spans="1:48" s="16" customFormat="1" hidden="1">
      <c r="A99" s="8"/>
      <c r="B99" s="8"/>
      <c r="C99" s="8"/>
      <c r="H99" s="21"/>
      <c r="I99" s="21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</row>
    <row r="100" spans="1:48" s="16" customFormat="1" hidden="1">
      <c r="A100" s="8"/>
      <c r="B100" s="8"/>
      <c r="C100" s="8"/>
      <c r="H100" s="21"/>
      <c r="I100" s="21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</row>
    <row r="101" spans="1:48" s="16" customFormat="1" hidden="1">
      <c r="A101" s="8"/>
      <c r="B101" s="8"/>
      <c r="C101" s="8"/>
      <c r="H101" s="21"/>
      <c r="I101" s="21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</row>
    <row r="102" spans="1:48" s="16" customFormat="1" hidden="1">
      <c r="A102" s="8"/>
      <c r="B102" s="8"/>
      <c r="C102" s="8"/>
      <c r="H102" s="21"/>
      <c r="I102" s="21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</row>
  </sheetData>
  <conditionalFormatting sqref="T1">
    <cfRule type="cellIs" dxfId="138" priority="5" operator="equal">
      <formula>"Check"</formula>
    </cfRule>
    <cfRule type="cellIs" dxfId="137" priority="6" operator="equal">
      <formula>"Ok"</formula>
    </cfRule>
  </conditionalFormatting>
  <conditionalFormatting sqref="T9:T91 X14:X91">
    <cfRule type="cellIs" dxfId="136" priority="1" operator="equal">
      <formula>"Check"</formula>
    </cfRule>
    <cfRule type="cellIs" dxfId="135" priority="2" operator="equal">
      <formula>"Ok"</formula>
    </cfRule>
  </conditionalFormatting>
  <conditionalFormatting sqref="W1">
    <cfRule type="cellIs" dxfId="134" priority="7" operator="equal">
      <formula>"Check"</formula>
    </cfRule>
    <cfRule type="cellIs" dxfId="133" priority="8" operator="equal">
      <formula>"Ok"</formula>
    </cfRule>
  </conditionalFormatting>
  <dataValidations count="2">
    <dataValidation type="list" allowBlank="1" showInputMessage="1" showErrorMessage="1" sqref="G91" xr:uid="{00000000-0002-0000-0300-000000000000}">
      <formula1>"Real 2010,Real 2011,Real 2012,Real 2013,Real 2014,Real 2015,Nominal"</formula1>
    </dataValidation>
    <dataValidation type="list" allowBlank="1" showInputMessage="1" showErrorMessage="1" sqref="J12:J91" xr:uid="{00000000-0002-0000-0300-000001000000}">
      <formula1>#REF!</formula1>
    </dataValidation>
  </dataValidations>
  <hyperlinks>
    <hyperlink ref="K1" location="Index!A1" display="Back to Index" xr:uid="{00000000-0004-0000-0300-000000000000}"/>
    <hyperlink ref="V1" location="'Check|List'!A1" display="Overall Check:" xr:uid="{00000000-0004-0000-0300-000001000000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22" zoomScale="115" zoomScaleNormal="115" workbookViewId="0">
      <selection activeCell="L37" sqref="L37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10" width="12.83203125" bestFit="1" customWidth="1"/>
    <col min="11" max="20" width="10.83203125" customWidth="1"/>
    <col min="21" max="21" width="42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32"/>
      <c r="B1" s="29"/>
      <c r="C1" s="29" t="str">
        <f>Index!$B$1</f>
        <v>AER opex model v2.0</v>
      </c>
      <c r="D1" s="29"/>
      <c r="E1" s="29"/>
      <c r="F1" s="30"/>
      <c r="G1" s="30"/>
      <c r="H1" s="30"/>
      <c r="I1" s="30"/>
      <c r="J1" s="137" t="s">
        <v>24</v>
      </c>
      <c r="K1" s="32"/>
      <c r="L1" s="33" t="s">
        <v>25</v>
      </c>
      <c r="M1" s="50" t="s">
        <v>26</v>
      </c>
      <c r="N1" s="11" t="s">
        <v>27</v>
      </c>
      <c r="O1" s="12" t="s">
        <v>28</v>
      </c>
      <c r="P1" s="32"/>
      <c r="Q1" s="32"/>
      <c r="R1" s="33" t="s">
        <v>29</v>
      </c>
      <c r="S1" s="34" t="str">
        <f>IF(COUNTA($V$29:$V$266)=COUNTIF($V$29:$V$266,"OK"),"OK","Check")</f>
        <v>OK</v>
      </c>
      <c r="T1" s="34"/>
      <c r="U1" s="121" t="s">
        <v>30</v>
      </c>
      <c r="V1" s="34" t="str">
        <f>'Check|List'!$S$1</f>
        <v>Check</v>
      </c>
    </row>
    <row r="2" spans="1:22" ht="13.5" thickBot="1">
      <c r="A2" s="164"/>
      <c r="B2" s="165"/>
      <c r="C2" s="165" t="str">
        <f>Index!$C$9</f>
        <v>Input | Reported opex</v>
      </c>
      <c r="D2" s="165"/>
      <c r="E2" s="165"/>
      <c r="F2" s="167"/>
      <c r="G2" s="167"/>
      <c r="H2" s="167"/>
      <c r="I2" s="167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</row>
    <row r="3" spans="1:22">
      <c r="A3" s="168"/>
      <c r="B3" s="168"/>
      <c r="C3" s="168"/>
      <c r="D3" s="169"/>
      <c r="E3" s="169"/>
      <c r="F3" s="169"/>
      <c r="G3" s="169"/>
      <c r="H3" s="169"/>
      <c r="I3" s="169"/>
      <c r="J3" s="170" t="s">
        <v>40</v>
      </c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2"/>
      <c r="V3" s="172"/>
    </row>
    <row r="4" spans="1:22">
      <c r="A4" s="60"/>
      <c r="B4" s="60"/>
      <c r="C4" s="60"/>
      <c r="D4" s="61" t="s">
        <v>33</v>
      </c>
      <c r="E4" s="61" t="s">
        <v>52</v>
      </c>
      <c r="F4" s="62" t="s">
        <v>55</v>
      </c>
      <c r="G4" s="63"/>
      <c r="H4" s="63"/>
      <c r="I4" s="63"/>
      <c r="J4" s="104">
        <f>DATE(PPFirstYear,MONTH('Input|General'!$G$9),1)</f>
        <v>45078</v>
      </c>
      <c r="K4" s="104">
        <f>DATE(PPFirstYear+1,MONTH('Input|General'!$G$9),1)</f>
        <v>45444</v>
      </c>
      <c r="L4" s="104">
        <f>DATE(PPFirstYear+2,MONTH('Input|General'!$G$9),1)</f>
        <v>45809</v>
      </c>
      <c r="M4" s="104">
        <f>DATE(PPFirstYear+3,MONTH('Input|General'!$G$9),1)</f>
        <v>46174</v>
      </c>
      <c r="N4" s="104">
        <f>DATE(PPFirstYear+4,MONTH('Input|General'!$G$9),1)</f>
        <v>46539</v>
      </c>
      <c r="O4" s="104">
        <f>DATE(PPFirstYear+5,MONTH('Input|General'!$G$9),1)</f>
        <v>46905</v>
      </c>
      <c r="P4" s="104">
        <f>DATE(PPFirstYear+6,MONTH('Input|General'!$G$9),1)</f>
        <v>47270</v>
      </c>
      <c r="Q4" s="104">
        <f>DATE(PPFirstYear+7,MONTH('Input|General'!$G$9),1)</f>
        <v>47635</v>
      </c>
      <c r="R4" s="104">
        <f>DATE(PPFirstYear+8,MONTH('Input|General'!$G$9),1)</f>
        <v>48000</v>
      </c>
      <c r="S4" s="104">
        <f>DATE(PPFirstYear+9,MONTH('Input|General'!$G$9),1)</f>
        <v>48366</v>
      </c>
      <c r="T4" s="104">
        <f>DATE(PPFirstYear+10,MONTH('Input|General'!$G$9),1)</f>
        <v>48731</v>
      </c>
      <c r="U4" s="64"/>
      <c r="V4" s="65"/>
    </row>
    <row r="5" spans="1:22" ht="5.25" customHeight="1">
      <c r="A5" s="6"/>
      <c r="B5" s="6"/>
      <c r="C5" s="6"/>
      <c r="D5" s="22"/>
      <c r="E5" s="22"/>
      <c r="F5" s="22"/>
      <c r="G5" s="22"/>
      <c r="H5" s="22"/>
      <c r="I5" s="22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2"/>
      <c r="E6" s="22"/>
      <c r="F6" s="22"/>
      <c r="G6" s="22"/>
      <c r="H6" s="22"/>
      <c r="I6" s="22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2"/>
      <c r="E7" s="22"/>
      <c r="F7" s="22"/>
      <c r="G7" s="22"/>
      <c r="H7" s="22"/>
      <c r="I7" s="22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6"/>
      <c r="B8" s="42" t="s">
        <v>56</v>
      </c>
      <c r="C8" s="36"/>
      <c r="D8" s="36"/>
      <c r="E8" s="36"/>
      <c r="F8" s="37"/>
      <c r="G8" s="37"/>
      <c r="H8" s="37"/>
      <c r="I8" s="37"/>
      <c r="J8" s="38"/>
      <c r="K8" s="39"/>
      <c r="L8" s="38"/>
      <c r="M8" s="39"/>
      <c r="N8" s="38"/>
      <c r="O8" s="38"/>
      <c r="P8" s="38"/>
      <c r="Q8" s="38"/>
      <c r="R8" s="38"/>
      <c r="S8" s="38"/>
      <c r="T8" s="38"/>
      <c r="U8" s="38"/>
      <c r="V8" s="39"/>
    </row>
    <row r="9" spans="1:22">
      <c r="A9" s="8"/>
      <c r="B9" s="8"/>
      <c r="C9" s="8"/>
      <c r="D9" s="16"/>
      <c r="E9" s="16"/>
      <c r="F9" s="16"/>
      <c r="G9" s="21"/>
      <c r="H9" s="21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>
      <c r="A10" s="8"/>
      <c r="B10" s="8"/>
      <c r="C10" s="9" t="s">
        <v>57</v>
      </c>
      <c r="D10" s="21" t="s">
        <v>33</v>
      </c>
      <c r="E10" s="21" t="s">
        <v>52</v>
      </c>
      <c r="F10" s="21" t="s">
        <v>55</v>
      </c>
      <c r="G10" s="21"/>
      <c r="H10" s="21"/>
      <c r="I10" s="16"/>
      <c r="J10" s="105">
        <f t="shared" ref="J10:S10" si="0">IF(YEAR(J$4)&lt;=PPLastYear,J$4,"")</f>
        <v>45078</v>
      </c>
      <c r="K10" s="105">
        <f t="shared" si="0"/>
        <v>45444</v>
      </c>
      <c r="L10" s="105">
        <f t="shared" si="0"/>
        <v>45809</v>
      </c>
      <c r="M10" s="105">
        <f t="shared" si="0"/>
        <v>46174</v>
      </c>
      <c r="N10" s="105">
        <f t="shared" si="0"/>
        <v>46539</v>
      </c>
      <c r="O10" s="105" t="str">
        <f t="shared" si="0"/>
        <v/>
      </c>
      <c r="P10" s="105" t="str">
        <f t="shared" si="0"/>
        <v/>
      </c>
      <c r="Q10" s="105" t="str">
        <f t="shared" si="0"/>
        <v/>
      </c>
      <c r="R10" s="105" t="str">
        <f t="shared" si="0"/>
        <v/>
      </c>
      <c r="S10" s="105" t="str">
        <f t="shared" si="0"/>
        <v/>
      </c>
      <c r="T10" s="105"/>
      <c r="U10" s="89" t="s">
        <v>58</v>
      </c>
      <c r="V10" s="8"/>
    </row>
    <row r="11" spans="1:22">
      <c r="A11" s="8"/>
      <c r="B11" s="8"/>
      <c r="C11" s="15"/>
      <c r="D11" s="16"/>
      <c r="E11" s="16"/>
      <c r="F11" s="16"/>
      <c r="G11" s="21"/>
      <c r="H11" s="21"/>
      <c r="I11" s="16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8"/>
      <c r="V11" s="8"/>
    </row>
    <row r="12" spans="1:22">
      <c r="A12" s="8"/>
      <c r="B12" s="8"/>
      <c r="C12" s="15"/>
      <c r="D12" s="16"/>
      <c r="E12" s="16"/>
      <c r="F12" s="16"/>
      <c r="G12" s="21"/>
      <c r="H12" s="21"/>
      <c r="I12" s="16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8"/>
      <c r="V12" s="8"/>
    </row>
    <row r="13" spans="1:22">
      <c r="A13" s="8"/>
      <c r="B13" s="8"/>
      <c r="C13" s="52" t="s">
        <v>59</v>
      </c>
      <c r="D13" s="16" t="s">
        <v>38</v>
      </c>
      <c r="E13" s="16" t="str">
        <f>units</f>
        <v>$millions</v>
      </c>
      <c r="F13" s="129">
        <f>DATE(PPFirstYear,MONTH(month),1)</f>
        <v>45078</v>
      </c>
      <c r="G13" s="21"/>
      <c r="H13" s="21"/>
      <c r="I13" s="16"/>
      <c r="J13" s="109">
        <v>20.573035823942099</v>
      </c>
      <c r="K13" s="109">
        <v>20.987404826763498</v>
      </c>
      <c r="L13" s="109">
        <v>20.3463142248645</v>
      </c>
      <c r="M13" s="109">
        <v>20.1192439426456</v>
      </c>
      <c r="N13" s="109">
        <v>20.196066477316201</v>
      </c>
      <c r="O13" s="109"/>
      <c r="P13" s="109"/>
      <c r="Q13" s="109"/>
      <c r="R13" s="109"/>
      <c r="S13" s="109"/>
      <c r="T13" s="109"/>
      <c r="U13" s="8" t="s">
        <v>60</v>
      </c>
      <c r="V13" s="8"/>
    </row>
    <row r="14" spans="1:22">
      <c r="A14" s="8"/>
      <c r="B14" s="8"/>
      <c r="C14" s="15"/>
      <c r="D14" s="16"/>
      <c r="E14" s="16"/>
      <c r="F14" s="16"/>
      <c r="G14" s="21"/>
      <c r="H14" s="21"/>
      <c r="I14" s="16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8"/>
      <c r="V14" s="8"/>
    </row>
    <row r="15" spans="1:22">
      <c r="A15" s="8"/>
      <c r="B15" s="8"/>
      <c r="C15" s="91" t="s">
        <v>59</v>
      </c>
      <c r="D15" s="92" t="str">
        <f>D13</f>
        <v>AER</v>
      </c>
      <c r="E15" s="144" t="str">
        <f>E13</f>
        <v>$millions</v>
      </c>
      <c r="F15" s="144">
        <f>$F$13</f>
        <v>45078</v>
      </c>
      <c r="G15" s="21"/>
      <c r="H15" s="21"/>
      <c r="I15" s="16"/>
      <c r="J15" s="86">
        <f>J13</f>
        <v>20.573035823942099</v>
      </c>
      <c r="K15" s="86">
        <f t="shared" ref="K15:S15" si="1">K13</f>
        <v>20.987404826763498</v>
      </c>
      <c r="L15" s="86">
        <f t="shared" si="1"/>
        <v>20.3463142248645</v>
      </c>
      <c r="M15" s="86">
        <f t="shared" si="1"/>
        <v>20.1192439426456</v>
      </c>
      <c r="N15" s="86">
        <f t="shared" si="1"/>
        <v>20.196066477316201</v>
      </c>
      <c r="O15" s="86">
        <f t="shared" si="1"/>
        <v>0</v>
      </c>
      <c r="P15" s="86">
        <f t="shared" si="1"/>
        <v>0</v>
      </c>
      <c r="Q15" s="86">
        <f t="shared" si="1"/>
        <v>0</v>
      </c>
      <c r="R15" s="86">
        <f t="shared" si="1"/>
        <v>0</v>
      </c>
      <c r="S15" s="86">
        <f t="shared" si="1"/>
        <v>0</v>
      </c>
      <c r="T15" s="86"/>
      <c r="U15" s="8"/>
      <c r="V15" s="8"/>
    </row>
    <row r="16" spans="1:22">
      <c r="A16" s="8"/>
      <c r="B16" s="8"/>
      <c r="C16" s="15"/>
      <c r="D16" s="16"/>
      <c r="E16" s="16"/>
      <c r="F16" s="16"/>
      <c r="G16" s="21"/>
      <c r="H16" s="21"/>
      <c r="I16" s="16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8"/>
      <c r="V16" s="8"/>
    </row>
    <row r="17" spans="1:22">
      <c r="A17" s="8"/>
      <c r="B17" s="8"/>
      <c r="C17" s="9" t="s">
        <v>61</v>
      </c>
      <c r="D17" s="16"/>
      <c r="E17" s="16"/>
      <c r="F17" s="16"/>
      <c r="G17" s="21"/>
      <c r="H17" s="21"/>
      <c r="I17" s="16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8"/>
      <c r="V17" s="8"/>
    </row>
    <row r="18" spans="1:22">
      <c r="A18" s="8"/>
      <c r="B18" s="8"/>
      <c r="C18" s="15"/>
      <c r="D18" s="16"/>
      <c r="E18" s="16"/>
      <c r="F18" s="16"/>
      <c r="G18" s="21"/>
      <c r="H18" s="21"/>
      <c r="I18" s="16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8"/>
      <c r="V18" s="8"/>
    </row>
    <row r="19" spans="1:22">
      <c r="A19" s="8"/>
      <c r="B19" s="8"/>
      <c r="C19" s="52" t="s">
        <v>74</v>
      </c>
      <c r="D19" s="16" t="s">
        <v>38</v>
      </c>
      <c r="E19" s="16" t="str">
        <f t="shared" ref="E19:E27" si="2">units</f>
        <v>$millions</v>
      </c>
      <c r="F19" s="107">
        <f>$F$13</f>
        <v>45078</v>
      </c>
      <c r="G19" s="21"/>
      <c r="H19" s="21"/>
      <c r="I19" s="16"/>
      <c r="J19" s="109">
        <v>0.3</v>
      </c>
      <c r="K19" s="109">
        <v>0.3</v>
      </c>
      <c r="L19" s="109">
        <v>0.3</v>
      </c>
      <c r="M19" s="109">
        <v>0.3</v>
      </c>
      <c r="N19" s="109">
        <v>0.3</v>
      </c>
      <c r="O19" s="109"/>
      <c r="P19" s="109"/>
      <c r="Q19" s="109"/>
      <c r="R19" s="109"/>
      <c r="S19" s="109"/>
      <c r="T19" s="109"/>
      <c r="U19" s="8" t="s">
        <v>62</v>
      </c>
      <c r="V19" s="8"/>
    </row>
    <row r="20" spans="1:22">
      <c r="A20" s="8"/>
      <c r="B20" s="8"/>
      <c r="C20" s="52"/>
      <c r="D20" s="16" t="s">
        <v>38</v>
      </c>
      <c r="E20" s="16" t="str">
        <f t="shared" si="2"/>
        <v>$millions</v>
      </c>
      <c r="F20" s="107">
        <f t="shared" ref="F20:F29" si="3">$F$13</f>
        <v>45078</v>
      </c>
      <c r="G20" s="21"/>
      <c r="H20" s="21"/>
      <c r="I20" s="16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8"/>
      <c r="V20" s="8"/>
    </row>
    <row r="21" spans="1:22">
      <c r="A21" s="8"/>
      <c r="B21" s="8"/>
      <c r="C21" s="52"/>
      <c r="D21" s="16" t="s">
        <v>38</v>
      </c>
      <c r="E21" s="16" t="str">
        <f t="shared" si="2"/>
        <v>$millions</v>
      </c>
      <c r="F21" s="107">
        <f t="shared" si="3"/>
        <v>45078</v>
      </c>
      <c r="G21" s="21"/>
      <c r="H21" s="21"/>
      <c r="I21" s="16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8"/>
      <c r="V21" s="8"/>
    </row>
    <row r="22" spans="1:22">
      <c r="A22" s="8"/>
      <c r="B22" s="8"/>
      <c r="C22" s="52"/>
      <c r="D22" s="16" t="s">
        <v>38</v>
      </c>
      <c r="E22" s="16" t="str">
        <f t="shared" si="2"/>
        <v>$millions</v>
      </c>
      <c r="F22" s="107">
        <f t="shared" si="3"/>
        <v>45078</v>
      </c>
      <c r="G22" s="21"/>
      <c r="H22" s="21"/>
      <c r="I22" s="16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8"/>
      <c r="V22" s="8"/>
    </row>
    <row r="23" spans="1:22">
      <c r="A23" s="8"/>
      <c r="B23" s="8"/>
      <c r="C23" s="52"/>
      <c r="D23" s="16" t="s">
        <v>38</v>
      </c>
      <c r="E23" s="16" t="str">
        <f t="shared" si="2"/>
        <v>$millions</v>
      </c>
      <c r="F23" s="107">
        <f t="shared" si="3"/>
        <v>45078</v>
      </c>
      <c r="G23" s="21"/>
      <c r="H23" s="21"/>
      <c r="I23" s="16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8"/>
      <c r="V23" s="8"/>
    </row>
    <row r="24" spans="1:22">
      <c r="A24" s="8"/>
      <c r="B24" s="8"/>
      <c r="C24" s="52"/>
      <c r="D24" s="16" t="s">
        <v>38</v>
      </c>
      <c r="E24" s="16" t="str">
        <f t="shared" si="2"/>
        <v>$millions</v>
      </c>
      <c r="F24" s="107">
        <f t="shared" si="3"/>
        <v>45078</v>
      </c>
      <c r="G24" s="21"/>
      <c r="H24" s="21"/>
      <c r="I24" s="16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8"/>
      <c r="V24" s="8"/>
    </row>
    <row r="25" spans="1:22">
      <c r="A25" s="8"/>
      <c r="B25" s="8"/>
      <c r="C25" s="52"/>
      <c r="D25" s="16" t="s">
        <v>38</v>
      </c>
      <c r="E25" s="16" t="str">
        <f t="shared" si="2"/>
        <v>$millions</v>
      </c>
      <c r="F25" s="107">
        <f t="shared" si="3"/>
        <v>45078</v>
      </c>
      <c r="G25" s="21"/>
      <c r="H25" s="21"/>
      <c r="I25" s="16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8"/>
      <c r="V25" s="8"/>
    </row>
    <row r="26" spans="1:22">
      <c r="A26" s="8"/>
      <c r="B26" s="8"/>
      <c r="C26" s="52"/>
      <c r="D26" s="16" t="s">
        <v>38</v>
      </c>
      <c r="E26" s="16" t="str">
        <f t="shared" si="2"/>
        <v>$millions</v>
      </c>
      <c r="F26" s="107">
        <f t="shared" si="3"/>
        <v>45078</v>
      </c>
      <c r="G26" s="21"/>
      <c r="H26" s="21"/>
      <c r="I26" s="16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8"/>
      <c r="V26" s="8"/>
    </row>
    <row r="27" spans="1:22">
      <c r="A27" s="8"/>
      <c r="B27" s="8"/>
      <c r="C27" s="52"/>
      <c r="D27" s="16" t="s">
        <v>38</v>
      </c>
      <c r="E27" s="16" t="str">
        <f t="shared" si="2"/>
        <v>$millions</v>
      </c>
      <c r="F27" s="107">
        <f t="shared" si="3"/>
        <v>45078</v>
      </c>
      <c r="G27" s="21"/>
      <c r="H27" s="21"/>
      <c r="I27" s="16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8"/>
      <c r="V27" s="8"/>
    </row>
    <row r="28" spans="1:22">
      <c r="A28" s="8"/>
      <c r="B28" s="8"/>
      <c r="C28" s="15"/>
      <c r="D28" s="16"/>
      <c r="E28" s="16"/>
      <c r="F28" s="16"/>
      <c r="G28" s="21"/>
      <c r="H28" s="21"/>
      <c r="I28" s="16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8"/>
      <c r="V28" s="8"/>
    </row>
    <row r="29" spans="1:22">
      <c r="A29" s="8"/>
      <c r="B29" s="8"/>
      <c r="C29" s="91" t="s">
        <v>64</v>
      </c>
      <c r="D29" s="92" t="s">
        <v>51</v>
      </c>
      <c r="E29" s="143" t="str">
        <f>units</f>
        <v>$millions</v>
      </c>
      <c r="F29" s="144">
        <f t="shared" si="3"/>
        <v>45078</v>
      </c>
      <c r="G29" s="21"/>
      <c r="H29" s="21"/>
      <c r="I29" s="16"/>
      <c r="J29" s="86">
        <f>SUM(J19:J27)</f>
        <v>0.3</v>
      </c>
      <c r="K29" s="86">
        <f t="shared" ref="K29:S29" si="4">SUM(K19:K27)</f>
        <v>0.3</v>
      </c>
      <c r="L29" s="86">
        <f t="shared" si="4"/>
        <v>0.3</v>
      </c>
      <c r="M29" s="86">
        <f t="shared" si="4"/>
        <v>0.3</v>
      </c>
      <c r="N29" s="86">
        <f t="shared" si="4"/>
        <v>0.3</v>
      </c>
      <c r="O29" s="86">
        <f t="shared" si="4"/>
        <v>0</v>
      </c>
      <c r="P29" s="86">
        <f t="shared" si="4"/>
        <v>0</v>
      </c>
      <c r="Q29" s="86">
        <f t="shared" si="4"/>
        <v>0</v>
      </c>
      <c r="R29" s="86">
        <f t="shared" si="4"/>
        <v>0</v>
      </c>
      <c r="S29" s="86">
        <f t="shared" si="4"/>
        <v>0</v>
      </c>
      <c r="T29" s="86"/>
      <c r="U29" s="8"/>
      <c r="V29" s="69" t="str">
        <f>IF(COUNTIF(J19:S27,"&lt;0")&gt;0,"Check","Ok")</f>
        <v>Ok</v>
      </c>
    </row>
    <row r="30" spans="1:22">
      <c r="A30" s="8"/>
      <c r="B30" s="8"/>
      <c r="C30" s="8"/>
      <c r="D30" s="16"/>
      <c r="E30" s="16"/>
      <c r="F30" s="16"/>
      <c r="G30" s="21"/>
      <c r="H30" s="21"/>
      <c r="I30" s="16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spans="1:22" ht="12.75">
      <c r="A31" s="36"/>
      <c r="B31" s="42" t="s">
        <v>9</v>
      </c>
      <c r="C31" s="36"/>
      <c r="D31" s="36"/>
      <c r="E31" s="36"/>
      <c r="F31" s="37"/>
      <c r="G31" s="37"/>
      <c r="H31" s="37"/>
      <c r="I31" s="37"/>
      <c r="J31" s="38"/>
      <c r="K31" s="39"/>
      <c r="L31" s="38"/>
      <c r="M31" s="39"/>
      <c r="N31" s="38"/>
      <c r="O31" s="38"/>
      <c r="P31" s="38"/>
      <c r="Q31" s="38"/>
      <c r="R31" s="38"/>
      <c r="S31" s="38"/>
      <c r="T31" s="38"/>
      <c r="U31" s="38"/>
      <c r="V31" s="39"/>
    </row>
    <row r="32" spans="1:22">
      <c r="A32" s="8"/>
      <c r="B32" s="8"/>
      <c r="C32" s="8"/>
      <c r="D32" s="16"/>
      <c r="E32" s="16"/>
      <c r="F32" s="16"/>
      <c r="G32" s="16"/>
      <c r="H32" s="16"/>
      <c r="I32" s="16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</row>
    <row r="33" spans="1:22">
      <c r="A33" s="8"/>
      <c r="B33" s="8"/>
      <c r="C33" s="8"/>
      <c r="D33" s="16"/>
      <c r="E33" s="16"/>
      <c r="F33" s="16"/>
      <c r="G33" s="16"/>
      <c r="H33" s="16"/>
      <c r="I33" s="16"/>
      <c r="J33" s="109" t="s">
        <v>65</v>
      </c>
      <c r="K33" s="109" t="s">
        <v>65</v>
      </c>
      <c r="L33" s="109" t="s">
        <v>65</v>
      </c>
      <c r="M33" s="109" t="s">
        <v>66</v>
      </c>
      <c r="N33" s="109" t="s">
        <v>66</v>
      </c>
      <c r="O33" s="109"/>
      <c r="P33" s="109"/>
      <c r="Q33" s="109"/>
      <c r="R33" s="109"/>
      <c r="S33" s="109"/>
      <c r="T33" s="109"/>
      <c r="U33" s="8"/>
      <c r="V33" s="8"/>
    </row>
    <row r="34" spans="1:22">
      <c r="A34" s="8"/>
      <c r="B34" s="8"/>
      <c r="C34" s="9" t="s">
        <v>57</v>
      </c>
      <c r="D34" s="21" t="s">
        <v>33</v>
      </c>
      <c r="E34" s="21" t="s">
        <v>52</v>
      </c>
      <c r="F34" s="21" t="s">
        <v>55</v>
      </c>
      <c r="G34" s="21"/>
      <c r="H34" s="21"/>
      <c r="I34" s="21"/>
      <c r="J34" s="105">
        <f t="shared" ref="J34:S34" si="5">IF(YEAR(J$4)&lt;=PPLastYear,J$4,"")</f>
        <v>45078</v>
      </c>
      <c r="K34" s="105">
        <f t="shared" si="5"/>
        <v>45444</v>
      </c>
      <c r="L34" s="105">
        <f t="shared" si="5"/>
        <v>45809</v>
      </c>
      <c r="M34" s="105">
        <f t="shared" si="5"/>
        <v>46174</v>
      </c>
      <c r="N34" s="105">
        <f t="shared" si="5"/>
        <v>46539</v>
      </c>
      <c r="O34" s="105" t="str">
        <f t="shared" si="5"/>
        <v/>
      </c>
      <c r="P34" s="105" t="str">
        <f t="shared" si="5"/>
        <v/>
      </c>
      <c r="Q34" s="105" t="str">
        <f t="shared" si="5"/>
        <v/>
      </c>
      <c r="R34" s="105" t="str">
        <f t="shared" si="5"/>
        <v/>
      </c>
      <c r="S34" s="105" t="str">
        <f t="shared" si="5"/>
        <v/>
      </c>
      <c r="T34" s="105"/>
      <c r="U34" s="89" t="s">
        <v>58</v>
      </c>
      <c r="V34" s="8"/>
    </row>
    <row r="35" spans="1:22">
      <c r="A35" s="8"/>
      <c r="B35" s="8"/>
      <c r="C35" s="15"/>
      <c r="D35" s="16"/>
      <c r="E35" s="16"/>
      <c r="F35" s="16"/>
      <c r="G35" s="21"/>
      <c r="H35" s="21"/>
      <c r="I35" s="1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</row>
    <row r="36" spans="1:22">
      <c r="A36" s="8"/>
      <c r="B36" s="8"/>
      <c r="C36" s="15"/>
      <c r="D36" s="16"/>
      <c r="E36" s="16"/>
      <c r="F36" s="16"/>
      <c r="G36" s="21"/>
      <c r="H36" s="21"/>
      <c r="I36" s="1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</row>
    <row r="37" spans="1:22">
      <c r="A37" s="8"/>
      <c r="B37" s="8"/>
      <c r="C37" s="52" t="s">
        <v>59</v>
      </c>
      <c r="D37" s="16" t="s">
        <v>67</v>
      </c>
      <c r="E37" s="16" t="str">
        <f>units</f>
        <v>$millions</v>
      </c>
      <c r="F37" s="107" t="s">
        <v>68</v>
      </c>
      <c r="G37" s="21"/>
      <c r="H37" s="21"/>
      <c r="I37" s="16"/>
      <c r="J37" s="147">
        <v>26.731094435001062</v>
      </c>
      <c r="K37" s="147">
        <v>24.588734176912798</v>
      </c>
      <c r="L37" s="147">
        <v>25.516999999999999</v>
      </c>
      <c r="M37" s="154">
        <f>L37</f>
        <v>25.516999999999999</v>
      </c>
      <c r="N37" s="154">
        <f>M37</f>
        <v>25.516999999999999</v>
      </c>
      <c r="O37" s="154"/>
      <c r="P37" s="109"/>
      <c r="Q37" s="109"/>
      <c r="R37" s="109"/>
      <c r="S37" s="109"/>
      <c r="T37" s="109"/>
      <c r="U37" s="8" t="s">
        <v>69</v>
      </c>
      <c r="V37" s="8"/>
    </row>
    <row r="38" spans="1:22">
      <c r="A38" s="8"/>
      <c r="B38" s="8"/>
      <c r="C38" s="15"/>
      <c r="D38" s="16"/>
      <c r="E38" s="16"/>
      <c r="F38" s="107"/>
      <c r="G38" s="21"/>
      <c r="H38" s="21"/>
      <c r="I38" s="16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8"/>
      <c r="V38" s="8"/>
    </row>
    <row r="39" spans="1:22">
      <c r="A39" s="8"/>
      <c r="B39" s="8"/>
      <c r="C39" s="9" t="s">
        <v>70</v>
      </c>
      <c r="D39" s="16"/>
      <c r="E39" s="16"/>
      <c r="F39" s="107"/>
      <c r="G39" s="21"/>
      <c r="H39" s="21"/>
      <c r="I39" s="16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8"/>
      <c r="V39" s="8"/>
    </row>
    <row r="40" spans="1:22">
      <c r="A40" s="8"/>
      <c r="B40" s="8"/>
      <c r="C40" s="9"/>
      <c r="D40" s="16"/>
      <c r="E40" s="16"/>
      <c r="F40" s="107"/>
      <c r="G40" s="21"/>
      <c r="H40" s="21"/>
      <c r="I40" s="16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8"/>
      <c r="V40" s="8"/>
    </row>
    <row r="41" spans="1:22">
      <c r="A41" s="8"/>
      <c r="B41" s="8"/>
      <c r="C41" s="150"/>
      <c r="D41" s="16" t="s">
        <v>67</v>
      </c>
      <c r="E41" s="16" t="str">
        <f>units</f>
        <v>$millions</v>
      </c>
      <c r="F41" s="107" t="s">
        <v>68</v>
      </c>
      <c r="G41" s="21"/>
      <c r="H41" s="21"/>
      <c r="I41" s="16"/>
      <c r="J41" s="151"/>
      <c r="K41" s="151"/>
      <c r="L41" s="152"/>
      <c r="M41" s="152"/>
      <c r="N41" s="152"/>
      <c r="O41" s="109"/>
      <c r="P41" s="109"/>
      <c r="Q41" s="109"/>
      <c r="R41" s="109"/>
      <c r="S41" s="109"/>
      <c r="T41" s="109"/>
      <c r="U41" s="8" t="s">
        <v>71</v>
      </c>
      <c r="V41" s="8"/>
    </row>
    <row r="42" spans="1:22">
      <c r="A42" s="8"/>
      <c r="B42" s="8"/>
      <c r="C42" s="150" t="s">
        <v>215</v>
      </c>
      <c r="D42" s="16" t="s">
        <v>67</v>
      </c>
      <c r="E42" s="16" t="str">
        <f>units</f>
        <v>$millions</v>
      </c>
      <c r="F42" s="107" t="s">
        <v>68</v>
      </c>
      <c r="G42" s="21"/>
      <c r="H42" s="21"/>
      <c r="I42" s="16"/>
      <c r="J42" s="109">
        <v>0.3</v>
      </c>
      <c r="K42" s="109">
        <v>0.32</v>
      </c>
      <c r="L42" s="109">
        <v>0.32</v>
      </c>
      <c r="M42" s="109">
        <v>0.33</v>
      </c>
      <c r="N42" s="109">
        <v>0.34</v>
      </c>
      <c r="O42" s="109"/>
      <c r="P42" s="109"/>
      <c r="Q42" s="109"/>
      <c r="R42" s="109"/>
      <c r="S42" s="109"/>
      <c r="T42" s="109"/>
      <c r="U42" s="8"/>
      <c r="V42" s="8"/>
    </row>
    <row r="43" spans="1:22">
      <c r="A43" s="8"/>
      <c r="B43" s="8"/>
      <c r="C43" s="52"/>
      <c r="D43" s="16" t="s">
        <v>67</v>
      </c>
      <c r="E43" s="16" t="str">
        <f>units</f>
        <v>$millions</v>
      </c>
      <c r="F43" s="107" t="s">
        <v>68</v>
      </c>
      <c r="G43" s="21"/>
      <c r="H43" s="21"/>
      <c r="I43" s="16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8"/>
      <c r="V43" s="8"/>
    </row>
    <row r="44" spans="1:22">
      <c r="A44" s="8"/>
      <c r="B44" s="8"/>
      <c r="C44" s="52"/>
      <c r="D44" s="16" t="s">
        <v>67</v>
      </c>
      <c r="E44" s="16" t="str">
        <f>units</f>
        <v>$millions</v>
      </c>
      <c r="F44" s="107" t="s">
        <v>68</v>
      </c>
      <c r="G44" s="21"/>
      <c r="H44" s="21"/>
      <c r="I44" s="16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8"/>
      <c r="V44" s="8"/>
    </row>
    <row r="45" spans="1:22">
      <c r="A45" s="8"/>
      <c r="B45" s="8"/>
      <c r="C45" s="52"/>
      <c r="D45" s="16" t="s">
        <v>67</v>
      </c>
      <c r="E45" s="16" t="str">
        <f>units</f>
        <v>$millions</v>
      </c>
      <c r="F45" s="107" t="s">
        <v>68</v>
      </c>
      <c r="G45" s="21"/>
      <c r="H45" s="21"/>
      <c r="I45" s="16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8"/>
      <c r="V45" s="8"/>
    </row>
    <row r="46" spans="1:22">
      <c r="A46" s="8"/>
      <c r="B46" s="8"/>
      <c r="C46" s="15"/>
      <c r="D46" s="16"/>
      <c r="E46" s="16"/>
      <c r="F46" s="16"/>
      <c r="G46" s="21"/>
      <c r="H46" s="21"/>
      <c r="I46" s="16"/>
      <c r="J46" s="8"/>
      <c r="K46" s="8"/>
      <c r="L46" s="8"/>
      <c r="M46" s="8"/>
      <c r="N46" s="93"/>
      <c r="O46" s="93"/>
      <c r="P46" s="93"/>
      <c r="Q46" s="93"/>
      <c r="R46" s="93"/>
      <c r="S46" s="93"/>
      <c r="T46" s="93"/>
      <c r="U46" s="8"/>
      <c r="V46" s="8"/>
    </row>
    <row r="47" spans="1:22">
      <c r="A47" s="8"/>
      <c r="B47" s="8"/>
      <c r="C47" s="91" t="s">
        <v>72</v>
      </c>
      <c r="D47" s="92" t="s">
        <v>51</v>
      </c>
      <c r="E47" s="143" t="str">
        <f>units</f>
        <v>$millions</v>
      </c>
      <c r="F47" s="144" t="s">
        <v>68</v>
      </c>
      <c r="G47" s="21"/>
      <c r="H47" s="21"/>
      <c r="I47" s="16"/>
      <c r="J47" s="86">
        <f>J37-SUM(J41:J45)</f>
        <v>26.431094435001061</v>
      </c>
      <c r="K47" s="86">
        <f t="shared" ref="K47:S47" si="6">K37-SUM(K41:K45)</f>
        <v>24.268734176912798</v>
      </c>
      <c r="L47" s="86">
        <f t="shared" si="6"/>
        <v>25.196999999999999</v>
      </c>
      <c r="M47" s="86">
        <f t="shared" si="6"/>
        <v>25.187000000000001</v>
      </c>
      <c r="N47" s="86">
        <f t="shared" si="6"/>
        <v>25.177</v>
      </c>
      <c r="O47" s="86">
        <f t="shared" si="6"/>
        <v>0</v>
      </c>
      <c r="P47" s="86">
        <f t="shared" si="6"/>
        <v>0</v>
      </c>
      <c r="Q47" s="86">
        <f t="shared" si="6"/>
        <v>0</v>
      </c>
      <c r="R47" s="86">
        <f t="shared" si="6"/>
        <v>0</v>
      </c>
      <c r="S47" s="86">
        <f t="shared" si="6"/>
        <v>0</v>
      </c>
      <c r="T47" s="86"/>
      <c r="U47" s="8"/>
      <c r="V47" s="8"/>
    </row>
    <row r="48" spans="1:22">
      <c r="A48" s="8"/>
      <c r="B48" s="8"/>
      <c r="C48" s="8"/>
      <c r="D48" s="16"/>
      <c r="E48" s="16"/>
      <c r="F48" s="16"/>
      <c r="G48" s="16"/>
      <c r="H48" s="16"/>
      <c r="I48" s="16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</row>
    <row r="49" spans="1:22">
      <c r="A49" s="8"/>
      <c r="B49" s="8"/>
      <c r="C49" s="9" t="s">
        <v>73</v>
      </c>
      <c r="D49" s="16"/>
      <c r="E49" s="16"/>
      <c r="F49" s="16"/>
      <c r="G49" s="16"/>
      <c r="H49" s="16"/>
      <c r="I49" s="16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</row>
    <row r="50" spans="1:22">
      <c r="A50" s="8"/>
      <c r="B50" s="8"/>
      <c r="C50" s="8"/>
      <c r="D50" s="16"/>
      <c r="E50" s="16"/>
      <c r="F50" s="16"/>
      <c r="G50" s="16"/>
      <c r="H50" s="16"/>
      <c r="I50" s="1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</row>
    <row r="51" spans="1:22">
      <c r="A51" s="8"/>
      <c r="B51" s="8"/>
      <c r="C51" s="52"/>
      <c r="D51" s="16" t="s">
        <v>67</v>
      </c>
      <c r="E51" s="16" t="str">
        <f>units</f>
        <v>$millions</v>
      </c>
      <c r="F51" s="107" t="s">
        <v>68</v>
      </c>
      <c r="G51" s="21"/>
      <c r="H51" s="21"/>
      <c r="I51" s="16"/>
      <c r="J51" s="109"/>
      <c r="K51" s="109"/>
      <c r="L51" s="109"/>
      <c r="M51" s="109"/>
      <c r="N51" s="109"/>
      <c r="O51" s="8"/>
      <c r="P51" s="109"/>
      <c r="Q51" s="109"/>
      <c r="R51" s="109"/>
      <c r="S51" s="109"/>
      <c r="T51" s="109"/>
      <c r="U51" s="8" t="s">
        <v>62</v>
      </c>
      <c r="V51" s="8"/>
    </row>
    <row r="52" spans="1:22">
      <c r="A52" s="8"/>
      <c r="B52" s="8"/>
      <c r="C52" s="52"/>
      <c r="D52" s="16" t="s">
        <v>67</v>
      </c>
      <c r="E52" s="16" t="str">
        <f>units</f>
        <v>$millions</v>
      </c>
      <c r="F52" s="107" t="s">
        <v>68</v>
      </c>
      <c r="G52" s="21"/>
      <c r="H52" s="21"/>
      <c r="I52" s="16"/>
      <c r="J52" s="109"/>
      <c r="K52" s="109"/>
      <c r="L52" s="109"/>
      <c r="M52" s="109"/>
      <c r="N52" s="109"/>
      <c r="O52" s="8"/>
      <c r="P52" s="109"/>
      <c r="Q52" s="109"/>
      <c r="R52" s="109"/>
      <c r="S52" s="109"/>
      <c r="T52" s="109"/>
      <c r="U52" s="8"/>
      <c r="V52" s="8"/>
    </row>
    <row r="53" spans="1:22">
      <c r="A53" s="8"/>
      <c r="B53" s="8"/>
      <c r="C53" s="52"/>
      <c r="D53" s="16" t="s">
        <v>67</v>
      </c>
      <c r="E53" s="16" t="str">
        <f>units</f>
        <v>$millions</v>
      </c>
      <c r="F53" s="107" t="s">
        <v>68</v>
      </c>
      <c r="G53" s="21"/>
      <c r="H53" s="21"/>
      <c r="I53" s="16"/>
      <c r="J53" s="109"/>
      <c r="K53" s="109"/>
      <c r="L53" s="152"/>
      <c r="M53" s="152"/>
      <c r="N53" s="152"/>
      <c r="O53" s="8"/>
      <c r="P53" s="109"/>
      <c r="Q53" s="109"/>
      <c r="R53" s="109"/>
      <c r="S53" s="109"/>
      <c r="T53" s="109"/>
      <c r="U53" s="8"/>
      <c r="V53" s="8"/>
    </row>
    <row r="54" spans="1:22">
      <c r="A54" s="8"/>
      <c r="B54" s="8"/>
      <c r="C54" s="52"/>
      <c r="D54" s="16" t="s">
        <v>67</v>
      </c>
      <c r="E54" s="16" t="str">
        <f>units</f>
        <v>$millions</v>
      </c>
      <c r="F54" s="107" t="s">
        <v>68</v>
      </c>
      <c r="G54" s="21"/>
      <c r="H54" s="21"/>
      <c r="I54" s="16"/>
      <c r="J54" s="109"/>
      <c r="K54" s="109"/>
      <c r="L54" s="109"/>
      <c r="M54" s="109"/>
      <c r="N54" s="109"/>
      <c r="O54" s="8"/>
      <c r="P54" s="109"/>
      <c r="Q54" s="109"/>
      <c r="R54" s="109"/>
      <c r="S54" s="109"/>
      <c r="T54" s="109"/>
      <c r="U54" s="8"/>
      <c r="V54" s="8"/>
    </row>
    <row r="55" spans="1:22">
      <c r="A55" s="8"/>
      <c r="B55" s="8"/>
      <c r="C55" s="52"/>
      <c r="D55" s="16" t="s">
        <v>67</v>
      </c>
      <c r="E55" s="16" t="str">
        <f>units</f>
        <v>$millions</v>
      </c>
      <c r="F55" s="107" t="s">
        <v>68</v>
      </c>
      <c r="G55" s="21"/>
      <c r="H55" s="21"/>
      <c r="I55" s="16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8"/>
      <c r="V55" s="8"/>
    </row>
    <row r="56" spans="1:22">
      <c r="A56" s="8"/>
      <c r="B56" s="8"/>
      <c r="C56" s="15"/>
      <c r="D56" s="16"/>
      <c r="E56" s="16"/>
      <c r="F56" s="16"/>
      <c r="G56" s="21"/>
      <c r="H56" s="21"/>
      <c r="I56" s="16"/>
      <c r="J56" s="8"/>
      <c r="K56" s="8"/>
      <c r="L56" s="8"/>
      <c r="M56" s="8"/>
      <c r="N56" s="93"/>
      <c r="O56" s="93"/>
      <c r="P56" s="93"/>
      <c r="Q56" s="93"/>
      <c r="R56" s="93"/>
      <c r="S56" s="93"/>
      <c r="T56" s="93"/>
      <c r="U56" s="8"/>
      <c r="V56" s="8"/>
    </row>
    <row r="57" spans="1:22">
      <c r="A57" s="8"/>
      <c r="B57" s="8"/>
      <c r="C57" s="91" t="s">
        <v>64</v>
      </c>
      <c r="D57" s="92" t="s">
        <v>51</v>
      </c>
      <c r="E57" s="143" t="str">
        <f>units</f>
        <v>$millions</v>
      </c>
      <c r="F57" s="144" t="s">
        <v>68</v>
      </c>
      <c r="G57" s="21"/>
      <c r="H57" s="21"/>
      <c r="I57" s="16"/>
      <c r="J57" s="120">
        <f>SUM(J51:J55)</f>
        <v>0</v>
      </c>
      <c r="K57" s="120">
        <f t="shared" ref="K57:S57" si="7">SUM(K51:K55)</f>
        <v>0</v>
      </c>
      <c r="L57" s="120">
        <f t="shared" si="7"/>
        <v>0</v>
      </c>
      <c r="M57" s="120">
        <f>SUM(M51:M55)</f>
        <v>0</v>
      </c>
      <c r="N57" s="120">
        <f>SUM(N51:N55)</f>
        <v>0</v>
      </c>
      <c r="O57" s="120">
        <f>SUM(O51:O55)</f>
        <v>0</v>
      </c>
      <c r="P57" s="120">
        <f t="shared" si="7"/>
        <v>0</v>
      </c>
      <c r="Q57" s="120">
        <f t="shared" si="7"/>
        <v>0</v>
      </c>
      <c r="R57" s="120">
        <f t="shared" si="7"/>
        <v>0</v>
      </c>
      <c r="S57" s="120">
        <f t="shared" si="7"/>
        <v>0</v>
      </c>
      <c r="T57" s="120"/>
      <c r="U57" s="8"/>
      <c r="V57" s="69" t="str">
        <f>IF(COUNTIF(J51:S55,"&lt;0")&gt;0,"Check","Ok")</f>
        <v>Ok</v>
      </c>
    </row>
    <row r="58" spans="1:22">
      <c r="A58" s="8"/>
      <c r="B58" s="8"/>
      <c r="C58" s="8"/>
      <c r="D58" s="16"/>
      <c r="E58" s="16"/>
      <c r="F58" s="16"/>
      <c r="G58" s="21"/>
      <c r="H58" s="21"/>
      <c r="I58" s="1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</row>
    <row r="59" spans="1:22" ht="12.75">
      <c r="A59" s="36"/>
      <c r="B59" s="42" t="s">
        <v>75</v>
      </c>
      <c r="C59" s="36"/>
      <c r="D59" s="36"/>
      <c r="E59" s="36"/>
      <c r="F59" s="37"/>
      <c r="G59" s="37"/>
      <c r="H59" s="37"/>
      <c r="I59" s="37"/>
      <c r="J59" s="38"/>
      <c r="K59" s="39"/>
      <c r="L59" s="38"/>
      <c r="M59" s="39"/>
      <c r="N59" s="38"/>
      <c r="O59" s="38"/>
      <c r="P59" s="38"/>
      <c r="Q59" s="38"/>
      <c r="R59" s="38"/>
      <c r="S59" s="38"/>
      <c r="T59" s="38"/>
      <c r="U59" s="38"/>
      <c r="V59" s="39"/>
    </row>
    <row r="60" spans="1:22">
      <c r="A60" s="8"/>
      <c r="B60" s="8"/>
      <c r="C60" s="8"/>
      <c r="D60" s="16"/>
      <c r="E60" s="16"/>
      <c r="F60" s="16"/>
      <c r="G60" s="16"/>
      <c r="H60" s="16"/>
      <c r="I60" s="1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</row>
    <row r="61" spans="1:22">
      <c r="A61" s="8"/>
      <c r="B61" s="8"/>
      <c r="C61" s="9" t="s">
        <v>76</v>
      </c>
      <c r="D61" s="21" t="s">
        <v>33</v>
      </c>
      <c r="E61" s="21" t="s">
        <v>52</v>
      </c>
      <c r="F61" s="21" t="s">
        <v>55</v>
      </c>
      <c r="G61" s="21"/>
      <c r="H61" s="21"/>
      <c r="I61" s="21"/>
      <c r="J61" s="105" t="str">
        <f t="shared" ref="J61:S61" si="8">IF(YEAR(J$4)=PPLastYear,J$4,"")</f>
        <v/>
      </c>
      <c r="K61" s="105" t="str">
        <f t="shared" si="8"/>
        <v/>
      </c>
      <c r="L61" s="105" t="str">
        <f t="shared" si="8"/>
        <v/>
      </c>
      <c r="M61" s="105" t="str">
        <f t="shared" si="8"/>
        <v/>
      </c>
      <c r="N61" s="105">
        <f t="shared" si="8"/>
        <v>46539</v>
      </c>
      <c r="O61" s="105" t="str">
        <f t="shared" si="8"/>
        <v/>
      </c>
      <c r="P61" s="105" t="str">
        <f t="shared" si="8"/>
        <v/>
      </c>
      <c r="Q61" s="105" t="str">
        <f t="shared" si="8"/>
        <v/>
      </c>
      <c r="R61" s="105" t="str">
        <f t="shared" si="8"/>
        <v/>
      </c>
      <c r="S61" s="105" t="str">
        <f t="shared" si="8"/>
        <v/>
      </c>
      <c r="T61" s="105"/>
      <c r="U61" s="8"/>
      <c r="V61" s="8"/>
    </row>
    <row r="62" spans="1:22">
      <c r="A62" s="8"/>
      <c r="B62" s="8"/>
      <c r="C62" s="9"/>
      <c r="D62" s="21"/>
      <c r="E62" s="21"/>
      <c r="F62" s="21"/>
      <c r="G62" s="21"/>
      <c r="H62" s="21"/>
      <c r="I62" s="21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8"/>
      <c r="V62" s="8"/>
    </row>
    <row r="63" spans="1:22">
      <c r="A63" s="8"/>
      <c r="B63" s="8"/>
      <c r="C63" s="52" t="s">
        <v>227</v>
      </c>
      <c r="D63" s="16" t="s">
        <v>77</v>
      </c>
      <c r="E63" s="16" t="str">
        <f>units</f>
        <v>$millions</v>
      </c>
      <c r="F63" s="140">
        <f>DATE(PPLastYear,MONTH(month),1)</f>
        <v>46539</v>
      </c>
      <c r="G63" s="21"/>
      <c r="H63" s="21"/>
      <c r="I63" s="21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8" t="s">
        <v>78</v>
      </c>
      <c r="V63" s="8"/>
    </row>
    <row r="64" spans="1:22">
      <c r="A64" s="8"/>
      <c r="B64" s="8"/>
      <c r="C64" s="52" t="s">
        <v>211</v>
      </c>
      <c r="D64" s="16" t="s">
        <v>77</v>
      </c>
      <c r="E64" s="16" t="str">
        <f>units</f>
        <v>$millions</v>
      </c>
      <c r="F64" s="140">
        <f>DATE(PPLastYear,MONTH(month),1)</f>
        <v>46539</v>
      </c>
      <c r="G64" s="21"/>
      <c r="H64" s="21"/>
      <c r="I64" s="21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9"/>
      <c r="V64" s="8"/>
    </row>
    <row r="65" spans="1:22">
      <c r="A65" s="8"/>
      <c r="B65" s="8"/>
      <c r="C65" s="52" t="s">
        <v>212</v>
      </c>
      <c r="D65" s="16" t="s">
        <v>77</v>
      </c>
      <c r="E65" s="16" t="str">
        <f>units</f>
        <v>$millions</v>
      </c>
      <c r="F65" s="140">
        <f>DATE(PPLastYear,MONTH(month),1)</f>
        <v>46539</v>
      </c>
      <c r="G65" s="21"/>
      <c r="H65" s="21"/>
      <c r="I65" s="21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9"/>
      <c r="V65" s="8"/>
    </row>
    <row r="66" spans="1:22">
      <c r="A66" s="8"/>
      <c r="B66" s="8"/>
      <c r="C66" s="52" t="s">
        <v>213</v>
      </c>
      <c r="D66" s="16" t="s">
        <v>77</v>
      </c>
      <c r="E66" s="16" t="str">
        <f>units</f>
        <v>$millions</v>
      </c>
      <c r="F66" s="140">
        <f>DATE(PPLastYear,MONTH(month),1)</f>
        <v>46539</v>
      </c>
      <c r="G66" s="21"/>
      <c r="H66" s="21"/>
      <c r="I66" s="21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9"/>
      <c r="V66" s="8"/>
    </row>
    <row r="67" spans="1:22">
      <c r="A67" s="8"/>
      <c r="B67" s="8"/>
      <c r="C67" s="52" t="s">
        <v>214</v>
      </c>
      <c r="D67" s="16" t="s">
        <v>77</v>
      </c>
      <c r="E67" s="16" t="str">
        <f>units</f>
        <v>$millions</v>
      </c>
      <c r="F67" s="140">
        <f>DATE(PPLastYear,MONTH(month),1)</f>
        <v>46539</v>
      </c>
      <c r="G67" s="21"/>
      <c r="H67" s="21"/>
      <c r="I67" s="21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9"/>
      <c r="V67" s="8"/>
    </row>
    <row r="68" spans="1:22">
      <c r="A68" s="8"/>
      <c r="B68" s="8"/>
      <c r="C68" s="142"/>
      <c r="D68" s="16"/>
      <c r="E68" s="16"/>
      <c r="F68" s="21"/>
      <c r="G68" s="21"/>
      <c r="H68" s="21"/>
      <c r="I68" s="21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9"/>
      <c r="V68" s="8"/>
    </row>
    <row r="69" spans="1:22">
      <c r="A69" s="8"/>
      <c r="B69" s="8"/>
      <c r="C69" s="141" t="s">
        <v>79</v>
      </c>
      <c r="D69" s="16" t="s">
        <v>77</v>
      </c>
      <c r="E69" s="16" t="str">
        <f>units</f>
        <v>$millions</v>
      </c>
      <c r="F69" s="140">
        <f>DATE(PPLastYear,MONTH(month),1)</f>
        <v>46539</v>
      </c>
      <c r="G69" s="21"/>
      <c r="H69" s="21"/>
      <c r="I69" s="21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9"/>
      <c r="V69" s="8"/>
    </row>
    <row r="70" spans="1:22">
      <c r="A70" s="8"/>
      <c r="B70" s="8"/>
      <c r="C70" s="141"/>
      <c r="D70" s="16"/>
      <c r="E70" s="16"/>
      <c r="F70" s="21"/>
      <c r="G70" s="21"/>
      <c r="H70" s="21"/>
      <c r="I70" s="21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9"/>
      <c r="V70" s="8"/>
    </row>
    <row r="71" spans="1:22">
      <c r="A71" s="8"/>
      <c r="B71" s="8"/>
      <c r="C71" s="141" t="s">
        <v>80</v>
      </c>
      <c r="D71" s="16" t="s">
        <v>77</v>
      </c>
      <c r="E71" s="16" t="s">
        <v>81</v>
      </c>
      <c r="F71" s="21"/>
      <c r="G71" s="21"/>
      <c r="H71" s="21"/>
      <c r="I71" s="21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9"/>
      <c r="V71" s="8"/>
    </row>
    <row r="72" spans="1:22">
      <c r="A72" s="8"/>
      <c r="B72" s="8"/>
      <c r="C72" s="15"/>
      <c r="D72" s="16"/>
      <c r="E72" s="16"/>
      <c r="F72" s="16"/>
      <c r="G72" s="21"/>
      <c r="H72" s="21"/>
      <c r="I72" s="1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</row>
    <row r="73" spans="1:22" ht="12.75">
      <c r="A73" s="36"/>
      <c r="B73" s="42" t="s">
        <v>23</v>
      </c>
      <c r="C73" s="36"/>
      <c r="D73" s="36"/>
      <c r="E73" s="36"/>
      <c r="F73" s="37"/>
      <c r="G73" s="37"/>
      <c r="H73" s="37"/>
      <c r="I73" s="37"/>
      <c r="J73" s="38"/>
      <c r="K73" s="39"/>
      <c r="L73" s="38"/>
      <c r="M73" s="39"/>
      <c r="N73" s="38"/>
      <c r="O73" s="38"/>
      <c r="P73" s="38"/>
      <c r="Q73" s="38"/>
      <c r="R73" s="38"/>
      <c r="S73" s="38"/>
      <c r="T73" s="38"/>
      <c r="U73" s="38"/>
      <c r="V73" s="39"/>
    </row>
  </sheetData>
  <phoneticPr fontId="17" type="noConversion"/>
  <conditionalFormatting sqref="J51:N54">
    <cfRule type="expression" dxfId="132" priority="1">
      <formula>J$34=J$4</formula>
    </cfRule>
  </conditionalFormatting>
  <conditionalFormatting sqref="J13:T13">
    <cfRule type="expression" dxfId="131" priority="3">
      <formula>J$10=J$4</formula>
    </cfRule>
  </conditionalFormatting>
  <conditionalFormatting sqref="J15:T15">
    <cfRule type="cellIs" dxfId="130" priority="15" operator="equal">
      <formula>0</formula>
    </cfRule>
  </conditionalFormatting>
  <conditionalFormatting sqref="J19:T27">
    <cfRule type="expression" dxfId="129" priority="2">
      <formula>J$10=J$4</formula>
    </cfRule>
  </conditionalFormatting>
  <conditionalFormatting sqref="J29:T29">
    <cfRule type="cellIs" dxfId="128" priority="8" operator="equal">
      <formula>0</formula>
    </cfRule>
  </conditionalFormatting>
  <conditionalFormatting sqref="J33:T33 M37:T37 J41:T45">
    <cfRule type="expression" dxfId="127" priority="13">
      <formula>J$34=J$4</formula>
    </cfRule>
  </conditionalFormatting>
  <conditionalFormatting sqref="J37:T37">
    <cfRule type="expression" dxfId="126" priority="11">
      <formula>J$10=J$4</formula>
    </cfRule>
  </conditionalFormatting>
  <conditionalFormatting sqref="J47:T47">
    <cfRule type="cellIs" dxfId="125" priority="10" operator="equal">
      <formula>0</formula>
    </cfRule>
  </conditionalFormatting>
  <conditionalFormatting sqref="J57:T57">
    <cfRule type="cellIs" dxfId="124" priority="14" operator="equal">
      <formula>0</formula>
    </cfRule>
  </conditionalFormatting>
  <conditionalFormatting sqref="J63:T67">
    <cfRule type="expression" dxfId="123" priority="9">
      <formula>J$61=J$4</formula>
    </cfRule>
  </conditionalFormatting>
  <conditionalFormatting sqref="J69:T69 J71:T71">
    <cfRule type="expression" dxfId="122" priority="44">
      <formula>J$61=J$4</formula>
    </cfRule>
  </conditionalFormatting>
  <conditionalFormatting sqref="P51:T54 J55:T55">
    <cfRule type="expression" dxfId="121" priority="4">
      <formula>J$34=J$4</formula>
    </cfRule>
  </conditionalFormatting>
  <conditionalFormatting sqref="S1:T1">
    <cfRule type="cellIs" dxfId="120" priority="32" operator="equal">
      <formula>"Check"</formula>
    </cfRule>
    <cfRule type="cellIs" dxfId="119" priority="33" operator="equal">
      <formula>"Ok"</formula>
    </cfRule>
  </conditionalFormatting>
  <conditionalFormatting sqref="V1">
    <cfRule type="cellIs" dxfId="118" priority="61" operator="equal">
      <formula>"Check"</formula>
    </cfRule>
    <cfRule type="cellIs" dxfId="117" priority="62" operator="equal">
      <formula>"Ok"</formula>
    </cfRule>
  </conditionalFormatting>
  <conditionalFormatting sqref="V15">
    <cfRule type="cellIs" dxfId="116" priority="63" operator="equal">
      <formula>"Check"</formula>
    </cfRule>
    <cfRule type="cellIs" dxfId="115" priority="64" operator="equal">
      <formula>"Ok"</formula>
    </cfRule>
  </conditionalFormatting>
  <conditionalFormatting sqref="V29">
    <cfRule type="cellIs" dxfId="114" priority="40" operator="equal">
      <formula>"Check"</formula>
    </cfRule>
    <cfRule type="cellIs" dxfId="113" priority="41" operator="equal">
      <formula>"Ok"</formula>
    </cfRule>
  </conditionalFormatting>
  <conditionalFormatting sqref="V37 V41:V45">
    <cfRule type="cellIs" dxfId="112" priority="67" operator="equal">
      <formula>"Check"</formula>
    </cfRule>
    <cfRule type="cellIs" dxfId="111" priority="68" operator="equal">
      <formula>"Ok"</formula>
    </cfRule>
  </conditionalFormatting>
  <conditionalFormatting sqref="V47">
    <cfRule type="cellIs" dxfId="110" priority="47" operator="equal">
      <formula>"Check"</formula>
    </cfRule>
    <cfRule type="cellIs" dxfId="109" priority="48" operator="equal">
      <formula>"Ok"</formula>
    </cfRule>
  </conditionalFormatting>
  <conditionalFormatting sqref="V48:V55">
    <cfRule type="cellIs" dxfId="108" priority="55" operator="equal">
      <formula>"Check"</formula>
    </cfRule>
    <cfRule type="cellIs" dxfId="107" priority="56" operator="equal">
      <formula>"Ok"</formula>
    </cfRule>
  </conditionalFormatting>
  <conditionalFormatting sqref="V57">
    <cfRule type="cellIs" dxfId="106" priority="65" operator="equal">
      <formula>"Check"</formula>
    </cfRule>
    <cfRule type="cellIs" dxfId="105" priority="66" operator="equal">
      <formula>"Ok"</formula>
    </cfRule>
  </conditionalFormatting>
  <dataValidations count="1">
    <dataValidation type="list" allowBlank="1" showInputMessage="1" showErrorMessage="1" sqref="J33:T33" xr:uid="{00000000-0002-0000-0400-000000000000}">
      <formula1>"Actual,Estimate"</formula1>
    </dataValidation>
  </dataValidations>
  <hyperlinks>
    <hyperlink ref="J1" location="Index!A1" display="Back to Index" xr:uid="{00000000-0004-0000-0400-000000000000}"/>
    <hyperlink ref="U1" location="'Check|List'!A1" display="Overall Check:" xr:uid="{00000000-0004-0000-0400-000001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0"/>
  <sheetViews>
    <sheetView showGridLines="0" topLeftCell="A19" zoomScale="110" zoomScaleNormal="110" workbookViewId="0">
      <selection activeCell="M45" sqref="M45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0"/>
      <c r="K1" s="31" t="s">
        <v>24</v>
      </c>
      <c r="M1" s="33" t="s">
        <v>25</v>
      </c>
      <c r="N1" s="50" t="s">
        <v>26</v>
      </c>
      <c r="O1" s="11" t="s">
        <v>27</v>
      </c>
      <c r="P1" s="12" t="s">
        <v>28</v>
      </c>
      <c r="S1" s="33" t="s">
        <v>29</v>
      </c>
      <c r="T1" s="34" t="str">
        <f>IF(COUNTIF(X5:X109,"Check")=0,"Ok","Check")</f>
        <v>Ok</v>
      </c>
      <c r="U1" s="34"/>
      <c r="W1" s="121" t="s">
        <v>30</v>
      </c>
      <c r="X1" s="34" t="str">
        <f>'Check|List'!$S$1</f>
        <v>Check</v>
      </c>
    </row>
    <row r="2" spans="1:34" s="35" customFormat="1" ht="13.5" thickBot="1">
      <c r="A2" s="164"/>
      <c r="B2" s="165" t="str">
        <f>Index!$C$10</f>
        <v>Input | Rate of change</v>
      </c>
      <c r="C2" s="165"/>
      <c r="D2" s="165"/>
      <c r="E2" s="165"/>
      <c r="F2" s="167"/>
      <c r="G2" s="167"/>
      <c r="H2" s="167"/>
      <c r="I2" s="167"/>
      <c r="J2" s="167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</row>
    <row r="3" spans="1:34" s="59" customFormat="1">
      <c r="A3" s="173"/>
      <c r="B3" s="173"/>
      <c r="C3" s="173"/>
      <c r="D3" s="174"/>
      <c r="E3" s="174"/>
      <c r="F3" s="174"/>
      <c r="G3" s="174"/>
      <c r="H3" s="174"/>
      <c r="I3" s="174"/>
      <c r="J3" s="170" t="s">
        <v>40</v>
      </c>
      <c r="K3" s="295"/>
      <c r="L3" s="295"/>
      <c r="M3" s="295"/>
      <c r="N3" s="174"/>
      <c r="O3" s="295"/>
      <c r="P3" s="295"/>
      <c r="Q3" s="295"/>
      <c r="R3" s="295"/>
      <c r="S3" s="295"/>
      <c r="T3" s="295"/>
      <c r="U3" s="174"/>
      <c r="V3" s="175"/>
      <c r="W3" s="175"/>
      <c r="X3" s="175"/>
      <c r="Y3" s="175"/>
      <c r="Z3" s="175"/>
      <c r="AA3" s="175"/>
      <c r="AB3" s="175"/>
      <c r="AC3" s="175"/>
      <c r="AD3" s="175"/>
      <c r="AE3" s="173"/>
      <c r="AF3" s="173"/>
      <c r="AG3" s="173"/>
      <c r="AH3" s="173"/>
    </row>
    <row r="4" spans="1:34" s="68" customFormat="1" ht="10.5">
      <c r="A4" s="60"/>
      <c r="B4" s="60"/>
      <c r="C4" s="60"/>
      <c r="D4" s="61" t="s">
        <v>33</v>
      </c>
      <c r="E4" s="61" t="s">
        <v>52</v>
      </c>
      <c r="F4" s="62" t="s">
        <v>55</v>
      </c>
      <c r="G4" s="63"/>
      <c r="H4" s="63"/>
      <c r="I4" s="63"/>
      <c r="J4" s="104">
        <f>DATE(PPFirstYear-1,MONTH('Input|General'!$G$9),1)</f>
        <v>44713</v>
      </c>
      <c r="K4" s="104">
        <f>DATE(PPFirstYear,MONTH('Input|General'!$G$9),1)</f>
        <v>45078</v>
      </c>
      <c r="L4" s="104">
        <f>DATE(PPFirstYear+1,MONTH('Input|General'!$G$9),1)</f>
        <v>45444</v>
      </c>
      <c r="M4" s="104">
        <f>DATE(PPFirstYear+2,MONTH('Input|General'!$G$9),1)</f>
        <v>45809</v>
      </c>
      <c r="N4" s="104">
        <f>DATE(PPFirstYear+3,MONTH('Input|General'!$G$9),1)</f>
        <v>46174</v>
      </c>
      <c r="O4" s="104">
        <f>DATE(PPFirstYear+4,MONTH('Input|General'!$G$9),1)</f>
        <v>46539</v>
      </c>
      <c r="P4" s="104">
        <f>DATE(PPFirstYear+5,MONTH('Input|General'!$G$9),1)</f>
        <v>46905</v>
      </c>
      <c r="Q4" s="104">
        <f>DATE(PPFirstYear+6,MONTH('Input|General'!$G$9),1)</f>
        <v>47270</v>
      </c>
      <c r="R4" s="104">
        <f>DATE(PPFirstYear+7,MONTH('Input|General'!$G$9),1)</f>
        <v>47635</v>
      </c>
      <c r="S4" s="104">
        <f>DATE(PPFirstYear+8,MONTH('Input|General'!$G$9),1)</f>
        <v>48000</v>
      </c>
      <c r="T4" s="104">
        <f>DATE(PPFirstYear+9,MONTH('Input|General'!$G$9),1)</f>
        <v>48366</v>
      </c>
      <c r="U4" s="104">
        <f>DATE(PPFirstYear+10,MONTH('Input|General'!$G$9),1)</f>
        <v>48731</v>
      </c>
      <c r="V4" s="64"/>
      <c r="W4" s="64"/>
      <c r="X4" s="65"/>
      <c r="Y4" s="66"/>
      <c r="Z4" s="66"/>
      <c r="AA4" s="66"/>
      <c r="AB4" s="66"/>
      <c r="AC4" s="66"/>
      <c r="AD4" s="66"/>
      <c r="AE4" s="66"/>
      <c r="AF4" s="66"/>
      <c r="AG4" s="67"/>
      <c r="AH4" s="67"/>
    </row>
    <row r="5" spans="1:34" s="6" customFormat="1" ht="3" customHeight="1">
      <c r="D5" s="22"/>
      <c r="E5" s="22"/>
      <c r="F5" s="22"/>
      <c r="G5" s="22"/>
      <c r="H5" s="22"/>
      <c r="I5" s="22"/>
      <c r="J5" s="22"/>
    </row>
    <row r="6" spans="1:34" s="6" customFormat="1" ht="9" customHeight="1">
      <c r="D6" s="22"/>
      <c r="E6" s="22"/>
      <c r="F6" s="22"/>
      <c r="G6" s="22"/>
      <c r="H6" s="22"/>
      <c r="I6" s="22"/>
      <c r="J6" s="22"/>
    </row>
    <row r="7" spans="1:34" s="6" customFormat="1" ht="3" customHeight="1">
      <c r="D7" s="22"/>
      <c r="E7" s="22"/>
      <c r="F7" s="22"/>
      <c r="G7" s="22"/>
      <c r="H7" s="22"/>
      <c r="I7" s="22"/>
      <c r="J7" s="22"/>
    </row>
    <row r="8" spans="1:34" customFormat="1" ht="12.75">
      <c r="A8" s="36"/>
      <c r="B8" s="42" t="s">
        <v>7</v>
      </c>
      <c r="C8" s="36"/>
      <c r="D8" s="36"/>
      <c r="E8" s="36"/>
      <c r="F8" s="37"/>
      <c r="G8" s="37"/>
      <c r="H8" s="37"/>
      <c r="I8" s="37"/>
      <c r="J8" s="37"/>
      <c r="K8" s="38"/>
      <c r="L8" s="39"/>
      <c r="M8" s="38"/>
      <c r="N8" s="39"/>
      <c r="O8" s="38"/>
      <c r="P8" s="38"/>
      <c r="Q8" s="38"/>
      <c r="R8" s="38"/>
      <c r="S8" s="38"/>
      <c r="T8" s="38"/>
      <c r="U8" s="38"/>
      <c r="V8" s="38"/>
      <c r="W8" s="38"/>
      <c r="X8" s="39"/>
      <c r="Y8" s="40"/>
      <c r="Z8" s="40"/>
      <c r="AA8" s="40"/>
      <c r="AB8" s="40"/>
      <c r="AC8" s="40"/>
      <c r="AD8" s="40"/>
      <c r="AE8" s="40"/>
      <c r="AF8" s="40"/>
      <c r="AG8" s="41"/>
      <c r="AH8" s="41"/>
    </row>
    <row r="9" spans="1:34" ht="11.25" customHeight="1" outlineLevel="1"/>
    <row r="10" spans="1:34" ht="11.25" customHeight="1" outlineLevel="1">
      <c r="C10" s="9" t="s">
        <v>82</v>
      </c>
      <c r="J10" s="105">
        <f t="shared" ref="J10:T10" si="0">IF(YEAR(J$4)&lt;=PPLastYear,J$4,"")</f>
        <v>44713</v>
      </c>
      <c r="K10" s="105">
        <f t="shared" si="0"/>
        <v>45078</v>
      </c>
      <c r="L10" s="105">
        <f t="shared" si="0"/>
        <v>45444</v>
      </c>
      <c r="M10" s="105">
        <f t="shared" si="0"/>
        <v>45809</v>
      </c>
      <c r="N10" s="105">
        <f t="shared" si="0"/>
        <v>46174</v>
      </c>
      <c r="O10" s="105">
        <f t="shared" si="0"/>
        <v>46539</v>
      </c>
      <c r="P10" s="105" t="str">
        <f t="shared" si="0"/>
        <v/>
      </c>
      <c r="Q10" s="105" t="str">
        <f t="shared" si="0"/>
        <v/>
      </c>
      <c r="R10" s="105" t="str">
        <f t="shared" si="0"/>
        <v/>
      </c>
      <c r="S10" s="105" t="str">
        <f t="shared" si="0"/>
        <v/>
      </c>
      <c r="T10" s="105" t="str">
        <f t="shared" si="0"/>
        <v/>
      </c>
      <c r="U10" s="108"/>
    </row>
    <row r="11" spans="1:34" ht="11.25" customHeight="1" outlineLevel="1">
      <c r="C11" s="9"/>
      <c r="J11" s="8"/>
      <c r="P11" s="94"/>
      <c r="Q11" s="94"/>
      <c r="R11" s="94"/>
      <c r="S11" s="94"/>
      <c r="T11" s="94"/>
      <c r="U11" s="94"/>
      <c r="V11" s="14"/>
      <c r="W11" s="14"/>
      <c r="X11" s="14"/>
    </row>
    <row r="12" spans="1:34" ht="11.25" customHeight="1" outlineLevel="1">
      <c r="C12" s="15" t="s">
        <v>82</v>
      </c>
      <c r="D12" s="95" t="s">
        <v>83</v>
      </c>
      <c r="E12" s="16" t="str">
        <f>percent</f>
        <v>Per cent</v>
      </c>
      <c r="J12" s="94">
        <f>IF(J10=J4,LOOKUP(EOMONTH(J4,0),'Input|Inflation'!$C$9:$C$88,'Input|Inflation'!$G$9:$G$88),"")</f>
        <v>6.1404569080140137E-2</v>
      </c>
      <c r="K12" s="94">
        <f>IF(K10=K4,LOOKUP(EOMONTH(K4,0),'Input|Inflation'!$C$9:$C$88,'Input|Inflation'!$G$9:$G$88),"")</f>
        <v>6.0357590251679749E-2</v>
      </c>
      <c r="L12" s="94">
        <f>IF(L10=L4,LOOKUP(EOMONTH(L4,0),'Input|Inflation'!$C$9:$C$88,'Input|Inflation'!$G$9:$G$88),"")</f>
        <v>3.5441950381269516E-2</v>
      </c>
      <c r="M12" s="94">
        <f>IF(M10=M4,LOOKUP(EOMONTH(M4,0),'Input|Inflation'!$C$9:$C$88,'Input|Inflation'!$G$9:$G$88),"")</f>
        <v>2.0952183383466494E-2</v>
      </c>
      <c r="N12" s="94">
        <f>IF(N10=N4,LOOKUP(EOMONTH(N4,0),'Input|Inflation'!$C$9:$C$88,'Input|Inflation'!$G$9:$G$88),"")</f>
        <v>4.8000000000000043E-2</v>
      </c>
      <c r="O12" s="94">
        <f>IF(O10=O4,LOOKUP(EOMONTH(O4,0),'Input|Inflation'!$C$9:$C$88,'Input|Inflation'!$G$9:$G$88),"")</f>
        <v>4.0000000000000036E-2</v>
      </c>
      <c r="P12" s="94" t="str">
        <f>IF(P10=P4,LOOKUP(EOMONTH(P4,0),'Input|Inflation'!$C$9:$C$88,'Input|Inflation'!$G$9:$G$88),"")</f>
        <v/>
      </c>
      <c r="Q12" s="94" t="str">
        <f>IF(Q10=Q4,LOOKUP(EOMONTH(Q4,0),'Input|Inflation'!$C$9:$C$88,'Input|Inflation'!$G$9:$G$88),"")</f>
        <v/>
      </c>
      <c r="R12" s="94" t="str">
        <f>IF(R10=R4,LOOKUP(EOMONTH(R4,0),'Input|Inflation'!$C$9:$C$88,'Input|Inflation'!$G$9:$G$88),"")</f>
        <v/>
      </c>
      <c r="S12" s="94" t="str">
        <f>IF(S10=S4,LOOKUP(EOMONTH(S4,0),'Input|Inflation'!$C$9:$C$88,'Input|Inflation'!$G$9:$G$88),"")</f>
        <v/>
      </c>
      <c r="T12" s="94" t="str">
        <f>IF(T10=T4,LOOKUP(EOMONTH(T4,0),'Input|Inflation'!$C$9:$C$88,'Input|Inflation'!$G$9:$G$88),"")</f>
        <v/>
      </c>
      <c r="U12" s="94"/>
      <c r="V12" s="96"/>
    </row>
    <row r="13" spans="1:34" ht="11.25" customHeight="1" outlineLevel="1">
      <c r="D13" s="8"/>
      <c r="E13" s="8"/>
      <c r="F13" s="8"/>
      <c r="G13" s="8"/>
      <c r="H13" s="8"/>
      <c r="I13" s="8"/>
      <c r="J13" s="8"/>
    </row>
    <row r="14" spans="1:34" ht="11.25" customHeight="1" outlineLevel="1">
      <c r="C14" s="9" t="s">
        <v>84</v>
      </c>
      <c r="I14" s="8"/>
      <c r="J14" s="105">
        <f t="shared" ref="J14:T14" si="1">IF(YEAR(J$4)&lt;=PPLastYear,J$4,"")</f>
        <v>44713</v>
      </c>
      <c r="K14" s="105">
        <f t="shared" si="1"/>
        <v>45078</v>
      </c>
      <c r="L14" s="105">
        <f t="shared" si="1"/>
        <v>45444</v>
      </c>
      <c r="M14" s="105">
        <f t="shared" si="1"/>
        <v>45809</v>
      </c>
      <c r="N14" s="105">
        <f t="shared" si="1"/>
        <v>46174</v>
      </c>
      <c r="O14" s="105">
        <f t="shared" si="1"/>
        <v>46539</v>
      </c>
      <c r="P14" s="105" t="str">
        <f t="shared" si="1"/>
        <v/>
      </c>
      <c r="Q14" s="105" t="str">
        <f t="shared" si="1"/>
        <v/>
      </c>
      <c r="R14" s="105" t="str">
        <f t="shared" si="1"/>
        <v/>
      </c>
      <c r="S14" s="105" t="str">
        <f t="shared" si="1"/>
        <v/>
      </c>
      <c r="T14" s="105" t="str">
        <f t="shared" si="1"/>
        <v/>
      </c>
      <c r="U14" s="108"/>
    </row>
    <row r="15" spans="1:34" ht="11.25" customHeight="1" outlineLevel="1">
      <c r="C15" s="9"/>
      <c r="I15" s="8"/>
      <c r="J15" s="14"/>
      <c r="K15" s="14"/>
      <c r="L15" s="14"/>
      <c r="M15" s="14"/>
      <c r="N15" s="14"/>
      <c r="O15" s="14"/>
      <c r="P15" s="27"/>
      <c r="Q15" s="27"/>
      <c r="R15" s="27"/>
      <c r="S15" s="27"/>
      <c r="T15" s="27"/>
      <c r="U15" s="27"/>
    </row>
    <row r="16" spans="1:34" ht="11.25" customHeight="1" outlineLevel="1">
      <c r="C16" s="106">
        <f t="array" ref="C16:C22">TRANSPOSE(J10:P10)</f>
        <v>44713</v>
      </c>
      <c r="D16" s="95" t="str">
        <f t="shared" ref="D16:D20" si="2">IF(ISNONTEXT($C16),"calculated","")</f>
        <v>calculated</v>
      </c>
      <c r="E16" s="16" t="str">
        <f>IF(ISNONTEXT($C16),"index","")</f>
        <v>index</v>
      </c>
      <c r="J16" s="23">
        <f t="shared" ref="J16:N16" si="3">IF(AND($C16&gt;J$14,ISNONTEXT($C16)),K16/(1+K$12),IF(AND($C16=J$14,J$14=J$4),1,IF(AND($C16&lt;J$14,J$14=J$4),I16*(1+J$12),0)))</f>
        <v>1</v>
      </c>
      <c r="K16" s="23">
        <f t="shared" si="3"/>
        <v>1.0603575902516797</v>
      </c>
      <c r="L16" s="23">
        <f t="shared" si="3"/>
        <v>1.0979387313517823</v>
      </c>
      <c r="M16" s="23">
        <f t="shared" si="3"/>
        <v>1.1209429449948753</v>
      </c>
      <c r="N16" s="23">
        <f t="shared" si="3"/>
        <v>1.1747482063546295</v>
      </c>
      <c r="O16" s="23">
        <f t="shared" ref="O16:P16" si="4">IF(AND($C16&gt;O$14,ISNONTEXT($C16)),P16/(1+O$12),IF(AND($C16=O$14,O$14=O$4),1,IF(AND($C16&lt;O$14,O$14=O$4),N16*(1+O$12),0)))</f>
        <v>1.2217381346088148</v>
      </c>
      <c r="P16" s="23">
        <f t="shared" si="4"/>
        <v>0</v>
      </c>
      <c r="Q16" s="134"/>
      <c r="R16" s="134"/>
      <c r="S16" s="134"/>
      <c r="T16" s="134"/>
      <c r="U16" s="134"/>
    </row>
    <row r="17" spans="3:23" ht="11.25" customHeight="1" outlineLevel="1">
      <c r="C17" s="106">
        <v>45078</v>
      </c>
      <c r="D17" s="95" t="str">
        <f t="shared" si="2"/>
        <v>calculated</v>
      </c>
      <c r="E17" s="16" t="str">
        <f t="shared" ref="E17:E22" si="5">IF(ISNONTEXT($C17),"index","")</f>
        <v>index</v>
      </c>
      <c r="I17" s="23"/>
      <c r="J17" s="23">
        <f t="shared" ref="J17:N17" si="6">IF(AND($C17&gt;J$14,ISNONTEXT($C17)),K17/(1+K$12),IF(AND($C17=J$14,J$14=J$4),1,IF(AND($C17&lt;J$14,J$14=J$4),I17*(1+J$12),0)))</f>
        <v>0.94307807969068846</v>
      </c>
      <c r="K17" s="23">
        <f t="shared" si="6"/>
        <v>1</v>
      </c>
      <c r="L17" s="23">
        <f t="shared" si="6"/>
        <v>1.0354419503812695</v>
      </c>
      <c r="M17" s="23">
        <f t="shared" si="6"/>
        <v>1.0571367200085922</v>
      </c>
      <c r="N17" s="23">
        <f t="shared" si="6"/>
        <v>1.1078792825690047</v>
      </c>
      <c r="O17" s="23">
        <f t="shared" ref="O17:P17" si="7">IF(AND($C17&gt;O$14,ISNONTEXT($C17)),P17/(1+O$12),IF(AND($C17=O$14,O$14=O$4),1,IF(AND($C17&lt;O$14,O$14=O$4),N17*(1+O$12),0)))</f>
        <v>1.152194453871765</v>
      </c>
      <c r="P17" s="23">
        <f t="shared" si="7"/>
        <v>0</v>
      </c>
      <c r="Q17" s="134"/>
      <c r="R17" s="134"/>
      <c r="S17" s="134"/>
      <c r="T17" s="134"/>
      <c r="U17" s="134"/>
    </row>
    <row r="18" spans="3:23" ht="11.25" customHeight="1" outlineLevel="1">
      <c r="C18" s="106">
        <v>45444</v>
      </c>
      <c r="D18" s="95" t="str">
        <f t="shared" si="2"/>
        <v>calculated</v>
      </c>
      <c r="E18" s="16" t="str">
        <f t="shared" si="5"/>
        <v>index</v>
      </c>
      <c r="I18" s="23"/>
      <c r="J18" s="23">
        <f t="shared" ref="J18:N18" si="8">IF(AND($C18&gt;J$14,ISNONTEXT($C18)),K18/(1+K$12),IF(AND($C18=J$14,J$14=J$4),1,IF(AND($C18&lt;J$14,J$14=J$4),I18*(1+J$12),0)))</f>
        <v>0.91079763510009326</v>
      </c>
      <c r="K18" s="23">
        <f t="shared" si="8"/>
        <v>0.96577118556166364</v>
      </c>
      <c r="L18" s="23">
        <f t="shared" si="8"/>
        <v>1</v>
      </c>
      <c r="M18" s="23">
        <f t="shared" si="8"/>
        <v>1.0209521833834665</v>
      </c>
      <c r="N18" s="23">
        <f t="shared" si="8"/>
        <v>1.0699578881858729</v>
      </c>
      <c r="O18" s="23">
        <f t="shared" ref="O18:P18" si="9">IF(AND($C18&gt;O$14,ISNONTEXT($C18)),P18/(1+O$12),IF(AND($C18=O$14,O$14=O$4),1,IF(AND($C18&lt;O$14,O$14=O$4),N18*(1+O$12),0)))</f>
        <v>1.1127562037133079</v>
      </c>
      <c r="P18" s="23">
        <f t="shared" si="9"/>
        <v>0</v>
      </c>
      <c r="Q18" s="134"/>
      <c r="R18" s="134"/>
      <c r="S18" s="134"/>
      <c r="T18" s="134"/>
      <c r="U18" s="134"/>
    </row>
    <row r="19" spans="3:23" ht="11.25" customHeight="1" outlineLevel="1">
      <c r="C19" s="106">
        <v>45809</v>
      </c>
      <c r="D19" s="95" t="str">
        <f t="shared" si="2"/>
        <v>calculated</v>
      </c>
      <c r="E19" s="16" t="str">
        <f t="shared" si="5"/>
        <v>index</v>
      </c>
      <c r="I19" s="23"/>
      <c r="J19" s="23">
        <f t="shared" ref="J19:N19" si="10">IF(AND($C19&gt;J$14,ISNONTEXT($C19)),K19/(1+K$12),IF(AND($C19=J$14,J$14=J$4),1,IF(AND($C19&lt;J$14,J$14=J$4),I19*(1+J$12),0)))</f>
        <v>0.89210606522401692</v>
      </c>
      <c r="K19" s="23">
        <f t="shared" si="10"/>
        <v>0.94595143756984645</v>
      </c>
      <c r="L19" s="23">
        <f>IF(AND($C19&gt;L$14,ISNONTEXT($C19)),M19/(1+M$12),IF(AND($C19=L$14,L$14=L$4),1,IF(AND($C19&lt;L$14,L$14=L$4),K19*(1+L$12),0)))</f>
        <v>0.97947780148328756</v>
      </c>
      <c r="M19" s="23">
        <f t="shared" si="10"/>
        <v>1</v>
      </c>
      <c r="N19" s="23">
        <f t="shared" si="10"/>
        <v>1.048</v>
      </c>
      <c r="O19" s="23">
        <f t="shared" ref="O19:P19" si="11">IF(AND($C19&gt;O$14,ISNONTEXT($C19)),P19/(1+O$12),IF(AND($C19=O$14,O$14=O$4),1,IF(AND($C19&lt;O$14,O$14=O$4),N19*(1+O$12),0)))</f>
        <v>1.08992</v>
      </c>
      <c r="P19" s="23">
        <f t="shared" si="11"/>
        <v>0</v>
      </c>
      <c r="Q19" s="134"/>
      <c r="R19" s="134"/>
      <c r="S19" s="134"/>
      <c r="T19" s="134"/>
      <c r="U19" s="134"/>
    </row>
    <row r="20" spans="3:23" ht="11.25" customHeight="1" outlineLevel="1">
      <c r="C20" s="106">
        <v>46174</v>
      </c>
      <c r="D20" s="95" t="str">
        <f t="shared" si="2"/>
        <v>calculated</v>
      </c>
      <c r="E20" s="16" t="str">
        <f t="shared" si="5"/>
        <v>index</v>
      </c>
      <c r="I20" s="23"/>
      <c r="J20" s="23">
        <f>IF(AND($C20&gt;J$14,ISNONTEXT($C20)),K20/(1+K$12),IF(AND($C20=J$14,J$14=J$4),1,IF(AND($C20&lt;J$14,J$14=J$4),I20*(1+J$12),0)))</f>
        <v>0.85124624544276428</v>
      </c>
      <c r="K20" s="23">
        <f>IF(AND($C20&gt;K$14,ISNONTEXT($C20)),L20/(1+L$12),IF(AND($C20=K$14,K$14=K$4),1,IF(AND($C20&lt;K$14,K$14=K$4),J20*(1+K$12),0)))</f>
        <v>0.90262541752847947</v>
      </c>
      <c r="L20" s="23">
        <f t="shared" ref="L20:N20" si="12">IF(AND($C20&gt;L$14,ISNONTEXT($C20)),M20/(1+M$12),IF(AND($C20=L$14,L$14=L$4),1,IF(AND($C20&lt;L$14,L$14=L$4),K20*(1+L$12),0)))</f>
        <v>0.93461622278939649</v>
      </c>
      <c r="M20" s="23">
        <f t="shared" si="12"/>
        <v>0.95419847328244267</v>
      </c>
      <c r="N20" s="23">
        <f t="shared" si="12"/>
        <v>1</v>
      </c>
      <c r="O20" s="23">
        <f t="shared" ref="O20:P20" si="13">IF(AND($C20&gt;O$14,ISNONTEXT($C20)),P20/(1+O$12),IF(AND($C20=O$14,O$14=O$4),1,IF(AND($C20&lt;O$14,O$14=O$4),N20*(1+O$12),0)))</f>
        <v>1.04</v>
      </c>
      <c r="P20" s="23">
        <f t="shared" si="13"/>
        <v>0</v>
      </c>
      <c r="Q20" s="134"/>
      <c r="R20" s="134"/>
      <c r="S20" s="134"/>
      <c r="T20" s="134"/>
      <c r="U20" s="134"/>
    </row>
    <row r="21" spans="3:23" ht="11.25" customHeight="1" outlineLevel="1">
      <c r="C21" s="106">
        <v>46539</v>
      </c>
      <c r="D21" s="95" t="str">
        <f>IF(ISNONTEXT($C21),"calculated","")</f>
        <v>calculated</v>
      </c>
      <c r="E21" s="16" t="str">
        <f t="shared" si="5"/>
        <v>index</v>
      </c>
      <c r="I21" s="23"/>
      <c r="J21" s="23">
        <f>IF(AND($C21&gt;J$14,ISNONTEXT($C21)),K21/(1+K$12),IF(AND($C21=J$14,J$14=J$4),1,IF(AND($C21&lt;J$14,J$14=J$4),I21*(1+J$12),0)))</f>
        <v>0.81850600523342709</v>
      </c>
      <c r="K21" s="23">
        <f t="shared" ref="K21:K22" si="14">IF(AND($C21&gt;K$14,ISNONTEXT($C21)),L21/(1+L$12),IF(AND($C21=K$14,K$14=K$4),1,IF(AND($C21&lt;K$14,K$14=K$4),J21*(1+K$12),0)))</f>
        <v>0.8679090553158455</v>
      </c>
      <c r="L21" s="23">
        <f t="shared" ref="L21:L22" si="15">IF(AND($C21&gt;L$14,ISNONTEXT($C21)),M21/(1+M$12),IF(AND($C21=L$14,L$14=L$4),1,IF(AND($C21&lt;L$14,L$14=L$4),K21*(1+L$12),0)))</f>
        <v>0.89866944498980417</v>
      </c>
      <c r="M21" s="23">
        <f t="shared" ref="M21:M22" si="16">IF(AND($C21&gt;M$14,ISNONTEXT($C21)),N21/(1+N$12),IF(AND($C21=M$14,M$14=M$4),1,IF(AND($C21&lt;M$14,M$14=M$4),L21*(1+M$12),0)))</f>
        <v>0.91749853200234865</v>
      </c>
      <c r="N21" s="23">
        <f t="shared" ref="N21:N22" si="17">IF(AND($C21&gt;N$14,ISNONTEXT($C21)),O21/(1+O$12),IF(AND($C21=N$14,N$14=N$4),1,IF(AND($C21&lt;N$14,N$14=N$4),M21*(1+N$12),0)))</f>
        <v>0.96153846153846145</v>
      </c>
      <c r="O21" s="23">
        <f t="shared" ref="O21:P21" si="18">IF(AND($C21&gt;O$14,ISNONTEXT($C21)),P21/(1+O$12),IF(AND($C21=O$14,O$14=O$4),1,IF(AND($C21&lt;O$14,O$14=O$4),N21*(1+O$12),0)))</f>
        <v>1</v>
      </c>
      <c r="P21" s="23">
        <f t="shared" si="18"/>
        <v>0</v>
      </c>
      <c r="Q21" s="134"/>
      <c r="R21" s="134"/>
      <c r="S21" s="134"/>
      <c r="T21" s="134"/>
      <c r="U21" s="134"/>
    </row>
    <row r="22" spans="3:23" ht="11.25" customHeight="1" outlineLevel="1">
      <c r="C22" s="106" t="str">
        <v/>
      </c>
      <c r="D22" s="95" t="str">
        <f>IF(ISNONTEXT($C22),"calculated","")</f>
        <v/>
      </c>
      <c r="E22" s="16" t="str">
        <f t="shared" si="5"/>
        <v/>
      </c>
      <c r="I22" s="23"/>
      <c r="J22" s="23">
        <f>IF(AND($C22&gt;J$14,ISNONTEXT($C22)),K22/(1+K$12),IF(AND($C22=J$14,J$14=J$4),1,IF(AND($C22&lt;J$14,J$14=J$4),I22*(1+J$12),0)))</f>
        <v>0</v>
      </c>
      <c r="K22" s="23">
        <f t="shared" si="14"/>
        <v>0</v>
      </c>
      <c r="L22" s="23">
        <f t="shared" si="15"/>
        <v>0</v>
      </c>
      <c r="M22" s="23">
        <f t="shared" si="16"/>
        <v>0</v>
      </c>
      <c r="N22" s="23">
        <f t="shared" si="17"/>
        <v>0</v>
      </c>
      <c r="O22" s="23">
        <f t="shared" ref="O22:P22" si="19">IF(AND($C22&gt;O$14,ISNONTEXT($C22)),P22/(1+P$12),IF(AND($C22=O$14,O$14=O$4),1,IF(AND($C22&lt;O$14,O$14=O$4),N22*(1+O$12),0)))</f>
        <v>0</v>
      </c>
      <c r="P22" s="23">
        <f t="shared" si="19"/>
        <v>0</v>
      </c>
      <c r="Q22" s="134"/>
      <c r="R22" s="134"/>
      <c r="S22" s="134"/>
      <c r="T22" s="134"/>
      <c r="U22" s="134"/>
    </row>
    <row r="23" spans="3:23" ht="11.25" customHeight="1" outlineLevel="1">
      <c r="C23" s="15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</row>
    <row r="24" spans="3:23" ht="11.25" customHeight="1" outlineLevel="1">
      <c r="C24" s="9" t="s">
        <v>85</v>
      </c>
      <c r="J24" s="105">
        <f t="shared" ref="J24:T24" si="20">IF(YEAR(J$4)&lt;=PPLastYear,J$4,"")</f>
        <v>44713</v>
      </c>
      <c r="K24" s="105">
        <f t="shared" si="20"/>
        <v>45078</v>
      </c>
      <c r="L24" s="105">
        <f t="shared" si="20"/>
        <v>45444</v>
      </c>
      <c r="M24" s="105">
        <f t="shared" si="20"/>
        <v>45809</v>
      </c>
      <c r="N24" s="105">
        <f t="shared" si="20"/>
        <v>46174</v>
      </c>
      <c r="O24" s="105">
        <f t="shared" si="20"/>
        <v>46539</v>
      </c>
      <c r="P24" s="105" t="str">
        <f t="shared" si="20"/>
        <v/>
      </c>
      <c r="Q24" s="105" t="str">
        <f t="shared" si="20"/>
        <v/>
      </c>
      <c r="R24" s="105" t="str">
        <f t="shared" si="20"/>
        <v/>
      </c>
      <c r="S24" s="105" t="str">
        <f t="shared" si="20"/>
        <v/>
      </c>
      <c r="T24" s="105" t="str">
        <f t="shared" si="20"/>
        <v/>
      </c>
      <c r="U24" s="108"/>
    </row>
    <row r="25" spans="3:23" ht="11.25" customHeight="1" outlineLevel="1">
      <c r="C25" s="15"/>
      <c r="J25" s="8"/>
      <c r="Q25" s="23"/>
      <c r="R25" s="23"/>
      <c r="S25" s="23"/>
      <c r="T25" s="23"/>
      <c r="U25" s="23"/>
    </row>
    <row r="26" spans="3:23" ht="11.25" customHeight="1" outlineLevel="1">
      <c r="C26" s="106">
        <f t="array" ref="C26:C32">TRANSPOSE(J10:P10)</f>
        <v>44713</v>
      </c>
      <c r="D26" s="95" t="str">
        <f t="shared" ref="D26:D32" si="21">IF(ISNONTEXT($C26),"calculated","")</f>
        <v>calculated</v>
      </c>
      <c r="E26" s="16" t="str">
        <f>IF(ISNONTEXT($C26),"index","")</f>
        <v>index</v>
      </c>
      <c r="I26" s="23"/>
      <c r="J26" s="23">
        <f>IF(AND(J$24=J$4,ISNONTEXT($C26)),1/J16*(1+J$12)^0.5,0)</f>
        <v>1.030244907330359</v>
      </c>
      <c r="K26" s="23">
        <f t="shared" ref="K26:T26" si="22">IF(AND(K$24=K$4,ISNONTEXT($C26)),1/K16*(1+K$12)^0.5,0)</f>
        <v>0.9711220724969073</v>
      </c>
      <c r="L26" s="23">
        <f t="shared" si="22"/>
        <v>0.9267973266561661</v>
      </c>
      <c r="M26" s="23">
        <f t="shared" si="22"/>
        <v>0.90140340273624686</v>
      </c>
      <c r="N26" s="23">
        <f t="shared" si="22"/>
        <v>0.87143670943945328</v>
      </c>
      <c r="O26" s="23">
        <f t="shared" si="22"/>
        <v>0.83471561853562459</v>
      </c>
      <c r="P26" s="23">
        <f t="shared" si="22"/>
        <v>0</v>
      </c>
      <c r="Q26" s="23">
        <f t="shared" si="22"/>
        <v>0</v>
      </c>
      <c r="R26" s="23">
        <f t="shared" si="22"/>
        <v>0</v>
      </c>
      <c r="S26" s="23">
        <f t="shared" si="22"/>
        <v>0</v>
      </c>
      <c r="T26" s="23">
        <f t="shared" si="22"/>
        <v>0</v>
      </c>
      <c r="U26" s="23"/>
      <c r="V26" s="97"/>
      <c r="W26" s="97"/>
    </row>
    <row r="27" spans="3:23" ht="11.25" customHeight="1" outlineLevel="1">
      <c r="C27" s="106">
        <v>45078</v>
      </c>
      <c r="D27" s="95" t="str">
        <f t="shared" si="21"/>
        <v>calculated</v>
      </c>
      <c r="E27" s="16" t="str">
        <f t="shared" ref="E27:E32" si="23">IF(ISNONTEXT($C27),"index","")</f>
        <v>index</v>
      </c>
      <c r="I27" s="23"/>
      <c r="J27" s="23">
        <f t="shared" ref="J27:T27" si="24">IF(AND(J$24=J$4,ISNONTEXT($C27)),1/J17*(1+J$12)^0.5,0)</f>
        <v>1.0924280073058845</v>
      </c>
      <c r="K27" s="23">
        <f t="shared" si="24"/>
        <v>1.0297366606330376</v>
      </c>
      <c r="L27" s="23">
        <f t="shared" si="24"/>
        <v>0.98273657994483121</v>
      </c>
      <c r="M27" s="23">
        <f t="shared" si="24"/>
        <v>0.95580993997007102</v>
      </c>
      <c r="N27" s="23">
        <f t="shared" si="24"/>
        <v>0.92403452927807184</v>
      </c>
      <c r="O27" s="23">
        <f t="shared" si="24"/>
        <v>0.88509704181587512</v>
      </c>
      <c r="P27" s="23">
        <f t="shared" si="24"/>
        <v>0</v>
      </c>
      <c r="Q27" s="23">
        <f t="shared" si="24"/>
        <v>0</v>
      </c>
      <c r="R27" s="23">
        <f t="shared" si="24"/>
        <v>0</v>
      </c>
      <c r="S27" s="23">
        <f t="shared" si="24"/>
        <v>0</v>
      </c>
      <c r="T27" s="23">
        <f t="shared" si="24"/>
        <v>0</v>
      </c>
      <c r="U27" s="23"/>
      <c r="V27" s="97"/>
      <c r="W27" s="97"/>
    </row>
    <row r="28" spans="3:23" ht="11.25" customHeight="1" outlineLevel="1">
      <c r="C28" s="106">
        <v>45444</v>
      </c>
      <c r="D28" s="95" t="str">
        <f t="shared" si="21"/>
        <v>calculated</v>
      </c>
      <c r="E28" s="16" t="str">
        <f t="shared" si="23"/>
        <v>index</v>
      </c>
      <c r="I28" s="23"/>
      <c r="J28" s="23">
        <f t="shared" ref="J28:T28" si="25">IF(AND(J$24=J$4,ISNONTEXT($C28)),1/J18*(1+J$12)^0.5,0)</f>
        <v>1.1311457865359289</v>
      </c>
      <c r="K28" s="23">
        <f t="shared" si="25"/>
        <v>1.0662325362649678</v>
      </c>
      <c r="L28" s="23">
        <f t="shared" si="25"/>
        <v>1.0175666810490944</v>
      </c>
      <c r="M28" s="23">
        <f t="shared" si="25"/>
        <v>0.98968570843641446</v>
      </c>
      <c r="N28" s="23">
        <f t="shared" si="25"/>
        <v>0.95678411521532503</v>
      </c>
      <c r="O28" s="23">
        <f t="shared" si="25"/>
        <v>0.916466607254522</v>
      </c>
      <c r="P28" s="23">
        <f t="shared" si="25"/>
        <v>0</v>
      </c>
      <c r="Q28" s="23">
        <f t="shared" si="25"/>
        <v>0</v>
      </c>
      <c r="R28" s="23">
        <f t="shared" si="25"/>
        <v>0</v>
      </c>
      <c r="S28" s="23">
        <f t="shared" si="25"/>
        <v>0</v>
      </c>
      <c r="T28" s="23">
        <f t="shared" si="25"/>
        <v>0</v>
      </c>
      <c r="U28" s="23"/>
      <c r="V28" s="97"/>
      <c r="W28" s="97"/>
    </row>
    <row r="29" spans="3:23" ht="11.25" customHeight="1" outlineLevel="1">
      <c r="C29" s="106">
        <v>45809</v>
      </c>
      <c r="D29" s="95" t="str">
        <f t="shared" si="21"/>
        <v>calculated</v>
      </c>
      <c r="E29" s="16" t="str">
        <f t="shared" si="23"/>
        <v>index</v>
      </c>
      <c r="I29" s="23"/>
      <c r="J29" s="23">
        <f t="shared" ref="J29:T29" si="26">IF(AND(J$24=J$4,ISNONTEXT($C29)),1/J19*(1+J$12)^0.5,0)</f>
        <v>1.1548457604888653</v>
      </c>
      <c r="K29" s="23">
        <f t="shared" si="26"/>
        <v>1.0885724358942102</v>
      </c>
      <c r="L29" s="23">
        <f t="shared" si="26"/>
        <v>1.0388869247553405</v>
      </c>
      <c r="M29" s="23">
        <f t="shared" si="26"/>
        <v>1.0104217848915702</v>
      </c>
      <c r="N29" s="23">
        <f t="shared" si="26"/>
        <v>0.97683083145570426</v>
      </c>
      <c r="O29" s="23">
        <f t="shared" si="26"/>
        <v>0.9356685836745422</v>
      </c>
      <c r="P29" s="23">
        <f t="shared" si="26"/>
        <v>0</v>
      </c>
      <c r="Q29" s="23">
        <f t="shared" si="26"/>
        <v>0</v>
      </c>
      <c r="R29" s="23">
        <f t="shared" si="26"/>
        <v>0</v>
      </c>
      <c r="S29" s="23">
        <f t="shared" si="26"/>
        <v>0</v>
      </c>
      <c r="T29" s="23">
        <f t="shared" si="26"/>
        <v>0</v>
      </c>
      <c r="U29" s="23"/>
      <c r="V29" s="97"/>
      <c r="W29" s="97"/>
    </row>
    <row r="30" spans="3:23" ht="11.25" customHeight="1" outlineLevel="1">
      <c r="C30" s="106">
        <v>46174</v>
      </c>
      <c r="D30" s="95" t="str">
        <f t="shared" si="21"/>
        <v>calculated</v>
      </c>
      <c r="E30" s="16" t="str">
        <f t="shared" si="23"/>
        <v>index</v>
      </c>
      <c r="I30" s="23"/>
      <c r="J30" s="23">
        <f t="shared" ref="J30:T30" si="27">IF(AND(J$24=J$4,ISNONTEXT($C30)),1/J20*(1+J$12)^0.5,0)</f>
        <v>1.2102783569923308</v>
      </c>
      <c r="K30" s="23">
        <f t="shared" si="27"/>
        <v>1.140823912817132</v>
      </c>
      <c r="L30" s="23">
        <f t="shared" si="27"/>
        <v>1.0887534971435968</v>
      </c>
      <c r="M30" s="23">
        <f t="shared" si="27"/>
        <v>1.0589220305663656</v>
      </c>
      <c r="N30" s="23">
        <f t="shared" si="27"/>
        <v>1.0237187113655781</v>
      </c>
      <c r="O30" s="23">
        <f t="shared" si="27"/>
        <v>0.98058067569092011</v>
      </c>
      <c r="P30" s="23">
        <f t="shared" si="27"/>
        <v>0</v>
      </c>
      <c r="Q30" s="23">
        <f t="shared" si="27"/>
        <v>0</v>
      </c>
      <c r="R30" s="23">
        <f t="shared" si="27"/>
        <v>0</v>
      </c>
      <c r="S30" s="23">
        <f t="shared" si="27"/>
        <v>0</v>
      </c>
      <c r="T30" s="23">
        <f t="shared" si="27"/>
        <v>0</v>
      </c>
      <c r="U30" s="23"/>
      <c r="V30" s="97"/>
      <c r="W30" s="97"/>
    </row>
    <row r="31" spans="3:23" ht="11.25" customHeight="1" outlineLevel="1">
      <c r="C31" s="106">
        <v>46539</v>
      </c>
      <c r="D31" s="95" t="str">
        <f t="shared" si="21"/>
        <v>calculated</v>
      </c>
      <c r="E31" s="16" t="str">
        <f t="shared" si="23"/>
        <v>index</v>
      </c>
      <c r="I31" s="23"/>
      <c r="J31" s="23">
        <f t="shared" ref="J31:T32" si="28">IF(AND(J$24=J$4,ISNONTEXT($C31)),1/J21*(1+J$12)^0.5,0)</f>
        <v>1.2586894912720241</v>
      </c>
      <c r="K31" s="23">
        <f t="shared" si="28"/>
        <v>1.1864568693298179</v>
      </c>
      <c r="L31" s="23">
        <f t="shared" si="28"/>
        <v>1.1323036370293409</v>
      </c>
      <c r="M31" s="23">
        <f t="shared" si="28"/>
        <v>1.1012789117890205</v>
      </c>
      <c r="N31" s="23">
        <f t="shared" si="28"/>
        <v>1.0646674598202013</v>
      </c>
      <c r="O31" s="23">
        <f t="shared" si="28"/>
        <v>1.019803902718557</v>
      </c>
      <c r="P31" s="23">
        <f t="shared" si="28"/>
        <v>0</v>
      </c>
      <c r="Q31" s="23">
        <f t="shared" si="28"/>
        <v>0</v>
      </c>
      <c r="R31" s="23">
        <f t="shared" si="28"/>
        <v>0</v>
      </c>
      <c r="S31" s="23">
        <f t="shared" si="28"/>
        <v>0</v>
      </c>
      <c r="T31" s="23">
        <f t="shared" si="28"/>
        <v>0</v>
      </c>
      <c r="U31" s="23"/>
      <c r="V31" s="97"/>
      <c r="W31" s="97"/>
    </row>
    <row r="32" spans="3:23" ht="11.25" customHeight="1" outlineLevel="1">
      <c r="C32" s="106" t="str">
        <v/>
      </c>
      <c r="D32" s="95" t="str">
        <f t="shared" si="21"/>
        <v/>
      </c>
      <c r="E32" s="16" t="str">
        <f t="shared" si="23"/>
        <v/>
      </c>
      <c r="I32" s="23"/>
      <c r="J32" s="23">
        <f t="shared" si="28"/>
        <v>0</v>
      </c>
      <c r="K32" s="23">
        <f t="shared" si="28"/>
        <v>0</v>
      </c>
      <c r="L32" s="23">
        <f t="shared" si="28"/>
        <v>0</v>
      </c>
      <c r="M32" s="23">
        <f t="shared" si="28"/>
        <v>0</v>
      </c>
      <c r="N32" s="23">
        <f t="shared" si="28"/>
        <v>0</v>
      </c>
      <c r="O32" s="23">
        <f t="shared" si="28"/>
        <v>0</v>
      </c>
      <c r="P32" s="23">
        <f t="shared" si="28"/>
        <v>0</v>
      </c>
      <c r="Q32" s="23">
        <f t="shared" si="28"/>
        <v>0</v>
      </c>
      <c r="R32" s="23">
        <f t="shared" si="28"/>
        <v>0</v>
      </c>
      <c r="S32" s="23">
        <f t="shared" si="28"/>
        <v>0</v>
      </c>
      <c r="T32" s="23">
        <f t="shared" si="28"/>
        <v>0</v>
      </c>
      <c r="U32" s="23"/>
      <c r="V32" s="97"/>
      <c r="W32" s="97"/>
    </row>
    <row r="33" spans="1:34">
      <c r="C33" s="15"/>
      <c r="K33" s="23"/>
      <c r="L33" s="23"/>
      <c r="M33" s="23"/>
      <c r="N33" s="23"/>
      <c r="O33" s="23"/>
      <c r="P33" s="27"/>
      <c r="Q33" s="23"/>
      <c r="R33" s="23"/>
      <c r="S33" s="23"/>
      <c r="T33" s="23"/>
      <c r="U33" s="23"/>
    </row>
    <row r="34" spans="1:34" customFormat="1" ht="12.75">
      <c r="A34" s="36"/>
      <c r="B34" s="42" t="s">
        <v>86</v>
      </c>
      <c r="C34" s="36"/>
      <c r="D34" s="36"/>
      <c r="E34" s="36"/>
      <c r="F34" s="37"/>
      <c r="G34" s="37"/>
      <c r="H34" s="37"/>
      <c r="I34" s="37"/>
      <c r="J34" s="37"/>
      <c r="K34" s="38"/>
      <c r="L34" s="39"/>
      <c r="M34" s="38"/>
      <c r="N34" s="39"/>
      <c r="O34" s="38"/>
      <c r="P34" s="38"/>
      <c r="Q34" s="38"/>
      <c r="R34" s="38"/>
      <c r="S34" s="38"/>
      <c r="T34" s="38"/>
      <c r="U34" s="38"/>
      <c r="V34" s="38"/>
      <c r="W34" s="38"/>
      <c r="X34" s="39"/>
      <c r="Y34" s="40"/>
      <c r="Z34" s="40"/>
      <c r="AA34" s="40"/>
      <c r="AB34" s="40"/>
      <c r="AC34" s="40"/>
      <c r="AD34" s="40"/>
      <c r="AE34" s="40"/>
      <c r="AF34" s="40"/>
      <c r="AG34" s="41"/>
      <c r="AH34" s="41"/>
    </row>
    <row r="35" spans="1:34" ht="11.25" customHeight="1" outlineLevel="1"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</row>
    <row r="36" spans="1:34" ht="11.25" customHeight="1" outlineLevel="1">
      <c r="C36" s="9" t="s">
        <v>87</v>
      </c>
      <c r="D36" s="21" t="s">
        <v>33</v>
      </c>
      <c r="E36" s="21" t="s">
        <v>52</v>
      </c>
      <c r="J36" s="108" t="str">
        <f t="shared" ref="J36:U36" si="29">IF(YEAR(J$4)&gt;=FPFirstYear,IF(YEAR(J$4)&lt;=FPLastYear,J$4,""),"")</f>
        <v/>
      </c>
      <c r="K36" s="108" t="str">
        <f t="shared" si="29"/>
        <v/>
      </c>
      <c r="L36" s="108" t="str">
        <f t="shared" si="29"/>
        <v/>
      </c>
      <c r="M36" s="108" t="str">
        <f t="shared" si="29"/>
        <v/>
      </c>
      <c r="N36" s="108" t="str">
        <f t="shared" si="29"/>
        <v/>
      </c>
      <c r="O36" s="108" t="str">
        <f t="shared" si="29"/>
        <v/>
      </c>
      <c r="P36" s="108">
        <f t="shared" si="29"/>
        <v>46905</v>
      </c>
      <c r="Q36" s="108">
        <f t="shared" si="29"/>
        <v>47270</v>
      </c>
      <c r="R36" s="108">
        <f t="shared" si="29"/>
        <v>47635</v>
      </c>
      <c r="S36" s="108">
        <f t="shared" si="29"/>
        <v>48000</v>
      </c>
      <c r="T36" s="108">
        <f t="shared" si="29"/>
        <v>48366</v>
      </c>
      <c r="U36" s="108" t="str">
        <f t="shared" si="29"/>
        <v/>
      </c>
    </row>
    <row r="37" spans="1:34" ht="11.25" customHeight="1" outlineLevel="1">
      <c r="P37" s="108"/>
    </row>
    <row r="38" spans="1:34" ht="11.25" customHeight="1" outlineLevel="1">
      <c r="C38" s="148" t="s">
        <v>88</v>
      </c>
      <c r="D38" s="16" t="s">
        <v>89</v>
      </c>
      <c r="E38" s="16" t="str">
        <f t="shared" ref="E38:E45" si="30">percent</f>
        <v>Per cent</v>
      </c>
      <c r="J38" s="131"/>
      <c r="K38" s="101"/>
      <c r="L38" s="101"/>
      <c r="M38" s="101"/>
      <c r="N38" s="101"/>
      <c r="O38" s="101"/>
      <c r="P38" s="162">
        <v>8.9999999999999993E-3</v>
      </c>
      <c r="Q38" s="162">
        <v>1.2E-2</v>
      </c>
      <c r="R38" s="162">
        <v>1.2999999999999999E-2</v>
      </c>
      <c r="S38" s="162">
        <v>1.15E-2</v>
      </c>
      <c r="T38" s="288">
        <f>AVERAGE(P38:S38)</f>
        <v>1.1375E-2</v>
      </c>
      <c r="V38" s="157"/>
    </row>
    <row r="39" spans="1:34" ht="11.25" customHeight="1" outlineLevel="1">
      <c r="C39" s="148" t="s">
        <v>90</v>
      </c>
      <c r="D39" s="16" t="s">
        <v>89</v>
      </c>
      <c r="E39" s="16" t="str">
        <f t="shared" si="30"/>
        <v>Per cent</v>
      </c>
      <c r="J39" s="131"/>
      <c r="K39" s="101"/>
      <c r="L39" s="101"/>
      <c r="M39" s="101"/>
      <c r="N39" s="101"/>
      <c r="O39" s="101"/>
      <c r="P39" s="158">
        <v>0</v>
      </c>
      <c r="Q39" s="158">
        <v>0</v>
      </c>
      <c r="R39" s="158">
        <v>0</v>
      </c>
      <c r="S39" s="158">
        <v>0</v>
      </c>
      <c r="T39" s="158">
        <v>0</v>
      </c>
    </row>
    <row r="40" spans="1:34" ht="11.25" customHeight="1" outlineLevel="1">
      <c r="C40" s="148"/>
      <c r="D40" s="16" t="s">
        <v>89</v>
      </c>
      <c r="E40" s="16" t="str">
        <f t="shared" si="30"/>
        <v>Per cent</v>
      </c>
      <c r="J40" s="131"/>
      <c r="K40" s="101"/>
      <c r="L40" s="101"/>
      <c r="M40" s="101"/>
      <c r="N40" s="101"/>
      <c r="O40" s="101"/>
      <c r="P40" s="145"/>
      <c r="Q40" s="145"/>
      <c r="R40" s="145"/>
      <c r="S40" s="145"/>
      <c r="T40" s="145"/>
    </row>
    <row r="41" spans="1:34" ht="11.25" customHeight="1" outlineLevel="1">
      <c r="C41" s="148"/>
      <c r="D41" s="16" t="s">
        <v>89</v>
      </c>
      <c r="E41" s="16" t="str">
        <f t="shared" si="30"/>
        <v>Per cent</v>
      </c>
      <c r="J41" s="131"/>
      <c r="K41" s="101"/>
      <c r="L41" s="101"/>
      <c r="M41" s="101"/>
      <c r="N41" s="101"/>
      <c r="O41" s="101"/>
      <c r="P41" s="145"/>
      <c r="Q41" s="145"/>
      <c r="R41" s="145"/>
      <c r="S41" s="145"/>
      <c r="T41" s="145"/>
      <c r="V41" s="98"/>
    </row>
    <row r="42" spans="1:34" ht="11.25" customHeight="1" outlineLevel="1">
      <c r="C42" s="148"/>
      <c r="D42" s="16" t="s">
        <v>89</v>
      </c>
      <c r="E42" s="16" t="str">
        <f t="shared" si="30"/>
        <v>Per cent</v>
      </c>
      <c r="J42" s="131"/>
      <c r="K42" s="101"/>
      <c r="L42" s="101"/>
      <c r="M42" s="101"/>
      <c r="N42" s="101"/>
      <c r="O42" s="101"/>
      <c r="P42" s="145"/>
      <c r="Q42" s="145"/>
      <c r="R42" s="145"/>
      <c r="S42" s="145"/>
      <c r="T42" s="145"/>
      <c r="U42" s="139"/>
    </row>
    <row r="43" spans="1:34" ht="11.25" customHeight="1" outlineLevel="1">
      <c r="C43" s="148"/>
      <c r="D43" s="16" t="s">
        <v>89</v>
      </c>
      <c r="E43" s="16" t="str">
        <f t="shared" si="30"/>
        <v>Per cent</v>
      </c>
      <c r="J43" s="131"/>
      <c r="K43" s="101"/>
      <c r="L43" s="101"/>
      <c r="M43" s="101"/>
      <c r="N43" s="101"/>
      <c r="O43" s="101"/>
      <c r="P43" s="145"/>
      <c r="Q43" s="145"/>
      <c r="R43" s="145"/>
      <c r="S43" s="145"/>
      <c r="T43" s="145"/>
      <c r="U43" s="139"/>
    </row>
    <row r="44" spans="1:34" ht="11.25" customHeight="1" outlineLevel="1">
      <c r="C44" s="148"/>
      <c r="D44" s="16" t="s">
        <v>89</v>
      </c>
      <c r="E44" s="16" t="str">
        <f t="shared" si="30"/>
        <v>Per cent</v>
      </c>
      <c r="J44" s="131"/>
      <c r="K44" s="101"/>
      <c r="L44" s="101"/>
      <c r="M44" s="101"/>
      <c r="N44" s="101"/>
      <c r="O44" s="101"/>
      <c r="P44" s="145"/>
      <c r="Q44" s="145"/>
      <c r="R44" s="145"/>
      <c r="S44" s="145"/>
      <c r="T44" s="145"/>
      <c r="U44" s="139"/>
    </row>
    <row r="45" spans="1:34" ht="11.25" customHeight="1" outlineLevel="1">
      <c r="C45" s="148"/>
      <c r="D45" s="16" t="s">
        <v>89</v>
      </c>
      <c r="E45" s="16" t="str">
        <f t="shared" si="30"/>
        <v>Per cent</v>
      </c>
      <c r="J45" s="131"/>
      <c r="K45" s="101"/>
      <c r="L45" s="101"/>
      <c r="M45" s="101"/>
      <c r="N45" s="101"/>
      <c r="O45" s="101"/>
      <c r="P45" s="145"/>
      <c r="Q45" s="145"/>
      <c r="R45" s="145"/>
      <c r="S45" s="145"/>
      <c r="T45" s="145"/>
      <c r="U45" s="139"/>
    </row>
    <row r="46" spans="1:34" ht="11.25" customHeight="1" outlineLevel="1"/>
    <row r="47" spans="1:34" ht="11.25" customHeight="1" outlineLevel="1">
      <c r="C47" s="8" t="s">
        <v>91</v>
      </c>
      <c r="D47" s="16" t="s">
        <v>83</v>
      </c>
      <c r="E47" s="16" t="s">
        <v>92</v>
      </c>
      <c r="F47" s="16" t="s">
        <v>93</v>
      </c>
      <c r="J47" s="88" t="str">
        <f t="shared" ref="J47:U47" si="31">IF(J36=J4,IF(COUNTA($C38:$C45)=COUNT(J38:J45),"Ok","Check"),"")</f>
        <v/>
      </c>
      <c r="K47" s="88" t="str">
        <f t="shared" si="31"/>
        <v/>
      </c>
      <c r="L47" s="88" t="str">
        <f t="shared" si="31"/>
        <v/>
      </c>
      <c r="M47" s="88" t="str">
        <f t="shared" si="31"/>
        <v/>
      </c>
      <c r="N47" s="88" t="str">
        <f t="shared" si="31"/>
        <v/>
      </c>
      <c r="O47" s="88" t="str">
        <f t="shared" si="31"/>
        <v/>
      </c>
      <c r="P47" s="88" t="str">
        <f t="shared" si="31"/>
        <v>Ok</v>
      </c>
      <c r="Q47" s="88" t="str">
        <f>IF(Q36=Q4,IF(COUNTA($C38:$C45)=COUNT(Q38:Q45),"Ok","Check"),"")</f>
        <v>Ok</v>
      </c>
      <c r="R47" s="88" t="str">
        <f t="shared" si="31"/>
        <v>Ok</v>
      </c>
      <c r="S47" s="88" t="str">
        <f t="shared" si="31"/>
        <v>Ok</v>
      </c>
      <c r="T47" s="88" t="str">
        <f t="shared" si="31"/>
        <v>Ok</v>
      </c>
      <c r="U47" s="88" t="str">
        <f t="shared" si="31"/>
        <v/>
      </c>
      <c r="V47" s="25"/>
      <c r="X47" s="87" t="str">
        <f>IF(COUNTIF(J47:U47,"Check")=0,"Ok","Check")</f>
        <v>Ok</v>
      </c>
    </row>
    <row r="48" spans="1:34" ht="11.25" customHeight="1" outlineLevel="1"/>
    <row r="49" spans="1:34" ht="11.25" customHeight="1" outlineLevel="1">
      <c r="C49" s="9" t="s">
        <v>94</v>
      </c>
      <c r="D49" s="21" t="s">
        <v>33</v>
      </c>
      <c r="E49" s="21" t="s">
        <v>52</v>
      </c>
      <c r="J49" s="108" t="str">
        <f t="shared" ref="J49:U49" si="32">IF(YEAR(J$4)&gt;=FPFirstYear,IF(YEAR(J$4)&lt;=FPLastYear,J$4,""),"")</f>
        <v/>
      </c>
      <c r="K49" s="108" t="str">
        <f t="shared" si="32"/>
        <v/>
      </c>
      <c r="L49" s="108" t="str">
        <f t="shared" si="32"/>
        <v/>
      </c>
      <c r="M49" s="108" t="str">
        <f t="shared" si="32"/>
        <v/>
      </c>
      <c r="N49" s="108" t="str">
        <f t="shared" si="32"/>
        <v/>
      </c>
      <c r="O49" s="108" t="str">
        <f t="shared" si="32"/>
        <v/>
      </c>
      <c r="P49" s="108">
        <f t="shared" si="32"/>
        <v>46905</v>
      </c>
      <c r="Q49" s="108">
        <f t="shared" si="32"/>
        <v>47270</v>
      </c>
      <c r="R49" s="108">
        <f t="shared" si="32"/>
        <v>47635</v>
      </c>
      <c r="S49" s="108">
        <f t="shared" si="32"/>
        <v>48000</v>
      </c>
      <c r="T49" s="108">
        <f t="shared" si="32"/>
        <v>48366</v>
      </c>
      <c r="U49" s="108" t="str">
        <f t="shared" si="32"/>
        <v/>
      </c>
    </row>
    <row r="50" spans="1:34" ht="11.25" customHeight="1" outlineLevel="1"/>
    <row r="51" spans="1:34" ht="11.25" customHeight="1" outlineLevel="1">
      <c r="C51" s="99" t="str">
        <f t="shared" ref="C51:C58" si="33">C38</f>
        <v>Labour</v>
      </c>
      <c r="D51" s="16" t="s">
        <v>89</v>
      </c>
      <c r="E51" s="16" t="str">
        <f t="shared" ref="E51:E58" si="34">percent</f>
        <v>Per cent</v>
      </c>
      <c r="J51" s="131"/>
      <c r="K51" s="101"/>
      <c r="L51" s="101"/>
      <c r="M51" s="101"/>
      <c r="N51" s="101"/>
      <c r="O51" s="101"/>
      <c r="P51" s="287">
        <v>0.58953876733633948</v>
      </c>
      <c r="Q51" s="287">
        <f>P51</f>
        <v>0.58953876733633948</v>
      </c>
      <c r="R51" s="287">
        <f>Q51</f>
        <v>0.58953876733633948</v>
      </c>
      <c r="S51" s="287">
        <f>R51</f>
        <v>0.58953876733633948</v>
      </c>
      <c r="T51" s="287">
        <f>S51</f>
        <v>0.58953876733633948</v>
      </c>
    </row>
    <row r="52" spans="1:34" ht="11.25" customHeight="1" outlineLevel="1">
      <c r="C52" s="99" t="str">
        <f t="shared" si="33"/>
        <v>Non Labour</v>
      </c>
      <c r="D52" s="16" t="s">
        <v>89</v>
      </c>
      <c r="E52" s="16" t="str">
        <f t="shared" si="34"/>
        <v>Per cent</v>
      </c>
      <c r="J52" s="131"/>
      <c r="K52" s="101"/>
      <c r="L52" s="101"/>
      <c r="M52" s="101"/>
      <c r="N52" s="101"/>
      <c r="O52" s="101"/>
      <c r="P52" s="287">
        <f>1-P51</f>
        <v>0.41046123266366052</v>
      </c>
      <c r="Q52" s="287">
        <f>1-Q51</f>
        <v>0.41046123266366052</v>
      </c>
      <c r="R52" s="287">
        <f>1-R51</f>
        <v>0.41046123266366052</v>
      </c>
      <c r="S52" s="287">
        <f>1-S51</f>
        <v>0.41046123266366052</v>
      </c>
      <c r="T52" s="287">
        <f>1-T51</f>
        <v>0.41046123266366052</v>
      </c>
    </row>
    <row r="53" spans="1:34" ht="11.25" customHeight="1" outlineLevel="1">
      <c r="C53" s="99">
        <f t="shared" si="33"/>
        <v>0</v>
      </c>
      <c r="D53" s="16" t="s">
        <v>89</v>
      </c>
      <c r="E53" s="16" t="str">
        <f t="shared" si="34"/>
        <v>Per cent</v>
      </c>
      <c r="J53" s="131"/>
      <c r="K53" s="101"/>
      <c r="L53" s="101"/>
      <c r="M53" s="101"/>
      <c r="N53" s="101"/>
      <c r="O53" s="101"/>
      <c r="P53" s="130"/>
      <c r="Q53" s="149"/>
      <c r="R53" s="149"/>
      <c r="S53" s="149"/>
      <c r="T53" s="149"/>
    </row>
    <row r="54" spans="1:34" ht="11.25" customHeight="1" outlineLevel="1">
      <c r="C54" s="99">
        <f t="shared" si="33"/>
        <v>0</v>
      </c>
      <c r="D54" s="16" t="s">
        <v>89</v>
      </c>
      <c r="E54" s="16" t="str">
        <f t="shared" si="34"/>
        <v>Per cent</v>
      </c>
      <c r="J54" s="131"/>
      <c r="K54" s="101"/>
      <c r="L54" s="101"/>
      <c r="M54" s="101"/>
      <c r="N54" s="101"/>
      <c r="O54" s="101"/>
      <c r="P54" s="130"/>
      <c r="Q54" s="130"/>
      <c r="R54" s="130"/>
      <c r="S54" s="130"/>
      <c r="T54" s="130"/>
      <c r="U54" s="111"/>
      <c r="V54" s="98"/>
    </row>
    <row r="55" spans="1:34" ht="11.25" customHeight="1" outlineLevel="1">
      <c r="C55" s="99">
        <f t="shared" si="33"/>
        <v>0</v>
      </c>
      <c r="D55" s="16" t="s">
        <v>89</v>
      </c>
      <c r="E55" s="16" t="str">
        <f t="shared" si="34"/>
        <v>Per cent</v>
      </c>
      <c r="J55" s="131"/>
      <c r="K55" s="101"/>
      <c r="L55" s="101"/>
      <c r="M55" s="101"/>
      <c r="N55" s="101"/>
      <c r="O55" s="101"/>
      <c r="P55" s="130"/>
      <c r="Q55" s="130"/>
      <c r="R55" s="130"/>
      <c r="S55" s="130"/>
      <c r="T55" s="130"/>
      <c r="U55" s="111"/>
    </row>
    <row r="56" spans="1:34" ht="11.25" customHeight="1" outlineLevel="1">
      <c r="C56" s="99">
        <f t="shared" si="33"/>
        <v>0</v>
      </c>
      <c r="D56" s="16" t="s">
        <v>89</v>
      </c>
      <c r="E56" s="16" t="str">
        <f t="shared" si="34"/>
        <v>Per cent</v>
      </c>
      <c r="J56" s="131"/>
      <c r="K56" s="101"/>
      <c r="L56" s="101"/>
      <c r="M56" s="101"/>
      <c r="N56" s="101"/>
      <c r="O56" s="101"/>
      <c r="P56" s="130"/>
      <c r="Q56" s="130"/>
      <c r="R56" s="130"/>
      <c r="S56" s="130"/>
      <c r="T56" s="130"/>
      <c r="U56" s="111"/>
    </row>
    <row r="57" spans="1:34" ht="11.25" customHeight="1" outlineLevel="1">
      <c r="C57" s="99">
        <f t="shared" si="33"/>
        <v>0</v>
      </c>
      <c r="D57" s="16" t="s">
        <v>89</v>
      </c>
      <c r="E57" s="16" t="str">
        <f t="shared" si="34"/>
        <v>Per cent</v>
      </c>
      <c r="J57" s="131"/>
      <c r="K57" s="101"/>
      <c r="L57" s="101"/>
      <c r="M57" s="101"/>
      <c r="N57" s="101"/>
      <c r="O57" s="101"/>
      <c r="P57" s="130"/>
      <c r="Q57" s="130"/>
      <c r="R57" s="130"/>
      <c r="S57" s="130"/>
      <c r="T57" s="130"/>
      <c r="U57" s="111"/>
    </row>
    <row r="58" spans="1:34" ht="11.25" customHeight="1" outlineLevel="1">
      <c r="C58" s="99">
        <f t="shared" si="33"/>
        <v>0</v>
      </c>
      <c r="D58" s="16" t="s">
        <v>89</v>
      </c>
      <c r="E58" s="16" t="str">
        <f t="shared" si="34"/>
        <v>Per cent</v>
      </c>
      <c r="J58" s="131"/>
      <c r="K58" s="101"/>
      <c r="L58" s="101"/>
      <c r="M58" s="101"/>
      <c r="N58" s="101"/>
      <c r="O58" s="101"/>
      <c r="P58" s="130"/>
      <c r="Q58" s="149"/>
      <c r="R58" s="149"/>
      <c r="S58" s="149"/>
      <c r="T58" s="149"/>
      <c r="U58" s="111"/>
    </row>
    <row r="59" spans="1:34" ht="11.25" customHeight="1" outlineLevel="1"/>
    <row r="60" spans="1:34" outlineLevel="1">
      <c r="C60" s="8" t="s">
        <v>91</v>
      </c>
      <c r="D60" s="16" t="s">
        <v>83</v>
      </c>
      <c r="E60" s="16" t="s">
        <v>92</v>
      </c>
      <c r="F60" s="16" t="s">
        <v>93</v>
      </c>
      <c r="J60" s="88" t="str">
        <f t="shared" ref="J60:S60" si="35">IF(J49=J$4,IF(SUM(J51:J58)=1,"Ok","Check"),"")</f>
        <v/>
      </c>
      <c r="K60" s="88" t="str">
        <f t="shared" si="35"/>
        <v/>
      </c>
      <c r="L60" s="88" t="str">
        <f t="shared" si="35"/>
        <v/>
      </c>
      <c r="M60" s="88" t="str">
        <f t="shared" si="35"/>
        <v/>
      </c>
      <c r="N60" s="88" t="str">
        <f t="shared" si="35"/>
        <v/>
      </c>
      <c r="O60" s="88" t="str">
        <f t="shared" si="35"/>
        <v/>
      </c>
      <c r="P60" s="88" t="str">
        <f t="shared" si="35"/>
        <v>Ok</v>
      </c>
      <c r="Q60" s="88" t="str">
        <f t="shared" si="35"/>
        <v>Ok</v>
      </c>
      <c r="R60" s="88" t="str">
        <f t="shared" si="35"/>
        <v>Ok</v>
      </c>
      <c r="S60" s="88" t="str">
        <f t="shared" si="35"/>
        <v>Ok</v>
      </c>
      <c r="T60" s="88" t="str">
        <f>IF(T49=T$4,IF(SUM(T51:T58)=1,"Ok","Check"),"")</f>
        <v>Ok</v>
      </c>
      <c r="U60" s="88" t="str">
        <f>IF(U49=U$4,IF(SUM(U51:U58)=1,"Ok","Check"),"")</f>
        <v/>
      </c>
      <c r="V60" s="25"/>
      <c r="X60" s="87" t="str">
        <f>IF(COUNTIF(J60:U60,"Check")=0,"Ok","Check")</f>
        <v>Ok</v>
      </c>
    </row>
    <row r="61" spans="1:34"/>
    <row r="62" spans="1:34" customFormat="1" ht="12.75">
      <c r="A62" s="36"/>
      <c r="B62" s="42" t="s">
        <v>95</v>
      </c>
      <c r="C62" s="36"/>
      <c r="D62" s="36"/>
      <c r="E62" s="36"/>
      <c r="F62" s="37"/>
      <c r="G62" s="37"/>
      <c r="H62" s="37"/>
      <c r="I62" s="37"/>
      <c r="J62" s="37"/>
      <c r="K62" s="38"/>
      <c r="L62" s="39"/>
      <c r="M62" s="38"/>
      <c r="N62" s="39"/>
      <c r="O62" s="38"/>
      <c r="P62" s="38"/>
      <c r="Q62" s="38"/>
      <c r="R62" s="38"/>
      <c r="S62" s="38"/>
      <c r="T62" s="38"/>
      <c r="U62" s="38"/>
      <c r="V62" s="38"/>
      <c r="W62" s="38"/>
      <c r="X62" s="39"/>
      <c r="Y62" s="40"/>
      <c r="Z62" s="40"/>
      <c r="AA62" s="40"/>
      <c r="AB62" s="40"/>
      <c r="AC62" s="40"/>
      <c r="AD62" s="40"/>
      <c r="AE62" s="40"/>
      <c r="AF62" s="40"/>
      <c r="AG62" s="41"/>
      <c r="AH62" s="41"/>
    </row>
    <row r="63" spans="1:34" outlineLevel="1">
      <c r="G63" s="21"/>
      <c r="H63" s="21"/>
    </row>
    <row r="64" spans="1:34" outlineLevel="1">
      <c r="C64" s="9" t="s">
        <v>96</v>
      </c>
      <c r="D64" s="21" t="s">
        <v>33</v>
      </c>
      <c r="E64" s="21" t="s">
        <v>52</v>
      </c>
      <c r="F64" s="21" t="s">
        <v>55</v>
      </c>
      <c r="G64" s="21"/>
      <c r="H64" s="21"/>
      <c r="J64" s="108" t="str">
        <f t="shared" ref="J64:U64" si="36">IF(YEAR(J$4)&gt;=PPLastYear,IF(YEAR(J$4)&lt;=FPLastYear,J$4,""),"")</f>
        <v/>
      </c>
      <c r="K64" s="108" t="str">
        <f t="shared" si="36"/>
        <v/>
      </c>
      <c r="L64" s="108" t="str">
        <f t="shared" si="36"/>
        <v/>
      </c>
      <c r="M64" s="108" t="str">
        <f t="shared" si="36"/>
        <v/>
      </c>
      <c r="N64" s="108" t="str">
        <f t="shared" si="36"/>
        <v/>
      </c>
      <c r="O64" s="108">
        <f t="shared" si="36"/>
        <v>46539</v>
      </c>
      <c r="P64" s="108">
        <f t="shared" si="36"/>
        <v>46905</v>
      </c>
      <c r="Q64" s="108">
        <f t="shared" si="36"/>
        <v>47270</v>
      </c>
      <c r="R64" s="108">
        <f t="shared" si="36"/>
        <v>47635</v>
      </c>
      <c r="S64" s="108">
        <f t="shared" si="36"/>
        <v>48000</v>
      </c>
      <c r="T64" s="108">
        <f t="shared" si="36"/>
        <v>48366</v>
      </c>
      <c r="U64" s="108" t="str">
        <f t="shared" si="36"/>
        <v/>
      </c>
    </row>
    <row r="65" spans="3:24" outlineLevel="1">
      <c r="C65" s="15"/>
      <c r="G65" s="21"/>
      <c r="H65" s="21"/>
      <c r="K65" s="24"/>
      <c r="L65" s="24"/>
      <c r="M65" s="24"/>
      <c r="N65" s="24"/>
      <c r="O65" s="24"/>
    </row>
    <row r="66" spans="3:24" outlineLevel="1">
      <c r="C66" s="52" t="s">
        <v>209</v>
      </c>
      <c r="D66" s="16" t="s">
        <v>89</v>
      </c>
      <c r="E66" s="16" t="s">
        <v>97</v>
      </c>
      <c r="F66" s="16" t="s">
        <v>93</v>
      </c>
      <c r="G66" s="21"/>
      <c r="H66" s="21"/>
      <c r="J66" s="131"/>
      <c r="K66" s="127"/>
      <c r="L66" s="127"/>
      <c r="M66" s="127"/>
      <c r="N66" s="127"/>
      <c r="O66" s="128">
        <v>1</v>
      </c>
      <c r="P66" s="128">
        <v>1</v>
      </c>
      <c r="Q66" s="128">
        <v>1</v>
      </c>
      <c r="R66" s="128">
        <v>1</v>
      </c>
      <c r="S66" s="128">
        <v>1</v>
      </c>
      <c r="T66" s="128">
        <v>1</v>
      </c>
      <c r="U66" s="128"/>
    </row>
    <row r="67" spans="3:24" outlineLevel="1">
      <c r="C67" s="52"/>
      <c r="D67" s="16" t="s">
        <v>89</v>
      </c>
      <c r="E67" s="16" t="s">
        <v>97</v>
      </c>
      <c r="F67" s="16" t="s">
        <v>93</v>
      </c>
      <c r="G67" s="21"/>
      <c r="H67" s="21"/>
      <c r="J67" s="131"/>
      <c r="K67" s="127"/>
      <c r="L67" s="127"/>
      <c r="M67" s="127"/>
      <c r="N67" s="127"/>
      <c r="O67" s="128"/>
      <c r="P67" s="128"/>
      <c r="Q67" s="128"/>
      <c r="R67" s="128"/>
      <c r="S67" s="128"/>
      <c r="T67" s="128"/>
      <c r="U67" s="128"/>
    </row>
    <row r="68" spans="3:24" outlineLevel="1">
      <c r="C68" s="52"/>
      <c r="D68" s="16" t="s">
        <v>89</v>
      </c>
      <c r="E68" s="16" t="s">
        <v>97</v>
      </c>
      <c r="F68" s="16" t="s">
        <v>93</v>
      </c>
      <c r="G68" s="21"/>
      <c r="H68" s="21"/>
      <c r="J68" s="131"/>
      <c r="K68" s="127"/>
      <c r="L68" s="127"/>
      <c r="M68" s="127"/>
      <c r="N68" s="127"/>
      <c r="O68" s="128"/>
      <c r="P68" s="128"/>
      <c r="Q68" s="128"/>
      <c r="R68" s="128"/>
      <c r="S68" s="128"/>
      <c r="T68" s="128"/>
      <c r="U68" s="128"/>
    </row>
    <row r="69" spans="3:24" outlineLevel="1">
      <c r="C69" s="52"/>
      <c r="D69" s="16" t="s">
        <v>89</v>
      </c>
      <c r="E69" s="16" t="s">
        <v>97</v>
      </c>
      <c r="F69" s="16" t="s">
        <v>93</v>
      </c>
      <c r="G69" s="21"/>
      <c r="H69" s="21"/>
      <c r="J69" s="131"/>
      <c r="K69" s="127"/>
      <c r="L69" s="127"/>
      <c r="M69" s="127"/>
      <c r="N69" s="127"/>
      <c r="O69" s="128"/>
      <c r="P69" s="128"/>
      <c r="Q69" s="128"/>
      <c r="R69" s="128"/>
      <c r="S69" s="128"/>
      <c r="T69" s="128"/>
      <c r="U69" s="128"/>
    </row>
    <row r="70" spans="3:24" outlineLevel="1">
      <c r="C70" s="52"/>
      <c r="D70" s="16" t="s">
        <v>89</v>
      </c>
      <c r="E70" s="16" t="s">
        <v>97</v>
      </c>
      <c r="F70" s="16" t="s">
        <v>93</v>
      </c>
      <c r="G70" s="21"/>
      <c r="H70" s="21"/>
      <c r="J70" s="131"/>
      <c r="K70" s="127"/>
      <c r="L70" s="127"/>
      <c r="M70" s="127"/>
      <c r="N70" s="127"/>
      <c r="O70" s="128"/>
      <c r="P70" s="128"/>
      <c r="Q70" s="128"/>
      <c r="R70" s="128"/>
      <c r="S70" s="128"/>
      <c r="T70" s="128"/>
      <c r="U70" s="128"/>
    </row>
    <row r="71" spans="3:24" outlineLevel="1">
      <c r="C71" s="52"/>
      <c r="D71" s="16" t="s">
        <v>89</v>
      </c>
      <c r="E71" s="16" t="s">
        <v>97</v>
      </c>
      <c r="F71" s="16" t="s">
        <v>93</v>
      </c>
      <c r="G71" s="21"/>
      <c r="H71" s="21"/>
      <c r="J71" s="131"/>
      <c r="K71" s="127"/>
      <c r="L71" s="127"/>
      <c r="M71" s="127"/>
      <c r="N71" s="127"/>
      <c r="O71" s="128"/>
      <c r="P71" s="128"/>
      <c r="Q71" s="128"/>
      <c r="R71" s="128"/>
      <c r="S71" s="128"/>
      <c r="T71" s="128"/>
      <c r="U71" s="128"/>
    </row>
    <row r="72" spans="3:24" outlineLevel="1">
      <c r="C72" s="15"/>
      <c r="G72" s="21"/>
      <c r="H72" s="21"/>
      <c r="K72" s="24"/>
      <c r="L72" s="24"/>
      <c r="M72" s="24"/>
      <c r="N72" s="24"/>
      <c r="O72" s="24"/>
    </row>
    <row r="73" spans="3:24" outlineLevel="1">
      <c r="C73" s="8" t="s">
        <v>91</v>
      </c>
      <c r="D73" s="16" t="s">
        <v>83</v>
      </c>
      <c r="E73" s="16" t="s">
        <v>92</v>
      </c>
      <c r="F73" s="16" t="s">
        <v>93</v>
      </c>
      <c r="J73" s="88" t="str">
        <f t="shared" ref="J73:S73" si="37">IF(J64=J$4,IF(COUNTA($C66:$C71)=COUNT(J66:J71),"Ok","Check"),"")</f>
        <v/>
      </c>
      <c r="K73" s="88" t="str">
        <f t="shared" si="37"/>
        <v/>
      </c>
      <c r="L73" s="88" t="str">
        <f t="shared" si="37"/>
        <v/>
      </c>
      <c r="M73" s="88" t="str">
        <f t="shared" si="37"/>
        <v/>
      </c>
      <c r="N73" s="88" t="str">
        <f t="shared" si="37"/>
        <v/>
      </c>
      <c r="O73" s="88" t="str">
        <f t="shared" si="37"/>
        <v>Ok</v>
      </c>
      <c r="P73" s="88" t="str">
        <f t="shared" si="37"/>
        <v>Ok</v>
      </c>
      <c r="Q73" s="88" t="str">
        <f t="shared" si="37"/>
        <v>Ok</v>
      </c>
      <c r="R73" s="88" t="str">
        <f t="shared" si="37"/>
        <v>Ok</v>
      </c>
      <c r="S73" s="88" t="str">
        <f t="shared" si="37"/>
        <v>Ok</v>
      </c>
      <c r="T73" s="88" t="str">
        <f>IF(T64=T$4,IF(COUNTA($C66:$C71)=COUNT(T66:T71),"Ok","Check"),"")</f>
        <v>Ok</v>
      </c>
      <c r="U73" s="88" t="str">
        <f>IF(U64=U$4,IF(COUNTA($C66:$C71)=COUNT(U66:U71),"Ok","Check"),"")</f>
        <v/>
      </c>
      <c r="V73" s="25"/>
      <c r="X73" s="87" t="str">
        <f>IF(COUNTIF(J73:U73,"Check")=0,"Ok","Check")</f>
        <v>Ok</v>
      </c>
    </row>
    <row r="74" spans="3:24" outlineLevel="1">
      <c r="C74" s="15"/>
      <c r="G74" s="21"/>
      <c r="H74" s="21"/>
      <c r="K74" s="24"/>
      <c r="L74" s="24"/>
      <c r="M74" s="24"/>
      <c r="N74" s="24"/>
      <c r="O74" s="24"/>
    </row>
    <row r="75" spans="3:24" outlineLevel="1">
      <c r="C75" s="9" t="s">
        <v>98</v>
      </c>
      <c r="D75" s="21" t="s">
        <v>33</v>
      </c>
      <c r="E75" s="21" t="s">
        <v>52</v>
      </c>
      <c r="F75" s="21" t="s">
        <v>55</v>
      </c>
      <c r="G75" s="21"/>
      <c r="H75" s="21"/>
      <c r="J75" s="108" t="str">
        <f t="shared" ref="J75:U75" si="38">IF(YEAR(J$4)&gt;=FPFirstYear,IF(YEAR(J$4)&lt;=FPLastYear,J$4,""),"")</f>
        <v/>
      </c>
      <c r="K75" s="108" t="str">
        <f t="shared" si="38"/>
        <v/>
      </c>
      <c r="L75" s="108" t="str">
        <f t="shared" si="38"/>
        <v/>
      </c>
      <c r="M75" s="108" t="str">
        <f t="shared" si="38"/>
        <v/>
      </c>
      <c r="N75" s="108" t="str">
        <f t="shared" si="38"/>
        <v/>
      </c>
      <c r="O75" s="108" t="str">
        <f t="shared" si="38"/>
        <v/>
      </c>
      <c r="P75" s="108">
        <f t="shared" si="38"/>
        <v>46905</v>
      </c>
      <c r="Q75" s="108">
        <f t="shared" si="38"/>
        <v>47270</v>
      </c>
      <c r="R75" s="108">
        <f t="shared" si="38"/>
        <v>47635</v>
      </c>
      <c r="S75" s="108">
        <f t="shared" si="38"/>
        <v>48000</v>
      </c>
      <c r="T75" s="108">
        <f t="shared" si="38"/>
        <v>48366</v>
      </c>
      <c r="U75" s="108" t="str">
        <f t="shared" si="38"/>
        <v/>
      </c>
      <c r="V75" s="8" t="str">
        <f>IF(RIGHT(V$4,2)&gt;=RIGHT('Input|General'!$G$13,2),IF(RIGHT(V$4,2)&lt;='Input|General'!$G$14,'Input|Reported opex'!U$4,""),"")</f>
        <v/>
      </c>
    </row>
    <row r="76" spans="3:24" outlineLevel="1">
      <c r="C76" s="15"/>
      <c r="G76" s="21"/>
      <c r="H76" s="21"/>
      <c r="K76" s="24"/>
      <c r="L76" s="24"/>
      <c r="M76" s="24"/>
      <c r="N76" s="24"/>
      <c r="O76" s="24"/>
    </row>
    <row r="77" spans="3:24" outlineLevel="1">
      <c r="C77" s="99" t="str">
        <f>C66</f>
        <v>Output Growth</v>
      </c>
      <c r="D77" s="16" t="s">
        <v>83</v>
      </c>
      <c r="E77" s="16" t="s">
        <v>97</v>
      </c>
      <c r="F77" s="16" t="s">
        <v>93</v>
      </c>
      <c r="G77" s="21"/>
      <c r="H77" s="21"/>
      <c r="J77" s="77" t="str">
        <f t="shared" ref="J77:M77" si="39">IF(ISBLANK(I66),"",IF(ISBLANK(J66),"",LN(J66)-LN(I66)))</f>
        <v/>
      </c>
      <c r="K77" s="77" t="str">
        <f t="shared" si="39"/>
        <v/>
      </c>
      <c r="L77" s="77" t="str">
        <f t="shared" si="39"/>
        <v/>
      </c>
      <c r="M77" s="77" t="str">
        <f t="shared" si="39"/>
        <v/>
      </c>
      <c r="N77" s="77" t="str">
        <f>IF(ISBLANK(M66),"",IF(ISBLANK(N66),"",LN(N66)-LN(M66)))</f>
        <v/>
      </c>
      <c r="O77" s="77" t="str">
        <f t="shared" ref="O77:U77" si="40">IF(ISBLANK(N66),"",IF(ISBLANK(O66),"",LN(O66)-LN(N66)))</f>
        <v/>
      </c>
      <c r="P77" s="77">
        <f>IF(ISBLANK(O66),"",IF(ISBLANK(P66),"",LN(P66)-LN(O66)))</f>
        <v>0</v>
      </c>
      <c r="Q77" s="77">
        <f t="shared" si="40"/>
        <v>0</v>
      </c>
      <c r="R77" s="77">
        <f t="shared" si="40"/>
        <v>0</v>
      </c>
      <c r="S77" s="77">
        <f t="shared" si="40"/>
        <v>0</v>
      </c>
      <c r="T77" s="77">
        <f t="shared" si="40"/>
        <v>0</v>
      </c>
      <c r="U77" s="77" t="str">
        <f t="shared" si="40"/>
        <v/>
      </c>
    </row>
    <row r="78" spans="3:24" outlineLevel="1">
      <c r="C78" s="99">
        <f t="shared" ref="C78:C82" si="41">C67</f>
        <v>0</v>
      </c>
      <c r="D78" s="16" t="s">
        <v>83</v>
      </c>
      <c r="E78" s="16" t="s">
        <v>97</v>
      </c>
      <c r="F78" s="16" t="s">
        <v>93</v>
      </c>
      <c r="G78" s="21"/>
      <c r="H78" s="21"/>
      <c r="J78" s="77" t="str">
        <f t="shared" ref="J78:U78" si="42">IF(ISBLANK(I67),"",IF(ISBLANK(J67),"",LN(J67)-LN(I67)))</f>
        <v/>
      </c>
      <c r="K78" s="77" t="str">
        <f t="shared" si="42"/>
        <v/>
      </c>
      <c r="L78" s="77" t="str">
        <f t="shared" si="42"/>
        <v/>
      </c>
      <c r="M78" s="77" t="str">
        <f t="shared" si="42"/>
        <v/>
      </c>
      <c r="N78" s="77" t="str">
        <f t="shared" si="42"/>
        <v/>
      </c>
      <c r="O78" s="77" t="str">
        <f t="shared" si="42"/>
        <v/>
      </c>
      <c r="P78" s="77" t="str">
        <f t="shared" si="42"/>
        <v/>
      </c>
      <c r="Q78" s="77" t="str">
        <f t="shared" si="42"/>
        <v/>
      </c>
      <c r="R78" s="77" t="str">
        <f t="shared" si="42"/>
        <v/>
      </c>
      <c r="S78" s="77" t="str">
        <f t="shared" si="42"/>
        <v/>
      </c>
      <c r="T78" s="77" t="str">
        <f t="shared" si="42"/>
        <v/>
      </c>
      <c r="U78" s="77" t="str">
        <f t="shared" si="42"/>
        <v/>
      </c>
    </row>
    <row r="79" spans="3:24" outlineLevel="1">
      <c r="C79" s="99">
        <f t="shared" si="41"/>
        <v>0</v>
      </c>
      <c r="D79" s="16" t="s">
        <v>83</v>
      </c>
      <c r="E79" s="16" t="s">
        <v>97</v>
      </c>
      <c r="F79" s="16" t="s">
        <v>93</v>
      </c>
      <c r="G79" s="21"/>
      <c r="H79" s="21"/>
      <c r="J79" s="77" t="str">
        <f t="shared" ref="J79:U79" si="43">IF(ISBLANK(I68),"",IF(ISBLANK(J68),"",LN(J68)-LN(I68)))</f>
        <v/>
      </c>
      <c r="K79" s="77" t="str">
        <f t="shared" si="43"/>
        <v/>
      </c>
      <c r="L79" s="77" t="str">
        <f t="shared" si="43"/>
        <v/>
      </c>
      <c r="M79" s="77" t="str">
        <f t="shared" si="43"/>
        <v/>
      </c>
      <c r="N79" s="77" t="str">
        <f t="shared" si="43"/>
        <v/>
      </c>
      <c r="O79" s="77" t="str">
        <f t="shared" si="43"/>
        <v/>
      </c>
      <c r="P79" s="77" t="str">
        <f t="shared" si="43"/>
        <v/>
      </c>
      <c r="Q79" s="77" t="str">
        <f t="shared" si="43"/>
        <v/>
      </c>
      <c r="R79" s="77" t="str">
        <f t="shared" si="43"/>
        <v/>
      </c>
      <c r="S79" s="77" t="str">
        <f t="shared" si="43"/>
        <v/>
      </c>
      <c r="T79" s="77" t="str">
        <f t="shared" si="43"/>
        <v/>
      </c>
      <c r="U79" s="77" t="str">
        <f t="shared" si="43"/>
        <v/>
      </c>
    </row>
    <row r="80" spans="3:24" outlineLevel="1">
      <c r="C80" s="99">
        <f t="shared" si="41"/>
        <v>0</v>
      </c>
      <c r="D80" s="16" t="s">
        <v>83</v>
      </c>
      <c r="E80" s="16" t="s">
        <v>97</v>
      </c>
      <c r="F80" s="16" t="s">
        <v>93</v>
      </c>
      <c r="G80" s="21"/>
      <c r="H80" s="21"/>
      <c r="J80" s="77" t="str">
        <f t="shared" ref="J80:U80" si="44">IF(ISBLANK(I69),"",IF(ISBLANK(J69),"",LN(J69)-LN(I69)))</f>
        <v/>
      </c>
      <c r="K80" s="77" t="str">
        <f t="shared" si="44"/>
        <v/>
      </c>
      <c r="L80" s="77" t="str">
        <f t="shared" si="44"/>
        <v/>
      </c>
      <c r="M80" s="77" t="str">
        <f t="shared" si="44"/>
        <v/>
      </c>
      <c r="N80" s="77" t="str">
        <f t="shared" si="44"/>
        <v/>
      </c>
      <c r="O80" s="77" t="str">
        <f t="shared" si="44"/>
        <v/>
      </c>
      <c r="P80" s="77" t="str">
        <f t="shared" si="44"/>
        <v/>
      </c>
      <c r="Q80" s="77" t="str">
        <f t="shared" si="44"/>
        <v/>
      </c>
      <c r="R80" s="77" t="str">
        <f t="shared" si="44"/>
        <v/>
      </c>
      <c r="S80" s="77" t="str">
        <f t="shared" si="44"/>
        <v/>
      </c>
      <c r="T80" s="77" t="str">
        <f t="shared" si="44"/>
        <v/>
      </c>
      <c r="U80" s="77" t="str">
        <f t="shared" si="44"/>
        <v/>
      </c>
    </row>
    <row r="81" spans="3:24" outlineLevel="1">
      <c r="C81" s="99">
        <f t="shared" si="41"/>
        <v>0</v>
      </c>
      <c r="D81" s="16" t="s">
        <v>83</v>
      </c>
      <c r="E81" s="16" t="s">
        <v>97</v>
      </c>
      <c r="F81" s="16" t="s">
        <v>93</v>
      </c>
      <c r="G81" s="21"/>
      <c r="H81" s="21"/>
      <c r="J81" s="77" t="str">
        <f t="shared" ref="J81:T81" si="45">IF(ISBLANK(I70),"",IF(ISBLANK(J70),"",LN(J70)-LN(I70)))</f>
        <v/>
      </c>
      <c r="K81" s="77" t="str">
        <f t="shared" si="45"/>
        <v/>
      </c>
      <c r="L81" s="77" t="str">
        <f t="shared" si="45"/>
        <v/>
      </c>
      <c r="M81" s="77" t="str">
        <f t="shared" si="45"/>
        <v/>
      </c>
      <c r="N81" s="77" t="str">
        <f t="shared" si="45"/>
        <v/>
      </c>
      <c r="O81" s="77" t="str">
        <f t="shared" si="45"/>
        <v/>
      </c>
      <c r="P81" s="77" t="str">
        <f t="shared" si="45"/>
        <v/>
      </c>
      <c r="Q81" s="77" t="str">
        <f t="shared" si="45"/>
        <v/>
      </c>
      <c r="R81" s="77" t="str">
        <f t="shared" si="45"/>
        <v/>
      </c>
      <c r="S81" s="77" t="str">
        <f t="shared" si="45"/>
        <v/>
      </c>
      <c r="T81" s="77" t="str">
        <f t="shared" si="45"/>
        <v/>
      </c>
      <c r="U81" s="77"/>
    </row>
    <row r="82" spans="3:24" outlineLevel="1">
      <c r="C82" s="99">
        <f t="shared" si="41"/>
        <v>0</v>
      </c>
      <c r="D82" s="16" t="s">
        <v>83</v>
      </c>
      <c r="E82" s="16" t="s">
        <v>97</v>
      </c>
      <c r="F82" s="16" t="s">
        <v>93</v>
      </c>
      <c r="G82" s="21"/>
      <c r="H82" s="21"/>
      <c r="J82" s="77" t="str">
        <f t="shared" ref="J82:T82" si="46">IF(ISBLANK(I71),"",IF(ISBLANK(J71),"",LN(J71)-LN(I71)))</f>
        <v/>
      </c>
      <c r="K82" s="77" t="str">
        <f t="shared" si="46"/>
        <v/>
      </c>
      <c r="L82" s="77" t="str">
        <f t="shared" si="46"/>
        <v/>
      </c>
      <c r="M82" s="77" t="str">
        <f t="shared" si="46"/>
        <v/>
      </c>
      <c r="N82" s="77" t="str">
        <f t="shared" si="46"/>
        <v/>
      </c>
      <c r="O82" s="77" t="str">
        <f t="shared" si="46"/>
        <v/>
      </c>
      <c r="P82" s="77" t="str">
        <f t="shared" si="46"/>
        <v/>
      </c>
      <c r="Q82" s="77" t="str">
        <f t="shared" si="46"/>
        <v/>
      </c>
      <c r="R82" s="77" t="str">
        <f t="shared" si="46"/>
        <v/>
      </c>
      <c r="S82" s="77" t="str">
        <f t="shared" si="46"/>
        <v/>
      </c>
      <c r="T82" s="77" t="str">
        <f t="shared" si="46"/>
        <v/>
      </c>
      <c r="U82" s="77"/>
    </row>
    <row r="83" spans="3:24" outlineLevel="1">
      <c r="C83" s="15"/>
      <c r="G83" s="21"/>
      <c r="H83" s="21"/>
      <c r="K83" s="24"/>
      <c r="L83" s="24"/>
      <c r="M83" s="24"/>
      <c r="N83" s="24"/>
      <c r="O83" s="24"/>
    </row>
    <row r="84" spans="3:24" outlineLevel="1">
      <c r="C84" s="9" t="s">
        <v>99</v>
      </c>
      <c r="D84" s="21" t="s">
        <v>33</v>
      </c>
      <c r="E84" s="21" t="s">
        <v>52</v>
      </c>
      <c r="F84" s="21" t="s">
        <v>55</v>
      </c>
      <c r="G84" s="21"/>
      <c r="H84" s="21"/>
      <c r="J84" s="138" t="s">
        <v>100</v>
      </c>
      <c r="K84" s="138"/>
      <c r="L84" s="138"/>
      <c r="M84" s="138"/>
      <c r="N84" s="108"/>
      <c r="O84" s="108"/>
      <c r="P84" s="108"/>
      <c r="Q84" s="108"/>
      <c r="R84" s="108"/>
      <c r="S84" s="108"/>
      <c r="T84" s="108"/>
      <c r="U84" s="108"/>
    </row>
    <row r="85" spans="3:24" outlineLevel="1">
      <c r="C85" s="15"/>
      <c r="G85" s="21"/>
      <c r="H85" s="21"/>
      <c r="K85" s="24"/>
      <c r="L85" s="24"/>
      <c r="M85" s="24"/>
      <c r="N85" s="24"/>
      <c r="O85" s="69"/>
      <c r="P85" s="69"/>
      <c r="Q85" s="69"/>
      <c r="R85" s="69"/>
      <c r="S85" s="69"/>
      <c r="T85" s="69"/>
      <c r="U85" s="69"/>
    </row>
    <row r="86" spans="3:24" outlineLevel="1">
      <c r="C86" s="99" t="str">
        <f>C66</f>
        <v>Output Growth</v>
      </c>
      <c r="D86" s="16" t="s">
        <v>89</v>
      </c>
      <c r="E86" s="16" t="s">
        <v>97</v>
      </c>
      <c r="F86" s="16" t="s">
        <v>93</v>
      </c>
      <c r="G86" s="21"/>
      <c r="H86" s="21"/>
      <c r="J86" s="51">
        <v>1</v>
      </c>
      <c r="K86" s="51"/>
      <c r="L86" s="51"/>
      <c r="M86" s="51"/>
      <c r="N86" s="125"/>
      <c r="O86" s="125"/>
      <c r="P86" s="125"/>
      <c r="Q86" s="125"/>
      <c r="R86" s="125"/>
      <c r="S86" s="125"/>
      <c r="T86" s="125"/>
      <c r="U86" s="125"/>
    </row>
    <row r="87" spans="3:24" outlineLevel="1">
      <c r="C87" s="99">
        <f t="shared" ref="C87:C91" si="47">C67</f>
        <v>0</v>
      </c>
      <c r="D87" s="16" t="s">
        <v>89</v>
      </c>
      <c r="E87" s="16" t="s">
        <v>97</v>
      </c>
      <c r="F87" s="16" t="s">
        <v>93</v>
      </c>
      <c r="G87" s="21"/>
      <c r="H87" s="21"/>
      <c r="J87" s="51"/>
      <c r="K87" s="51"/>
      <c r="L87" s="51"/>
      <c r="M87" s="51"/>
      <c r="N87" s="125"/>
      <c r="O87" s="125"/>
      <c r="P87" s="125"/>
      <c r="Q87" s="125"/>
      <c r="R87" s="125"/>
      <c r="S87" s="125"/>
      <c r="T87" s="125"/>
      <c r="U87" s="125"/>
    </row>
    <row r="88" spans="3:24" outlineLevel="1">
      <c r="C88" s="99">
        <f t="shared" si="47"/>
        <v>0</v>
      </c>
      <c r="D88" s="16" t="s">
        <v>89</v>
      </c>
      <c r="E88" s="16" t="s">
        <v>97</v>
      </c>
      <c r="F88" s="16" t="s">
        <v>93</v>
      </c>
      <c r="G88" s="21"/>
      <c r="H88" s="21"/>
      <c r="J88" s="51"/>
      <c r="K88" s="51"/>
      <c r="L88" s="51"/>
      <c r="M88" s="51"/>
      <c r="N88" s="125"/>
      <c r="O88" s="125"/>
      <c r="P88" s="125"/>
      <c r="Q88" s="125"/>
      <c r="R88" s="125"/>
      <c r="S88" s="125"/>
      <c r="T88" s="125"/>
      <c r="U88" s="125"/>
    </row>
    <row r="89" spans="3:24" outlineLevel="1">
      <c r="C89" s="99">
        <f t="shared" si="47"/>
        <v>0</v>
      </c>
      <c r="D89" s="16" t="s">
        <v>89</v>
      </c>
      <c r="E89" s="16" t="s">
        <v>97</v>
      </c>
      <c r="F89" s="16" t="s">
        <v>93</v>
      </c>
      <c r="G89" s="21"/>
      <c r="H89" s="21"/>
      <c r="J89" s="51"/>
      <c r="K89" s="52"/>
      <c r="L89" s="52"/>
      <c r="M89" s="51"/>
      <c r="N89" s="125"/>
      <c r="O89" s="125"/>
      <c r="P89" s="125"/>
      <c r="Q89" s="125"/>
      <c r="R89" s="125"/>
      <c r="S89" s="125"/>
      <c r="T89" s="125"/>
      <c r="U89" s="125"/>
    </row>
    <row r="90" spans="3:24" outlineLevel="1">
      <c r="C90" s="99">
        <f t="shared" si="47"/>
        <v>0</v>
      </c>
      <c r="D90" s="16" t="s">
        <v>89</v>
      </c>
      <c r="E90" s="16" t="s">
        <v>97</v>
      </c>
      <c r="F90" s="16" t="s">
        <v>93</v>
      </c>
      <c r="G90" s="21"/>
      <c r="H90" s="21"/>
      <c r="J90" s="52"/>
      <c r="K90" s="52"/>
      <c r="L90" s="52"/>
      <c r="M90" s="52"/>
      <c r="N90" s="125"/>
      <c r="O90" s="125"/>
      <c r="P90" s="125"/>
      <c r="Q90" s="125"/>
      <c r="R90" s="125"/>
      <c r="S90" s="125"/>
      <c r="T90" s="125"/>
      <c r="U90" s="125"/>
    </row>
    <row r="91" spans="3:24" outlineLevel="1">
      <c r="C91" s="99">
        <f t="shared" si="47"/>
        <v>0</v>
      </c>
      <c r="D91" s="16" t="s">
        <v>89</v>
      </c>
      <c r="E91" s="16" t="s">
        <v>97</v>
      </c>
      <c r="F91" s="16" t="s">
        <v>93</v>
      </c>
      <c r="G91" s="21"/>
      <c r="H91" s="21"/>
      <c r="J91" s="52"/>
      <c r="K91" s="52"/>
      <c r="L91" s="52"/>
      <c r="M91" s="52"/>
      <c r="N91" s="125"/>
      <c r="O91" s="125"/>
      <c r="P91" s="125"/>
      <c r="Q91" s="125"/>
      <c r="R91" s="125"/>
      <c r="S91" s="125"/>
      <c r="T91" s="125"/>
      <c r="U91" s="125"/>
    </row>
    <row r="92" spans="3:24" outlineLevel="1">
      <c r="G92" s="21"/>
      <c r="H92" s="21"/>
    </row>
    <row r="93" spans="3:24" outlineLevel="1">
      <c r="C93" s="8" t="s">
        <v>91</v>
      </c>
      <c r="D93" s="16" t="s">
        <v>83</v>
      </c>
      <c r="E93" s="16" t="s">
        <v>92</v>
      </c>
      <c r="F93" s="16" t="s">
        <v>93</v>
      </c>
      <c r="J93" s="88" t="str">
        <f t="array" ref="J93">IF(ISBLANK(J84),IF(ISBLANK(J86:J91),"Ok","Check"),IF(SUM(J86:J91)=1,"Ok","Check"))</f>
        <v>Ok</v>
      </c>
      <c r="K93" s="88" t="str">
        <f t="array" ref="K93">IF(ISBLANK(K84),IF(ISBLANK(K86:K91),"Ok","Check"),IF(SUM(K86:K91)=1,"Ok","Check"))</f>
        <v>Ok</v>
      </c>
      <c r="L93" s="88" t="str">
        <f t="array" ref="L93">IF(ISBLANK(L84),IF(ISBLANK(L86:L91),"Ok","Check"),IF(SUM(L86:L91)=1,"Ok","Check"))</f>
        <v>Ok</v>
      </c>
      <c r="M93" s="88" t="str">
        <f t="array" ref="M93">IF(ISBLANK(M84),IF(ISBLANK(M86:M91),"Ok","Check"),IF(SUM(M86:M91)=1,"Ok","Check"))</f>
        <v>Ok</v>
      </c>
      <c r="N93" s="88" t="str">
        <f t="array" ref="N93">IF(ISBLANK(N86:N91),"",IF(SUM(N86:N91)=1,"Ok","Check"))</f>
        <v/>
      </c>
      <c r="O93" s="88" t="str">
        <f t="array" ref="O93">IF(ISBLANK(O86:O91),"",IF(SUM(O86:O91)=1,"Ok","Check"))</f>
        <v/>
      </c>
      <c r="P93" s="88" t="str">
        <f t="array" ref="P93">IF(ISBLANK(P86:P91),"",IF(SUM(P86:P91)=1,"Ok","Check"))</f>
        <v/>
      </c>
      <c r="Q93" s="88" t="str">
        <f t="array" ref="Q93">IF(ISBLANK(Q86:Q91),"",IF(SUM(Q86:Q91)=1,"Ok","Check"))</f>
        <v/>
      </c>
      <c r="R93" s="88" t="str">
        <f t="array" ref="R93">IF(ISBLANK(R86:R91),"",IF(SUM(R86:R91)=1,"Ok","Check"))</f>
        <v/>
      </c>
      <c r="S93" s="88" t="str">
        <f t="array" ref="S93">IF(ISBLANK(S86:S91),"",IF(SUM(S86:S91)=1,"Ok","Check"))</f>
        <v/>
      </c>
      <c r="T93" s="88" t="str">
        <f t="array" ref="T93">IF(ISBLANK(T86:T91),"",IF(SUM(T86:T91)=1,"Ok","Check"))</f>
        <v/>
      </c>
      <c r="U93" s="88"/>
      <c r="V93" s="25"/>
      <c r="X93" s="87" t="str">
        <f>IF(COUNTIF(K93:T93,"Check")=0,"Ok","Check")</f>
        <v>Ok</v>
      </c>
    </row>
    <row r="94" spans="3:24" outlineLevel="1"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25"/>
      <c r="X94" s="88"/>
    </row>
    <row r="95" spans="3:24" outlineLevel="1">
      <c r="C95" s="9" t="s">
        <v>101</v>
      </c>
      <c r="D95" s="21" t="s">
        <v>33</v>
      </c>
      <c r="E95" s="21" t="s">
        <v>52</v>
      </c>
      <c r="F95" s="21" t="s">
        <v>55</v>
      </c>
      <c r="J95" s="108" t="str">
        <f t="shared" ref="J95:U95" si="48">IF(YEAR(J$4)&gt;=FPFirstYear,IF(YEAR(J$4)&lt;=FPLastYear,J$4,""),"")</f>
        <v/>
      </c>
      <c r="K95" s="108" t="str">
        <f t="shared" si="48"/>
        <v/>
      </c>
      <c r="L95" s="108" t="str">
        <f t="shared" si="48"/>
        <v/>
      </c>
      <c r="M95" s="108" t="str">
        <f t="shared" si="48"/>
        <v/>
      </c>
      <c r="N95" s="108" t="str">
        <f t="shared" si="48"/>
        <v/>
      </c>
      <c r="O95" s="108" t="str">
        <f t="shared" si="48"/>
        <v/>
      </c>
      <c r="P95" s="108">
        <f t="shared" si="48"/>
        <v>46905</v>
      </c>
      <c r="Q95" s="108">
        <f t="shared" si="48"/>
        <v>47270</v>
      </c>
      <c r="R95" s="108">
        <f t="shared" si="48"/>
        <v>47635</v>
      </c>
      <c r="S95" s="108">
        <f t="shared" si="48"/>
        <v>48000</v>
      </c>
      <c r="T95" s="108">
        <f t="shared" si="48"/>
        <v>48366</v>
      </c>
      <c r="U95" s="108" t="str">
        <f t="shared" si="48"/>
        <v/>
      </c>
      <c r="V95" s="25"/>
      <c r="X95" s="88"/>
    </row>
    <row r="96" spans="3:24" outlineLevel="1"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25"/>
      <c r="X96" s="88"/>
    </row>
    <row r="97" spans="1:34" outlineLevel="1">
      <c r="C97" s="99" t="str">
        <f t="array" ref="C97:C100">TRANSPOSE(J84:M84)</f>
        <v>No growth</v>
      </c>
      <c r="D97" s="16" t="s">
        <v>83</v>
      </c>
      <c r="E97" s="16" t="s">
        <v>97</v>
      </c>
      <c r="F97" s="16" t="s">
        <v>93</v>
      </c>
      <c r="J97" s="77" t="str">
        <f t="shared" ref="J97:S97" si="49">IF(J$95=J$4,SUMPRODUCT(J$77:J$82,$J$86:$J$91),"")</f>
        <v/>
      </c>
      <c r="K97" s="77" t="str">
        <f t="shared" si="49"/>
        <v/>
      </c>
      <c r="L97" s="77" t="str">
        <f t="shared" si="49"/>
        <v/>
      </c>
      <c r="M97" s="77" t="str">
        <f t="shared" si="49"/>
        <v/>
      </c>
      <c r="N97" s="77" t="str">
        <f t="shared" si="49"/>
        <v/>
      </c>
      <c r="O97" s="77" t="str">
        <f t="shared" si="49"/>
        <v/>
      </c>
      <c r="P97" s="77">
        <f t="shared" si="49"/>
        <v>0</v>
      </c>
      <c r="Q97" s="77">
        <f t="shared" si="49"/>
        <v>0</v>
      </c>
      <c r="R97" s="77">
        <f t="shared" si="49"/>
        <v>0</v>
      </c>
      <c r="S97" s="77">
        <f t="shared" si="49"/>
        <v>0</v>
      </c>
      <c r="T97" s="77">
        <f>IF(T$95=T$4,SUMPRODUCT(T$77:T$82,$J$86:$J$91),"")</f>
        <v>0</v>
      </c>
      <c r="U97" s="77" t="str">
        <f>IF(U$95=U$4,SUMPRODUCT(U$77:U$82,$J$86:$J$91),"")</f>
        <v/>
      </c>
      <c r="V97" s="25"/>
      <c r="X97" s="88"/>
    </row>
    <row r="98" spans="1:34" outlineLevel="1">
      <c r="C98" s="99">
        <v>0</v>
      </c>
      <c r="D98" s="16" t="s">
        <v>83</v>
      </c>
      <c r="E98" s="16" t="s">
        <v>97</v>
      </c>
      <c r="F98" s="16" t="s">
        <v>93</v>
      </c>
      <c r="J98" s="77" t="str">
        <f t="shared" ref="J98:S98" si="50">IF(J$95=J$4,SUMPRODUCT(J$77:J$82,$K$86:$K$91),"")</f>
        <v/>
      </c>
      <c r="K98" s="77" t="str">
        <f t="shared" si="50"/>
        <v/>
      </c>
      <c r="L98" s="77" t="str">
        <f t="shared" si="50"/>
        <v/>
      </c>
      <c r="M98" s="77" t="str">
        <f t="shared" si="50"/>
        <v/>
      </c>
      <c r="N98" s="77" t="str">
        <f t="shared" si="50"/>
        <v/>
      </c>
      <c r="O98" s="77" t="str">
        <f t="shared" si="50"/>
        <v/>
      </c>
      <c r="P98" s="77">
        <f t="shared" si="50"/>
        <v>0</v>
      </c>
      <c r="Q98" s="77">
        <f t="shared" si="50"/>
        <v>0</v>
      </c>
      <c r="R98" s="77">
        <f t="shared" si="50"/>
        <v>0</v>
      </c>
      <c r="S98" s="77">
        <f t="shared" si="50"/>
        <v>0</v>
      </c>
      <c r="T98" s="77">
        <f>IF(T$95=T$4,SUMPRODUCT(T$77:T$82,$K$86:$K$91),"")</f>
        <v>0</v>
      </c>
      <c r="U98" s="77" t="str">
        <f>IF(U$95=U$4,SUMPRODUCT(U$77:U$82,$K$86:$K$91),"")</f>
        <v/>
      </c>
      <c r="V98" s="25"/>
      <c r="X98" s="88"/>
    </row>
    <row r="99" spans="1:34" outlineLevel="1">
      <c r="C99" s="99">
        <v>0</v>
      </c>
      <c r="D99" s="16" t="s">
        <v>83</v>
      </c>
      <c r="E99" s="16" t="s">
        <v>97</v>
      </c>
      <c r="F99" s="16" t="s">
        <v>93</v>
      </c>
      <c r="J99" s="77" t="str">
        <f t="shared" ref="J99:S99" si="51">IF(J$95=J$4,SUMPRODUCT(J$77:J$82,$L$86:$L$91),"")</f>
        <v/>
      </c>
      <c r="K99" s="77" t="str">
        <f t="shared" si="51"/>
        <v/>
      </c>
      <c r="L99" s="77" t="str">
        <f t="shared" si="51"/>
        <v/>
      </c>
      <c r="M99" s="77" t="str">
        <f t="shared" si="51"/>
        <v/>
      </c>
      <c r="N99" s="77" t="str">
        <f t="shared" si="51"/>
        <v/>
      </c>
      <c r="O99" s="77" t="str">
        <f t="shared" si="51"/>
        <v/>
      </c>
      <c r="P99" s="77">
        <f t="shared" si="51"/>
        <v>0</v>
      </c>
      <c r="Q99" s="77">
        <f t="shared" si="51"/>
        <v>0</v>
      </c>
      <c r="R99" s="77">
        <f t="shared" si="51"/>
        <v>0</v>
      </c>
      <c r="S99" s="77">
        <f t="shared" si="51"/>
        <v>0</v>
      </c>
      <c r="T99" s="77">
        <f>IF(T$95=T$4,SUMPRODUCT(T$77:T$82,$L$86:$L$91),"")</f>
        <v>0</v>
      </c>
      <c r="U99" s="77" t="str">
        <f>IF(U$95=U$4,SUMPRODUCT(U$77:U$82,$L$86:$L$91),"")</f>
        <v/>
      </c>
      <c r="V99" s="25"/>
      <c r="X99" s="88"/>
    </row>
    <row r="100" spans="1:34" outlineLevel="1">
      <c r="C100" s="99">
        <v>0</v>
      </c>
      <c r="D100" s="16" t="s">
        <v>83</v>
      </c>
      <c r="E100" s="16" t="s">
        <v>97</v>
      </c>
      <c r="F100" s="16" t="s">
        <v>93</v>
      </c>
      <c r="J100" s="77" t="str">
        <f t="shared" ref="J100:S100" si="52">IF(J$95=J$4,SUMPRODUCT(J$77:J$82,$M$86:$M$91),"")</f>
        <v/>
      </c>
      <c r="K100" s="77" t="str">
        <f t="shared" si="52"/>
        <v/>
      </c>
      <c r="L100" s="77" t="str">
        <f t="shared" si="52"/>
        <v/>
      </c>
      <c r="M100" s="77" t="str">
        <f t="shared" si="52"/>
        <v/>
      </c>
      <c r="N100" s="77" t="str">
        <f t="shared" si="52"/>
        <v/>
      </c>
      <c r="O100" s="77" t="str">
        <f t="shared" si="52"/>
        <v/>
      </c>
      <c r="P100" s="77">
        <f t="shared" si="52"/>
        <v>0</v>
      </c>
      <c r="Q100" s="77">
        <f t="shared" si="52"/>
        <v>0</v>
      </c>
      <c r="R100" s="77">
        <f t="shared" si="52"/>
        <v>0</v>
      </c>
      <c r="S100" s="77">
        <f t="shared" si="52"/>
        <v>0</v>
      </c>
      <c r="T100" s="77">
        <f>IF(T$95=T$4,SUMPRODUCT(T$77:T$82,$M$86:$M$91),"")</f>
        <v>0</v>
      </c>
      <c r="U100" s="77" t="str">
        <f>IF(U$95=U$4,SUMPRODUCT(U$77:U$82,$M$86:$M$91),"")</f>
        <v/>
      </c>
      <c r="V100" s="25"/>
      <c r="X100" s="88"/>
    </row>
    <row r="101" spans="1:34" outlineLevel="1">
      <c r="C101" s="15"/>
      <c r="G101" s="21"/>
      <c r="H101" s="21"/>
      <c r="K101" s="24"/>
      <c r="L101" s="24"/>
      <c r="M101" s="24"/>
      <c r="N101" s="24"/>
      <c r="O101" s="24"/>
    </row>
    <row r="102" spans="1:34" customFormat="1" ht="12.75">
      <c r="A102" s="36"/>
      <c r="B102" s="42" t="s">
        <v>102</v>
      </c>
      <c r="C102" s="36"/>
      <c r="D102" s="36"/>
      <c r="E102" s="36"/>
      <c r="F102" s="37"/>
      <c r="G102" s="37"/>
      <c r="H102" s="37"/>
      <c r="I102" s="37"/>
      <c r="J102" s="37"/>
      <c r="K102" s="38"/>
      <c r="L102" s="39"/>
      <c r="M102" s="38"/>
      <c r="N102" s="39"/>
      <c r="O102" s="38"/>
      <c r="P102" s="38"/>
      <c r="Q102" s="38"/>
      <c r="R102" s="38"/>
      <c r="S102" s="38"/>
      <c r="T102" s="38"/>
      <c r="U102" s="38"/>
      <c r="V102" s="38"/>
      <c r="W102" s="38"/>
      <c r="X102" s="39"/>
      <c r="Y102" s="40"/>
      <c r="Z102" s="40"/>
      <c r="AA102" s="40"/>
      <c r="AB102" s="40"/>
      <c r="AC102" s="40"/>
      <c r="AD102" s="40"/>
      <c r="AE102" s="40"/>
      <c r="AF102" s="40"/>
      <c r="AG102" s="41"/>
      <c r="AH102" s="41"/>
    </row>
    <row r="103" spans="1:34" outlineLevel="1">
      <c r="G103" s="21"/>
      <c r="H103" s="21"/>
    </row>
    <row r="104" spans="1:34" outlineLevel="1">
      <c r="C104" s="9" t="s">
        <v>103</v>
      </c>
      <c r="D104" s="21" t="s">
        <v>33</v>
      </c>
      <c r="E104" s="21" t="s">
        <v>52</v>
      </c>
      <c r="F104" s="21" t="s">
        <v>55</v>
      </c>
      <c r="G104" s="21"/>
      <c r="H104" s="21"/>
      <c r="J104" s="108" t="str">
        <f t="shared" ref="J104:U104" si="53">IF(YEAR(J$4)&gt;=FPFirstYear,IF(YEAR(J$4)&lt;=FPLastYear,J$4,""),"")</f>
        <v/>
      </c>
      <c r="K104" s="108" t="str">
        <f t="shared" si="53"/>
        <v/>
      </c>
      <c r="L104" s="108" t="str">
        <f t="shared" si="53"/>
        <v/>
      </c>
      <c r="M104" s="108" t="str">
        <f t="shared" si="53"/>
        <v/>
      </c>
      <c r="N104" s="108" t="str">
        <f t="shared" si="53"/>
        <v/>
      </c>
      <c r="O104" s="108" t="str">
        <f t="shared" si="53"/>
        <v/>
      </c>
      <c r="P104" s="108">
        <f t="shared" si="53"/>
        <v>46905</v>
      </c>
      <c r="Q104" s="108">
        <f t="shared" si="53"/>
        <v>47270</v>
      </c>
      <c r="R104" s="108">
        <f t="shared" si="53"/>
        <v>47635</v>
      </c>
      <c r="S104" s="108">
        <f t="shared" si="53"/>
        <v>48000</v>
      </c>
      <c r="T104" s="108">
        <f t="shared" si="53"/>
        <v>48366</v>
      </c>
      <c r="U104" s="108" t="str">
        <f t="shared" si="53"/>
        <v/>
      </c>
    </row>
    <row r="105" spans="1:34" outlineLevel="1">
      <c r="C105" s="15"/>
      <c r="G105" s="21"/>
      <c r="H105" s="21"/>
      <c r="K105" s="24"/>
      <c r="L105" s="24"/>
      <c r="M105" s="24"/>
      <c r="N105" s="24"/>
      <c r="O105" s="24"/>
    </row>
    <row r="106" spans="1:34" outlineLevel="1">
      <c r="C106" s="15" t="s">
        <v>103</v>
      </c>
      <c r="D106" s="16" t="s">
        <v>89</v>
      </c>
      <c r="E106" s="16" t="str">
        <f>percent</f>
        <v>Per cent</v>
      </c>
      <c r="F106" s="16" t="s">
        <v>93</v>
      </c>
      <c r="G106" s="21"/>
      <c r="H106" s="21"/>
      <c r="J106" s="131"/>
      <c r="K106" s="126"/>
      <c r="L106" s="126"/>
      <c r="M106" s="126"/>
      <c r="N106" s="126"/>
      <c r="O106" s="111"/>
      <c r="P106" s="111">
        <v>5.0000000000000001E-3</v>
      </c>
      <c r="Q106" s="111">
        <v>5.0000000000000001E-3</v>
      </c>
      <c r="R106" s="111">
        <v>5.0000000000000001E-3</v>
      </c>
      <c r="S106" s="111">
        <v>5.0000000000000001E-3</v>
      </c>
      <c r="T106" s="111">
        <v>5.0000000000000001E-3</v>
      </c>
    </row>
    <row r="107" spans="1:34" outlineLevel="1">
      <c r="C107" s="15"/>
      <c r="G107" s="21"/>
      <c r="H107" s="21"/>
      <c r="K107" s="24"/>
      <c r="L107" s="24"/>
      <c r="M107" s="24"/>
      <c r="N107" s="24"/>
      <c r="O107" s="24"/>
      <c r="P107" s="124"/>
      <c r="Q107" s="124"/>
      <c r="R107" s="124"/>
      <c r="S107" s="124"/>
      <c r="T107" s="124"/>
      <c r="U107" s="124"/>
    </row>
    <row r="108" spans="1:34" outlineLevel="1">
      <c r="C108" s="8" t="s">
        <v>91</v>
      </c>
      <c r="D108" s="16" t="s">
        <v>83</v>
      </c>
      <c r="E108" s="16" t="s">
        <v>92</v>
      </c>
      <c r="F108" s="16" t="s">
        <v>93</v>
      </c>
      <c r="J108" s="88" t="str">
        <f t="shared" ref="J108:R108" si="54">IF(J104=J$4,IF(ISBLANK(J106),"Check","Ok"),"")</f>
        <v/>
      </c>
      <c r="K108" s="88" t="str">
        <f t="shared" si="54"/>
        <v/>
      </c>
      <c r="L108" s="88" t="str">
        <f t="shared" si="54"/>
        <v/>
      </c>
      <c r="M108" s="88" t="str">
        <f t="shared" si="54"/>
        <v/>
      </c>
      <c r="N108" s="88" t="str">
        <f t="shared" si="54"/>
        <v/>
      </c>
      <c r="O108" s="88" t="str">
        <f t="shared" si="54"/>
        <v/>
      </c>
      <c r="P108" s="88" t="str">
        <f t="shared" si="54"/>
        <v>Ok</v>
      </c>
      <c r="Q108" s="88" t="str">
        <f t="shared" si="54"/>
        <v>Ok</v>
      </c>
      <c r="R108" s="88" t="str">
        <f t="shared" si="54"/>
        <v>Ok</v>
      </c>
      <c r="S108" s="88" t="str">
        <f>IF(S104=S$4,IF(ISBLANK(S106),"Check","Ok"),"")</f>
        <v>Ok</v>
      </c>
      <c r="T108" s="88" t="str">
        <f>IF(T104=T$4,IF(ISBLANK(T106),"Check","Ok"),"")</f>
        <v>Ok</v>
      </c>
      <c r="U108" s="88" t="str">
        <f>IF(U104=U$4,IF(ISBLANK(U106),"Check","Ok"),"")</f>
        <v/>
      </c>
      <c r="V108" s="25"/>
      <c r="X108" s="87" t="str">
        <f>IF(COUNTIF(J108:T108,"Check")=0,"Ok","Check")</f>
        <v>Ok</v>
      </c>
    </row>
    <row r="109" spans="1:34" outlineLevel="1">
      <c r="C109" s="15"/>
      <c r="G109" s="21"/>
      <c r="H109" s="21"/>
      <c r="K109" s="24"/>
      <c r="L109" s="24"/>
      <c r="M109" s="24"/>
      <c r="N109" s="24"/>
      <c r="O109" s="24"/>
    </row>
    <row r="110" spans="1:34" customFormat="1" ht="12.75">
      <c r="A110" s="36"/>
      <c r="B110" s="42" t="s">
        <v>23</v>
      </c>
      <c r="C110" s="36"/>
      <c r="D110" s="36"/>
      <c r="E110" s="36"/>
      <c r="F110" s="37"/>
      <c r="G110" s="37"/>
      <c r="H110" s="37"/>
      <c r="I110" s="37"/>
      <c r="J110" s="37"/>
      <c r="K110" s="38"/>
      <c r="L110" s="39"/>
      <c r="M110" s="38"/>
      <c r="N110" s="39"/>
      <c r="O110" s="38"/>
      <c r="P110" s="38"/>
      <c r="Q110" s="38"/>
      <c r="R110" s="38"/>
      <c r="S110" s="38"/>
      <c r="T110" s="38"/>
      <c r="U110" s="38"/>
      <c r="V110" s="38"/>
      <c r="W110" s="38"/>
      <c r="X110" s="39"/>
      <c r="Y110" s="40"/>
      <c r="Z110" s="40"/>
      <c r="AA110" s="40"/>
      <c r="AB110" s="40"/>
      <c r="AC110" s="40"/>
      <c r="AD110" s="40"/>
      <c r="AE110" s="40"/>
      <c r="AF110" s="40"/>
      <c r="AG110" s="41"/>
      <c r="AH110" s="41"/>
    </row>
  </sheetData>
  <mergeCells count="2">
    <mergeCell ref="K3:M3"/>
    <mergeCell ref="O3:T3"/>
  </mergeCells>
  <conditionalFormatting sqref="J51:T53 J54:U58">
    <cfRule type="expression" dxfId="104" priority="3">
      <formula>J$49=J$4</formula>
    </cfRule>
  </conditionalFormatting>
  <conditionalFormatting sqref="J106:T106">
    <cfRule type="expression" dxfId="103" priority="119">
      <formula>J$104=J$4</formula>
    </cfRule>
  </conditionalFormatting>
  <conditionalFormatting sqref="J16:U22">
    <cfRule type="cellIs" dxfId="102" priority="14" operator="equal">
      <formula>0</formula>
    </cfRule>
  </conditionalFormatting>
  <conditionalFormatting sqref="J26:U32">
    <cfRule type="cellIs" dxfId="101" priority="15" operator="equal">
      <formula>0</formula>
    </cfRule>
  </conditionalFormatting>
  <conditionalFormatting sqref="J36:U36 P37">
    <cfRule type="expression" dxfId="100" priority="49">
      <formula>J$36=J$4</formula>
    </cfRule>
  </conditionalFormatting>
  <conditionalFormatting sqref="J47:U47">
    <cfRule type="cellIs" dxfId="99" priority="35" operator="equal">
      <formula>"Ok"</formula>
    </cfRule>
    <cfRule type="cellIs" dxfId="98" priority="34" operator="equal">
      <formula>"Check"</formula>
    </cfRule>
  </conditionalFormatting>
  <conditionalFormatting sqref="J49:U49">
    <cfRule type="expression" dxfId="97" priority="19">
      <formula>J$36=J$4</formula>
    </cfRule>
  </conditionalFormatting>
  <conditionalFormatting sqref="J60:U60">
    <cfRule type="cellIs" dxfId="96" priority="58" operator="equal">
      <formula>"Check"</formula>
    </cfRule>
    <cfRule type="cellIs" dxfId="95" priority="59" operator="equal">
      <formula>"Ok"</formula>
    </cfRule>
  </conditionalFormatting>
  <conditionalFormatting sqref="J64:U64">
    <cfRule type="expression" dxfId="94" priority="24">
      <formula>J$64=J$4</formula>
    </cfRule>
  </conditionalFormatting>
  <conditionalFormatting sqref="J66:U71">
    <cfRule type="expression" dxfId="93" priority="22">
      <formula>J$64=J$4</formula>
    </cfRule>
  </conditionalFormatting>
  <conditionalFormatting sqref="J73:U73">
    <cfRule type="cellIs" dxfId="92" priority="30" operator="equal">
      <formula>"Check"</formula>
    </cfRule>
    <cfRule type="cellIs" dxfId="91" priority="31" operator="equal">
      <formula>"Ok"</formula>
    </cfRule>
  </conditionalFormatting>
  <conditionalFormatting sqref="J75:U75">
    <cfRule type="expression" dxfId="90" priority="18">
      <formula>J$36=J$4</formula>
    </cfRule>
  </conditionalFormatting>
  <conditionalFormatting sqref="J93:U94 J96:U96">
    <cfRule type="cellIs" dxfId="89" priority="7" operator="equal">
      <formula>"Check"</formula>
    </cfRule>
    <cfRule type="cellIs" dxfId="88" priority="8" operator="equal">
      <formula>"Ok"</formula>
    </cfRule>
  </conditionalFormatting>
  <conditionalFormatting sqref="J95:U95">
    <cfRule type="expression" dxfId="87" priority="6">
      <formula>J$95=J$4</formula>
    </cfRule>
  </conditionalFormatting>
  <conditionalFormatting sqref="J104:U104">
    <cfRule type="expression" dxfId="86" priority="17">
      <formula>J$36=J$4</formula>
    </cfRule>
  </conditionalFormatting>
  <conditionalFormatting sqref="J108:U108">
    <cfRule type="cellIs" dxfId="85" priority="39" operator="equal">
      <formula>"Ok"</formula>
    </cfRule>
    <cfRule type="cellIs" dxfId="84" priority="38" operator="equal">
      <formula>"Check"</formula>
    </cfRule>
  </conditionalFormatting>
  <conditionalFormatting sqref="L86:M87 K88:M91">
    <cfRule type="expression" dxfId="83" priority="5">
      <formula>K$84=K$4</formula>
    </cfRule>
  </conditionalFormatting>
  <conditionalFormatting sqref="P39:Q39">
    <cfRule type="expression" dxfId="82" priority="139">
      <formula>S$36=S$4</formula>
    </cfRule>
    <cfRule type="expression" dxfId="81" priority="137">
      <formula>T$36=T$4</formula>
    </cfRule>
  </conditionalFormatting>
  <conditionalFormatting sqref="P38:T39 R38:T40 Q38:Q41">
    <cfRule type="expression" dxfId="80" priority="123">
      <formula>O$36=O$4</formula>
    </cfRule>
  </conditionalFormatting>
  <conditionalFormatting sqref="P39:T39">
    <cfRule type="expression" dxfId="79" priority="131">
      <formula>N$36=N$4</formula>
    </cfRule>
  </conditionalFormatting>
  <conditionalFormatting sqref="Q38:S38 J38:P39 J40:T41 J42:U45">
    <cfRule type="expression" dxfId="78" priority="1">
      <formula>J$36=J$4</formula>
    </cfRule>
  </conditionalFormatting>
  <conditionalFormatting sqref="T1:U1">
    <cfRule type="cellIs" dxfId="77" priority="78" operator="equal">
      <formula>"Check"</formula>
    </cfRule>
    <cfRule type="cellIs" dxfId="76" priority="79" operator="equal">
      <formula>"Ok"</formula>
    </cfRule>
  </conditionalFormatting>
  <conditionalFormatting sqref="X1">
    <cfRule type="cellIs" dxfId="75" priority="114" operator="equal">
      <formula>"Check"</formula>
    </cfRule>
    <cfRule type="cellIs" dxfId="74" priority="115" operator="equal">
      <formula>"Ok"</formula>
    </cfRule>
  </conditionalFormatting>
  <conditionalFormatting sqref="X47">
    <cfRule type="cellIs" dxfId="73" priority="36" operator="equal">
      <formula>"Check"</formula>
    </cfRule>
    <cfRule type="cellIs" dxfId="72" priority="37" operator="equal">
      <formula>"Ok"</formula>
    </cfRule>
  </conditionalFormatting>
  <conditionalFormatting sqref="X60">
    <cfRule type="cellIs" dxfId="71" priority="66" operator="equal">
      <formula>"Check"</formula>
    </cfRule>
    <cfRule type="cellIs" dxfId="70" priority="67" operator="equal">
      <formula>"Ok"</formula>
    </cfRule>
  </conditionalFormatting>
  <conditionalFormatting sqref="X73">
    <cfRule type="cellIs" dxfId="69" priority="32" operator="equal">
      <formula>"Check"</formula>
    </cfRule>
    <cfRule type="cellIs" dxfId="68" priority="33" operator="equal">
      <formula>"Ok"</formula>
    </cfRule>
  </conditionalFormatting>
  <conditionalFormatting sqref="X93:X100">
    <cfRule type="cellIs" dxfId="67" priority="11" operator="equal">
      <formula>"Ok"</formula>
    </cfRule>
    <cfRule type="cellIs" dxfId="66" priority="10" operator="equal">
      <formula>"Check"</formula>
    </cfRule>
  </conditionalFormatting>
  <conditionalFormatting sqref="X108">
    <cfRule type="cellIs" dxfId="65" priority="40" operator="equal">
      <formula>"Check"</formula>
    </cfRule>
    <cfRule type="cellIs" dxfId="64" priority="41" operator="equal">
      <formula>"Ok"</formula>
    </cfRule>
  </conditionalFormatting>
  <dataValidations disablePrompts="1" count="1">
    <dataValidation type="list" allowBlank="1" showInputMessage="1" showErrorMessage="1" sqref="F109 F74 F101 F85 F83" xr:uid="{00000000-0002-0000-0500-000000000000}">
      <formula1>#REF!</formula1>
    </dataValidation>
  </dataValidations>
  <hyperlinks>
    <hyperlink ref="K1" location="Index!A1" display="Back to Index" xr:uid="{00000000-0004-0000-0500-000000000000}"/>
    <hyperlink ref="W1" location="'Check|List'!A1" display="Overall Check:" xr:uid="{00000000-0004-0000-0500-000001000000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="115" zoomScaleNormal="115" workbookViewId="0">
      <selection activeCell="S40" sqref="S40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33" t="s">
        <v>29</v>
      </c>
      <c r="S1" s="34" t="str">
        <f>IF(COUNTA($W$8:$W$237)=COUNTIF($W$8:$W$237,"OK"),"OK","Check")</f>
        <v>OK</v>
      </c>
      <c r="U1" s="121" t="s">
        <v>30</v>
      </c>
      <c r="V1" s="34" t="str">
        <f>'Check|List'!$S$1</f>
        <v>Check</v>
      </c>
    </row>
    <row r="2" spans="1:30" s="35" customFormat="1" ht="13.5" thickBot="1">
      <c r="A2" s="164"/>
      <c r="B2" s="165" t="str">
        <f>Index!$C$11</f>
        <v>Input | Step changes</v>
      </c>
      <c r="C2" s="165"/>
      <c r="D2" s="165"/>
      <c r="E2" s="165"/>
      <c r="F2" s="167"/>
      <c r="G2" s="167"/>
      <c r="H2" s="167"/>
      <c r="I2" s="167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</row>
    <row r="3" spans="1:30" s="59" customFormat="1">
      <c r="A3" s="173"/>
      <c r="B3" s="173"/>
      <c r="C3" s="173"/>
      <c r="D3" s="174"/>
      <c r="E3" s="174"/>
      <c r="F3" s="174"/>
      <c r="G3" s="174"/>
      <c r="H3" s="174"/>
      <c r="I3" s="174"/>
      <c r="J3" s="170" t="s">
        <v>40</v>
      </c>
      <c r="K3" s="176"/>
      <c r="L3" s="176"/>
      <c r="M3" s="174"/>
      <c r="N3" s="295"/>
      <c r="O3" s="295"/>
      <c r="P3" s="295"/>
      <c r="Q3" s="295"/>
      <c r="R3" s="295"/>
      <c r="S3" s="295"/>
      <c r="T3" s="175"/>
      <c r="U3" s="175"/>
      <c r="V3" s="175"/>
      <c r="W3" s="175"/>
      <c r="X3" s="175"/>
      <c r="Y3" s="175"/>
      <c r="Z3" s="175"/>
      <c r="AA3" s="173"/>
      <c r="AB3" s="173"/>
      <c r="AC3" s="173"/>
      <c r="AD3" s="173"/>
    </row>
    <row r="4" spans="1:30" customFormat="1">
      <c r="A4" s="60"/>
      <c r="B4" s="60"/>
      <c r="C4" s="60"/>
      <c r="D4" s="61" t="s">
        <v>33</v>
      </c>
      <c r="E4" s="61" t="s">
        <v>52</v>
      </c>
      <c r="F4" s="62" t="s">
        <v>55</v>
      </c>
      <c r="G4" s="63"/>
      <c r="H4" s="63"/>
      <c r="I4" s="63"/>
      <c r="J4" s="104">
        <f>DATE(PPFirstYear,MONTH('Input|General'!$G$9),1)</f>
        <v>45078</v>
      </c>
      <c r="K4" s="104">
        <f>DATE(PPFirstYear+1,MONTH('Input|General'!$G$9),1)</f>
        <v>45444</v>
      </c>
      <c r="L4" s="104">
        <f>DATE(PPFirstYear+2,MONTH('Input|General'!$G$9),1)</f>
        <v>45809</v>
      </c>
      <c r="M4" s="104">
        <f>DATE(PPFirstYear+3,MONTH('Input|General'!$G$9),1)</f>
        <v>46174</v>
      </c>
      <c r="N4" s="104">
        <f>DATE(PPFirstYear+4,MONTH('Input|General'!$G$9),1)</f>
        <v>46539</v>
      </c>
      <c r="O4" s="104">
        <f>DATE(PPFirstYear+5,MONTH('Input|General'!$G$9),1)</f>
        <v>46905</v>
      </c>
      <c r="P4" s="104">
        <f>DATE(PPFirstYear+6,MONTH('Input|General'!$G$9),1)</f>
        <v>47270</v>
      </c>
      <c r="Q4" s="104">
        <f>DATE(PPFirstYear+7,MONTH('Input|General'!$G$9),1)</f>
        <v>47635</v>
      </c>
      <c r="R4" s="104">
        <f>DATE(PPFirstYear+8,MONTH('Input|General'!$G$9),1)</f>
        <v>48000</v>
      </c>
      <c r="S4" s="104">
        <f>DATE(PPFirstYear+9,MONTH('Input|General'!$G$9),1)</f>
        <v>48366</v>
      </c>
      <c r="T4" s="104">
        <f>DATE(PPFirstYear+10,MONTH('Input|General'!$G$9),1)</f>
        <v>48731</v>
      </c>
      <c r="U4" s="64"/>
      <c r="V4" s="65"/>
      <c r="W4" s="65"/>
    </row>
    <row r="5" spans="1:30" s="6" customFormat="1" ht="3" customHeight="1">
      <c r="D5" s="22"/>
      <c r="E5" s="22"/>
      <c r="F5" s="22"/>
      <c r="G5" s="22"/>
      <c r="H5" s="22"/>
      <c r="I5" s="22"/>
    </row>
    <row r="6" spans="1:30" s="6" customFormat="1" ht="9" customHeight="1">
      <c r="D6" s="22"/>
      <c r="E6" s="22"/>
      <c r="F6" s="22"/>
      <c r="G6" s="22"/>
      <c r="H6" s="22"/>
      <c r="I6" s="22"/>
    </row>
    <row r="7" spans="1:30" s="6" customFormat="1" ht="3" customHeight="1">
      <c r="D7" s="22"/>
      <c r="E7" s="22"/>
      <c r="F7" s="22"/>
      <c r="G7" s="22"/>
      <c r="H7" s="22"/>
      <c r="I7" s="22"/>
    </row>
    <row r="8" spans="1:30" customFormat="1" ht="12.75">
      <c r="A8" s="36"/>
      <c r="B8" s="42" t="s">
        <v>104</v>
      </c>
      <c r="C8" s="36"/>
      <c r="D8" s="36"/>
      <c r="E8" s="36"/>
      <c r="F8" s="37"/>
      <c r="G8" s="37"/>
      <c r="H8" s="37"/>
      <c r="I8" s="37"/>
      <c r="J8" s="38"/>
      <c r="K8" s="39"/>
      <c r="L8" s="38"/>
      <c r="M8" s="39"/>
      <c r="N8" s="38"/>
      <c r="O8" s="38"/>
      <c r="P8" s="38"/>
      <c r="Q8" s="38"/>
      <c r="R8" s="38"/>
      <c r="S8" s="38"/>
      <c r="T8" s="38"/>
      <c r="U8" s="38"/>
      <c r="V8" s="39"/>
      <c r="W8" s="39"/>
      <c r="X8" s="40"/>
      <c r="Y8" s="40"/>
      <c r="Z8" s="40"/>
      <c r="AA8" s="40"/>
      <c r="AB8" s="40"/>
      <c r="AC8" s="41"/>
      <c r="AD8" s="41"/>
    </row>
    <row r="9" spans="1:30" outlineLevel="1">
      <c r="G9" s="21"/>
      <c r="H9" s="21"/>
    </row>
    <row r="10" spans="1:30" outlineLevel="1">
      <c r="C10" s="9" t="s">
        <v>105</v>
      </c>
      <c r="D10" s="21" t="s">
        <v>33</v>
      </c>
      <c r="E10" s="21" t="s">
        <v>52</v>
      </c>
      <c r="F10" s="21" t="s">
        <v>55</v>
      </c>
      <c r="G10" s="21"/>
      <c r="H10" s="21"/>
      <c r="I10" s="108"/>
      <c r="J10" s="108" t="str">
        <f t="shared" ref="J10:T10" si="0">IF(YEAR(J$4)&gt;=FPFirstYear,IF(YEAR(J$4)&lt;=FPLastYear,J$4,""),"")</f>
        <v/>
      </c>
      <c r="K10" s="108" t="str">
        <f t="shared" si="0"/>
        <v/>
      </c>
      <c r="L10" s="108" t="str">
        <f t="shared" si="0"/>
        <v/>
      </c>
      <c r="M10" s="108" t="str">
        <f t="shared" si="0"/>
        <v/>
      </c>
      <c r="N10" s="108" t="str">
        <f t="shared" si="0"/>
        <v/>
      </c>
      <c r="O10" s="108">
        <f t="shared" si="0"/>
        <v>46905</v>
      </c>
      <c r="P10" s="108">
        <f t="shared" si="0"/>
        <v>47270</v>
      </c>
      <c r="Q10" s="108">
        <f t="shared" si="0"/>
        <v>47635</v>
      </c>
      <c r="R10" s="108">
        <f t="shared" si="0"/>
        <v>48000</v>
      </c>
      <c r="S10" s="108">
        <f t="shared" si="0"/>
        <v>48366</v>
      </c>
      <c r="T10" s="108" t="str">
        <f t="shared" si="0"/>
        <v/>
      </c>
    </row>
    <row r="11" spans="1:30" outlineLevel="1">
      <c r="G11" s="21"/>
      <c r="H11" s="21"/>
    </row>
    <row r="12" spans="1:30" outlineLevel="1">
      <c r="C12" s="52"/>
      <c r="D12" s="16" t="s">
        <v>38</v>
      </c>
      <c r="E12" s="16" t="str">
        <f t="shared" ref="E12:E20" si="1">units</f>
        <v>$millions</v>
      </c>
      <c r="F12" s="140">
        <f t="shared" ref="F12:F20" si="2">DATE(PPLastYear,MONTH(month),1)</f>
        <v>46539</v>
      </c>
      <c r="G12" s="21"/>
      <c r="H12" s="21"/>
      <c r="J12" s="101"/>
      <c r="K12" s="101"/>
      <c r="L12" s="101"/>
      <c r="M12" s="101"/>
      <c r="N12" s="101"/>
      <c r="O12" s="112"/>
      <c r="P12" s="112"/>
      <c r="Q12" s="112"/>
      <c r="R12" s="112"/>
      <c r="S12" s="112"/>
      <c r="T12" s="112"/>
    </row>
    <row r="13" spans="1:30" outlineLevel="1">
      <c r="C13" s="52"/>
      <c r="D13" s="16" t="s">
        <v>38</v>
      </c>
      <c r="E13" s="16" t="str">
        <f t="shared" si="1"/>
        <v>$millions</v>
      </c>
      <c r="F13" s="140">
        <f t="shared" si="2"/>
        <v>46539</v>
      </c>
      <c r="G13" s="21"/>
      <c r="H13" s="21"/>
      <c r="J13" s="101"/>
      <c r="K13" s="101"/>
      <c r="L13" s="101"/>
      <c r="M13" s="101"/>
      <c r="N13" s="101"/>
      <c r="O13" s="112"/>
      <c r="P13" s="112"/>
      <c r="Q13" s="112"/>
      <c r="R13" s="112"/>
      <c r="S13" s="112"/>
      <c r="T13" s="112"/>
    </row>
    <row r="14" spans="1:30" outlineLevel="1">
      <c r="C14" s="52"/>
      <c r="D14" s="16" t="s">
        <v>38</v>
      </c>
      <c r="E14" s="16" t="str">
        <f t="shared" si="1"/>
        <v>$millions</v>
      </c>
      <c r="F14" s="140">
        <f t="shared" si="2"/>
        <v>46539</v>
      </c>
      <c r="G14" s="21"/>
      <c r="H14" s="21"/>
      <c r="J14" s="101"/>
      <c r="K14" s="101"/>
      <c r="L14" s="101"/>
      <c r="M14" s="101"/>
      <c r="N14" s="101"/>
      <c r="O14" s="112"/>
      <c r="P14" s="112"/>
      <c r="Q14" s="112"/>
      <c r="R14" s="112"/>
      <c r="S14" s="112"/>
      <c r="T14" s="112"/>
    </row>
    <row r="15" spans="1:30" outlineLevel="1">
      <c r="C15" s="52"/>
      <c r="D15" s="16" t="s">
        <v>38</v>
      </c>
      <c r="E15" s="16" t="str">
        <f t="shared" si="1"/>
        <v>$millions</v>
      </c>
      <c r="F15" s="140">
        <f t="shared" si="2"/>
        <v>46539</v>
      </c>
      <c r="G15" s="21"/>
      <c r="H15" s="21"/>
      <c r="J15" s="101"/>
      <c r="K15" s="101"/>
      <c r="L15" s="101"/>
      <c r="M15" s="101"/>
      <c r="N15" s="101"/>
      <c r="O15" s="112"/>
      <c r="P15" s="112"/>
      <c r="Q15" s="112"/>
      <c r="R15" s="112"/>
      <c r="S15" s="112"/>
      <c r="T15" s="112"/>
    </row>
    <row r="16" spans="1:30" outlineLevel="1">
      <c r="C16" s="52"/>
      <c r="D16" s="16" t="s">
        <v>38</v>
      </c>
      <c r="E16" s="16" t="str">
        <f t="shared" si="1"/>
        <v>$millions</v>
      </c>
      <c r="F16" s="140">
        <f t="shared" si="2"/>
        <v>46539</v>
      </c>
      <c r="G16" s="21"/>
      <c r="H16" s="21"/>
      <c r="J16" s="101"/>
      <c r="K16" s="101"/>
      <c r="L16" s="101"/>
      <c r="M16" s="101"/>
      <c r="N16" s="101"/>
      <c r="O16" s="112"/>
      <c r="P16" s="112"/>
      <c r="Q16" s="112"/>
      <c r="R16" s="112"/>
      <c r="S16" s="112"/>
      <c r="T16" s="112"/>
    </row>
    <row r="17" spans="1:30" outlineLevel="1">
      <c r="C17" s="52"/>
      <c r="D17" s="16" t="s">
        <v>38</v>
      </c>
      <c r="E17" s="16" t="str">
        <f t="shared" si="1"/>
        <v>$millions</v>
      </c>
      <c r="F17" s="140">
        <f t="shared" si="2"/>
        <v>46539</v>
      </c>
      <c r="G17" s="21"/>
      <c r="H17" s="21"/>
      <c r="J17" s="101"/>
      <c r="K17" s="101"/>
      <c r="L17" s="101"/>
      <c r="M17" s="101"/>
      <c r="N17" s="101"/>
      <c r="O17" s="112"/>
      <c r="P17" s="112"/>
      <c r="Q17" s="112"/>
      <c r="R17" s="112"/>
      <c r="S17" s="112"/>
      <c r="T17" s="112"/>
    </row>
    <row r="18" spans="1:30" outlineLevel="1">
      <c r="C18" s="52"/>
      <c r="D18" s="16" t="s">
        <v>38</v>
      </c>
      <c r="E18" s="16" t="str">
        <f t="shared" si="1"/>
        <v>$millions</v>
      </c>
      <c r="F18" s="140">
        <f t="shared" si="2"/>
        <v>46539</v>
      </c>
      <c r="G18" s="21"/>
      <c r="H18" s="21"/>
      <c r="J18" s="101"/>
      <c r="K18" s="101"/>
      <c r="L18" s="101"/>
      <c r="M18" s="101"/>
      <c r="N18" s="101"/>
      <c r="O18" s="112"/>
      <c r="P18" s="112"/>
      <c r="Q18" s="112"/>
      <c r="R18" s="112"/>
      <c r="S18" s="112"/>
      <c r="T18" s="112"/>
    </row>
    <row r="19" spans="1:30" outlineLevel="1">
      <c r="C19" s="52"/>
      <c r="D19" s="16" t="s">
        <v>38</v>
      </c>
      <c r="E19" s="16" t="str">
        <f t="shared" si="1"/>
        <v>$millions</v>
      </c>
      <c r="F19" s="140">
        <f t="shared" si="2"/>
        <v>46539</v>
      </c>
      <c r="G19" s="21"/>
      <c r="H19" s="21"/>
      <c r="J19" s="101"/>
      <c r="K19" s="101"/>
      <c r="L19" s="101"/>
      <c r="M19" s="101"/>
      <c r="N19" s="101"/>
      <c r="O19" s="112"/>
      <c r="P19" s="112"/>
      <c r="Q19" s="112"/>
      <c r="R19" s="112"/>
      <c r="S19" s="112"/>
      <c r="T19" s="112"/>
    </row>
    <row r="20" spans="1:30" outlineLevel="1">
      <c r="C20" s="52"/>
      <c r="D20" s="16" t="s">
        <v>38</v>
      </c>
      <c r="E20" s="16" t="str">
        <f t="shared" si="1"/>
        <v>$millions</v>
      </c>
      <c r="F20" s="140">
        <f t="shared" si="2"/>
        <v>46539</v>
      </c>
      <c r="G20" s="21"/>
      <c r="H20" s="21"/>
      <c r="J20" s="101"/>
      <c r="K20" s="101"/>
      <c r="L20" s="101"/>
      <c r="M20" s="101"/>
      <c r="N20" s="101"/>
      <c r="O20" s="112"/>
      <c r="P20" s="112"/>
      <c r="Q20" s="112"/>
      <c r="R20" s="112"/>
      <c r="S20" s="112"/>
      <c r="T20" s="112"/>
    </row>
    <row r="21" spans="1:30" outlineLevel="1">
      <c r="G21" s="21"/>
      <c r="H21" s="21"/>
    </row>
    <row r="22" spans="1:30" outlineLevel="1">
      <c r="C22" s="8" t="s">
        <v>91</v>
      </c>
      <c r="D22" s="16" t="s">
        <v>83</v>
      </c>
      <c r="E22" s="16" t="s">
        <v>92</v>
      </c>
      <c r="F22" s="16" t="s">
        <v>93</v>
      </c>
      <c r="J22" s="88" t="str">
        <f t="shared" ref="J22:O22" si="3">IF(J10=J4,IF(COUNTA($C12:$C20)=COUNT(J12:J20),"Ok","Check"),"")</f>
        <v/>
      </c>
      <c r="K22" s="88" t="str">
        <f t="shared" si="3"/>
        <v/>
      </c>
      <c r="L22" s="88" t="str">
        <f t="shared" si="3"/>
        <v/>
      </c>
      <c r="M22" s="88" t="str">
        <f t="shared" si="3"/>
        <v/>
      </c>
      <c r="N22" s="88" t="str">
        <f t="shared" si="3"/>
        <v/>
      </c>
      <c r="O22" s="88" t="str">
        <f t="shared" si="3"/>
        <v>Ok</v>
      </c>
      <c r="P22" s="88" t="str">
        <f>IF(P10=P4,IF(COUNTA($C12:$C20)=COUNT(P12:P20),"Ok","Check"),"")</f>
        <v>Ok</v>
      </c>
      <c r="Q22" s="88" t="str">
        <f>IF(Q10=Q4,IF(COUNTA($C12:$C20)=COUNT(Q12:Q20),"Ok","Check"),"")</f>
        <v>Ok</v>
      </c>
      <c r="R22" s="88" t="str">
        <f>IF(R10=R4,IF(COUNTA($C12:$C20)=COUNT(R12:R20),"Ok","Check"),"")</f>
        <v>Ok</v>
      </c>
      <c r="S22" s="88" t="str">
        <f>IF(S10=S4,IF(COUNTA($C12:$C20)=COUNT(S12:S20),"Ok","Check"),"")</f>
        <v>Ok</v>
      </c>
      <c r="T22" s="88" t="str">
        <f>IF(T10=T4,IF(COUNTA($C12:$C20)=COUNT(T12:T20),"Ok","Check"),"")</f>
        <v/>
      </c>
      <c r="U22" s="25"/>
      <c r="W22" s="87" t="str">
        <f>IF(COUNTIF(J22:T22,"Check")=0,"Ok","Check")</f>
        <v>Ok</v>
      </c>
    </row>
    <row r="23" spans="1:30">
      <c r="G23" s="21"/>
      <c r="H23" s="21"/>
    </row>
    <row r="24" spans="1:30" customFormat="1" ht="12.75">
      <c r="A24" s="36"/>
      <c r="B24" s="42" t="s">
        <v>106</v>
      </c>
      <c r="C24" s="36"/>
      <c r="D24" s="36"/>
      <c r="E24" s="36"/>
      <c r="F24" s="37"/>
      <c r="G24" s="37"/>
      <c r="H24" s="37"/>
      <c r="I24" s="37"/>
      <c r="J24" s="38"/>
      <c r="K24" s="39"/>
      <c r="L24" s="38"/>
      <c r="M24" s="39"/>
      <c r="N24" s="38"/>
      <c r="O24" s="38"/>
      <c r="P24" s="38"/>
      <c r="Q24" s="38"/>
      <c r="R24" s="38"/>
      <c r="S24" s="38"/>
      <c r="T24" s="38"/>
      <c r="U24" s="38"/>
      <c r="V24" s="39"/>
      <c r="W24" s="39"/>
      <c r="X24" s="40"/>
      <c r="Y24" s="40"/>
      <c r="Z24" s="40"/>
      <c r="AA24" s="40"/>
      <c r="AB24" s="40"/>
      <c r="AC24" s="41"/>
      <c r="AD24" s="41"/>
    </row>
    <row r="25" spans="1:30" outlineLevel="1">
      <c r="G25" s="21"/>
      <c r="H25" s="21"/>
    </row>
    <row r="26" spans="1:30" outlineLevel="1">
      <c r="C26" s="9" t="s">
        <v>107</v>
      </c>
      <c r="D26" s="21" t="s">
        <v>33</v>
      </c>
      <c r="E26" s="21" t="s">
        <v>52</v>
      </c>
      <c r="F26" s="21" t="s">
        <v>55</v>
      </c>
      <c r="G26" s="21"/>
      <c r="H26" s="21"/>
      <c r="J26" s="108" t="str">
        <f t="shared" ref="J26:T26" si="4">IF(YEAR(J$4)&gt;=FPFirstYear,IF(YEAR(J$4)&lt;=FPLastYear,J$4,""),"")</f>
        <v/>
      </c>
      <c r="K26" s="108" t="str">
        <f t="shared" si="4"/>
        <v/>
      </c>
      <c r="L26" s="108" t="str">
        <f t="shared" si="4"/>
        <v/>
      </c>
      <c r="M26" s="108" t="str">
        <f t="shared" si="4"/>
        <v/>
      </c>
      <c r="N26" s="108" t="str">
        <f t="shared" si="4"/>
        <v/>
      </c>
      <c r="O26" s="108">
        <f t="shared" si="4"/>
        <v>46905</v>
      </c>
      <c r="P26" s="108">
        <f t="shared" si="4"/>
        <v>47270</v>
      </c>
      <c r="Q26" s="108">
        <f t="shared" si="4"/>
        <v>47635</v>
      </c>
      <c r="R26" s="108">
        <f t="shared" si="4"/>
        <v>48000</v>
      </c>
      <c r="S26" s="108">
        <f t="shared" si="4"/>
        <v>48366</v>
      </c>
      <c r="T26" s="108" t="str">
        <f t="shared" si="4"/>
        <v/>
      </c>
    </row>
    <row r="27" spans="1:30" outlineLevel="1">
      <c r="G27" s="21"/>
      <c r="H27" s="21"/>
    </row>
    <row r="28" spans="1:30" outlineLevel="1">
      <c r="C28" s="153"/>
      <c r="D28" s="16" t="s">
        <v>38</v>
      </c>
      <c r="E28" s="16" t="str">
        <f>units</f>
        <v>$millions</v>
      </c>
      <c r="F28" s="140">
        <f>DATE(PPLastYear,MONTH(month),1)</f>
        <v>46539</v>
      </c>
      <c r="G28" s="21"/>
      <c r="H28" s="21"/>
      <c r="J28" s="101"/>
      <c r="K28" s="101"/>
      <c r="L28" s="101"/>
      <c r="M28" s="101"/>
      <c r="N28" s="112"/>
      <c r="O28" s="112"/>
      <c r="P28" s="112"/>
      <c r="Q28" s="112"/>
      <c r="R28" s="112"/>
      <c r="S28" s="112"/>
      <c r="T28" s="112"/>
    </row>
    <row r="29" spans="1:30" outlineLevel="1">
      <c r="C29" s="153"/>
      <c r="D29" s="16" t="s">
        <v>38</v>
      </c>
      <c r="E29" s="16" t="str">
        <f>units</f>
        <v>$millions</v>
      </c>
      <c r="F29" s="140">
        <f>DATE(PPLastYear,MONTH(month),1)</f>
        <v>46539</v>
      </c>
      <c r="G29" s="21"/>
      <c r="H29" s="21"/>
      <c r="J29" s="101"/>
      <c r="K29" s="101"/>
      <c r="L29" s="101"/>
      <c r="M29" s="101"/>
      <c r="N29" s="112"/>
      <c r="O29" s="112"/>
      <c r="P29" s="112"/>
      <c r="Q29" s="112"/>
      <c r="R29" s="112"/>
      <c r="S29" s="112"/>
      <c r="T29" s="112"/>
    </row>
    <row r="30" spans="1:30" outlineLevel="1">
      <c r="C30" s="153"/>
      <c r="D30" s="16" t="s">
        <v>38</v>
      </c>
      <c r="E30" s="16" t="str">
        <f>units</f>
        <v>$millions</v>
      </c>
      <c r="F30" s="140">
        <f>DATE(PPLastYear,MONTH(month),1)</f>
        <v>46539</v>
      </c>
      <c r="G30" s="21"/>
      <c r="H30" s="21"/>
      <c r="J30" s="101"/>
      <c r="K30" s="101"/>
      <c r="L30" s="101"/>
      <c r="M30" s="101"/>
      <c r="N30" s="112"/>
      <c r="O30" s="112"/>
      <c r="P30" s="112"/>
      <c r="Q30" s="112"/>
      <c r="R30" s="112"/>
      <c r="S30" s="112"/>
      <c r="T30" s="112"/>
    </row>
    <row r="31" spans="1:30" outlineLevel="1">
      <c r="C31" s="153"/>
      <c r="D31" s="16" t="s">
        <v>38</v>
      </c>
      <c r="E31" s="16" t="str">
        <f>units</f>
        <v>$millions</v>
      </c>
      <c r="F31" s="140">
        <f>DATE(PPLastYear,MONTH(month),1)</f>
        <v>46539</v>
      </c>
      <c r="G31" s="21"/>
      <c r="H31" s="21"/>
      <c r="J31" s="101"/>
      <c r="K31" s="101"/>
      <c r="L31" s="101"/>
      <c r="M31" s="101"/>
      <c r="N31" s="112"/>
      <c r="O31" s="112"/>
      <c r="P31" s="112"/>
      <c r="Q31" s="112"/>
      <c r="R31" s="112"/>
      <c r="S31" s="112"/>
      <c r="T31" s="112"/>
    </row>
    <row r="32" spans="1:30" outlineLevel="1">
      <c r="C32" s="52"/>
      <c r="D32" s="16" t="s">
        <v>38</v>
      </c>
      <c r="E32" s="16" t="str">
        <f>units</f>
        <v>$millions</v>
      </c>
      <c r="F32" s="140">
        <f>DATE(PPLastYear,MONTH(month),1)</f>
        <v>46539</v>
      </c>
      <c r="G32" s="21"/>
      <c r="H32" s="21"/>
      <c r="J32" s="101"/>
      <c r="K32" s="101"/>
      <c r="L32" s="101"/>
      <c r="M32" s="101"/>
      <c r="N32" s="112"/>
      <c r="O32" s="112"/>
      <c r="P32" s="112"/>
      <c r="Q32" s="112"/>
      <c r="R32" s="112"/>
      <c r="S32" s="112"/>
      <c r="T32" s="112"/>
    </row>
    <row r="33" spans="1:30" outlineLevel="1">
      <c r="G33" s="21"/>
      <c r="H33" s="21"/>
    </row>
    <row r="34" spans="1:30" outlineLevel="1">
      <c r="C34" s="8" t="s">
        <v>91</v>
      </c>
      <c r="D34" s="16" t="s">
        <v>83</v>
      </c>
      <c r="E34" s="16" t="s">
        <v>92</v>
      </c>
      <c r="F34" s="16" t="s">
        <v>93</v>
      </c>
      <c r="J34" s="88" t="str">
        <f t="shared" ref="J34:O34" si="5">IF(J26=J4,IF(COUNTA($C28:$C32)=COUNT(J28:J32),"Ok","Check"),"")</f>
        <v/>
      </c>
      <c r="K34" s="88" t="str">
        <f t="shared" si="5"/>
        <v/>
      </c>
      <c r="L34" s="88" t="str">
        <f t="shared" si="5"/>
        <v/>
      </c>
      <c r="M34" s="88" t="str">
        <f t="shared" si="5"/>
        <v/>
      </c>
      <c r="N34" s="88" t="str">
        <f t="shared" si="5"/>
        <v/>
      </c>
      <c r="O34" s="88" t="str">
        <f t="shared" si="5"/>
        <v>Ok</v>
      </c>
      <c r="P34" s="88" t="str">
        <f>IF(P26=P4,IF(COUNTA($C28:$C32)=COUNT(P28:P32),"Ok","Check"),"")</f>
        <v>Ok</v>
      </c>
      <c r="Q34" s="88" t="str">
        <f>IF(Q26=Q4,IF(COUNTA($C28:$C32)=COUNT(Q28:Q32),"Ok","Check"),"")</f>
        <v>Ok</v>
      </c>
      <c r="R34" s="88" t="str">
        <f>IF(R26=R4,IF(COUNTA($C28:$C32)=COUNT(R28:R32),"Ok","Check"),"")</f>
        <v>Ok</v>
      </c>
      <c r="S34" s="88" t="str">
        <f>IF(S26=S4,IF(COUNTA($C28:$C32)=COUNT(S28:S32),"Ok","Check"),"")</f>
        <v>Ok</v>
      </c>
      <c r="T34" s="88" t="str">
        <f>IF(T26=T4,IF(COUNTA($C28:$C32)=COUNT(T28:T32),"Ok","Check"),"")</f>
        <v/>
      </c>
      <c r="U34" s="25"/>
      <c r="W34" s="87" t="str">
        <f>IF(COUNTIF(J34:T34,"Check")=0,"Ok","Check")</f>
        <v>Ok</v>
      </c>
    </row>
    <row r="35" spans="1:30">
      <c r="G35" s="21"/>
      <c r="H35" s="21"/>
    </row>
    <row r="36" spans="1:30" customFormat="1" ht="12.75">
      <c r="A36" s="36"/>
      <c r="B36" s="42" t="s">
        <v>108</v>
      </c>
      <c r="C36" s="36"/>
      <c r="D36" s="36"/>
      <c r="E36" s="36"/>
      <c r="F36" s="37"/>
      <c r="G36" s="37"/>
      <c r="H36" s="37"/>
      <c r="I36" s="37"/>
      <c r="J36" s="38"/>
      <c r="K36" s="39"/>
      <c r="L36" s="38"/>
      <c r="M36" s="39"/>
      <c r="N36" s="38"/>
      <c r="O36" s="38"/>
      <c r="P36" s="38"/>
      <c r="Q36" s="38"/>
      <c r="R36" s="38"/>
      <c r="S36" s="38"/>
      <c r="T36" s="38"/>
      <c r="U36" s="38"/>
      <c r="V36" s="39"/>
      <c r="W36" s="39"/>
      <c r="X36" s="40"/>
      <c r="Y36" s="40"/>
      <c r="Z36" s="40"/>
      <c r="AA36" s="40"/>
      <c r="AB36" s="40"/>
      <c r="AC36" s="41"/>
      <c r="AD36" s="41"/>
    </row>
    <row r="37" spans="1:30" outlineLevel="1">
      <c r="G37" s="21"/>
      <c r="H37" s="21"/>
    </row>
    <row r="38" spans="1:30" outlineLevel="1">
      <c r="C38" s="9" t="s">
        <v>63</v>
      </c>
      <c r="D38" s="21" t="s">
        <v>33</v>
      </c>
      <c r="E38" s="21" t="s">
        <v>52</v>
      </c>
      <c r="F38" s="21" t="s">
        <v>55</v>
      </c>
      <c r="G38" s="21"/>
      <c r="H38" s="21"/>
      <c r="J38" s="108" t="str">
        <f t="shared" ref="J38:T38" si="6">IF(YEAR(J$4)&gt;=FPFirstYear,IF(YEAR(J$4)&lt;=FPLastYear,J$4,""),"")</f>
        <v/>
      </c>
      <c r="K38" s="108" t="str">
        <f t="shared" si="6"/>
        <v/>
      </c>
      <c r="L38" s="108" t="str">
        <f t="shared" si="6"/>
        <v/>
      </c>
      <c r="M38" s="108" t="str">
        <f t="shared" si="6"/>
        <v/>
      </c>
      <c r="N38" s="108" t="str">
        <f t="shared" si="6"/>
        <v/>
      </c>
      <c r="O38" s="108">
        <f t="shared" si="6"/>
        <v>46905</v>
      </c>
      <c r="P38" s="108">
        <f>IF(YEAR(P$4)&gt;=FPFirstYear,IF(YEAR(P$4)&lt;=FPLastYear,P$4,""),"")</f>
        <v>47270</v>
      </c>
      <c r="Q38" s="108">
        <f t="shared" si="6"/>
        <v>47635</v>
      </c>
      <c r="R38" s="108">
        <f t="shared" si="6"/>
        <v>48000</v>
      </c>
      <c r="S38" s="108">
        <f t="shared" si="6"/>
        <v>48366</v>
      </c>
      <c r="T38" s="108" t="str">
        <f t="shared" si="6"/>
        <v/>
      </c>
    </row>
    <row r="39" spans="1:30" outlineLevel="1">
      <c r="G39" s="21"/>
      <c r="H39" s="21"/>
    </row>
    <row r="40" spans="1:30" outlineLevel="1">
      <c r="C40" s="15" t="s">
        <v>74</v>
      </c>
      <c r="D40" s="16" t="s">
        <v>109</v>
      </c>
      <c r="E40" s="16" t="s">
        <v>47</v>
      </c>
      <c r="F40" s="140">
        <f>DATE(PPLastYear,MONTH(month),1)</f>
        <v>46539</v>
      </c>
      <c r="G40" s="21"/>
      <c r="H40" s="21"/>
      <c r="I40" s="21"/>
      <c r="J40" s="112"/>
      <c r="K40" s="112"/>
      <c r="L40" s="112"/>
      <c r="M40" s="112"/>
      <c r="N40" s="112"/>
      <c r="O40" s="112">
        <v>0.34007611866771059</v>
      </c>
      <c r="P40" s="112">
        <v>0.34652187214021635</v>
      </c>
      <c r="Q40" s="112">
        <v>0.34827057310347098</v>
      </c>
      <c r="R40" s="112">
        <v>0.34614700363487505</v>
      </c>
      <c r="S40" s="112">
        <v>0.34423533880076018</v>
      </c>
    </row>
    <row r="41" spans="1:30" outlineLevel="1">
      <c r="G41" s="21"/>
      <c r="H41" s="21"/>
    </row>
    <row r="42" spans="1:30" outlineLevel="1">
      <c r="C42" s="8" t="s">
        <v>91</v>
      </c>
      <c r="D42" s="16" t="s">
        <v>83</v>
      </c>
      <c r="E42" s="16" t="s">
        <v>92</v>
      </c>
      <c r="F42" s="16" t="s">
        <v>93</v>
      </c>
      <c r="J42" s="88" t="str">
        <f t="shared" ref="J42:R42" si="7">IF(J38=J4,IF(ISBLANK(J40),"Check","Ok"),"")</f>
        <v/>
      </c>
      <c r="K42" s="88" t="str">
        <f t="shared" si="7"/>
        <v/>
      </c>
      <c r="L42" s="88" t="str">
        <f t="shared" si="7"/>
        <v/>
      </c>
      <c r="M42" s="88" t="str">
        <f t="shared" si="7"/>
        <v/>
      </c>
      <c r="N42" s="88" t="str">
        <f t="shared" si="7"/>
        <v/>
      </c>
      <c r="O42" s="88" t="str">
        <f t="shared" si="7"/>
        <v>Ok</v>
      </c>
      <c r="P42" s="88" t="str">
        <f t="shared" si="7"/>
        <v>Ok</v>
      </c>
      <c r="Q42" s="88" t="str">
        <f t="shared" si="7"/>
        <v>Ok</v>
      </c>
      <c r="R42" s="88" t="str">
        <f t="shared" si="7"/>
        <v>Ok</v>
      </c>
      <c r="S42" s="88" t="str">
        <f>IF(S38=S4,IF(ISBLANK(S40),"Check","Ok"),"")</f>
        <v>Ok</v>
      </c>
      <c r="T42" s="88" t="str">
        <f>IF(T38=T4,IF(ISBLANK(T40),"Check","Ok"),"")</f>
        <v/>
      </c>
      <c r="U42" s="25"/>
      <c r="W42" s="87" t="str">
        <f>IF(COUNTIF(J42:T42,"Check")=0,"Ok","Check")</f>
        <v>Ok</v>
      </c>
    </row>
    <row r="43" spans="1:30">
      <c r="G43" s="21"/>
      <c r="H43" s="21"/>
    </row>
    <row r="44" spans="1:30" customFormat="1" ht="12.75">
      <c r="A44" s="36"/>
      <c r="B44" s="42" t="s">
        <v>23</v>
      </c>
      <c r="C44" s="36"/>
      <c r="D44" s="36"/>
      <c r="E44" s="36"/>
      <c r="F44" s="37"/>
      <c r="G44" s="37"/>
      <c r="H44" s="37"/>
      <c r="I44" s="37"/>
      <c r="J44" s="38"/>
      <c r="K44" s="39"/>
      <c r="L44" s="38"/>
      <c r="M44" s="39"/>
      <c r="N44" s="38"/>
      <c r="O44" s="38"/>
      <c r="P44" s="38"/>
      <c r="Q44" s="38"/>
      <c r="R44" s="38"/>
      <c r="S44" s="38"/>
      <c r="T44" s="38"/>
      <c r="U44" s="38"/>
      <c r="V44" s="39"/>
      <c r="W44" s="39"/>
      <c r="X44" s="40"/>
      <c r="Y44" s="40"/>
      <c r="Z44" s="40"/>
      <c r="AA44" s="40"/>
      <c r="AB44" s="40"/>
      <c r="AC44" s="41"/>
      <c r="AD44" s="41"/>
    </row>
    <row r="45" spans="1:30" hidden="1">
      <c r="G45" s="21"/>
      <c r="H45" s="21"/>
    </row>
    <row r="46" spans="1:30" hidden="1">
      <c r="G46" s="21"/>
      <c r="H46" s="21"/>
    </row>
    <row r="47" spans="1:30" hidden="1">
      <c r="G47" s="21"/>
      <c r="H47" s="21"/>
    </row>
    <row r="48" spans="1:30" hidden="1">
      <c r="G48" s="21"/>
      <c r="H48" s="21"/>
    </row>
    <row r="49" spans="7:8" hidden="1">
      <c r="G49" s="21"/>
      <c r="H49" s="21"/>
    </row>
    <row r="50" spans="7:8" hidden="1">
      <c r="G50" s="21"/>
      <c r="H50" s="21"/>
    </row>
    <row r="51" spans="7:8" hidden="1">
      <c r="G51" s="21"/>
      <c r="H51" s="21"/>
    </row>
    <row r="52" spans="7:8" hidden="1">
      <c r="G52" s="21"/>
      <c r="H52" s="21"/>
    </row>
    <row r="53" spans="7:8" hidden="1">
      <c r="G53" s="21"/>
      <c r="H53" s="21"/>
    </row>
    <row r="54" spans="7:8" hidden="1">
      <c r="G54" s="21"/>
      <c r="H54" s="21"/>
    </row>
  </sheetData>
  <mergeCells count="1">
    <mergeCell ref="N3:S3"/>
  </mergeCells>
  <conditionalFormatting sqref="J28:M32 P31:S31 O31:O32">
    <cfRule type="expression" dxfId="63" priority="13">
      <formula>J$26=J$4</formula>
    </cfRule>
  </conditionalFormatting>
  <conditionalFormatting sqref="J40:S40">
    <cfRule type="expression" dxfId="62" priority="4">
      <formula>J$38=J$4</formula>
    </cfRule>
  </conditionalFormatting>
  <conditionalFormatting sqref="J10:T10">
    <cfRule type="expression" dxfId="61" priority="25">
      <formula>J$10=J$4</formula>
    </cfRule>
  </conditionalFormatting>
  <conditionalFormatting sqref="J12:T20">
    <cfRule type="expression" dxfId="60" priority="24">
      <formula>J$10=J$4</formula>
    </cfRule>
  </conditionalFormatting>
  <conditionalFormatting sqref="J22:T22">
    <cfRule type="cellIs" dxfId="59" priority="18" operator="equal">
      <formula>"Check"</formula>
    </cfRule>
    <cfRule type="cellIs" dxfId="58" priority="19" operator="equal">
      <formula>"Ok"</formula>
    </cfRule>
  </conditionalFormatting>
  <conditionalFormatting sqref="J26:T26">
    <cfRule type="expression" dxfId="57" priority="3">
      <formula>J$10=J$4</formula>
    </cfRule>
  </conditionalFormatting>
  <conditionalFormatting sqref="J34:T34">
    <cfRule type="cellIs" dxfId="56" priority="14" operator="equal">
      <formula>"Check"</formula>
    </cfRule>
    <cfRule type="cellIs" dxfId="55" priority="15" operator="equal">
      <formula>"Ok"</formula>
    </cfRule>
  </conditionalFormatting>
  <conditionalFormatting sqref="J38:T38">
    <cfRule type="expression" dxfId="54" priority="2">
      <formula>J$10=J$4</formula>
    </cfRule>
  </conditionalFormatting>
  <conditionalFormatting sqref="J42:T42">
    <cfRule type="cellIs" dxfId="53" priority="9" operator="equal">
      <formula>"Check"</formula>
    </cfRule>
    <cfRule type="cellIs" dxfId="52" priority="10" operator="equal">
      <formula>"Ok"</formula>
    </cfRule>
  </conditionalFormatting>
  <conditionalFormatting sqref="N28:N32">
    <cfRule type="expression" dxfId="51" priority="7">
      <formula>N$10=N$4</formula>
    </cfRule>
  </conditionalFormatting>
  <conditionalFormatting sqref="O28:T30">
    <cfRule type="expression" dxfId="50" priority="1">
      <formula>O$10=O$4</formula>
    </cfRule>
  </conditionalFormatting>
  <conditionalFormatting sqref="S1">
    <cfRule type="cellIs" dxfId="49" priority="27" operator="equal">
      <formula>"Check"</formula>
    </cfRule>
    <cfRule type="cellIs" dxfId="48" priority="28" operator="equal">
      <formula>"Ok"</formula>
    </cfRule>
  </conditionalFormatting>
  <conditionalFormatting sqref="T31 P32:T32">
    <cfRule type="expression" dxfId="47" priority="8">
      <formula>P$10=P$4</formula>
    </cfRule>
  </conditionalFormatting>
  <conditionalFormatting sqref="V1">
    <cfRule type="cellIs" dxfId="46" priority="29" operator="equal">
      <formula>"Check"</formula>
    </cfRule>
    <cfRule type="cellIs" dxfId="45" priority="30" operator="equal">
      <formula>"Ok"</formula>
    </cfRule>
  </conditionalFormatting>
  <conditionalFormatting sqref="W22">
    <cfRule type="cellIs" dxfId="44" priority="20" operator="equal">
      <formula>"Check"</formula>
    </cfRule>
    <cfRule type="cellIs" dxfId="43" priority="21" operator="equal">
      <formula>"Ok"</formula>
    </cfRule>
  </conditionalFormatting>
  <conditionalFormatting sqref="W34">
    <cfRule type="cellIs" dxfId="42" priority="16" operator="equal">
      <formula>"Check"</formula>
    </cfRule>
    <cfRule type="cellIs" dxfId="41" priority="17" operator="equal">
      <formula>"Ok"</formula>
    </cfRule>
  </conditionalFormatting>
  <conditionalFormatting sqref="W42">
    <cfRule type="cellIs" dxfId="40" priority="11" operator="equal">
      <formula>"Check"</formula>
    </cfRule>
    <cfRule type="cellIs" dxfId="39" priority="12" operator="equal">
      <formula>"Ok"</formula>
    </cfRule>
  </conditionalFormatting>
  <dataValidations count="2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</dataValidations>
  <hyperlinks>
    <hyperlink ref="J1" location="Index!A1" display="Back to Index" xr:uid="{00000000-0004-0000-0600-000000000000}"/>
    <hyperlink ref="U1" location="'Check|List'!A1" display="Overall Check:" xr:uid="{00000000-0004-0000-06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'Lookup|Tables'!$C$74:$C$82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topLeftCell="A38" zoomScale="85" zoomScaleNormal="85" workbookViewId="0">
      <selection activeCell="O70" sqref="O70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33" t="s">
        <v>29</v>
      </c>
      <c r="S1" s="34" t="s">
        <v>93</v>
      </c>
      <c r="T1" s="34"/>
      <c r="V1" s="121" t="s">
        <v>30</v>
      </c>
      <c r="W1" s="34" t="str">
        <f>'Check|List'!$S$1</f>
        <v>Check</v>
      </c>
    </row>
    <row r="2" spans="1:31" s="35" customFormat="1" ht="13.5" thickBot="1">
      <c r="A2" s="164"/>
      <c r="B2" s="165" t="str">
        <f>Index!$C$12</f>
        <v>Calc | Opex Forecast</v>
      </c>
      <c r="C2" s="165"/>
      <c r="D2" s="165"/>
      <c r="E2" s="165"/>
      <c r="F2" s="167"/>
      <c r="G2" s="167"/>
      <c r="H2" s="167"/>
      <c r="I2" s="167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</row>
    <row r="3" spans="1:31" s="59" customFormat="1">
      <c r="A3" s="173"/>
      <c r="B3" s="173"/>
      <c r="C3" s="173"/>
      <c r="D3" s="174"/>
      <c r="E3" s="174"/>
      <c r="F3" s="174"/>
      <c r="G3" s="174"/>
      <c r="H3" s="174"/>
      <c r="I3" s="174"/>
      <c r="J3" s="176" t="s">
        <v>40</v>
      </c>
      <c r="K3" s="176"/>
      <c r="L3" s="176"/>
      <c r="M3" s="174"/>
      <c r="N3" s="295"/>
      <c r="O3" s="295"/>
      <c r="P3" s="295"/>
      <c r="Q3" s="295"/>
      <c r="R3" s="295"/>
      <c r="S3" s="295"/>
      <c r="T3" s="174"/>
      <c r="U3" s="175"/>
      <c r="V3" s="175"/>
      <c r="W3" s="175"/>
      <c r="X3" s="175"/>
      <c r="Y3" s="175"/>
      <c r="Z3" s="175"/>
      <c r="AA3" s="175"/>
      <c r="AB3" s="173"/>
      <c r="AC3" s="173"/>
      <c r="AD3" s="173"/>
      <c r="AE3" s="173"/>
    </row>
    <row r="4" spans="1:31" customFormat="1">
      <c r="A4" s="60"/>
      <c r="B4" s="60"/>
      <c r="C4" s="60"/>
      <c r="D4" s="61" t="s">
        <v>33</v>
      </c>
      <c r="E4" s="61" t="s">
        <v>52</v>
      </c>
      <c r="F4" s="62" t="s">
        <v>55</v>
      </c>
      <c r="G4" s="63"/>
      <c r="H4" s="63"/>
      <c r="I4" s="63"/>
      <c r="J4" s="104">
        <f>DATE(PPFirstYear,MONTH('Input|General'!$G$9),1)</f>
        <v>45078</v>
      </c>
      <c r="K4" s="104">
        <f>DATE(PPFirstYear+1,MONTH('Input|General'!$G$9),1)</f>
        <v>45444</v>
      </c>
      <c r="L4" s="104">
        <f>DATE(PPFirstYear+2,MONTH('Input|General'!$G$9),1)</f>
        <v>45809</v>
      </c>
      <c r="M4" s="104">
        <f>DATE(PPFirstYear+3,MONTH('Input|General'!$G$9),1)</f>
        <v>46174</v>
      </c>
      <c r="N4" s="104">
        <f>DATE(PPFirstYear+4,MONTH('Input|General'!$G$9),1)</f>
        <v>46539</v>
      </c>
      <c r="O4" s="104">
        <f>DATE(PPFirstYear+5,MONTH('Input|General'!$G$9),1)</f>
        <v>46905</v>
      </c>
      <c r="P4" s="104">
        <f>DATE(PPFirstYear+6,MONTH('Input|General'!$G$9),1)</f>
        <v>47270</v>
      </c>
      <c r="Q4" s="104">
        <f>DATE(PPFirstYear+7,MONTH('Input|General'!$G$9),1)</f>
        <v>47635</v>
      </c>
      <c r="R4" s="104">
        <f>DATE(PPFirstYear+8,MONTH('Input|General'!$G$9),1)</f>
        <v>48000</v>
      </c>
      <c r="S4" s="104">
        <f>DATE(PPFirstYear+9,MONTH('Input|General'!$G$9),1)</f>
        <v>48366</v>
      </c>
      <c r="T4" s="104">
        <f>DATE(PPFirstYear+10,MONTH('Input|General'!$G$9),1)</f>
        <v>48731</v>
      </c>
      <c r="U4" s="64"/>
      <c r="V4" s="64"/>
      <c r="W4" s="65"/>
      <c r="X4" s="65"/>
    </row>
    <row r="5" spans="1:31" s="6" customFormat="1" ht="3" customHeight="1">
      <c r="D5" s="22"/>
      <c r="E5" s="22"/>
      <c r="F5" s="22"/>
      <c r="G5" s="22"/>
      <c r="H5" s="22"/>
      <c r="I5" s="22"/>
    </row>
    <row r="6" spans="1:31" s="6" customFormat="1" ht="9" customHeight="1">
      <c r="D6" s="22"/>
      <c r="E6" s="22"/>
      <c r="F6" s="22"/>
      <c r="G6" s="22"/>
      <c r="H6" s="22"/>
      <c r="I6" s="22"/>
    </row>
    <row r="7" spans="1:31" s="6" customFormat="1" ht="3" customHeight="1">
      <c r="D7" s="22"/>
      <c r="E7" s="22"/>
      <c r="F7" s="22"/>
      <c r="G7" s="22"/>
      <c r="H7" s="22"/>
      <c r="I7" s="22"/>
    </row>
    <row r="8" spans="1:31" customFormat="1" ht="12.75">
      <c r="A8" s="36"/>
      <c r="B8" s="42" t="s">
        <v>110</v>
      </c>
      <c r="C8" s="36"/>
      <c r="D8" s="36"/>
      <c r="E8" s="58" t="s">
        <v>47</v>
      </c>
      <c r="F8" s="132">
        <f>DATE(PPLastYear,MONTH('Input|General'!$G$9),1)</f>
        <v>46539</v>
      </c>
      <c r="G8" s="37"/>
      <c r="H8" s="37"/>
      <c r="I8" s="37"/>
      <c r="J8" s="38"/>
      <c r="K8" s="39"/>
      <c r="L8" s="38"/>
      <c r="M8" s="39"/>
      <c r="N8" s="38"/>
      <c r="O8" s="38"/>
      <c r="P8" s="38"/>
      <c r="Q8" s="38"/>
      <c r="R8" s="38"/>
      <c r="S8" s="38"/>
      <c r="T8" s="38"/>
      <c r="U8" s="38"/>
      <c r="V8" s="38"/>
      <c r="W8" s="39"/>
      <c r="X8" s="39"/>
      <c r="Y8" s="40"/>
      <c r="Z8" s="40"/>
      <c r="AA8" s="40"/>
      <c r="AB8" s="40"/>
      <c r="AC8" s="40"/>
      <c r="AD8" s="41"/>
      <c r="AE8" s="41"/>
    </row>
    <row r="9" spans="1:31" outlineLevel="1"/>
    <row r="10" spans="1:31" outlineLevel="1">
      <c r="C10" s="9"/>
      <c r="D10" s="21" t="s">
        <v>33</v>
      </c>
      <c r="E10" s="21" t="s">
        <v>52</v>
      </c>
      <c r="F10" s="21" t="s">
        <v>55</v>
      </c>
      <c r="J10" s="108">
        <f t="shared" ref="J10:S10" si="0">IF(YEAR(J$4)&lt;=PPLastYear,J$4,"")</f>
        <v>45078</v>
      </c>
      <c r="K10" s="108">
        <f t="shared" si="0"/>
        <v>45444</v>
      </c>
      <c r="L10" s="108">
        <f t="shared" si="0"/>
        <v>45809</v>
      </c>
      <c r="M10" s="108">
        <f t="shared" si="0"/>
        <v>46174</v>
      </c>
      <c r="N10" s="108">
        <f t="shared" si="0"/>
        <v>46539</v>
      </c>
      <c r="O10" s="108" t="str">
        <f t="shared" si="0"/>
        <v/>
      </c>
      <c r="P10" s="108" t="str">
        <f t="shared" si="0"/>
        <v/>
      </c>
      <c r="Q10" s="108" t="str">
        <f t="shared" si="0"/>
        <v/>
      </c>
      <c r="R10" s="108" t="str">
        <f t="shared" si="0"/>
        <v/>
      </c>
      <c r="S10" s="108" t="str">
        <f t="shared" si="0"/>
        <v/>
      </c>
      <c r="T10" s="108"/>
    </row>
    <row r="11" spans="1:31" outlineLevel="1">
      <c r="C11" s="15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</row>
    <row r="12" spans="1:31" outlineLevel="1">
      <c r="C12" s="15" t="s">
        <v>111</v>
      </c>
      <c r="D12" s="70" t="s">
        <v>112</v>
      </c>
      <c r="E12" s="16" t="str">
        <f>'Input|Reported opex'!E57</f>
        <v>$millions</v>
      </c>
      <c r="F12" s="107" t="str">
        <f>'Input|Reported opex'!F57</f>
        <v>nominal</v>
      </c>
      <c r="J12" s="71">
        <f>IF(YEAR(J$4)=BaseYear,'Input|Reported opex'!J47,0)</f>
        <v>0</v>
      </c>
      <c r="K12" s="71">
        <f>IF(YEAR(K$4)=BaseYear,'Input|Reported opex'!K47,0)</f>
        <v>0</v>
      </c>
      <c r="L12" s="71">
        <f>IF(YEAR(L$4)=BaseYear,'Input|Reported opex'!L47,0)</f>
        <v>25.196999999999999</v>
      </c>
      <c r="M12" s="71">
        <f>IF(YEAR(M$4)=BaseYear,'Input|Reported opex'!M47,0)</f>
        <v>0</v>
      </c>
      <c r="N12" s="71">
        <f>IF(YEAR(N$4)=BaseYear,'Input|Reported opex'!N47,0)</f>
        <v>0</v>
      </c>
      <c r="O12" s="71">
        <f>IF(YEAR(O$4)=BaseYear,'Input|Reported opex'!O47,0)</f>
        <v>0</v>
      </c>
      <c r="P12" s="71">
        <f>IF(YEAR(P$4)=BaseYear,'Input|Reported opex'!P47,0)</f>
        <v>0</v>
      </c>
      <c r="Q12" s="71">
        <f>IF(YEAR(Q$4)=BaseYear,'Input|Reported opex'!Q47,0)</f>
        <v>0</v>
      </c>
      <c r="R12" s="71">
        <f>IF(YEAR(R$4)=BaseYear,'Input|Reported opex'!R47,0)</f>
        <v>0</v>
      </c>
      <c r="S12" s="71">
        <f>IF(YEAR(S$4)=BaseYear,'Input|Reported opex'!S47,0)</f>
        <v>0</v>
      </c>
      <c r="T12" s="71">
        <f>IF(YEAR(T$4)=BaseYear,'Input|Reported opex'!T47,0)</f>
        <v>0</v>
      </c>
    </row>
    <row r="13" spans="1:31" outlineLevel="1">
      <c r="C13" s="15" t="s">
        <v>111</v>
      </c>
      <c r="D13" s="16" t="s">
        <v>51</v>
      </c>
      <c r="E13" s="16" t="str">
        <f>$E$8</f>
        <v>$millions</v>
      </c>
      <c r="F13" s="107">
        <f>$F$8</f>
        <v>46539</v>
      </c>
      <c r="J13" s="71">
        <f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71">
        <f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71">
        <f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27.748924740347949</v>
      </c>
      <c r="M13" s="71">
        <f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71">
        <f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71">
        <f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71">
        <f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71">
        <f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71">
        <f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71">
        <f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71">
        <f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113</v>
      </c>
      <c r="D14" s="70" t="s">
        <v>112</v>
      </c>
      <c r="E14" s="16" t="str">
        <f>'Input|Reported opex'!E15</f>
        <v>$millions</v>
      </c>
      <c r="F14" s="107">
        <f>'Input|Reported opex'!F15</f>
        <v>45078</v>
      </c>
      <c r="J14" s="71">
        <f>IF(YEAR(J$4)=BaseYear,'Input|Reported opex'!J15,0)</f>
        <v>0</v>
      </c>
      <c r="K14" s="71">
        <f>IF(YEAR(K$4)=BaseYear,'Input|Reported opex'!K15,0)</f>
        <v>0</v>
      </c>
      <c r="L14" s="71">
        <f>IF(YEAR(L$4)=BaseYear,'Input|Reported opex'!L15,0)</f>
        <v>20.3463142248645</v>
      </c>
      <c r="M14" s="71">
        <f>IF(YEAR(M$4)=BaseYear,'Input|Reported opex'!M15,0)</f>
        <v>0</v>
      </c>
      <c r="N14" s="71">
        <f>IF(YEAR(N$4)=BaseYear,'Input|Reported opex'!N15,0)</f>
        <v>0</v>
      </c>
      <c r="O14" s="71">
        <f>IF(YEAR(O$4)=BaseYear,'Input|Reported opex'!O15,0)</f>
        <v>0</v>
      </c>
      <c r="P14" s="71">
        <f>IF(YEAR(P$4)=BaseYear,'Input|Reported opex'!P15,0)</f>
        <v>0</v>
      </c>
      <c r="Q14" s="71">
        <f>IF(YEAR(Q$4)=BaseYear,'Input|Reported opex'!Q15,0)</f>
        <v>0</v>
      </c>
      <c r="R14" s="71">
        <f>IF(YEAR(R$4)=BaseYear,'Input|Reported opex'!R15,0)</f>
        <v>0</v>
      </c>
      <c r="S14" s="71">
        <f>IF(YEAR(S$4)=BaseYear,'Input|Reported opex'!S15,0)</f>
        <v>0</v>
      </c>
      <c r="T14" s="71"/>
    </row>
    <row r="15" spans="1:31" outlineLevel="1">
      <c r="C15" s="15" t="s">
        <v>113</v>
      </c>
      <c r="D15" s="16" t="s">
        <v>51</v>
      </c>
      <c r="E15" s="16" t="str">
        <f>$E$8</f>
        <v>$millions</v>
      </c>
      <c r="F15" s="107">
        <f>$F$8</f>
        <v>46539</v>
      </c>
      <c r="J15" s="71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71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71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23.442910406621078</v>
      </c>
      <c r="M15" s="71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71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71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71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71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71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71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71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114</v>
      </c>
      <c r="D16" s="70" t="s">
        <v>112</v>
      </c>
      <c r="E16" s="16" t="str">
        <f>'Input|Reported opex'!E15</f>
        <v>$millions</v>
      </c>
      <c r="F16" s="107">
        <f>'Input|Reported opex'!F15</f>
        <v>45078</v>
      </c>
      <c r="J16" s="71">
        <f>IF(YEAR(J$4)=PPLastYear,'Input|Reported opex'!J15,0)</f>
        <v>0</v>
      </c>
      <c r="K16" s="71">
        <f>IF(YEAR(K$4)=PPLastYear,'Input|Reported opex'!K15,0)</f>
        <v>0</v>
      </c>
      <c r="L16" s="71">
        <f>IF(YEAR(L$4)=PPLastYear,'Input|Reported opex'!L15,0)</f>
        <v>0</v>
      </c>
      <c r="M16" s="71">
        <f>IF(YEAR(M$4)=PPLastYear,'Input|Reported opex'!M15,0)</f>
        <v>0</v>
      </c>
      <c r="N16" s="71">
        <f>IF(YEAR(N$4)=PPLastYear,'Input|Reported opex'!N15,0)</f>
        <v>20.196066477316201</v>
      </c>
      <c r="O16" s="71">
        <f>IF(YEAR(O$4)=PPLastYear,'Input|Reported opex'!O15,0)</f>
        <v>0</v>
      </c>
      <c r="P16" s="71">
        <f>IF(YEAR(P$4)=PPLastYear,'Input|Reported opex'!P15,0)</f>
        <v>0</v>
      </c>
      <c r="Q16" s="71">
        <f>IF(YEAR(Q$4)=PPLastYear,'Input|Reported opex'!Q15,0)</f>
        <v>0</v>
      </c>
      <c r="R16" s="71">
        <f>IF(YEAR(R$4)=PPLastYear,'Input|Reported opex'!R15,0)</f>
        <v>0</v>
      </c>
      <c r="S16" s="71">
        <f>IF(YEAR(S$4)=PPLastYear,'Input|Reported opex'!S15,0)</f>
        <v>0</v>
      </c>
      <c r="T16" s="71"/>
    </row>
    <row r="17" spans="3:20" outlineLevel="1">
      <c r="C17" s="15" t="s">
        <v>114</v>
      </c>
      <c r="D17" s="16" t="s">
        <v>51</v>
      </c>
      <c r="E17" s="16" t="str">
        <f>$E$8</f>
        <v>$millions</v>
      </c>
      <c r="F17" s="107">
        <f>$F$8</f>
        <v>46539</v>
      </c>
      <c r="J17" s="71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71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71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71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71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23.269795785189199</v>
      </c>
      <c r="O17" s="71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71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71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71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71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71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107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</row>
    <row r="19" spans="3:20" outlineLevel="1">
      <c r="C19" s="15" t="s">
        <v>115</v>
      </c>
      <c r="D19" s="70" t="s">
        <v>112</v>
      </c>
      <c r="E19" s="16" t="str">
        <f>'Input|Reported opex'!E64</f>
        <v>$millions</v>
      </c>
      <c r="F19" s="107" t="str">
        <f>'Input|Reported opex'!F57</f>
        <v>nominal</v>
      </c>
      <c r="J19" s="71">
        <f>IF(YEAR(J$4)=BaseYear,'Input|Reported opex'!J57,0)</f>
        <v>0</v>
      </c>
      <c r="K19" s="71">
        <f>IF(YEAR(K$4)=BaseYear,'Input|Reported opex'!K57,0)</f>
        <v>0</v>
      </c>
      <c r="L19" s="71">
        <f>IF(YEAR(L$4)=BaseYear,'Input|Reported opex'!L57,0)</f>
        <v>0</v>
      </c>
      <c r="M19" s="160">
        <f>IF(YEAR(M$4)=BaseYear,'Input|Reported opex'!M57,0)</f>
        <v>0</v>
      </c>
      <c r="N19" s="71">
        <f>IF(YEAR(N$4)=BaseYear,'Input|Reported opex'!N57,0)</f>
        <v>0</v>
      </c>
      <c r="O19" s="71">
        <f>IF(YEAR(O$4)=BaseYear,'Input|Reported opex'!O57,0)</f>
        <v>0</v>
      </c>
      <c r="P19" s="71">
        <f>IF(YEAR(P$4)=BaseYear,'Input|Reported opex'!P57,0)</f>
        <v>0</v>
      </c>
      <c r="Q19" s="71">
        <f>IF(YEAR(Q$4)=BaseYear,'Input|Reported opex'!Q57,0)</f>
        <v>0</v>
      </c>
      <c r="R19" s="71">
        <f>IF(YEAR(R$4)=BaseYear,'Input|Reported opex'!R57,0)</f>
        <v>0</v>
      </c>
      <c r="S19" s="71">
        <f>IF(YEAR(S$4)=BaseYear,'Input|Reported opex'!S57,0)</f>
        <v>0</v>
      </c>
      <c r="T19" s="161"/>
    </row>
    <row r="20" spans="3:20" outlineLevel="1">
      <c r="C20" s="15" t="s">
        <v>115</v>
      </c>
      <c r="D20" s="16" t="s">
        <v>51</v>
      </c>
      <c r="E20" s="16" t="str">
        <f>$E$8</f>
        <v>$millions</v>
      </c>
      <c r="F20" s="107">
        <f>$F$8</f>
        <v>46539</v>
      </c>
      <c r="J20" s="71">
        <f ca="1"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71">
        <f ca="1"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160">
        <f ca="1"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161">
        <f ca="1"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71">
        <f ca="1"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71">
        <f ca="1"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71">
        <f ca="1"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71">
        <f ca="1"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71">
        <f ca="1"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71">
        <f ca="1"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71">
        <f ca="1"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116</v>
      </c>
      <c r="D21" s="70" t="s">
        <v>112</v>
      </c>
      <c r="E21" s="16" t="str">
        <f>'Input|Reported opex'!E22</f>
        <v>$millions</v>
      </c>
      <c r="F21" s="107">
        <f>'Input|Reported opex'!F29</f>
        <v>45078</v>
      </c>
      <c r="J21" s="71">
        <f>IF(YEAR(J$4)=BaseYear,'Input|Reported opex'!J29,0)</f>
        <v>0</v>
      </c>
      <c r="K21" s="71">
        <f>IF(YEAR(K$4)=BaseYear,'Input|Reported opex'!K29,0)</f>
        <v>0</v>
      </c>
      <c r="L21" s="71">
        <f>IF(YEAR(L$4)=BaseYear,'Input|Reported opex'!L29,0)</f>
        <v>0.3</v>
      </c>
      <c r="M21" s="71">
        <f>IF(YEAR(M$4)=BaseYear,'Input|Reported opex'!M29,0)</f>
        <v>0</v>
      </c>
      <c r="N21" s="71">
        <f>IF(YEAR(N$4)=BaseYear,'Input|Reported opex'!N29,0)</f>
        <v>0</v>
      </c>
      <c r="O21" s="71">
        <f>IF(YEAR(O$4)=BaseYear,'Input|Reported opex'!O29,0)</f>
        <v>0</v>
      </c>
      <c r="P21" s="71">
        <f>IF(YEAR(P$4)=BaseYear,'Input|Reported opex'!P29,0)</f>
        <v>0</v>
      </c>
      <c r="Q21" s="71">
        <f>IF(YEAR(Q$4)=BaseYear,'Input|Reported opex'!Q29,0)</f>
        <v>0</v>
      </c>
      <c r="R21" s="71">
        <f>IF(YEAR(R$4)=BaseYear,'Input|Reported opex'!R29,0)</f>
        <v>0</v>
      </c>
      <c r="S21" s="71">
        <f>IF(YEAR(S$4)=BaseYear,'Input|Reported opex'!S29,0)</f>
        <v>0</v>
      </c>
      <c r="T21" s="71"/>
    </row>
    <row r="22" spans="3:20" outlineLevel="1">
      <c r="C22" s="15" t="s">
        <v>116</v>
      </c>
      <c r="D22" s="16" t="s">
        <v>51</v>
      </c>
      <c r="E22" s="16" t="str">
        <f>$E$8</f>
        <v>$millions</v>
      </c>
      <c r="F22" s="107">
        <f>$F$8</f>
        <v>46539</v>
      </c>
      <c r="J22" s="71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71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71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0.34565833616152947</v>
      </c>
      <c r="M22" s="71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71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71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71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71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71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71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71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117</v>
      </c>
      <c r="D23" s="70" t="s">
        <v>112</v>
      </c>
      <c r="E23" s="16" t="str">
        <f>'Input|Reported opex'!E22</f>
        <v>$millions</v>
      </c>
      <c r="F23" s="107">
        <f>'Input|Reported opex'!F29</f>
        <v>45078</v>
      </c>
      <c r="J23" s="71">
        <f>IF(YEAR(J$4)=PPLastYear,'Input|Reported opex'!J29,0)</f>
        <v>0</v>
      </c>
      <c r="K23" s="71">
        <f>IF(YEAR(K$4)=PPLastYear,'Input|Reported opex'!K29,0)</f>
        <v>0</v>
      </c>
      <c r="L23" s="71">
        <f>IF(YEAR(L$4)=PPLastYear,'Input|Reported opex'!L29,0)</f>
        <v>0</v>
      </c>
      <c r="M23" s="71">
        <f>IF(YEAR(M$4)=PPLastYear,'Input|Reported opex'!M29,0)</f>
        <v>0</v>
      </c>
      <c r="N23" s="71">
        <f>IF(YEAR(N$4)=PPLastYear,'Input|Reported opex'!N29,0)</f>
        <v>0.3</v>
      </c>
      <c r="O23" s="71">
        <f>IF(YEAR(O$4)=PPLastYear,'Input|Reported opex'!O29,0)</f>
        <v>0</v>
      </c>
      <c r="P23" s="71">
        <f>IF(YEAR(P$4)=PPLastYear,'Input|Reported opex'!P29,0)</f>
        <v>0</v>
      </c>
      <c r="Q23" s="71">
        <f>IF(YEAR(Q$4)=PPLastYear,'Input|Reported opex'!Q29,0)</f>
        <v>0</v>
      </c>
      <c r="R23" s="71">
        <f>IF(YEAR(R$4)=PPLastYear,'Input|Reported opex'!R29,0)</f>
        <v>0</v>
      </c>
      <c r="S23" s="71">
        <f>IF(YEAR(S$4)=PPLastYear,'Input|Reported opex'!S29,0)</f>
        <v>0</v>
      </c>
      <c r="T23" s="71"/>
    </row>
    <row r="24" spans="3:20" outlineLevel="1">
      <c r="C24" s="15" t="s">
        <v>117</v>
      </c>
      <c r="D24" s="16" t="s">
        <v>51</v>
      </c>
      <c r="E24" s="16" t="str">
        <f>$E$8</f>
        <v>$millions</v>
      </c>
      <c r="F24" s="107">
        <f>$F$8</f>
        <v>46539</v>
      </c>
      <c r="J24" s="71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71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71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71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71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0.34565833616152947</v>
      </c>
      <c r="O24" s="71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71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71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71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71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71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72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</row>
    <row r="26" spans="3:20" outlineLevel="1">
      <c r="C26" s="73" t="s">
        <v>118</v>
      </c>
      <c r="D26" s="74" t="s">
        <v>51</v>
      </c>
      <c r="E26" s="74" t="str">
        <f>$E$8</f>
        <v>$millions</v>
      </c>
      <c r="F26" s="107">
        <f>$F$8</f>
        <v>46539</v>
      </c>
      <c r="J26" s="75">
        <f>J13</f>
        <v>0</v>
      </c>
      <c r="K26" s="75">
        <f>K13</f>
        <v>0</v>
      </c>
      <c r="L26" s="75">
        <f t="shared" ref="L26:S26" si="1">L13</f>
        <v>27.748924740347949</v>
      </c>
      <c r="M26" s="75">
        <f t="shared" si="1"/>
        <v>0</v>
      </c>
      <c r="N26" s="75">
        <f t="shared" si="1"/>
        <v>0</v>
      </c>
      <c r="O26" s="75">
        <f t="shared" si="1"/>
        <v>0</v>
      </c>
      <c r="P26" s="75">
        <f t="shared" si="1"/>
        <v>0</v>
      </c>
      <c r="Q26" s="75">
        <f t="shared" si="1"/>
        <v>0</v>
      </c>
      <c r="R26" s="75">
        <f t="shared" si="1"/>
        <v>0</v>
      </c>
      <c r="S26" s="75">
        <f t="shared" si="1"/>
        <v>0</v>
      </c>
      <c r="T26" s="75"/>
    </row>
    <row r="27" spans="3:20" outlineLevel="1">
      <c r="C27" s="82"/>
      <c r="F27" s="107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</row>
    <row r="28" spans="3:20" outlineLevel="1">
      <c r="C28" s="82" t="s">
        <v>119</v>
      </c>
      <c r="D28" s="70" t="s">
        <v>112</v>
      </c>
      <c r="E28" s="16" t="str">
        <f>'Input|Reported opex'!E69</f>
        <v>$millions</v>
      </c>
      <c r="F28" s="107">
        <f>'Input|Reported opex'!F69</f>
        <v>46539</v>
      </c>
      <c r="J28" s="75">
        <f>IF('Input|Reported opex'!J$61='Input|Reported opex'!J$10,'Input|Reported opex'!J69,0)</f>
        <v>0</v>
      </c>
      <c r="K28" s="75">
        <f>IF('Input|Reported opex'!K$61='Input|Reported opex'!K$10,'Input|Reported opex'!K69,0)</f>
        <v>0</v>
      </c>
      <c r="L28" s="75">
        <f>IF('Input|Reported opex'!L$61='Input|Reported opex'!L$10,'Input|Reported opex'!L69,0)</f>
        <v>0</v>
      </c>
      <c r="M28" s="75">
        <f>IF('Input|Reported opex'!M$61='Input|Reported opex'!M$10,'Input|Reported opex'!M69,0)</f>
        <v>0</v>
      </c>
      <c r="N28" s="75">
        <f>IF('Input|Reported opex'!N$61='Input|Reported opex'!N$10,'Input|Reported opex'!N69,0)</f>
        <v>0</v>
      </c>
      <c r="O28" s="75">
        <f>IF('Input|Reported opex'!O$61='Input|Reported opex'!O$10,'Input|Reported opex'!O69,0)</f>
        <v>0</v>
      </c>
      <c r="P28" s="75">
        <f>IF('Input|Reported opex'!P$61='Input|Reported opex'!P$10,'Input|Reported opex'!P69,0)</f>
        <v>0</v>
      </c>
      <c r="Q28" s="75">
        <f>IF('Input|Reported opex'!Q$61='Input|Reported opex'!Q$10,'Input|Reported opex'!Q69,0)</f>
        <v>0</v>
      </c>
      <c r="R28" s="75">
        <f>IF('Input|Reported opex'!R$61='Input|Reported opex'!R$10,'Input|Reported opex'!R69,0)</f>
        <v>0</v>
      </c>
      <c r="S28" s="75">
        <f>IF('Input|Reported opex'!S$61='Input|Reported opex'!S$10,'Input|Reported opex'!S69,0)</f>
        <v>0</v>
      </c>
      <c r="T28" s="75"/>
    </row>
    <row r="29" spans="3:20" outlineLevel="1">
      <c r="C29" s="82" t="str">
        <f>C28</f>
        <v>Add back non-recurrent efficiency gains in the base year</v>
      </c>
      <c r="D29" s="16" t="s">
        <v>51</v>
      </c>
      <c r="E29" s="16" t="str">
        <f>$E$8</f>
        <v>$millions</v>
      </c>
      <c r="F29" s="107">
        <f>$F$8</f>
        <v>46539</v>
      </c>
      <c r="J29" s="75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5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5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5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5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5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5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5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5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5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5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82"/>
      <c r="F30" s="107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</row>
    <row r="31" spans="3:20" outlineLevel="1">
      <c r="C31" s="82" t="s">
        <v>120</v>
      </c>
      <c r="D31" s="16" t="s">
        <v>51</v>
      </c>
      <c r="E31" s="16" t="str">
        <f>$E$8</f>
        <v>$millions</v>
      </c>
      <c r="F31" s="107">
        <f>$F$8</f>
        <v>46539</v>
      </c>
      <c r="J31" s="75">
        <f t="shared" ref="J31:S31" si="2">IF(YEAR(J$4)=PPLastYear,-SUM($J15:$S15)+SUM($J17:$S17),0)</f>
        <v>0</v>
      </c>
      <c r="K31" s="75">
        <f t="shared" si="2"/>
        <v>0</v>
      </c>
      <c r="L31" s="75">
        <f t="shared" si="2"/>
        <v>0</v>
      </c>
      <c r="M31" s="75">
        <f t="shared" si="2"/>
        <v>0</v>
      </c>
      <c r="N31" s="75">
        <f>IF(YEAR(N$4)=PPLastYear,-SUM($J15:$S15)+SUM($J17:$S17),0)</f>
        <v>-0.17311462143187839</v>
      </c>
      <c r="O31" s="177">
        <f t="shared" si="2"/>
        <v>0</v>
      </c>
      <c r="P31" s="75">
        <f t="shared" si="2"/>
        <v>0</v>
      </c>
      <c r="Q31" s="75">
        <f t="shared" si="2"/>
        <v>0</v>
      </c>
      <c r="R31" s="75">
        <f t="shared" si="2"/>
        <v>0</v>
      </c>
      <c r="S31" s="75">
        <f t="shared" si="2"/>
        <v>0</v>
      </c>
      <c r="T31" s="75"/>
    </row>
    <row r="32" spans="3:20" outlineLevel="1">
      <c r="C32" s="82"/>
      <c r="F32" s="107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</row>
    <row r="33" spans="3:20" outlineLevel="1">
      <c r="C33" s="82" t="s">
        <v>121</v>
      </c>
      <c r="D33" s="16" t="s">
        <v>51</v>
      </c>
      <c r="E33" s="16" t="str">
        <f>$E$8</f>
        <v>$millions</v>
      </c>
      <c r="F33" s="107">
        <f>$F$8</f>
        <v>46539</v>
      </c>
      <c r="J33" s="75">
        <f t="shared" ref="J33:S33" si="3">IF(YEAR(J$4)=PPLastYear,SUM($J26:$S26,$J29:$S29,$J31:$S31),0)</f>
        <v>0</v>
      </c>
      <c r="K33" s="75">
        <f t="shared" si="3"/>
        <v>0</v>
      </c>
      <c r="L33" s="75">
        <f t="shared" si="3"/>
        <v>0</v>
      </c>
      <c r="M33" s="75">
        <f t="shared" si="3"/>
        <v>0</v>
      </c>
      <c r="N33" s="75">
        <f t="shared" si="3"/>
        <v>27.57581011891607</v>
      </c>
      <c r="O33" s="75">
        <f t="shared" si="3"/>
        <v>0</v>
      </c>
      <c r="P33" s="75">
        <f t="shared" si="3"/>
        <v>0</v>
      </c>
      <c r="Q33" s="75">
        <f t="shared" si="3"/>
        <v>0</v>
      </c>
      <c r="R33" s="75">
        <f t="shared" si="3"/>
        <v>0</v>
      </c>
      <c r="S33" s="75">
        <f t="shared" si="3"/>
        <v>0</v>
      </c>
      <c r="T33" s="75"/>
    </row>
    <row r="34" spans="3:20" outlineLevel="1">
      <c r="C34" s="82"/>
      <c r="F34" s="107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</row>
    <row r="35" spans="3:20" outlineLevel="1">
      <c r="C35" s="82" t="s">
        <v>122</v>
      </c>
      <c r="D35" s="16" t="s">
        <v>51</v>
      </c>
      <c r="E35" s="16" t="str">
        <f>$E$8</f>
        <v>$millions</v>
      </c>
      <c r="F35" s="107">
        <f>$F$8</f>
        <v>46539</v>
      </c>
      <c r="J35" s="75">
        <f t="shared" ref="J35:S35" si="4">IF(YEAR(J$4)=PPLastYear,-(SUM($J20:$S20)-SUM($J22:$S22)+SUM($J24:$S24)),0)</f>
        <v>0</v>
      </c>
      <c r="K35" s="75">
        <f t="shared" si="4"/>
        <v>0</v>
      </c>
      <c r="L35" s="75">
        <f t="shared" si="4"/>
        <v>0</v>
      </c>
      <c r="M35" s="75">
        <f t="shared" si="4"/>
        <v>0</v>
      </c>
      <c r="N35" s="75">
        <f t="shared" ca="1" si="4"/>
        <v>0</v>
      </c>
      <c r="O35" s="75">
        <f t="shared" si="4"/>
        <v>0</v>
      </c>
      <c r="P35" s="75">
        <f t="shared" si="4"/>
        <v>0</v>
      </c>
      <c r="Q35" s="75">
        <f t="shared" si="4"/>
        <v>0</v>
      </c>
      <c r="R35" s="75">
        <f t="shared" si="4"/>
        <v>0</v>
      </c>
      <c r="S35" s="75">
        <f t="shared" si="4"/>
        <v>0</v>
      </c>
      <c r="T35" s="75"/>
    </row>
    <row r="36" spans="3:20" outlineLevel="1">
      <c r="C36" s="82"/>
      <c r="F36" s="107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</row>
    <row r="37" spans="3:20" outlineLevel="1">
      <c r="C37" s="82" t="str">
        <f>'Input|Reported opex'!C63</f>
        <v>Adjustment 1</v>
      </c>
      <c r="D37" s="70" t="s">
        <v>112</v>
      </c>
      <c r="E37" s="16" t="str">
        <f>'Input|Reported opex'!E63</f>
        <v>$millions</v>
      </c>
      <c r="F37" s="107">
        <f>'Input|Reported opex'!F63</f>
        <v>46539</v>
      </c>
      <c r="J37" s="71">
        <f>IF(YEAR(J$4)=PPLastYear,'Input|Reported opex'!J63,0)</f>
        <v>0</v>
      </c>
      <c r="K37" s="71">
        <f>IF(YEAR(K$4)=PPLastYear,'Input|Reported opex'!K63,0)</f>
        <v>0</v>
      </c>
      <c r="L37" s="71">
        <f>IF(YEAR(L$4)=PPLastYear,'Input|Reported opex'!L63,0)</f>
        <v>0</v>
      </c>
      <c r="M37" s="71">
        <f>IF(YEAR(M$4)=PPLastYear,'Input|Reported opex'!M63,0)</f>
        <v>0</v>
      </c>
      <c r="N37" s="188">
        <f>IF(YEAR(N$4)=PPLastYear,'Input|Reported opex'!N63,0)</f>
        <v>0</v>
      </c>
      <c r="O37" s="71">
        <f>IF(YEAR(O$4)=PPLastYear,'Input|Reported opex'!O63,0)</f>
        <v>0</v>
      </c>
      <c r="P37" s="71">
        <f>IF(YEAR(P$4)=PPLastYear,'Input|Reported opex'!P63,0)</f>
        <v>0</v>
      </c>
      <c r="Q37" s="71">
        <f>IF(YEAR(Q$4)=PPLastYear,'Input|Reported opex'!Q63,0)</f>
        <v>0</v>
      </c>
      <c r="R37" s="71">
        <f>IF(YEAR(R$4)=PPLastYear,'Input|Reported opex'!R63,0)</f>
        <v>0</v>
      </c>
      <c r="S37" s="71">
        <f>IF(YEAR(S$4)=PPLastYear,'Input|Reported opex'!S63,0)</f>
        <v>0</v>
      </c>
      <c r="T37" s="71"/>
    </row>
    <row r="38" spans="3:20" outlineLevel="1">
      <c r="C38" s="82" t="str">
        <f>C37</f>
        <v>Adjustment 1</v>
      </c>
      <c r="D38" s="16" t="s">
        <v>51</v>
      </c>
      <c r="E38" s="16" t="str">
        <f>$E$8</f>
        <v>$millions</v>
      </c>
      <c r="F38" s="107">
        <f>$F$8</f>
        <v>46539</v>
      </c>
      <c r="J38" s="75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5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5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5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5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5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5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5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5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5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5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82"/>
      <c r="F39" s="107"/>
      <c r="J39" s="75"/>
      <c r="K39" s="75"/>
      <c r="L39" s="75"/>
      <c r="M39" s="75"/>
      <c r="N39" s="75"/>
      <c r="O39" s="75"/>
      <c r="P39" s="75"/>
      <c r="Q39" s="75"/>
      <c r="R39" s="71"/>
      <c r="S39" s="71"/>
      <c r="T39" s="71"/>
    </row>
    <row r="40" spans="3:20" outlineLevel="1">
      <c r="C40" s="82" t="str">
        <f>'Input|Reported opex'!C64</f>
        <v>Adjustment 2</v>
      </c>
      <c r="D40" s="70" t="s">
        <v>112</v>
      </c>
      <c r="E40" s="16" t="str">
        <f>'Input|Reported opex'!$E$64</f>
        <v>$millions</v>
      </c>
      <c r="F40" s="107">
        <f>'Input|Reported opex'!$F$64</f>
        <v>46539</v>
      </c>
      <c r="J40" s="71">
        <f>IF(YEAR(J$4)=PPLastYear,'Input|Reported opex'!J64,0)</f>
        <v>0</v>
      </c>
      <c r="K40" s="71">
        <f>IF(YEAR(K$4)=PPLastYear,'Input|Reported opex'!K64,0)</f>
        <v>0</v>
      </c>
      <c r="L40" s="71">
        <f>IF(YEAR(L$4)=PPLastYear,'Input|Reported opex'!L64,0)</f>
        <v>0</v>
      </c>
      <c r="M40" s="71">
        <f>IF(YEAR(M$4)=PPLastYear,'Input|Reported opex'!M64,0)</f>
        <v>0</v>
      </c>
      <c r="N40" s="71">
        <f>IF(YEAR(N$4)=PPLastYear,'Input|Reported opex'!N64,0)</f>
        <v>0</v>
      </c>
      <c r="O40" s="71">
        <f>IF(YEAR(O$4)=PPLastYear,'Input|Reported opex'!O64,0)</f>
        <v>0</v>
      </c>
      <c r="P40" s="71">
        <f>IF(YEAR(P$4)=PPLastYear,'Input|Reported opex'!P64,0)</f>
        <v>0</v>
      </c>
      <c r="Q40" s="71">
        <f>IF(YEAR(Q$4)=PPLastYear,'Input|Reported opex'!Q64,0)</f>
        <v>0</v>
      </c>
      <c r="R40" s="71">
        <f>IF(YEAR(R$4)=PPLastYear,'Input|Reported opex'!R64,0)</f>
        <v>0</v>
      </c>
      <c r="S40" s="71">
        <f>IF(YEAR(S$4)=PPLastYear,'Input|Reported opex'!S64,0)</f>
        <v>0</v>
      </c>
      <c r="T40" s="71"/>
    </row>
    <row r="41" spans="3:20" outlineLevel="1">
      <c r="C41" s="82" t="str">
        <f>C40</f>
        <v>Adjustment 2</v>
      </c>
      <c r="D41" s="16" t="s">
        <v>51</v>
      </c>
      <c r="E41" s="16" t="str">
        <f>$E$8</f>
        <v>$millions</v>
      </c>
      <c r="F41" s="107">
        <f>$F$8</f>
        <v>46539</v>
      </c>
      <c r="J41" s="75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5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5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5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5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5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5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5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5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5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5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82"/>
      <c r="F42" s="107"/>
      <c r="J42" s="75"/>
      <c r="K42" s="75"/>
      <c r="L42" s="75"/>
      <c r="M42" s="75"/>
      <c r="N42" s="75"/>
      <c r="O42" s="75"/>
      <c r="P42" s="75"/>
      <c r="Q42" s="75"/>
      <c r="R42" s="71"/>
      <c r="S42" s="71"/>
      <c r="T42" s="71"/>
    </row>
    <row r="43" spans="3:20" outlineLevel="1">
      <c r="C43" s="82" t="str">
        <f>'Input|Reported opex'!$C$65</f>
        <v>Adjustment 3</v>
      </c>
      <c r="D43" s="70" t="s">
        <v>112</v>
      </c>
      <c r="E43" s="16" t="str">
        <f>'Input|Reported opex'!$E$65</f>
        <v>$millions</v>
      </c>
      <c r="F43" s="107">
        <f>'Input|Reported opex'!$F$65</f>
        <v>46539</v>
      </c>
      <c r="J43" s="71">
        <f>IF(YEAR(J$4)=PPLastYear,'Input|Reported opex'!J65,0)</f>
        <v>0</v>
      </c>
      <c r="K43" s="71">
        <f>IF(YEAR(K$4)=PPLastYear,'Input|Reported opex'!K65,0)</f>
        <v>0</v>
      </c>
      <c r="L43" s="71">
        <f>IF(YEAR(L$4)=PPLastYear,'Input|Reported opex'!L65,0)</f>
        <v>0</v>
      </c>
      <c r="M43" s="71">
        <f>IF(YEAR(M$4)=PPLastYear,'Input|Reported opex'!M65,0)</f>
        <v>0</v>
      </c>
      <c r="N43" s="71">
        <f>IF(YEAR(N$4)=PPLastYear,'Input|Reported opex'!N65,0)</f>
        <v>0</v>
      </c>
      <c r="O43" s="71">
        <f>IF(YEAR(O$4)=PPLastYear,'Input|Reported opex'!O65,0)</f>
        <v>0</v>
      </c>
      <c r="P43" s="71">
        <f>IF(YEAR(P$4)=PPLastYear,'Input|Reported opex'!P65,0)</f>
        <v>0</v>
      </c>
      <c r="Q43" s="71">
        <f>IF(YEAR(Q$4)=PPLastYear,'Input|Reported opex'!Q65,0)</f>
        <v>0</v>
      </c>
      <c r="R43" s="71">
        <f>IF(YEAR(R$4)=PPLastYear,'Input|Reported opex'!R65,0)</f>
        <v>0</v>
      </c>
      <c r="S43" s="71">
        <f>IF(YEAR(S$4)=PPLastYear,'Input|Reported opex'!S65,0)</f>
        <v>0</v>
      </c>
      <c r="T43" s="71"/>
    </row>
    <row r="44" spans="3:20" outlineLevel="1">
      <c r="C44" s="82" t="str">
        <f>C43</f>
        <v>Adjustment 3</v>
      </c>
      <c r="D44" s="16" t="s">
        <v>51</v>
      </c>
      <c r="E44" s="16" t="str">
        <f>$E$8</f>
        <v>$millions</v>
      </c>
      <c r="F44" s="107">
        <f>$F$8</f>
        <v>46539</v>
      </c>
      <c r="J44" s="75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5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5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5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5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5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5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5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5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5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5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82"/>
      <c r="F45" s="107"/>
      <c r="J45" s="75"/>
      <c r="K45" s="75"/>
      <c r="L45" s="75"/>
      <c r="M45" s="75"/>
      <c r="N45" s="75"/>
      <c r="O45" s="75"/>
      <c r="P45" s="75"/>
      <c r="Q45" s="75"/>
      <c r="R45" s="71"/>
      <c r="S45" s="71"/>
      <c r="T45" s="71"/>
    </row>
    <row r="46" spans="3:20" outlineLevel="1">
      <c r="C46" s="82" t="str">
        <f>'Input|Reported opex'!$C$66</f>
        <v>Adjustment 4</v>
      </c>
      <c r="D46" s="70" t="s">
        <v>112</v>
      </c>
      <c r="E46" s="16" t="str">
        <f>'Input|Reported opex'!$E$66</f>
        <v>$millions</v>
      </c>
      <c r="F46" s="107">
        <f>'Input|Reported opex'!$F$66</f>
        <v>46539</v>
      </c>
      <c r="J46" s="71">
        <f>IF(YEAR(J$4)=PPLastYear,'Input|Reported opex'!J66,0)</f>
        <v>0</v>
      </c>
      <c r="K46" s="71">
        <f>IF(YEAR(K$4)=PPLastYear,'Input|Reported opex'!K66,0)</f>
        <v>0</v>
      </c>
      <c r="L46" s="71">
        <f>IF(YEAR(L$4)=PPLastYear,'Input|Reported opex'!L66,0)</f>
        <v>0</v>
      </c>
      <c r="M46" s="71">
        <f>IF(YEAR(M$4)=PPLastYear,'Input|Reported opex'!M66,0)</f>
        <v>0</v>
      </c>
      <c r="N46" s="71">
        <f>IF(YEAR(N$4)=PPLastYear,'Input|Reported opex'!N66,0)</f>
        <v>0</v>
      </c>
      <c r="O46" s="71">
        <f>IF(YEAR(O$4)=PPLastYear,'Input|Reported opex'!O66,0)</f>
        <v>0</v>
      </c>
      <c r="P46" s="71">
        <f>IF(YEAR(P$4)=PPLastYear,'Input|Reported opex'!P66,0)</f>
        <v>0</v>
      </c>
      <c r="Q46" s="71">
        <f>IF(YEAR(Q$4)=PPLastYear,'Input|Reported opex'!Q66,0)</f>
        <v>0</v>
      </c>
      <c r="R46" s="71">
        <f>IF(YEAR(R$4)=PPLastYear,'Input|Reported opex'!R66,0)</f>
        <v>0</v>
      </c>
      <c r="S46" s="71">
        <f>IF(YEAR(S$4)=PPLastYear,'Input|Reported opex'!S66,0)</f>
        <v>0</v>
      </c>
      <c r="T46" s="71"/>
    </row>
    <row r="47" spans="3:20" outlineLevel="1">
      <c r="C47" s="82" t="str">
        <f>C46</f>
        <v>Adjustment 4</v>
      </c>
      <c r="D47" s="16" t="s">
        <v>51</v>
      </c>
      <c r="E47" s="16" t="str">
        <f>$E$8</f>
        <v>$millions</v>
      </c>
      <c r="F47" s="107">
        <f>$F$8</f>
        <v>46539</v>
      </c>
      <c r="J47" s="75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5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5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5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5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5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5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5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5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5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5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82"/>
      <c r="F48" s="107"/>
      <c r="J48" s="75"/>
      <c r="K48" s="75"/>
      <c r="L48" s="75"/>
      <c r="M48" s="75"/>
      <c r="N48" s="75"/>
      <c r="O48" s="75"/>
      <c r="P48" s="75"/>
      <c r="Q48" s="75"/>
      <c r="R48" s="71"/>
      <c r="S48" s="71"/>
      <c r="T48" s="71"/>
    </row>
    <row r="49" spans="1:31" outlineLevel="1">
      <c r="C49" s="82" t="str">
        <f>'Input|Reported opex'!$C$67</f>
        <v>Adjustment 5</v>
      </c>
      <c r="D49" s="70" t="s">
        <v>112</v>
      </c>
      <c r="E49" s="16" t="str">
        <f>'Input|Reported opex'!$E$67</f>
        <v>$millions</v>
      </c>
      <c r="F49" s="107">
        <f>'Input|Reported opex'!$F$67</f>
        <v>46539</v>
      </c>
      <c r="J49" s="71">
        <f>IF(YEAR(J$4)=PPLastYear,'Input|Reported opex'!J67,0)</f>
        <v>0</v>
      </c>
      <c r="K49" s="71">
        <f>IF(YEAR(K$4)=PPLastYear,'Input|Reported opex'!K67,0)</f>
        <v>0</v>
      </c>
      <c r="L49" s="71">
        <f>IF(YEAR(L$4)=PPLastYear,'Input|Reported opex'!L67,0)</f>
        <v>0</v>
      </c>
      <c r="M49" s="71">
        <f>IF(YEAR(M$4)=PPLastYear,'Input|Reported opex'!M67,0)</f>
        <v>0</v>
      </c>
      <c r="N49" s="71">
        <f>IF(YEAR(N$4)=PPLastYear,'Input|Reported opex'!N67,0)</f>
        <v>0</v>
      </c>
      <c r="O49" s="71">
        <f>IF(YEAR(O$4)=PPLastYear,'Input|Reported opex'!O67,0)</f>
        <v>0</v>
      </c>
      <c r="P49" s="71">
        <f>IF(YEAR(P$4)=PPLastYear,'Input|Reported opex'!P67,0)</f>
        <v>0</v>
      </c>
      <c r="Q49" s="71">
        <f>IF(YEAR(Q$4)=PPLastYear,'Input|Reported opex'!Q67,0)</f>
        <v>0</v>
      </c>
      <c r="R49" s="71">
        <f>IF(YEAR(R$4)=PPLastYear,'Input|Reported opex'!R67,0)</f>
        <v>0</v>
      </c>
      <c r="S49" s="71">
        <f>IF(YEAR(S$4)=PPLastYear,'Input|Reported opex'!S67,0)</f>
        <v>0</v>
      </c>
      <c r="T49" s="71"/>
    </row>
    <row r="50" spans="1:31" outlineLevel="1">
      <c r="C50" s="82" t="str">
        <f>C49</f>
        <v>Adjustment 5</v>
      </c>
      <c r="D50" s="16" t="s">
        <v>51</v>
      </c>
      <c r="E50" s="16" t="str">
        <f>$E$8</f>
        <v>$millions</v>
      </c>
      <c r="F50" s="107">
        <f>$F$8</f>
        <v>46539</v>
      </c>
      <c r="J50" s="75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5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5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5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5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5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5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5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5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5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5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82"/>
      <c r="F51" s="107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</row>
    <row r="52" spans="1:31" outlineLevel="1">
      <c r="C52" s="82" t="s">
        <v>80</v>
      </c>
      <c r="D52" s="16" t="s">
        <v>83</v>
      </c>
      <c r="E52" s="16" t="str">
        <f>$E$8</f>
        <v>$millions</v>
      </c>
      <c r="F52" s="107">
        <f>$F$8</f>
        <v>46539</v>
      </c>
      <c r="J52" s="75">
        <f>SUM(J33,J38,J41,J44,J47,J50)*'Input|Reported opex'!J71</f>
        <v>0</v>
      </c>
      <c r="K52" s="75">
        <f>SUM(K33,K38,K41,K44,K47,K50)*'Input|Reported opex'!K71</f>
        <v>0</v>
      </c>
      <c r="L52" s="75">
        <f>SUM(L33,L38,L41,L44,L47,L50)*'Input|Reported opex'!L71</f>
        <v>0</v>
      </c>
      <c r="M52" s="75">
        <f>SUM(M33,M38,M41,M44,M47,M50)*'Input|Reported opex'!M71</f>
        <v>0</v>
      </c>
      <c r="N52" s="75">
        <f>SUM(N33,N38,N41,N44,N47,N50)*'Input|Reported opex'!N71</f>
        <v>0</v>
      </c>
      <c r="O52" s="75">
        <f>SUM(O33,O38,O41,O44,O47,O50)*'Input|Reported opex'!O71</f>
        <v>0</v>
      </c>
      <c r="P52" s="75">
        <f>SUM(P33,P38,P41,P44,P47,P50)*'Input|Reported opex'!P71</f>
        <v>0</v>
      </c>
      <c r="Q52" s="75">
        <f>SUM(Q33,Q38,Q41,Q44,Q47,Q50)*'Input|Reported opex'!Q71</f>
        <v>0</v>
      </c>
      <c r="R52" s="75">
        <f>SUM(R33,R38,R41,R44,R47,R50)*'Input|Reported opex'!R71</f>
        <v>0</v>
      </c>
      <c r="S52" s="75">
        <f>SUM(S33,S38,S41,S44,S47,S50)*'Input|Reported opex'!S71</f>
        <v>0</v>
      </c>
      <c r="T52" s="75"/>
    </row>
    <row r="53" spans="1:31" outlineLevel="1">
      <c r="C53" s="82"/>
      <c r="F53" s="107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</row>
    <row r="54" spans="1:31" outlineLevel="1">
      <c r="C54" s="114" t="s">
        <v>123</v>
      </c>
      <c r="D54" s="72" t="s">
        <v>83</v>
      </c>
      <c r="E54" s="72" t="str">
        <f>$E$8</f>
        <v>$millions</v>
      </c>
      <c r="F54" s="115">
        <f>$F$8</f>
        <v>46539</v>
      </c>
      <c r="J54" s="75">
        <f>SUM(J33,J35,J38,J41,J44,J47,J50,J52)</f>
        <v>0</v>
      </c>
      <c r="K54" s="75">
        <f t="shared" ref="K54:S54" si="5">SUM(K33,K35,K38,K41,K44,K47,K50,K52)</f>
        <v>0</v>
      </c>
      <c r="L54" s="75">
        <f t="shared" si="5"/>
        <v>0</v>
      </c>
      <c r="M54" s="75">
        <f t="shared" si="5"/>
        <v>0</v>
      </c>
      <c r="N54" s="75">
        <f t="shared" ca="1" si="5"/>
        <v>27.57581011891607</v>
      </c>
      <c r="O54" s="75">
        <f t="shared" si="5"/>
        <v>0</v>
      </c>
      <c r="P54" s="75">
        <f t="shared" si="5"/>
        <v>0</v>
      </c>
      <c r="Q54" s="75">
        <f t="shared" si="5"/>
        <v>0</v>
      </c>
      <c r="R54" s="75">
        <f t="shared" si="5"/>
        <v>0</v>
      </c>
      <c r="S54" s="75">
        <f t="shared" si="5"/>
        <v>0</v>
      </c>
      <c r="T54" s="75"/>
    </row>
    <row r="55" spans="1:31">
      <c r="C55" s="97"/>
      <c r="J55" s="69"/>
      <c r="K55" s="69"/>
      <c r="L55" s="69"/>
    </row>
    <row r="56" spans="1:31" customFormat="1" ht="12.75">
      <c r="A56" s="36"/>
      <c r="B56" s="42" t="s">
        <v>124</v>
      </c>
      <c r="C56" s="36"/>
      <c r="D56" s="36"/>
      <c r="E56" s="36"/>
      <c r="F56" s="37"/>
      <c r="G56" s="37"/>
      <c r="H56" s="37"/>
      <c r="I56" s="37"/>
      <c r="J56" s="38"/>
      <c r="K56" s="39"/>
      <c r="L56" s="38"/>
      <c r="M56" s="39"/>
      <c r="N56" s="38"/>
      <c r="O56" s="38"/>
      <c r="P56" s="38"/>
      <c r="Q56" s="38"/>
      <c r="R56" s="38"/>
      <c r="S56" s="38"/>
      <c r="T56" s="38"/>
      <c r="U56" s="38"/>
      <c r="V56" s="38"/>
      <c r="W56" s="39"/>
      <c r="X56" s="39"/>
      <c r="Y56" s="40"/>
      <c r="Z56" s="40"/>
      <c r="AA56" s="40"/>
      <c r="AB56" s="40"/>
      <c r="AC56" s="40"/>
      <c r="AD56" s="41"/>
      <c r="AE56" s="41"/>
    </row>
    <row r="57" spans="1:31" outlineLevel="1"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</row>
    <row r="58" spans="1:31" outlineLevel="1">
      <c r="C58" s="9" t="s">
        <v>125</v>
      </c>
      <c r="D58" s="21" t="s">
        <v>33</v>
      </c>
      <c r="E58" s="21" t="s">
        <v>52</v>
      </c>
      <c r="F58" s="21" t="s">
        <v>55</v>
      </c>
      <c r="J58" s="108" t="str">
        <f>IF(YEAR(J$4)&gt;='Input|General'!$G$13,IF(YEAR(J$4)&lt;='Input|General'!$G$14,J$4,""),"")</f>
        <v/>
      </c>
      <c r="K58" s="108" t="str">
        <f>IF(YEAR(K$4)&gt;='Input|General'!$G$13,IF(YEAR(K$4)&lt;='Input|General'!$G$14,K$4,""),"")</f>
        <v/>
      </c>
      <c r="L58" s="108" t="str">
        <f>IF(YEAR(L$4)&gt;='Input|General'!$G$13,IF(YEAR(L$4)&lt;='Input|General'!$G$14,L$4,""),"")</f>
        <v/>
      </c>
      <c r="M58" s="108" t="str">
        <f>IF(YEAR(M$4)&gt;='Input|General'!$G$13,IF(YEAR(M$4)&lt;='Input|General'!$G$14,M$4,""),"")</f>
        <v/>
      </c>
      <c r="N58" s="108" t="str">
        <f>IF(YEAR(N$4)&gt;='Input|General'!$G$13,IF(YEAR(N$4)&lt;='Input|General'!$G$14,N$4,""),"")</f>
        <v/>
      </c>
      <c r="O58" s="108">
        <f>IF(YEAR(O$4)&gt;='Input|General'!$G$13,IF(YEAR(O$4)&lt;='Input|General'!$G$14,O$4,""),"")</f>
        <v>46905</v>
      </c>
      <c r="P58" s="108">
        <f>IF(YEAR(P$4)&gt;='Input|General'!$G$13,IF(YEAR(P$4)&lt;='Input|General'!$G$14,P$4,""),"")</f>
        <v>47270</v>
      </c>
      <c r="Q58" s="108">
        <f>IF(YEAR(Q$4)&gt;='Input|General'!$G$13,IF(YEAR(Q$4)&lt;='Input|General'!$G$14,Q$4,""),"")</f>
        <v>47635</v>
      </c>
      <c r="R58" s="108">
        <f>IF(YEAR(R$4)&gt;='Input|General'!$G$13,IF(YEAR(R$4)&lt;='Input|General'!$G$14,R$4,""),"")</f>
        <v>48000</v>
      </c>
      <c r="S58" s="108">
        <f>IF(YEAR(S$4)&gt;='Input|General'!$G$13,IF(YEAR(S$4)&lt;='Input|General'!$G$14,S$4,""),"")</f>
        <v>48366</v>
      </c>
      <c r="T58" s="108" t="str">
        <f>IF(YEAR(T$4)&gt;='Input|General'!$G$13,IF(YEAR(T$4)&lt;='Input|General'!$G$14,T$4,""),"")</f>
        <v/>
      </c>
    </row>
    <row r="59" spans="1:31" outlineLevel="1">
      <c r="C59" s="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</row>
    <row r="60" spans="1:31" outlineLevel="1">
      <c r="B60" s="9"/>
      <c r="C60" s="76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</row>
    <row r="61" spans="1:31" outlineLevel="1">
      <c r="C61" s="15" t="s">
        <v>126</v>
      </c>
      <c r="D61" s="16" t="s">
        <v>51</v>
      </c>
      <c r="E61" s="16" t="s">
        <v>81</v>
      </c>
      <c r="F61" s="16" t="s">
        <v>93</v>
      </c>
      <c r="J61" s="77">
        <f ca="1">IF(J58=J4,AVERAGE(OFFSET('Input|Rate of change'!K97,0,0,COUNTA('Input|Rate of change'!$J$84:$M$84),1)),0)</f>
        <v>0</v>
      </c>
      <c r="K61" s="77">
        <f ca="1">IF(K58=K4,AVERAGE(OFFSET('Input|Rate of change'!L97,0,0,COUNTA('Input|Rate of change'!$J$84:$M$84),1)),0)</f>
        <v>0</v>
      </c>
      <c r="L61" s="77">
        <f ca="1">IF(L58=L4,AVERAGE(OFFSET('Input|Rate of change'!M97,0,0,COUNTA('Input|Rate of change'!$J$84:$M$84),1)),0)</f>
        <v>0</v>
      </c>
      <c r="M61" s="77">
        <f ca="1">IF(M58=M4,AVERAGE(OFFSET('Input|Rate of change'!N97,0,0,COUNTA('Input|Rate of change'!$J$84:$M$84),1)),0)</f>
        <v>0</v>
      </c>
      <c r="N61" s="77">
        <f ca="1">IF(N58=N4,AVERAGE(OFFSET('Input|Rate of change'!O97,0,0,COUNTA('Input|Rate of change'!$J$84:$M$84),1)),0)</f>
        <v>0</v>
      </c>
      <c r="O61" s="77">
        <f ca="1">IF(O58=O4,AVERAGE(OFFSET('Input|Rate of change'!P97,0,0,COUNTA('Input|Rate of change'!$J$84:$M$84),1)),0)</f>
        <v>0</v>
      </c>
      <c r="P61" s="77">
        <f ca="1">IF(P58=P4,AVERAGE(OFFSET('Input|Rate of change'!Q97,0,0,COUNTA('Input|Rate of change'!$J$84:$M$84),1)),0)</f>
        <v>0</v>
      </c>
      <c r="Q61" s="77">
        <f ca="1">IF(Q58=Q4,AVERAGE(OFFSET('Input|Rate of change'!R97,0,0,COUNTA('Input|Rate of change'!$J$84:$M$84),1)),0)</f>
        <v>0</v>
      </c>
      <c r="R61" s="77">
        <f ca="1">IF(R58=R4,AVERAGE(OFFSET('Input|Rate of change'!S97,0,0,COUNTA('Input|Rate of change'!$J$84:$M$84),1)),0)</f>
        <v>0</v>
      </c>
      <c r="S61" s="77">
        <f ca="1">IF(S58=S4,AVERAGE(OFFSET('Input|Rate of change'!T97,0,0,COUNTA('Input|Rate of change'!$J$84:$M$84),1)),0)</f>
        <v>0</v>
      </c>
      <c r="T61" s="77">
        <f ca="1">IF(T58=T4,AVERAGE(OFFSET('Input|Rate of change'!U97,0,0,COUNTA('Input|Rate of change'!$J$84:$M$84),1)),0)</f>
        <v>0</v>
      </c>
    </row>
    <row r="62" spans="1:31" outlineLevel="1">
      <c r="C62" s="15" t="s">
        <v>127</v>
      </c>
      <c r="D62" s="16" t="s">
        <v>51</v>
      </c>
      <c r="E62" s="16" t="s">
        <v>81</v>
      </c>
      <c r="F62" s="16" t="s">
        <v>93</v>
      </c>
      <c r="J62" s="77">
        <f t="array" ref="J62">IF(J$58=J$4,PRODUCT(1+$J61:J61)-1,0)</f>
        <v>0</v>
      </c>
      <c r="K62" s="77">
        <f t="array" ref="K62">IF(K$58=K$4,PRODUCT(1+$J61:K61)-1,0)</f>
        <v>0</v>
      </c>
      <c r="L62" s="77">
        <f t="array" ref="L62">IF(L$58=L$4,PRODUCT(1+$J61:L61)-1,0)</f>
        <v>0</v>
      </c>
      <c r="M62" s="77">
        <f t="array" ref="M62">IF(M$58=M$4,PRODUCT(1+$J61:M61)-1,0)</f>
        <v>0</v>
      </c>
      <c r="N62" s="77">
        <f t="array" ref="N62">IF(N$58=N$4,PRODUCT(1+$J61:N61)-1,0)</f>
        <v>0</v>
      </c>
      <c r="O62" s="77">
        <f t="array" aca="1" ref="O62" ca="1">IF(O$58=O$4,PRODUCT(1+$J61:O61)-1,0)</f>
        <v>0</v>
      </c>
      <c r="P62" s="77">
        <f t="array" aca="1" ref="P62" ca="1">IF(P$58=P$4,PRODUCT(1+$J61:P61)-1,0)</f>
        <v>0</v>
      </c>
      <c r="Q62" s="77">
        <f t="array" aca="1" ref="Q62" ca="1">IF(Q$58=Q$4,PRODUCT(1+$J61:Q61)-1,0)</f>
        <v>0</v>
      </c>
      <c r="R62" s="77">
        <f t="array" aca="1" ref="R62" ca="1">IF(R$58=R$4,PRODUCT(1+$J61:R61)-1,0)</f>
        <v>0</v>
      </c>
      <c r="S62" s="77">
        <f t="array" aca="1" ref="S62" ca="1">IF(S$58=S$4,PRODUCT(1+$J61:S61)-1,0)</f>
        <v>0</v>
      </c>
      <c r="T62" s="77">
        <f t="array" ref="T62">IF(T$58=T$4,PRODUCT(1+$J61:T61)-1,0)</f>
        <v>0</v>
      </c>
    </row>
    <row r="63" spans="1:31" outlineLevel="1"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</row>
    <row r="64" spans="1:31" outlineLevel="1">
      <c r="C64" s="15" t="s">
        <v>128</v>
      </c>
      <c r="D64" s="16" t="s">
        <v>51</v>
      </c>
      <c r="E64" s="16" t="s">
        <v>81</v>
      </c>
      <c r="F64" s="16" t="s">
        <v>93</v>
      </c>
      <c r="J64" s="77">
        <f>SUMPRODUCT('Input|Rate of change'!K38:K45,'Input|Rate of change'!K51:K58)</f>
        <v>0</v>
      </c>
      <c r="K64" s="77">
        <f>SUMPRODUCT('Input|Rate of change'!L38:L45,'Input|Rate of change'!L51:L58)</f>
        <v>0</v>
      </c>
      <c r="L64" s="77">
        <f>SUMPRODUCT('Input|Rate of change'!M38:M45,'Input|Rate of change'!M51:M58)</f>
        <v>0</v>
      </c>
      <c r="M64" s="77">
        <f>SUMPRODUCT('Input|Rate of change'!N38:N45,'Input|Rate of change'!N51:N58)</f>
        <v>0</v>
      </c>
      <c r="N64" s="77">
        <f>SUMPRODUCT('Input|Rate of change'!O38:O45,'Input|Rate of change'!O51:O58)</f>
        <v>0</v>
      </c>
      <c r="O64" s="77">
        <f>SUMPRODUCT('Input|Rate of change'!P38:P45,'Input|Rate of change'!P51:P58)</f>
        <v>5.3058489060270548E-3</v>
      </c>
      <c r="P64" s="77">
        <f>SUMPRODUCT('Input|Rate of change'!Q38:Q45,'Input|Rate of change'!Q51:Q58)</f>
        <v>7.0744652080360739E-3</v>
      </c>
      <c r="Q64" s="77">
        <f>SUMPRODUCT('Input|Rate of change'!R38:R45,'Input|Rate of change'!R51:R58)</f>
        <v>7.664003975372413E-3</v>
      </c>
      <c r="R64" s="77">
        <f>SUMPRODUCT('Input|Rate of change'!S38:S45,'Input|Rate of change'!S51:S58)</f>
        <v>6.7796958243679034E-3</v>
      </c>
      <c r="S64" s="77">
        <f>SUMPRODUCT('Input|Rate of change'!T38:T45,'Input|Rate of change'!T51:T58)</f>
        <v>6.7060034784508617E-3</v>
      </c>
      <c r="T64" s="77">
        <f>SUMPRODUCT('Input|Rate of change'!U38:U45,'Input|Rate of change'!U51:U58)</f>
        <v>0</v>
      </c>
    </row>
    <row r="65" spans="1:31" outlineLevel="1">
      <c r="C65" s="15" t="s">
        <v>129</v>
      </c>
      <c r="D65" s="16" t="s">
        <v>51</v>
      </c>
      <c r="E65" s="16" t="s">
        <v>81</v>
      </c>
      <c r="F65" s="16" t="s">
        <v>93</v>
      </c>
      <c r="J65" s="77">
        <f t="array" ref="J65">IF(J$58=J$4,PRODUCT(1+$J64:J64)-1,0)</f>
        <v>0</v>
      </c>
      <c r="K65" s="77">
        <f t="array" ref="K65">IF(K$58=K$4,PRODUCT(1+$J64:K64)-1,0)</f>
        <v>0</v>
      </c>
      <c r="L65" s="77">
        <f t="array" ref="L65">IF(L$58=L$4,PRODUCT(1+$J64:L64)-1,0)</f>
        <v>0</v>
      </c>
      <c r="M65" s="77">
        <f t="array" ref="M65">IF(M$58=M$4,PRODUCT(1+$J64:M64)-1,0)</f>
        <v>0</v>
      </c>
      <c r="N65" s="77">
        <f t="array" ref="N65">IF(N$58=N$4,PRODUCT(1+$J64:N64)-1,0)</f>
        <v>0</v>
      </c>
      <c r="O65" s="77" cm="1">
        <f t="array" ref="O65">IF(O$58=O$4,PRODUCT(1+$J64:O64)-1,0)</f>
        <v>5.3058489060271441E-3</v>
      </c>
      <c r="P65" s="77">
        <f t="array" ref="P65">IF(P$58=P$4,PRODUCT(1+$J64:P64)-1,0)</f>
        <v>1.2417850157548038E-2</v>
      </c>
      <c r="Q65" s="77">
        <f t="array" ref="Q65">IF(Q$58=Q$4,PRODUCT(1+$J64:Q64)-1,0)</f>
        <v>2.0177024585893433E-2</v>
      </c>
      <c r="R65" s="77">
        <f t="array" ref="R65">IF(R$58=R$4,PRODUCT(1+$J64:R64)-1,0)</f>
        <v>2.7093514499594518E-2</v>
      </c>
      <c r="S65" s="77">
        <f t="array" ref="S65">IF(S$58=S$4,PRODUCT(1+$J64:S64)-1,0)</f>
        <v>3.3981207180523221E-2</v>
      </c>
      <c r="T65" s="77">
        <f t="array" ref="T65">IF(T$58=T$4,PRODUCT(1+$J64:T64)-1,0)</f>
        <v>0</v>
      </c>
    </row>
    <row r="66" spans="1:31" outlineLevel="1">
      <c r="C66" s="15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</row>
    <row r="67" spans="1:31" outlineLevel="1">
      <c r="C67" s="15" t="s">
        <v>130</v>
      </c>
      <c r="D67" s="16" t="s">
        <v>51</v>
      </c>
      <c r="E67" s="16" t="s">
        <v>81</v>
      </c>
      <c r="F67" s="16" t="s">
        <v>93</v>
      </c>
      <c r="J67" s="77">
        <f>'Input|Rate of change'!K106</f>
        <v>0</v>
      </c>
      <c r="K67" s="77">
        <f>'Input|Rate of change'!L106</f>
        <v>0</v>
      </c>
      <c r="L67" s="77">
        <f>'Input|Rate of change'!M106</f>
        <v>0</v>
      </c>
      <c r="M67" s="77">
        <f>'Input|Rate of change'!N106</f>
        <v>0</v>
      </c>
      <c r="N67" s="77">
        <f>'Input|Rate of change'!O106</f>
        <v>0</v>
      </c>
      <c r="O67" s="77">
        <f>'Input|Rate of change'!P106</f>
        <v>5.0000000000000001E-3</v>
      </c>
      <c r="P67" s="77">
        <f>'Input|Rate of change'!Q106</f>
        <v>5.0000000000000001E-3</v>
      </c>
      <c r="Q67" s="77">
        <f>'Input|Rate of change'!R106</f>
        <v>5.0000000000000001E-3</v>
      </c>
      <c r="R67" s="77">
        <f>'Input|Rate of change'!S106</f>
        <v>5.0000000000000001E-3</v>
      </c>
      <c r="S67" s="77">
        <f>'Input|Rate of change'!T106</f>
        <v>5.0000000000000001E-3</v>
      </c>
      <c r="T67" s="77">
        <f>'Input|Rate of change'!U106</f>
        <v>0</v>
      </c>
    </row>
    <row r="68" spans="1:31" outlineLevel="1">
      <c r="C68" s="15" t="s">
        <v>131</v>
      </c>
      <c r="D68" s="16" t="s">
        <v>51</v>
      </c>
      <c r="E68" s="16" t="s">
        <v>81</v>
      </c>
      <c r="F68" s="16" t="s">
        <v>93</v>
      </c>
      <c r="J68" s="77">
        <f t="array" ref="J68">IF(J$58=J$4,PRODUCT(1+$J67:J67)-1,0)</f>
        <v>0</v>
      </c>
      <c r="K68" s="77">
        <f t="array" ref="K68">IF(K$58=K$4,PRODUCT(1+$J67:K67)-1,0)</f>
        <v>0</v>
      </c>
      <c r="L68" s="77">
        <f t="array" ref="L68">IF(L$58=L$4,PRODUCT(1+$J67:L67)-1,0)</f>
        <v>0</v>
      </c>
      <c r="M68" s="77">
        <f t="array" ref="M68">IF(M$58=M$4,PRODUCT(1+$J67:M67)-1,0)</f>
        <v>0</v>
      </c>
      <c r="N68" s="77">
        <f t="array" ref="N68">IF(N$58=N$4,PRODUCT(1+$J67:N67)-1,0)</f>
        <v>0</v>
      </c>
      <c r="O68" s="77">
        <f t="array" ref="O68">IF(O$58=O$4,PRODUCT(1+$J67:O67)-1,0)</f>
        <v>4.9999999999998934E-3</v>
      </c>
      <c r="P68" s="77">
        <f t="array" ref="P68">IF(P$58=P$4,PRODUCT(1+$J67:P67)-1,0)</f>
        <v>1.0024999999999729E-2</v>
      </c>
      <c r="Q68" s="77">
        <f t="array" ref="Q68">IF(Q$58=Q$4,PRODUCT(1+$J67:Q67)-1,0)</f>
        <v>1.5075124999999634E-2</v>
      </c>
      <c r="R68" s="77">
        <f t="array" ref="R68">IF(R$58=R$4,PRODUCT(1+$J67:R67)-1,0)</f>
        <v>2.0150500624999568E-2</v>
      </c>
      <c r="S68" s="77">
        <f t="array" ref="S68">IF(S$58=S$4,PRODUCT(1+$J67:S67)-1,0)</f>
        <v>2.5251253128124374E-2</v>
      </c>
      <c r="T68" s="77">
        <f t="array" ref="T68">IF(T$58=T$4,PRODUCT(1+$J67:T67)-1,0)</f>
        <v>0</v>
      </c>
    </row>
    <row r="69" spans="1:31" outlineLevel="1">
      <c r="C69" s="15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</row>
    <row r="70" spans="1:31" outlineLevel="1">
      <c r="C70" s="78" t="s">
        <v>132</v>
      </c>
      <c r="D70" s="74" t="s">
        <v>51</v>
      </c>
      <c r="E70" s="74" t="s">
        <v>81</v>
      </c>
      <c r="F70" s="74" t="s">
        <v>93</v>
      </c>
      <c r="J70" s="94">
        <f ca="1">(1+J61)*(1+J64)*(1-J67)-1</f>
        <v>0</v>
      </c>
      <c r="K70" s="94">
        <f t="shared" ref="K70:S70" ca="1" si="6">(1+K61)*(1+K64)*(1-K67)-1</f>
        <v>0</v>
      </c>
      <c r="L70" s="94">
        <f t="shared" ca="1" si="6"/>
        <v>0</v>
      </c>
      <c r="M70" s="94">
        <f t="shared" ca="1" si="6"/>
        <v>0</v>
      </c>
      <c r="N70" s="94">
        <f t="shared" ca="1" si="6"/>
        <v>0</v>
      </c>
      <c r="O70" s="94">
        <f ca="1">(1+O61)*(1+O64)*(1-O67)-1</f>
        <v>2.7931966149696841E-4</v>
      </c>
      <c r="P70" s="94">
        <f t="shared" ca="1" si="6"/>
        <v>2.0390928819959964E-3</v>
      </c>
      <c r="Q70" s="94">
        <f t="shared" ca="1" si="6"/>
        <v>2.6256839554954503E-3</v>
      </c>
      <c r="R70" s="94">
        <f t="shared" ca="1" si="6"/>
        <v>1.7457973452461584E-3</v>
      </c>
      <c r="S70" s="94">
        <f t="shared" ca="1" si="6"/>
        <v>1.6724734610586989E-3</v>
      </c>
      <c r="T70" s="94">
        <f t="shared" ref="T70" ca="1" si="7">(1+T61)*(1+T64)*(1-T67)-1</f>
        <v>0</v>
      </c>
    </row>
    <row r="71" spans="1:31" outlineLevel="1">
      <c r="C71" s="9" t="s">
        <v>133</v>
      </c>
      <c r="D71" s="16" t="s">
        <v>51</v>
      </c>
      <c r="E71" s="16" t="s">
        <v>81</v>
      </c>
      <c r="F71" s="16" t="s">
        <v>93</v>
      </c>
      <c r="J71" s="77" t="str">
        <f t="array" ref="J71">IF(J$58=J$4,PRODUCT(1+$J70:J70)-1,"")</f>
        <v/>
      </c>
      <c r="K71" s="77" t="str">
        <f t="array" ref="K71">IF(K$58=K$4,PRODUCT(1+$J70:K70)-1,"")</f>
        <v/>
      </c>
      <c r="L71" s="77" t="str">
        <f t="array" ref="L71">IF(L$58=L$4,PRODUCT(1+$J70:L70)-1,"")</f>
        <v/>
      </c>
      <c r="M71" s="77" t="str">
        <f t="array" ref="M71">IF(M$58=M$4,PRODUCT(1+$J70:M70)-1,"")</f>
        <v/>
      </c>
      <c r="N71" s="77" t="str">
        <f t="array" ref="N71">IF(N$58=N$4,PRODUCT(1+$J70:N70)-1,"")</f>
        <v/>
      </c>
      <c r="O71" s="77" cm="1">
        <f t="array" aca="1" ref="O71" ca="1">IF(O$58=O$4,PRODUCT(1+$J70:O70)-1,"")</f>
        <v>2.7931966149696841E-4</v>
      </c>
      <c r="P71" s="77">
        <f t="array" aca="1" ref="P71" ca="1">IF(P$58=P$4,PRODUCT(1+$J70:P70)-1,"")</f>
        <v>2.3189821022264745E-3</v>
      </c>
      <c r="Q71" s="77">
        <f t="array" aca="1" ref="Q71" ca="1">IF(Q$58=Q$4,PRODUCT(1+$J70:Q70)-1,"")</f>
        <v>4.9507549718208477E-3</v>
      </c>
      <c r="R71" s="77">
        <f t="array" aca="1" ref="R71" ca="1">IF(R$58=R$4,PRODUCT(1+$J70:R70)-1,"")</f>
        <v>6.7051953319536839E-3</v>
      </c>
      <c r="S71" s="77">
        <f t="array" aca="1" ref="S71" ca="1">IF(S$58=S$4,PRODUCT(1+$J70:S70)-1,"")</f>
        <v>8.3888830542562243E-3</v>
      </c>
      <c r="T71" s="77" t="str">
        <f t="array" ref="T71">IF(T$58=T$4,PRODUCT(1+$J70:T70)-1,"")</f>
        <v/>
      </c>
    </row>
    <row r="72" spans="1:31">
      <c r="J72" s="69"/>
      <c r="K72" s="69"/>
      <c r="L72" s="69"/>
      <c r="M72" s="69"/>
      <c r="N72" s="69"/>
      <c r="O72" s="79"/>
      <c r="P72" s="79"/>
      <c r="Q72" s="79"/>
      <c r="R72" s="79"/>
      <c r="S72" s="79"/>
      <c r="T72" s="79"/>
    </row>
    <row r="73" spans="1:31" customFormat="1" ht="12.75">
      <c r="A73" s="36"/>
      <c r="B73" s="42" t="s">
        <v>134</v>
      </c>
      <c r="C73" s="36"/>
      <c r="D73" s="36"/>
      <c r="E73" s="36"/>
      <c r="F73" s="37"/>
      <c r="G73" s="37"/>
      <c r="H73" s="37"/>
      <c r="I73" s="37"/>
      <c r="J73" s="38"/>
      <c r="K73" s="39"/>
      <c r="L73" s="38"/>
      <c r="M73" s="39"/>
      <c r="N73" s="38"/>
      <c r="O73" s="38"/>
      <c r="P73" s="38"/>
      <c r="Q73" s="38"/>
      <c r="R73" s="38"/>
      <c r="S73" s="38"/>
      <c r="T73" s="38"/>
      <c r="U73" s="38"/>
      <c r="V73" s="38"/>
      <c r="W73" s="39"/>
      <c r="X73" s="39"/>
      <c r="Y73" s="40"/>
      <c r="Z73" s="40"/>
      <c r="AA73" s="40"/>
      <c r="AB73" s="40"/>
      <c r="AC73" s="40"/>
      <c r="AD73" s="41"/>
      <c r="AE73" s="41"/>
    </row>
    <row r="74" spans="1:31" outlineLevel="1">
      <c r="C74" s="15"/>
      <c r="J74" s="69"/>
      <c r="K74" s="69"/>
      <c r="L74" s="69"/>
    </row>
    <row r="75" spans="1:31" outlineLevel="1">
      <c r="C75" s="9" t="s">
        <v>135</v>
      </c>
      <c r="D75" s="21" t="s">
        <v>33</v>
      </c>
      <c r="E75" s="21" t="s">
        <v>52</v>
      </c>
      <c r="F75" s="21" t="s">
        <v>55</v>
      </c>
      <c r="J75" s="108" t="str">
        <f>IF(YEAR(J$4)&gt;='Input|General'!$G$13,IF(YEAR(J$4)&lt;='Input|General'!$G$14,J$4,""),"")</f>
        <v/>
      </c>
      <c r="K75" s="108" t="str">
        <f>IF(YEAR(K$4)&gt;='Input|General'!$G$13,IF(YEAR(K$4)&lt;='Input|General'!$G$14,K$4,""),"")</f>
        <v/>
      </c>
      <c r="L75" s="108" t="str">
        <f>IF(YEAR(L$4)&gt;='Input|General'!$G$13,IF(YEAR(L$4)&lt;='Input|General'!$G$14,L$4,""),"")</f>
        <v/>
      </c>
      <c r="M75" s="108" t="str">
        <f>IF(YEAR(M$4)&gt;='Input|General'!$G$13,IF(YEAR(M$4)&lt;='Input|General'!$G$14,M$4,""),"")</f>
        <v/>
      </c>
      <c r="N75" s="108" t="str">
        <f>IF(YEAR(N$4)&gt;='Input|General'!$G$13,IF(YEAR(N$4)&lt;='Input|General'!$G$14,N$4,""),"")</f>
        <v/>
      </c>
      <c r="O75" s="108">
        <f>IF(YEAR(O$4)&gt;='Input|General'!$G$13,IF(YEAR(O$4)&lt;='Input|General'!$G$14,O$4,""),"")</f>
        <v>46905</v>
      </c>
      <c r="P75" s="108">
        <f>IF(YEAR(P$4)&gt;='Input|General'!$G$13,IF(YEAR(P$4)&lt;='Input|General'!$G$14,P$4,""),"")</f>
        <v>47270</v>
      </c>
      <c r="Q75" s="108">
        <f>IF(YEAR(Q$4)&gt;='Input|General'!$G$13,IF(YEAR(Q$4)&lt;='Input|General'!$G$14,Q$4,""),"")</f>
        <v>47635</v>
      </c>
      <c r="R75" s="108">
        <f>IF(YEAR(R$4)&gt;='Input|General'!$G$13,IF(YEAR(R$4)&lt;='Input|General'!$G$14,R$4,""),"")</f>
        <v>48000</v>
      </c>
      <c r="S75" s="108">
        <f>IF(YEAR(S$4)&gt;='Input|General'!$G$13,IF(YEAR(S$4)&lt;='Input|General'!$G$14,S$4,""),"")</f>
        <v>48366</v>
      </c>
      <c r="T75" s="108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80">
        <f>'Input|Step changes'!C12</f>
        <v>0</v>
      </c>
      <c r="D77" s="16" t="s">
        <v>51</v>
      </c>
      <c r="E77" s="16" t="str">
        <f t="shared" ref="E77:E97" si="8">$E$8</f>
        <v>$millions</v>
      </c>
      <c r="F77" s="107">
        <f t="shared" ref="F77:F87" si="9">$F$8</f>
        <v>46539</v>
      </c>
      <c r="J77" s="84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84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84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84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84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84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84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84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84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84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84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80">
        <f>'Input|Step changes'!C13</f>
        <v>0</v>
      </c>
      <c r="D78" s="16" t="s">
        <v>51</v>
      </c>
      <c r="E78" s="16" t="str">
        <f t="shared" si="8"/>
        <v>$millions</v>
      </c>
      <c r="F78" s="107">
        <f t="shared" si="9"/>
        <v>46539</v>
      </c>
      <c r="J78" s="84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84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84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84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84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84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84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84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84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84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84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80">
        <f>'Input|Step changes'!C14</f>
        <v>0</v>
      </c>
      <c r="D79" s="16" t="s">
        <v>51</v>
      </c>
      <c r="E79" s="16" t="str">
        <f t="shared" si="8"/>
        <v>$millions</v>
      </c>
      <c r="F79" s="107">
        <f t="shared" si="9"/>
        <v>46539</v>
      </c>
      <c r="J79" s="84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84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84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84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84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84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84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84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84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84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84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80">
        <f>'Input|Step changes'!C15</f>
        <v>0</v>
      </c>
      <c r="D80" s="16" t="s">
        <v>51</v>
      </c>
      <c r="E80" s="16" t="str">
        <f t="shared" si="8"/>
        <v>$millions</v>
      </c>
      <c r="F80" s="107">
        <f t="shared" si="9"/>
        <v>46539</v>
      </c>
      <c r="J80" s="84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84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84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84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84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84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84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84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84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84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84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80">
        <f>'Input|Step changes'!C16</f>
        <v>0</v>
      </c>
      <c r="D81" s="16" t="s">
        <v>51</v>
      </c>
      <c r="E81" s="16" t="str">
        <f t="shared" si="8"/>
        <v>$millions</v>
      </c>
      <c r="F81" s="107">
        <f t="shared" si="9"/>
        <v>46539</v>
      </c>
      <c r="J81" s="84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84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84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84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84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84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84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84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84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84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84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80">
        <f>'Input|Step changes'!C17</f>
        <v>0</v>
      </c>
      <c r="D82" s="16" t="s">
        <v>51</v>
      </c>
      <c r="E82" s="16" t="str">
        <f t="shared" si="8"/>
        <v>$millions</v>
      </c>
      <c r="F82" s="107">
        <f t="shared" si="9"/>
        <v>46539</v>
      </c>
      <c r="J82" s="84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84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84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84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84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84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84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84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84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84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84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80">
        <f>'Input|Step changes'!C18</f>
        <v>0</v>
      </c>
      <c r="D83" s="16" t="s">
        <v>51</v>
      </c>
      <c r="E83" s="16" t="str">
        <f t="shared" si="8"/>
        <v>$millions</v>
      </c>
      <c r="F83" s="107">
        <f t="shared" si="9"/>
        <v>46539</v>
      </c>
      <c r="J83" s="84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84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84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84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84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84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84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84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84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84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84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80">
        <f>'Input|Step changes'!C19</f>
        <v>0</v>
      </c>
      <c r="D84" s="16" t="s">
        <v>51</v>
      </c>
      <c r="E84" s="16" t="str">
        <f t="shared" si="8"/>
        <v>$millions</v>
      </c>
      <c r="F84" s="107">
        <f t="shared" si="9"/>
        <v>46539</v>
      </c>
      <c r="J84" s="84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84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84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84" t="s">
        <v>136</v>
      </c>
      <c r="N84" s="84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84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84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84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84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84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84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80">
        <f>'Input|Step changes'!C20</f>
        <v>0</v>
      </c>
      <c r="D85" s="16" t="s">
        <v>51</v>
      </c>
      <c r="E85" s="16" t="str">
        <f t="shared" si="8"/>
        <v>$millions</v>
      </c>
      <c r="F85" s="107">
        <f t="shared" si="9"/>
        <v>46539</v>
      </c>
      <c r="J85" s="84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84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84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84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84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84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84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84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84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84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84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80"/>
      <c r="F86" s="72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</row>
    <row r="87" spans="1:31" outlineLevel="1">
      <c r="C87" s="73" t="s">
        <v>137</v>
      </c>
      <c r="D87" s="81" t="s">
        <v>51</v>
      </c>
      <c r="E87" s="81" t="str">
        <f>$E$8</f>
        <v>$millions</v>
      </c>
      <c r="F87" s="113">
        <f t="shared" si="9"/>
        <v>46539</v>
      </c>
      <c r="G87" s="21"/>
      <c r="H87" s="21"/>
      <c r="I87" s="21"/>
      <c r="J87" s="85">
        <f>SUM(J76:J86)</f>
        <v>0</v>
      </c>
      <c r="K87" s="85">
        <f t="shared" ref="K87:S87" si="10">SUM(K76:K86)</f>
        <v>0</v>
      </c>
      <c r="L87" s="85">
        <f t="shared" si="10"/>
        <v>0</v>
      </c>
      <c r="M87" s="85">
        <f t="shared" si="10"/>
        <v>0</v>
      </c>
      <c r="N87" s="85">
        <f t="shared" si="10"/>
        <v>0</v>
      </c>
      <c r="O87" s="85">
        <f t="shared" si="10"/>
        <v>0</v>
      </c>
      <c r="P87" s="85">
        <f t="shared" si="10"/>
        <v>0</v>
      </c>
      <c r="Q87" s="85">
        <f t="shared" si="10"/>
        <v>0</v>
      </c>
      <c r="R87" s="85">
        <f t="shared" si="10"/>
        <v>0</v>
      </c>
      <c r="S87" s="85">
        <f t="shared" si="10"/>
        <v>0</v>
      </c>
      <c r="T87" s="85">
        <f t="shared" ref="T87" si="11">SUM(T76:T86)</f>
        <v>0</v>
      </c>
    </row>
    <row r="88" spans="1:31">
      <c r="C88" s="82"/>
      <c r="J88" s="69"/>
      <c r="K88" s="69"/>
      <c r="L88" s="69"/>
      <c r="M88" s="69"/>
      <c r="N88" s="24"/>
      <c r="O88" s="24"/>
      <c r="P88" s="24"/>
      <c r="Q88" s="24"/>
      <c r="R88" s="24"/>
      <c r="S88" s="24"/>
      <c r="T88" s="24"/>
    </row>
    <row r="89" spans="1:31" customFormat="1" ht="12.75">
      <c r="A89" s="36"/>
      <c r="B89" s="42" t="s">
        <v>138</v>
      </c>
      <c r="C89" s="36"/>
      <c r="D89" s="36"/>
      <c r="E89" s="36"/>
      <c r="F89" s="37"/>
      <c r="G89" s="37"/>
      <c r="H89" s="37"/>
      <c r="I89" s="37"/>
      <c r="J89" s="38"/>
      <c r="K89" s="39"/>
      <c r="L89" s="38"/>
      <c r="M89" s="39"/>
      <c r="N89" s="38"/>
      <c r="O89" s="38"/>
      <c r="P89" s="38"/>
      <c r="Q89" s="38"/>
      <c r="R89" s="38"/>
      <c r="S89" s="38"/>
      <c r="T89" s="38"/>
      <c r="U89" s="38"/>
      <c r="V89" s="38"/>
      <c r="W89" s="39"/>
      <c r="X89" s="39"/>
      <c r="Y89" s="40"/>
      <c r="Z89" s="40"/>
      <c r="AA89" s="40"/>
      <c r="AB89" s="40"/>
      <c r="AC89" s="40"/>
      <c r="AD89" s="41"/>
      <c r="AE89" s="41"/>
    </row>
    <row r="90" spans="1:31" outlineLevel="1">
      <c r="C90" s="15"/>
      <c r="J90" s="69"/>
      <c r="K90" s="69"/>
      <c r="L90" s="69"/>
    </row>
    <row r="91" spans="1:31" outlineLevel="1">
      <c r="C91" s="9" t="s">
        <v>107</v>
      </c>
      <c r="D91" s="21" t="s">
        <v>33</v>
      </c>
      <c r="E91" s="21" t="s">
        <v>52</v>
      </c>
      <c r="F91" s="21" t="s">
        <v>55</v>
      </c>
      <c r="J91" s="108" t="str">
        <f>IF(YEAR(J$4)&gt;='Input|General'!$G$13,IF(YEAR(J$4)&lt;='Input|General'!$G$14,J$4,""),"")</f>
        <v/>
      </c>
      <c r="K91" s="108" t="str">
        <f>IF(YEAR(K$4)&gt;='Input|General'!$G$13,IF(YEAR(K$4)&lt;='Input|General'!$G$14,K$4,""),"")</f>
        <v/>
      </c>
      <c r="L91" s="108" t="str">
        <f>IF(YEAR(L$4)&gt;='Input|General'!$G$13,IF(YEAR(L$4)&lt;='Input|General'!$G$14,L$4,""),"")</f>
        <v/>
      </c>
      <c r="M91" s="108" t="str">
        <f>IF(YEAR(M$4)&gt;='Input|General'!$G$13,IF(YEAR(M$4)&lt;='Input|General'!$G$14,M$4,""),"")</f>
        <v/>
      </c>
      <c r="N91" s="108" t="str">
        <f>IF(YEAR(N$4)&gt;='Input|General'!$G$13,IF(YEAR(N$4)&lt;='Input|General'!$G$14,N$4,""),"")</f>
        <v/>
      </c>
      <c r="O91" s="108">
        <f>IF(YEAR(O$4)&gt;='Input|General'!$G$13,IF(YEAR(O$4)&lt;='Input|General'!$G$14,O$4,""),"")</f>
        <v>46905</v>
      </c>
      <c r="P91" s="108">
        <f>IF(YEAR(P$4)&gt;='Input|General'!$G$13,IF(YEAR(P$4)&lt;='Input|General'!$G$14,P$4,""),"")</f>
        <v>47270</v>
      </c>
      <c r="Q91" s="108">
        <f>IF(YEAR(Q$4)&gt;='Input|General'!$G$13,IF(YEAR(Q$4)&lt;='Input|General'!$G$14,Q$4,""),"")</f>
        <v>47635</v>
      </c>
      <c r="R91" s="108">
        <f>IF(YEAR(R$4)&gt;='Input|General'!$G$13,IF(YEAR(R$4)&lt;='Input|General'!$G$14,R$4,""),"")</f>
        <v>48000</v>
      </c>
      <c r="S91" s="108">
        <f>IF(YEAR(S$4)&gt;='Input|General'!$G$13,IF(YEAR(S$4)&lt;='Input|General'!$G$14,S$4,""),"")</f>
        <v>48366</v>
      </c>
      <c r="T91" s="108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80">
        <f>'Input|Step changes'!C28</f>
        <v>0</v>
      </c>
      <c r="D93" s="16" t="s">
        <v>51</v>
      </c>
      <c r="E93" s="16" t="str">
        <f t="shared" si="8"/>
        <v>$millions</v>
      </c>
      <c r="F93" s="107">
        <f t="shared" ref="F93:F97" si="12">$F$8</f>
        <v>46539</v>
      </c>
      <c r="J93" s="84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84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84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84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84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84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P93" s="84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Q93" s="84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R93" s="84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S93" s="84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T93" s="84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80">
        <f>'Input|Step changes'!C29</f>
        <v>0</v>
      </c>
      <c r="D94" s="16" t="s">
        <v>51</v>
      </c>
      <c r="E94" s="16" t="str">
        <f t="shared" si="8"/>
        <v>$millions</v>
      </c>
      <c r="F94" s="107">
        <f t="shared" si="12"/>
        <v>46539</v>
      </c>
      <c r="J94" s="84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84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84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84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84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84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84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84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84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84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84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80">
        <f>'Input|Step changes'!C30</f>
        <v>0</v>
      </c>
      <c r="D95" s="16" t="s">
        <v>51</v>
      </c>
      <c r="E95" s="16" t="str">
        <f t="shared" si="8"/>
        <v>$millions</v>
      </c>
      <c r="F95" s="107">
        <f t="shared" si="12"/>
        <v>46539</v>
      </c>
      <c r="J95" s="84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84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84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84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84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84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84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84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84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84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84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80">
        <f>'Input|Step changes'!C31</f>
        <v>0</v>
      </c>
      <c r="D96" s="16" t="s">
        <v>51</v>
      </c>
      <c r="E96" s="16" t="str">
        <f t="shared" si="8"/>
        <v>$millions</v>
      </c>
      <c r="F96" s="107">
        <f t="shared" si="12"/>
        <v>46539</v>
      </c>
      <c r="J96" s="84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84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84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84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84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84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84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84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84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84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84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80">
        <f>'Input|Step changes'!C32</f>
        <v>0</v>
      </c>
      <c r="D97" s="16" t="s">
        <v>51</v>
      </c>
      <c r="E97" s="16" t="str">
        <f t="shared" si="8"/>
        <v>$millions</v>
      </c>
      <c r="F97" s="107">
        <f t="shared" si="12"/>
        <v>46539</v>
      </c>
      <c r="J97" s="84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84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84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84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84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84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84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84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84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84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84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</row>
    <row r="98" spans="1:39" outlineLevel="1">
      <c r="C98" s="80"/>
      <c r="F98" s="72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</row>
    <row r="99" spans="1:39" outlineLevel="1">
      <c r="C99" s="73" t="s">
        <v>139</v>
      </c>
      <c r="D99" s="81" t="s">
        <v>51</v>
      </c>
      <c r="E99" s="81" t="str">
        <f>$E$8</f>
        <v>$millions</v>
      </c>
      <c r="F99" s="113">
        <f t="shared" ref="F99" si="13">$F$8</f>
        <v>46539</v>
      </c>
      <c r="G99" s="21"/>
      <c r="H99" s="21"/>
      <c r="I99" s="21"/>
      <c r="J99" s="85">
        <f t="shared" ref="J99:T99" si="14">SUM(J92:J97)</f>
        <v>0</v>
      </c>
      <c r="K99" s="85">
        <f t="shared" si="14"/>
        <v>0</v>
      </c>
      <c r="L99" s="85">
        <f t="shared" si="14"/>
        <v>0</v>
      </c>
      <c r="M99" s="85">
        <f t="shared" si="14"/>
        <v>0</v>
      </c>
      <c r="N99" s="85">
        <f t="shared" si="14"/>
        <v>0</v>
      </c>
      <c r="O99" s="85"/>
      <c r="P99" s="85">
        <f t="shared" si="14"/>
        <v>0</v>
      </c>
      <c r="Q99" s="85">
        <f t="shared" si="14"/>
        <v>0</v>
      </c>
      <c r="R99" s="85">
        <f t="shared" si="14"/>
        <v>0</v>
      </c>
      <c r="S99" s="85">
        <f t="shared" si="14"/>
        <v>0</v>
      </c>
      <c r="T99" s="85">
        <f t="shared" si="14"/>
        <v>0</v>
      </c>
    </row>
    <row r="100" spans="1:39">
      <c r="C100" s="82"/>
      <c r="J100" s="69"/>
      <c r="K100" s="69"/>
      <c r="L100" s="69"/>
      <c r="M100" s="69"/>
      <c r="N100" s="24"/>
      <c r="O100" s="24"/>
      <c r="P100" s="24"/>
      <c r="Q100" s="24"/>
      <c r="R100" s="24"/>
      <c r="S100" s="24"/>
      <c r="T100" s="24"/>
    </row>
    <row r="101" spans="1:39" customFormat="1" ht="12.75">
      <c r="A101" s="36"/>
      <c r="B101" s="42" t="s">
        <v>140</v>
      </c>
      <c r="C101" s="36"/>
      <c r="D101" s="36"/>
      <c r="E101" s="36"/>
      <c r="F101" s="37"/>
      <c r="G101" s="37"/>
      <c r="H101" s="37"/>
      <c r="I101" s="37"/>
      <c r="J101" s="38"/>
      <c r="K101" s="39"/>
      <c r="L101" s="38"/>
      <c r="M101" s="39"/>
      <c r="N101" s="38"/>
      <c r="O101" s="38"/>
      <c r="P101" s="38"/>
      <c r="Q101" s="38"/>
      <c r="R101" s="38"/>
      <c r="S101" s="38"/>
      <c r="T101" s="38"/>
      <c r="U101" s="38"/>
      <c r="V101" s="38"/>
      <c r="W101" s="39"/>
      <c r="X101" s="39"/>
      <c r="Y101" s="40"/>
      <c r="Z101" s="40"/>
      <c r="AA101" s="40"/>
      <c r="AB101" s="40"/>
      <c r="AC101" s="40"/>
      <c r="AD101" s="41"/>
      <c r="AE101" s="41"/>
    </row>
    <row r="102" spans="1:39" outlineLevel="1">
      <c r="C102" s="15"/>
      <c r="J102" s="69"/>
      <c r="K102" s="69"/>
      <c r="L102" s="69"/>
    </row>
    <row r="103" spans="1:39" outlineLevel="1">
      <c r="C103" s="9"/>
      <c r="J103" s="108" t="str">
        <f>IF(YEAR(J$4)&gt;='Input|General'!$G$13,IF(YEAR(J$4)&lt;='Input|General'!$G$14,J$4,""),"")</f>
        <v/>
      </c>
      <c r="K103" s="108" t="str">
        <f>IF(YEAR(K$4)&gt;='Input|General'!$G$13,IF(YEAR(K$4)&lt;='Input|General'!$G$14,K$4,""),"")</f>
        <v/>
      </c>
      <c r="L103" s="108" t="str">
        <f>IF(YEAR(L$4)&gt;='Input|General'!$G$13,IF(YEAR(L$4)&lt;='Input|General'!$G$14,L$4,""),"")</f>
        <v/>
      </c>
      <c r="M103" s="108" t="str">
        <f>IF(YEAR(M$4)&gt;='Input|General'!$G$13,IF(YEAR(M$4)&lt;='Input|General'!$G$14,M$4,""),"")</f>
        <v/>
      </c>
      <c r="N103" s="108" t="str">
        <f>IF(YEAR(N$4)&gt;='Input|General'!$G$13,IF(YEAR(N$4)&lt;='Input|General'!$G$14,N$4,""),"")</f>
        <v/>
      </c>
      <c r="O103" s="108">
        <f>IF(YEAR(O$4)&gt;='Input|General'!$G$13,IF(YEAR(O$4)&lt;='Input|General'!$G$14,O$4,""),"")</f>
        <v>46905</v>
      </c>
      <c r="P103" s="108">
        <f>IF(YEAR(P$4)&gt;='Input|General'!$G$13,IF(YEAR(P$4)&lt;='Input|General'!$G$14,P$4,""),"")</f>
        <v>47270</v>
      </c>
      <c r="Q103" s="108">
        <f>IF(YEAR(Q$4)&gt;='Input|General'!$G$13,IF(YEAR(Q$4)&lt;='Input|General'!$G$14,Q$4,""),"")</f>
        <v>47635</v>
      </c>
      <c r="R103" s="108">
        <f>IF(YEAR(R$4)&gt;='Input|General'!$G$13,IF(YEAR(R$4)&lt;='Input|General'!$G$14,R$4,""),"")</f>
        <v>48000</v>
      </c>
      <c r="S103" s="108">
        <f>IF(YEAR(S$4)&gt;='Input|General'!$G$13,IF(YEAR(S$4)&lt;='Input|General'!$G$14,S$4,""),"")</f>
        <v>48366</v>
      </c>
      <c r="T103" s="108" t="str">
        <f>IF(YEAR(T$4)&gt;='Input|General'!$G$13,IF(YEAR(T$4)&lt;='Input|General'!$G$14,T$4,""),"")</f>
        <v/>
      </c>
    </row>
    <row r="104" spans="1:39" outlineLevel="1">
      <c r="C104" s="9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1:39" outlineLevel="1">
      <c r="C105" s="82" t="s">
        <v>141</v>
      </c>
      <c r="D105" s="21" t="s">
        <v>51</v>
      </c>
      <c r="E105" s="21" t="str">
        <f>$E$8</f>
        <v>$millions</v>
      </c>
      <c r="F105" s="113">
        <f t="shared" ref="F105:F107" si="15">$F$8</f>
        <v>46539</v>
      </c>
      <c r="J105" s="100" t="str">
        <f t="shared" ref="J105:T105" si="16">IF(YEAR(J$4)&gt;=FPFirstYear,IF(YEAR(J$4)&lt;=FPLastYear,IF(ISBLANK(J103),"",(1+J71)*SUM($J54:$S54)+J87),""),"")</f>
        <v/>
      </c>
      <c r="K105" s="100" t="str">
        <f t="shared" si="16"/>
        <v/>
      </c>
      <c r="L105" s="100" t="str">
        <f t="shared" si="16"/>
        <v/>
      </c>
      <c r="M105" s="100" t="str">
        <f t="shared" si="16"/>
        <v/>
      </c>
      <c r="N105" s="100" t="str">
        <f t="shared" si="16"/>
        <v/>
      </c>
      <c r="O105" s="100">
        <f ca="1">IF(YEAR(O$4)&gt;=FPFirstYear,IF(YEAR(O$4)&lt;=FPLastYear,IF(ISBLANK(O103),"",(1+O71)*SUM($J54:$S54)+O87),""),"")</f>
        <v>27.583512584863989</v>
      </c>
      <c r="P105" s="100">
        <f ca="1">IF(YEAR(P$4)&gt;=FPFirstYear,IF(YEAR(P$4)&lt;=FPLastYear,IF(ISBLANK(P103),"",(1+P71)*SUM($J54:$S54)+P87),""),"")</f>
        <v>27.639757929036232</v>
      </c>
      <c r="Q105" s="100">
        <f t="shared" ca="1" si="16"/>
        <v>27.712331197964282</v>
      </c>
      <c r="R105" s="100">
        <f t="shared" ca="1" si="16"/>
        <v>27.760711312200268</v>
      </c>
      <c r="S105" s="100">
        <f t="shared" ca="1" si="16"/>
        <v>27.807140365130032</v>
      </c>
      <c r="T105" s="100" t="str">
        <f t="shared" si="16"/>
        <v/>
      </c>
    </row>
    <row r="106" spans="1:39" outlineLevel="1">
      <c r="C106" s="82" t="s">
        <v>142</v>
      </c>
      <c r="D106" s="21" t="s">
        <v>51</v>
      </c>
      <c r="E106" s="21" t="str">
        <f>$E$8</f>
        <v>$millions</v>
      </c>
      <c r="F106" s="113">
        <f t="shared" si="15"/>
        <v>46539</v>
      </c>
      <c r="J106" s="100" t="str">
        <f t="shared" ref="J106:T106" si="17">IF(YEAR(J$4)&gt;=FPFirstYear,IF(YEAR(J$4)&lt;=FPLastYear,IF(ISBLANK(J103),"",(1+J71)*SUM($J54:$S54)+J87+J99),""),"")</f>
        <v/>
      </c>
      <c r="K106" s="100" t="str">
        <f t="shared" si="17"/>
        <v/>
      </c>
      <c r="L106" s="100" t="str">
        <f t="shared" si="17"/>
        <v/>
      </c>
      <c r="M106" s="100" t="str">
        <f t="shared" si="17"/>
        <v/>
      </c>
      <c r="N106" s="100" t="str">
        <f t="shared" si="17"/>
        <v/>
      </c>
      <c r="O106" s="100">
        <f ca="1">IF(YEAR(O$4)&gt;=FPFirstYear,IF(YEAR(O$4)&lt;=FPLastYear,IF(ISBLANK(O103),"",(1+O71)*SUM($J54:$S54)+O87+O99),""),"")</f>
        <v>27.583512584863989</v>
      </c>
      <c r="P106" s="100">
        <f t="shared" ca="1" si="17"/>
        <v>27.639757929036232</v>
      </c>
      <c r="Q106" s="100">
        <f t="shared" ca="1" si="17"/>
        <v>27.712331197964282</v>
      </c>
      <c r="R106" s="100">
        <f t="shared" ca="1" si="17"/>
        <v>27.760711312200268</v>
      </c>
      <c r="S106" s="100">
        <f t="shared" ca="1" si="17"/>
        <v>27.807140365130032</v>
      </c>
      <c r="T106" s="100" t="str">
        <f t="shared" si="17"/>
        <v/>
      </c>
    </row>
    <row r="107" spans="1:39" outlineLevel="1">
      <c r="C107" s="82" t="s">
        <v>143</v>
      </c>
      <c r="D107" s="21" t="s">
        <v>51</v>
      </c>
      <c r="E107" s="21" t="str">
        <f>$E$8</f>
        <v>$millions</v>
      </c>
      <c r="F107" s="113">
        <f t="shared" si="15"/>
        <v>46539</v>
      </c>
      <c r="J107" s="100" t="str">
        <f>IF(YEAR(J$4)&gt;=FPFirstYear,IF(YEAR(J$4)&lt;=FPLastYear,J106+'Input|Step changes'!J40,""),"")</f>
        <v/>
      </c>
      <c r="K107" s="100" t="str">
        <f>IF(YEAR(K$4)&gt;=FPFirstYear,IF(YEAR(K$4)&lt;=FPLastYear,K106+'Input|Step changes'!K40,""),"")</f>
        <v/>
      </c>
      <c r="L107" s="100" t="str">
        <f>IF(YEAR(L$4)&gt;=FPFirstYear,IF(YEAR(L$4)&lt;=FPLastYear,L106+'Input|Step changes'!L40,""),"")</f>
        <v/>
      </c>
      <c r="M107" s="100" t="str">
        <f>IF(YEAR(M$4)&gt;=FPFirstYear,IF(YEAR(M$4)&lt;=FPLastYear,M106+'Input|Step changes'!M40,""),"")</f>
        <v/>
      </c>
      <c r="N107" s="100" t="str">
        <f>IF(YEAR(N$4)&gt;=FPFirstYear,IF(YEAR(N$4)&lt;=FPLastYear,N106+'Input|Step changes'!N40,""),"")</f>
        <v/>
      </c>
      <c r="O107" s="100">
        <f ca="1">IF(YEAR(O$4)&gt;=FPFirstYear,IF(YEAR(O$4)&lt;=FPLastYear,O106+'Input|Step changes'!O40,""),"")</f>
        <v>27.923588703531699</v>
      </c>
      <c r="P107" s="100">
        <f ca="1">IF(YEAR(P$4)&gt;=FPFirstYear,IF(YEAR(P$4)&lt;=FPLastYear,P106+'Input|Step changes'!P40,""),"")</f>
        <v>27.986279801176448</v>
      </c>
      <c r="Q107" s="100">
        <f ca="1">IF(YEAR(Q$4)&gt;=FPFirstYear,IF(YEAR(Q$4)&lt;=FPLastYear,Q106+'Input|Step changes'!Q40,""),"")</f>
        <v>28.060601771067752</v>
      </c>
      <c r="R107" s="100">
        <f ca="1">IF(YEAR(R$4)&gt;=FPFirstYear,IF(YEAR(R$4)&lt;=FPLastYear,R106+'Input|Step changes'!R40,""),"")</f>
        <v>28.106858315835144</v>
      </c>
      <c r="S107" s="100">
        <f ca="1">IF(YEAR(S$4)&gt;=FPFirstYear,IF(YEAR(S$4)&lt;=FPLastYear,S106+'Input|Step changes'!S40,""),"")</f>
        <v>28.151375703930793</v>
      </c>
      <c r="T107" s="100" t="str">
        <f>IF(YEAR(T$4)&gt;=FPFirstYear,IF(YEAR(T$4)&lt;=FPLastYear,T106+'Input|Step changes'!T40,""),"")</f>
        <v/>
      </c>
    </row>
    <row r="108" spans="1:39">
      <c r="C108" s="82"/>
      <c r="J108" s="69"/>
      <c r="K108" s="69"/>
      <c r="L108" s="69"/>
      <c r="M108" s="69"/>
      <c r="N108" s="24"/>
      <c r="O108" s="24"/>
      <c r="P108" s="24"/>
      <c r="Q108" s="24"/>
      <c r="R108" s="24"/>
      <c r="S108" s="24"/>
      <c r="T108" s="24"/>
    </row>
    <row r="109" spans="1:39" customFormat="1" ht="12.75">
      <c r="A109" s="36"/>
      <c r="B109" s="42" t="s">
        <v>23</v>
      </c>
      <c r="C109" s="36"/>
      <c r="D109" s="36"/>
      <c r="E109" s="36"/>
      <c r="F109" s="37"/>
      <c r="G109" s="37"/>
      <c r="H109" s="37"/>
      <c r="I109" s="37"/>
      <c r="J109" s="38"/>
      <c r="K109" s="39"/>
      <c r="L109" s="38"/>
      <c r="M109" s="39"/>
      <c r="N109" s="38"/>
      <c r="O109" s="38"/>
      <c r="P109" s="38"/>
      <c r="Q109" s="38"/>
      <c r="R109" s="38"/>
      <c r="S109" s="38"/>
      <c r="T109" s="38"/>
      <c r="U109" s="38"/>
      <c r="V109" s="38"/>
      <c r="W109" s="39"/>
      <c r="X109" s="39"/>
      <c r="Y109" s="40"/>
      <c r="Z109" s="40"/>
      <c r="AA109" s="40"/>
      <c r="AB109" s="40"/>
      <c r="AC109" s="40"/>
      <c r="AD109" s="41"/>
      <c r="AE109" s="41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2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</dataValidations>
  <hyperlinks>
    <hyperlink ref="J1" location="Index!A1" display="Back to Index" xr:uid="{00000000-0004-0000-0700-000000000000}"/>
    <hyperlink ref="V1" location="'Check|List'!A1" display="Overall Check:" xr:uid="{00000000-0004-0000-07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topLeftCell="D1" workbookViewId="0">
      <selection activeCell="O13" sqref="O13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32" customFormat="1" ht="15.75">
      <c r="B1" s="29" t="str">
        <f>Index!$B$1</f>
        <v>AER opex model v2.0</v>
      </c>
      <c r="C1" s="29"/>
      <c r="D1" s="29"/>
      <c r="E1" s="29"/>
      <c r="F1" s="30"/>
      <c r="G1" s="30"/>
      <c r="H1" s="30"/>
      <c r="I1" s="30"/>
      <c r="J1" s="31" t="s">
        <v>24</v>
      </c>
      <c r="L1" s="33" t="s">
        <v>25</v>
      </c>
      <c r="M1" s="50" t="s">
        <v>26</v>
      </c>
      <c r="N1" s="11" t="s">
        <v>27</v>
      </c>
      <c r="O1" s="12" t="s">
        <v>28</v>
      </c>
      <c r="R1" s="33" t="s">
        <v>29</v>
      </c>
      <c r="S1" s="34" t="s">
        <v>93</v>
      </c>
      <c r="T1" s="34"/>
      <c r="V1" s="121" t="s">
        <v>30</v>
      </c>
      <c r="W1" s="34" t="str">
        <f>'Check|List'!$S$1</f>
        <v>Check</v>
      </c>
    </row>
    <row r="2" spans="1:27" s="35" customFormat="1" ht="13.5" thickBot="1">
      <c r="A2" s="164"/>
      <c r="B2" s="165" t="str">
        <f>Index!$C$13</f>
        <v>Output | Models</v>
      </c>
      <c r="C2" s="165"/>
      <c r="D2" s="165"/>
      <c r="E2" s="165"/>
      <c r="F2" s="167"/>
      <c r="G2" s="167"/>
      <c r="H2" s="167"/>
      <c r="I2" s="167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</row>
    <row r="3" spans="1:27" s="59" customFormat="1">
      <c r="A3" s="173"/>
      <c r="B3" s="173"/>
      <c r="C3" s="173"/>
      <c r="D3" s="174"/>
      <c r="E3" s="174"/>
      <c r="F3" s="174"/>
      <c r="G3" s="174"/>
      <c r="H3" s="174"/>
      <c r="I3" s="174"/>
      <c r="J3" s="176" t="s">
        <v>40</v>
      </c>
      <c r="K3" s="176"/>
      <c r="L3" s="176"/>
      <c r="M3" s="174"/>
      <c r="N3" s="295"/>
      <c r="O3" s="295"/>
      <c r="P3" s="295"/>
      <c r="Q3" s="295"/>
      <c r="R3" s="295"/>
      <c r="S3" s="295"/>
      <c r="T3" s="174"/>
      <c r="U3" s="175"/>
      <c r="V3" s="175"/>
      <c r="W3" s="175"/>
      <c r="X3" s="175"/>
      <c r="Y3" s="175"/>
      <c r="Z3" s="175"/>
      <c r="AA3" s="175"/>
    </row>
    <row r="4" spans="1:27" customFormat="1">
      <c r="A4" s="60"/>
      <c r="B4" s="60"/>
      <c r="C4" s="60"/>
      <c r="D4" s="61" t="s">
        <v>33</v>
      </c>
      <c r="E4" s="61" t="s">
        <v>52</v>
      </c>
      <c r="F4" s="62" t="s">
        <v>55</v>
      </c>
      <c r="G4" s="63"/>
      <c r="H4" s="63"/>
      <c r="I4" s="63"/>
      <c r="J4" s="104">
        <f>DATE(PPFirstYear,MONTH('Input|General'!$G$9),1)</f>
        <v>45078</v>
      </c>
      <c r="K4" s="104">
        <f>DATE(PPFirstYear+1,MONTH('Input|General'!$G$9),1)</f>
        <v>45444</v>
      </c>
      <c r="L4" s="104">
        <f>DATE(PPFirstYear+2,MONTH('Input|General'!$G$9),1)</f>
        <v>45809</v>
      </c>
      <c r="M4" s="104">
        <f>DATE(PPFirstYear+3,MONTH('Input|General'!$G$9),1)</f>
        <v>46174</v>
      </c>
      <c r="N4" s="104">
        <f>DATE(PPFirstYear+4,MONTH('Input|General'!$G$9),1)</f>
        <v>46539</v>
      </c>
      <c r="O4" s="104">
        <f>DATE(PPFirstYear+5,MONTH('Input|General'!$G$9),1)</f>
        <v>46905</v>
      </c>
      <c r="P4" s="104">
        <f>DATE(PPFirstYear+6,MONTH('Input|General'!$G$9),1)</f>
        <v>47270</v>
      </c>
      <c r="Q4" s="104">
        <f>DATE(PPFirstYear+7,MONTH('Input|General'!$G$9),1)</f>
        <v>47635</v>
      </c>
      <c r="R4" s="104">
        <f>DATE(PPFirstYear+8,MONTH('Input|General'!$G$9),1)</f>
        <v>48000</v>
      </c>
      <c r="S4" s="104">
        <f>DATE(PPFirstYear+9,MONTH('Input|General'!$G$9),1)</f>
        <v>48366</v>
      </c>
      <c r="T4" s="104">
        <f>DATE(PPFirstYear+10,MONTH('Input|General'!$G$9),1)</f>
        <v>48731</v>
      </c>
      <c r="U4" s="64"/>
      <c r="V4" s="64"/>
      <c r="W4" s="65"/>
      <c r="X4" s="65"/>
    </row>
    <row r="5" spans="1:27" s="6" customFormat="1" ht="3" customHeight="1">
      <c r="D5" s="22"/>
      <c r="E5" s="22"/>
      <c r="F5" s="22"/>
      <c r="G5" s="22"/>
      <c r="H5" s="22"/>
      <c r="I5" s="22"/>
    </row>
    <row r="6" spans="1:27" s="6" customFormat="1" ht="9" customHeight="1">
      <c r="D6" s="22"/>
      <c r="E6" s="22"/>
      <c r="F6" s="22"/>
      <c r="G6" s="22"/>
      <c r="H6" s="22"/>
      <c r="I6" s="22"/>
    </row>
    <row r="7" spans="1:27" s="6" customFormat="1" ht="3" customHeight="1">
      <c r="D7" s="22"/>
      <c r="E7" s="22"/>
      <c r="F7" s="22"/>
      <c r="G7" s="22"/>
      <c r="H7" s="22"/>
      <c r="I7" s="22"/>
    </row>
    <row r="8" spans="1:27" customFormat="1" ht="12.75">
      <c r="A8" s="36"/>
      <c r="B8" s="42" t="s">
        <v>144</v>
      </c>
      <c r="C8" s="36"/>
      <c r="D8" s="36"/>
      <c r="E8" s="58" t="s">
        <v>47</v>
      </c>
      <c r="F8" s="132">
        <f>DATE(PPLastYear,MONTH('Input|General'!$G$9),1)</f>
        <v>46539</v>
      </c>
      <c r="G8" s="37"/>
      <c r="H8" s="37"/>
      <c r="I8" s="37"/>
      <c r="J8" s="44" t="s">
        <v>145</v>
      </c>
      <c r="K8" s="39"/>
      <c r="L8" s="38"/>
      <c r="M8" s="39"/>
      <c r="N8" s="38"/>
      <c r="O8" s="38"/>
      <c r="P8" s="38"/>
      <c r="Q8" s="38"/>
      <c r="R8" s="38"/>
      <c r="S8" s="38"/>
      <c r="T8" s="38"/>
      <c r="U8" s="38"/>
      <c r="V8" s="38"/>
      <c r="W8" s="39"/>
      <c r="X8" s="39"/>
    </row>
    <row r="9" spans="1:27" ht="4.5" customHeight="1"/>
    <row r="10" spans="1:27">
      <c r="M10" s="69"/>
      <c r="N10" s="69"/>
      <c r="O10" s="69"/>
      <c r="P10" s="69"/>
      <c r="Q10" s="69"/>
      <c r="R10" s="69"/>
      <c r="S10" s="69"/>
      <c r="T10" s="69"/>
    </row>
    <row r="11" spans="1:27">
      <c r="C11" s="9" t="s">
        <v>146</v>
      </c>
      <c r="D11" s="21" t="s">
        <v>33</v>
      </c>
      <c r="E11" s="21" t="s">
        <v>52</v>
      </c>
      <c r="F11" s="21" t="s">
        <v>55</v>
      </c>
      <c r="H11" s="21"/>
      <c r="I11" s="21"/>
      <c r="J11" s="108" t="str">
        <f>IF(YEAR(J$4)&gt;='Input|General'!$G$13,IF(YEAR(J$4)&lt;='Input|General'!$G$14,J$4,""),"")</f>
        <v/>
      </c>
      <c r="K11" s="108" t="str">
        <f>IF(YEAR(K$4)&gt;='Input|General'!$G$13,IF(YEAR(K$4)&lt;='Input|General'!$G$14,K$4,""),"")</f>
        <v/>
      </c>
      <c r="L11" s="108" t="str">
        <f>IF(YEAR(L$4)&gt;='Input|General'!$G$13,IF(YEAR(L$4)&lt;='Input|General'!$G$14,L$4,""),"")</f>
        <v/>
      </c>
      <c r="M11" s="108" t="str">
        <f>IF(YEAR(M$4)&gt;='Input|General'!$G$13,IF(YEAR(M$4)&lt;='Input|General'!$G$14,M$4,""),"")</f>
        <v/>
      </c>
      <c r="N11" s="108" t="str">
        <f>IF(YEAR(N$4)&gt;='Input|General'!$G$13,IF(YEAR(N$4)&lt;='Input|General'!$G$14,N$4,""),"")</f>
        <v/>
      </c>
      <c r="O11" s="108">
        <f>IF(YEAR(O$4)&gt;='Input|General'!$G$13,IF(YEAR(O$4)&lt;='Input|General'!$G$14,O$4,""),"")</f>
        <v>46905</v>
      </c>
      <c r="P11" s="108">
        <f>IF(YEAR(P$4)&gt;='Input|General'!$G$13,IF(YEAR(P$4)&lt;='Input|General'!$G$14,P$4,""),"")</f>
        <v>47270</v>
      </c>
      <c r="Q11" s="108">
        <f>IF(YEAR(Q$4)&gt;='Input|General'!$G$13,IF(YEAR(Q$4)&lt;='Input|General'!$G$14,Q$4,""),"")</f>
        <v>47635</v>
      </c>
      <c r="R11" s="108">
        <f>IF(YEAR(R$4)&gt;='Input|General'!$G$13,IF(YEAR(R$4)&lt;='Input|General'!$G$14,R$4,""),"")</f>
        <v>48000</v>
      </c>
      <c r="S11" s="108">
        <f>IF(YEAR(S$4)&gt;='Input|General'!$G$13,IF(YEAR(S$4)&lt;='Input|General'!$G$14,S$4,""),"")</f>
        <v>48366</v>
      </c>
      <c r="T11" s="108" t="str">
        <f>IF(YEAR(T$4)&gt;='Input|General'!$G$13,IF(YEAR(T$4)&lt;='Input|General'!$G$14,T$4,""),"")</f>
        <v/>
      </c>
      <c r="V11" s="89" t="s">
        <v>58</v>
      </c>
      <c r="W11" s="90"/>
      <c r="X11" s="90"/>
    </row>
    <row r="12" spans="1:27">
      <c r="C12" s="9"/>
      <c r="D12" s="21"/>
      <c r="E12" s="21"/>
      <c r="F12" s="21"/>
      <c r="H12" s="21"/>
      <c r="I12" s="21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V12" s="9"/>
    </row>
    <row r="13" spans="1:27">
      <c r="C13" s="15" t="str">
        <f>'Calc|Opex forecast'!C105</f>
        <v>Total forecast opex, excluding category specific forecasts</v>
      </c>
      <c r="D13" s="28" t="s">
        <v>147</v>
      </c>
      <c r="E13" s="16" t="str">
        <f>$E$8</f>
        <v>$millions</v>
      </c>
      <c r="F13" s="107">
        <f>$F$8</f>
        <v>46539</v>
      </c>
      <c r="H13" s="21"/>
      <c r="I13" s="21"/>
      <c r="J13" s="116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16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16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16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16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16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27.583512584863989</v>
      </c>
      <c r="P13" s="116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27.639757929036232</v>
      </c>
      <c r="Q13" s="116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27.712331197964282</v>
      </c>
      <c r="R13" s="116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27.760711312200268</v>
      </c>
      <c r="S13" s="116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27.807140365130035</v>
      </c>
      <c r="T13" s="116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101"/>
    </row>
    <row r="14" spans="1:27">
      <c r="C14" s="15">
        <f>'Input|Step changes'!C28</f>
        <v>0</v>
      </c>
      <c r="D14" s="28" t="s">
        <v>147</v>
      </c>
      <c r="E14" s="16" t="str">
        <f t="shared" ref="E14:E18" si="0">$E$8</f>
        <v>$millions</v>
      </c>
      <c r="F14" s="107">
        <f t="shared" ref="F14:F18" si="1">$F$8</f>
        <v>46539</v>
      </c>
      <c r="H14" s="21"/>
      <c r="I14" s="21"/>
      <c r="J14" s="116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16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16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16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16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16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P14" s="116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Q14" s="116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R14" s="116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S14" s="116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T14" s="116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101"/>
    </row>
    <row r="15" spans="1:27">
      <c r="C15" s="15">
        <f>'Input|Step changes'!C29</f>
        <v>0</v>
      </c>
      <c r="D15" s="28" t="s">
        <v>147</v>
      </c>
      <c r="E15" s="16" t="str">
        <f t="shared" si="0"/>
        <v>$millions</v>
      </c>
      <c r="F15" s="107">
        <f t="shared" si="1"/>
        <v>46539</v>
      </c>
      <c r="H15" s="21"/>
      <c r="I15" s="21"/>
      <c r="J15" s="116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16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16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16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16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16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P15" s="116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Q15" s="116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R15" s="116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S15" s="116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T15" s="116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101"/>
    </row>
    <row r="16" spans="1:27">
      <c r="C16" s="15">
        <f>'Input|Step changes'!C30</f>
        <v>0</v>
      </c>
      <c r="D16" s="28" t="s">
        <v>147</v>
      </c>
      <c r="E16" s="16" t="str">
        <f t="shared" si="0"/>
        <v>$millions</v>
      </c>
      <c r="F16" s="107">
        <f t="shared" si="1"/>
        <v>46539</v>
      </c>
      <c r="H16" s="21"/>
      <c r="I16" s="21"/>
      <c r="J16" s="116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16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16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16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16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16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P16" s="116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Q16" s="116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R16" s="116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S16" s="116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T16" s="116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101"/>
    </row>
    <row r="17" spans="1:24">
      <c r="C17" s="15">
        <f>'Input|Step changes'!C31</f>
        <v>0</v>
      </c>
      <c r="D17" s="28" t="s">
        <v>147</v>
      </c>
      <c r="E17" s="16" t="str">
        <f t="shared" si="0"/>
        <v>$millions</v>
      </c>
      <c r="F17" s="107">
        <f t="shared" si="1"/>
        <v>46539</v>
      </c>
      <c r="H17" s="21"/>
      <c r="I17" s="21"/>
      <c r="J17" s="116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16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16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16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16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16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16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16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16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16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16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33"/>
    </row>
    <row r="18" spans="1:24">
      <c r="C18" s="15">
        <f>'Input|Step changes'!C32</f>
        <v>0</v>
      </c>
      <c r="D18" s="28" t="s">
        <v>147</v>
      </c>
      <c r="E18" s="16" t="str">
        <f t="shared" si="0"/>
        <v>$millions</v>
      </c>
      <c r="F18" s="107">
        <f t="shared" si="1"/>
        <v>46539</v>
      </c>
      <c r="H18" s="21"/>
      <c r="I18" s="21"/>
      <c r="J18" s="116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16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16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16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16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16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16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16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16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16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16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33"/>
    </row>
    <row r="19" spans="1:24">
      <c r="D19" s="28"/>
      <c r="H19" s="21"/>
      <c r="I19" s="21"/>
      <c r="S19" s="24"/>
      <c r="T19" s="24"/>
    </row>
    <row r="20" spans="1:24" customFormat="1" ht="12.75">
      <c r="A20" s="36"/>
      <c r="B20" s="42" t="s">
        <v>23</v>
      </c>
      <c r="C20" s="36"/>
      <c r="D20" s="36"/>
      <c r="E20" s="36"/>
      <c r="F20" s="37"/>
      <c r="G20" s="37"/>
      <c r="H20" s="37"/>
      <c r="I20" s="37"/>
      <c r="J20" s="38"/>
      <c r="K20" s="39"/>
      <c r="L20" s="38"/>
      <c r="M20" s="39"/>
      <c r="N20" s="38"/>
      <c r="O20" s="38"/>
      <c r="P20" s="38"/>
      <c r="Q20" s="38"/>
      <c r="R20" s="38"/>
      <c r="S20" s="38"/>
      <c r="T20" s="38"/>
      <c r="U20" s="38"/>
      <c r="V20" s="38"/>
      <c r="W20" s="39"/>
      <c r="X20" s="39"/>
    </row>
    <row r="26" spans="1:24" hidden="1">
      <c r="M26" s="97"/>
      <c r="N26" s="97"/>
      <c r="O26" s="97"/>
      <c r="P26" s="97"/>
      <c r="Q26" s="97"/>
      <c r="R26" s="97"/>
      <c r="S26" s="97"/>
      <c r="T26" s="97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2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</dataValidations>
  <hyperlinks>
    <hyperlink ref="J1" location="Index!A1" display="Back to Index" xr:uid="{00000000-0004-0000-0800-000000000000}"/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V1" location="'Check|List'!A1" display="Overall Check:" xr:uid="{00000000-0004-0000-0800-000005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6DA8-BCDB-4DDA-84AB-4B36D582EE01}">
  <dimension ref="B1:L52"/>
  <sheetViews>
    <sheetView topLeftCell="B1" zoomScale="110" zoomScaleNormal="110" workbookViewId="0">
      <selection activeCell="M33" sqref="M33"/>
    </sheetView>
  </sheetViews>
  <sheetFormatPr defaultRowHeight="11.25"/>
  <cols>
    <col min="1" max="1" width="4.6640625" customWidth="1"/>
    <col min="2" max="2" width="53.1640625" bestFit="1" customWidth="1"/>
    <col min="3" max="10" width="18.5" customWidth="1"/>
    <col min="11" max="11" width="15.83203125" customWidth="1"/>
    <col min="12" max="25" width="13" customWidth="1"/>
  </cols>
  <sheetData>
    <row r="1" spans="2:12" ht="12" thickBot="1"/>
    <row r="2" spans="2:12" ht="15.75" thickBot="1">
      <c r="C2" s="186" t="s">
        <v>216</v>
      </c>
      <c r="D2" s="186" t="s">
        <v>148</v>
      </c>
      <c r="E2" s="186" t="s">
        <v>149</v>
      </c>
      <c r="F2" s="190" t="s">
        <v>150</v>
      </c>
      <c r="G2" s="190" t="s">
        <v>151</v>
      </c>
      <c r="H2" s="190" t="s">
        <v>152</v>
      </c>
      <c r="I2" s="190" t="s">
        <v>276</v>
      </c>
      <c r="J2" s="191" t="s">
        <v>277</v>
      </c>
    </row>
    <row r="3" spans="2:12" ht="12.75">
      <c r="B3" s="179" t="s">
        <v>153</v>
      </c>
      <c r="C3" s="192">
        <f>D3</f>
        <v>27748924.740347948</v>
      </c>
      <c r="D3" s="192">
        <f>E3</f>
        <v>27748924.740347948</v>
      </c>
      <c r="E3" s="192">
        <f>'Calc|Opex forecast'!L26*10^6</f>
        <v>27748924.740347948</v>
      </c>
      <c r="F3" s="193">
        <f>E3+E4</f>
        <v>27575810.118916068</v>
      </c>
      <c r="G3" s="193">
        <f t="shared" ref="G3:I3" si="0">F3+F4</f>
        <v>27575810.118916068</v>
      </c>
      <c r="H3" s="193">
        <f t="shared" si="0"/>
        <v>27575810.118916068</v>
      </c>
      <c r="I3" s="193">
        <f t="shared" si="0"/>
        <v>27575810.118916068</v>
      </c>
      <c r="J3" s="205">
        <f>I3+I4</f>
        <v>27575810.118916068</v>
      </c>
    </row>
    <row r="4" spans="2:12" ht="12.75">
      <c r="B4" s="180" t="s">
        <v>154</v>
      </c>
      <c r="C4" s="185"/>
      <c r="D4" s="185"/>
      <c r="E4" s="185">
        <f>'Calc|Opex forecast'!N31*1000000</f>
        <v>-173114.62143187839</v>
      </c>
      <c r="F4" s="183"/>
      <c r="G4" s="183"/>
      <c r="H4" s="183"/>
      <c r="I4" s="183"/>
      <c r="J4" s="184"/>
    </row>
    <row r="5" spans="2:12" ht="12.75">
      <c r="B5" s="181" t="s">
        <v>155</v>
      </c>
      <c r="C5" s="185"/>
      <c r="D5" s="185"/>
      <c r="E5" s="185"/>
      <c r="F5" s="183">
        <f>'Calc|Opex forecast'!O65*F3</f>
        <v>146313.08195226308</v>
      </c>
      <c r="G5" s="183">
        <f>'Calc|Opex forecast'!P65*G3</f>
        <v>342432.27802969667</v>
      </c>
      <c r="H5" s="183">
        <f>'Calc|Opex forecast'!Q65*H3</f>
        <v>556397.79874529841</v>
      </c>
      <c r="I5" s="183">
        <f>'Calc|Opex forecast'!R65*I3</f>
        <v>747125.61129491776</v>
      </c>
      <c r="J5" s="184">
        <f>'Calc|Opex forecast'!S65*J3</f>
        <v>937059.31682165561</v>
      </c>
    </row>
    <row r="6" spans="2:12" ht="12.75">
      <c r="B6" s="181" t="s">
        <v>156</v>
      </c>
      <c r="C6" s="185"/>
      <c r="D6" s="185"/>
      <c r="E6" s="185"/>
      <c r="F6" s="183"/>
      <c r="G6" s="183"/>
      <c r="H6" s="183"/>
      <c r="I6" s="183"/>
      <c r="J6" s="184"/>
    </row>
    <row r="7" spans="2:12" ht="12.75">
      <c r="B7" s="181" t="s">
        <v>157</v>
      </c>
      <c r="C7" s="185"/>
      <c r="D7" s="185"/>
      <c r="E7" s="185"/>
      <c r="F7" s="183">
        <f>-'Calc|Opex forecast'!O68*F3</f>
        <v>-137879.05059457739</v>
      </c>
      <c r="G7" s="183">
        <f>-'Calc|Opex forecast'!P68*G3</f>
        <v>-276447.49644212611</v>
      </c>
      <c r="H7" s="183">
        <f>-'Calc|Opex forecast'!Q68*H3</f>
        <v>-415708.78451891447</v>
      </c>
      <c r="I7" s="183">
        <f>-'Calc|Opex forecast'!R68*I3</f>
        <v>-555666.37903608766</v>
      </c>
      <c r="J7" s="184">
        <f>-'Calc|Opex forecast'!S68*J3</f>
        <v>-696323.76152584318</v>
      </c>
      <c r="L7" s="290"/>
    </row>
    <row r="8" spans="2:12" ht="12.75">
      <c r="B8" s="182" t="s">
        <v>135</v>
      </c>
      <c r="C8" s="185">
        <f>-'Calc|Opex forecast'!N38*1000000</f>
        <v>0</v>
      </c>
      <c r="D8" s="185"/>
      <c r="E8" s="185"/>
      <c r="F8" s="183"/>
      <c r="G8" s="183"/>
      <c r="H8" s="183"/>
      <c r="I8" s="183"/>
      <c r="J8" s="184"/>
      <c r="L8" s="290"/>
    </row>
    <row r="9" spans="2:12" ht="12.75">
      <c r="B9" s="182" t="s">
        <v>210</v>
      </c>
      <c r="C9" s="185">
        <f ca="1">'Calc|Opex forecast'!L20*1000000</f>
        <v>0</v>
      </c>
      <c r="D9" s="185"/>
      <c r="E9" s="185"/>
      <c r="F9" s="183">
        <f>'Calc|Opex forecast'!O93*1000000</f>
        <v>0</v>
      </c>
      <c r="G9" s="183">
        <f>'Calc|Opex forecast'!P93*1000000</f>
        <v>0</v>
      </c>
      <c r="H9" s="183">
        <f>'Calc|Opex forecast'!Q93*1000000</f>
        <v>0</v>
      </c>
      <c r="I9" s="183">
        <f>'Calc|Opex forecast'!R93*1000000</f>
        <v>0</v>
      </c>
      <c r="J9" s="184">
        <f>'Calc|Opex forecast'!S93*1000000</f>
        <v>0</v>
      </c>
      <c r="L9" s="290"/>
    </row>
    <row r="10" spans="2:12" ht="12.75">
      <c r="B10" s="204" t="s">
        <v>221</v>
      </c>
      <c r="C10" s="185"/>
      <c r="D10" s="185"/>
      <c r="E10" s="185"/>
      <c r="F10" s="183"/>
      <c r="G10" s="183"/>
      <c r="H10" s="183"/>
      <c r="I10" s="183"/>
      <c r="J10" s="184"/>
      <c r="L10" s="290"/>
    </row>
    <row r="11" spans="2:12" ht="13.5" thickBot="1">
      <c r="B11" s="203" t="s">
        <v>219</v>
      </c>
      <c r="C11" s="185"/>
      <c r="D11" s="185">
        <f>C52*10^6</f>
        <v>324794.38409292797</v>
      </c>
      <c r="E11" s="185">
        <f>D52*10^6</f>
        <v>312764.96245985659</v>
      </c>
      <c r="F11" s="183">
        <f>'Input|Step changes'!O40*1000000</f>
        <v>340076.11866771057</v>
      </c>
      <c r="G11" s="183">
        <f>'Input|Step changes'!P40*1000000</f>
        <v>346521.87214021635</v>
      </c>
      <c r="H11" s="183">
        <f>'Input|Step changes'!Q40*1000000</f>
        <v>348270.57310347096</v>
      </c>
      <c r="I11" s="183">
        <f>'Input|Step changes'!R40*1000000</f>
        <v>346147.00363487506</v>
      </c>
      <c r="J11" s="184">
        <f>'Input|Step changes'!S40*1000000</f>
        <v>344235.33880076016</v>
      </c>
    </row>
    <row r="12" spans="2:12" ht="15.75" thickBot="1">
      <c r="B12" s="189" t="s">
        <v>59</v>
      </c>
      <c r="C12" s="194">
        <f ca="1">SUM(C3:C11)</f>
        <v>27748924.740347948</v>
      </c>
      <c r="D12" s="194">
        <f>SUM(D3:D11)</f>
        <v>28073719.124440875</v>
      </c>
      <c r="E12" s="194">
        <f>SUM(E3:E11)</f>
        <v>27888575.081375923</v>
      </c>
      <c r="F12" s="194">
        <f>SUM(F3:F11)</f>
        <v>27924320.268941466</v>
      </c>
      <c r="G12" s="194">
        <f t="shared" ref="G12:J12" si="1">SUM(G3:G11)</f>
        <v>27988316.772643853</v>
      </c>
      <c r="H12" s="194">
        <f t="shared" si="1"/>
        <v>28064769.706245922</v>
      </c>
      <c r="I12" s="194">
        <f t="shared" si="1"/>
        <v>28113416.354809772</v>
      </c>
      <c r="J12" s="206">
        <f t="shared" si="1"/>
        <v>28160781.013012644</v>
      </c>
    </row>
    <row r="13" spans="2:12" ht="12.75">
      <c r="B13" s="204" t="s">
        <v>281</v>
      </c>
      <c r="F13" s="290">
        <f>F12-F11</f>
        <v>27584244.150273755</v>
      </c>
      <c r="G13" s="290">
        <f t="shared" ref="G13:J13" si="2">G12-G11</f>
        <v>27641794.900503635</v>
      </c>
      <c r="H13" s="290">
        <f t="shared" si="2"/>
        <v>27716499.133142449</v>
      </c>
      <c r="I13" s="290">
        <f t="shared" si="2"/>
        <v>27767269.351174898</v>
      </c>
      <c r="J13" s="290">
        <f t="shared" si="2"/>
        <v>27816545.674211882</v>
      </c>
      <c r="L13" s="290"/>
    </row>
    <row r="14" spans="2:12" ht="12" thickBot="1">
      <c r="E14" s="178"/>
      <c r="F14" s="178"/>
      <c r="G14" s="178"/>
      <c r="H14" s="178"/>
      <c r="I14" s="178"/>
      <c r="J14" s="178"/>
      <c r="K14" s="290"/>
    </row>
    <row r="15" spans="2:12" ht="15.75" thickBot="1">
      <c r="C15" s="186" t="s">
        <v>216</v>
      </c>
      <c r="D15" s="186" t="s">
        <v>148</v>
      </c>
      <c r="E15" s="186" t="s">
        <v>149</v>
      </c>
      <c r="F15" s="190" t="s">
        <v>150</v>
      </c>
      <c r="G15" s="190" t="s">
        <v>151</v>
      </c>
      <c r="H15" s="190" t="s">
        <v>152</v>
      </c>
      <c r="I15" s="190" t="s">
        <v>276</v>
      </c>
      <c r="J15" s="191" t="s">
        <v>277</v>
      </c>
    </row>
    <row r="16" spans="2:12" ht="12.75">
      <c r="B16" s="179" t="s">
        <v>217</v>
      </c>
      <c r="C16" s="196">
        <v>12070076</v>
      </c>
      <c r="D16" s="196">
        <f t="shared" ref="D16:I16" si="3">SUM(D3:D7)*0.8</f>
        <v>22199139.792278361</v>
      </c>
      <c r="E16" s="196">
        <f t="shared" si="3"/>
        <v>22060648.095132858</v>
      </c>
      <c r="F16" s="196">
        <f t="shared" si="3"/>
        <v>22067395.320219006</v>
      </c>
      <c r="G16" s="196">
        <f t="shared" si="3"/>
        <v>22113435.920402911</v>
      </c>
      <c r="H16" s="196">
        <f t="shared" si="3"/>
        <v>22173199.306513961</v>
      </c>
      <c r="I16" s="196">
        <f t="shared" si="3"/>
        <v>22213815.480939921</v>
      </c>
      <c r="J16" s="207">
        <f>SUM(J3:J7)*0.8</f>
        <v>22253236.539369509</v>
      </c>
    </row>
    <row r="17" spans="2:12" ht="12.75">
      <c r="B17" s="180" t="s">
        <v>218</v>
      </c>
      <c r="C17" s="185">
        <v>3421195</v>
      </c>
      <c r="D17" s="185">
        <f t="shared" ref="D17:E17" si="4">D12-D18-D16</f>
        <v>5549784.9480695873</v>
      </c>
      <c r="E17" s="185">
        <f t="shared" si="4"/>
        <v>5515162.0237832107</v>
      </c>
      <c r="F17" s="185">
        <f>F12-F18-F16</f>
        <v>5516848.8300547488</v>
      </c>
      <c r="G17" s="185">
        <f t="shared" ref="G17:I17" si="5">G12-G18-G16</f>
        <v>5528358.9801007248</v>
      </c>
      <c r="H17" s="185">
        <f t="shared" si="5"/>
        <v>5543299.8266284876</v>
      </c>
      <c r="I17" s="185">
        <f t="shared" si="5"/>
        <v>5553453.8702349775</v>
      </c>
      <c r="J17" s="208">
        <f>J12-J18-J16</f>
        <v>5563309.1348423734</v>
      </c>
    </row>
    <row r="18" spans="2:12" ht="12.75">
      <c r="B18" s="181" t="s">
        <v>219</v>
      </c>
      <c r="C18" s="185">
        <v>92884</v>
      </c>
      <c r="D18" s="185">
        <f t="shared" ref="D18:I18" si="6">D11</f>
        <v>324794.38409292797</v>
      </c>
      <c r="E18" s="185">
        <f t="shared" si="6"/>
        <v>312764.96245985659</v>
      </c>
      <c r="F18" s="185">
        <f t="shared" si="6"/>
        <v>340076.11866771057</v>
      </c>
      <c r="G18" s="185">
        <f t="shared" si="6"/>
        <v>346521.87214021635</v>
      </c>
      <c r="H18" s="185">
        <f t="shared" si="6"/>
        <v>348270.57310347096</v>
      </c>
      <c r="I18" s="185">
        <f t="shared" si="6"/>
        <v>346147.00363487506</v>
      </c>
      <c r="J18" s="208">
        <f>J11</f>
        <v>344235.33880076016</v>
      </c>
    </row>
    <row r="19" spans="2:12" ht="12.75">
      <c r="B19" s="198" t="s">
        <v>220</v>
      </c>
      <c r="C19" s="200">
        <v>0</v>
      </c>
      <c r="D19" s="200">
        <v>0</v>
      </c>
      <c r="E19" s="200">
        <v>0</v>
      </c>
      <c r="F19" s="200">
        <v>0</v>
      </c>
      <c r="G19" s="200">
        <v>0</v>
      </c>
      <c r="H19" s="200">
        <v>0</v>
      </c>
      <c r="I19" s="201">
        <v>0</v>
      </c>
      <c r="J19" s="201">
        <v>0</v>
      </c>
    </row>
    <row r="20" spans="2:12" ht="15.75" thickBot="1">
      <c r="B20" s="189" t="s">
        <v>59</v>
      </c>
      <c r="C20" s="209">
        <f t="shared" ref="C20:J20" si="7">SUM(C16:C19)</f>
        <v>15584155</v>
      </c>
      <c r="D20" s="209">
        <f t="shared" si="7"/>
        <v>28073719.124440875</v>
      </c>
      <c r="E20" s="209">
        <f t="shared" si="7"/>
        <v>27888575.081375923</v>
      </c>
      <c r="F20" s="210">
        <f t="shared" si="7"/>
        <v>27924320.268941466</v>
      </c>
      <c r="G20" s="210">
        <f t="shared" si="7"/>
        <v>27988316.772643853</v>
      </c>
      <c r="H20" s="210">
        <f t="shared" si="7"/>
        <v>28064769.706245922</v>
      </c>
      <c r="I20" s="210">
        <f t="shared" si="7"/>
        <v>28113416.354809772</v>
      </c>
      <c r="J20" s="202">
        <f t="shared" si="7"/>
        <v>28160781.013012644</v>
      </c>
      <c r="K20" s="187"/>
    </row>
    <row r="21" spans="2:12">
      <c r="F21" s="187"/>
      <c r="G21" s="187"/>
      <c r="H21" s="187"/>
      <c r="I21" s="187"/>
      <c r="J21" s="187"/>
      <c r="K21" s="187"/>
    </row>
    <row r="22" spans="2:12" ht="12" thickBot="1">
      <c r="F22" s="187"/>
      <c r="G22" s="187"/>
      <c r="H22" s="187"/>
      <c r="I22" s="187"/>
      <c r="J22" s="187"/>
      <c r="K22" s="187"/>
    </row>
    <row r="23" spans="2:12" ht="15.75" thickBot="1">
      <c r="C23" s="186" t="s">
        <v>216</v>
      </c>
      <c r="D23" s="186" t="s">
        <v>148</v>
      </c>
      <c r="E23" s="186" t="s">
        <v>149</v>
      </c>
      <c r="F23" s="190" t="s">
        <v>150</v>
      </c>
      <c r="G23" s="190" t="s">
        <v>151</v>
      </c>
      <c r="H23" s="190" t="s">
        <v>152</v>
      </c>
      <c r="I23" s="190" t="s">
        <v>276</v>
      </c>
      <c r="J23" s="191" t="s">
        <v>277</v>
      </c>
      <c r="K23" s="187"/>
    </row>
    <row r="24" spans="2:12" ht="12.75">
      <c r="B24" s="179" t="s">
        <v>222</v>
      </c>
      <c r="C24" s="196">
        <f ca="1">0.7*C12</f>
        <v>19424247.318243563</v>
      </c>
      <c r="D24" s="196">
        <f t="shared" ref="D24:E24" si="8">0.7*D12</f>
        <v>19651603.387108613</v>
      </c>
      <c r="E24" s="196">
        <f t="shared" si="8"/>
        <v>19522002.556963146</v>
      </c>
      <c r="F24" s="195">
        <f>0.7*F12</f>
        <v>19547024.188259024</v>
      </c>
      <c r="G24" s="195">
        <f t="shared" ref="G24:J24" si="9">0.7*G12</f>
        <v>19591821.740850694</v>
      </c>
      <c r="H24" s="195">
        <f t="shared" si="9"/>
        <v>19645338.794372145</v>
      </c>
      <c r="I24" s="195">
        <f t="shared" si="9"/>
        <v>19679391.448366839</v>
      </c>
      <c r="J24" s="211">
        <f t="shared" si="9"/>
        <v>19712546.709108848</v>
      </c>
      <c r="K24" s="187"/>
      <c r="L24" s="187"/>
    </row>
    <row r="25" spans="2:12" ht="12.75">
      <c r="B25" s="180" t="s">
        <v>223</v>
      </c>
      <c r="C25" s="185">
        <v>0</v>
      </c>
      <c r="D25" s="197">
        <v>0</v>
      </c>
      <c r="E25" s="197">
        <v>0</v>
      </c>
      <c r="F25" s="197">
        <v>0</v>
      </c>
      <c r="G25" s="197">
        <v>0</v>
      </c>
      <c r="H25" s="197">
        <v>0</v>
      </c>
      <c r="I25" s="197">
        <v>0</v>
      </c>
      <c r="J25" s="212">
        <v>0</v>
      </c>
    </row>
    <row r="26" spans="2:12" ht="12.75">
      <c r="B26" s="181" t="s">
        <v>224</v>
      </c>
      <c r="C26" s="185">
        <v>0</v>
      </c>
      <c r="D26" s="197">
        <v>0</v>
      </c>
      <c r="E26" s="197">
        <v>0</v>
      </c>
      <c r="F26" s="197">
        <v>0</v>
      </c>
      <c r="G26" s="197">
        <v>0</v>
      </c>
      <c r="H26" s="197">
        <v>0</v>
      </c>
      <c r="I26" s="197">
        <v>0</v>
      </c>
      <c r="J26" s="212">
        <v>0</v>
      </c>
    </row>
    <row r="27" spans="2:12" ht="12.75">
      <c r="B27" s="198" t="s">
        <v>225</v>
      </c>
      <c r="C27" s="200">
        <f ca="1">0.3*C12</f>
        <v>8324677.4221043838</v>
      </c>
      <c r="D27" s="200">
        <f t="shared" ref="D27:E27" si="10">0.3*D12</f>
        <v>8422115.7373322621</v>
      </c>
      <c r="E27" s="200">
        <f t="shared" si="10"/>
        <v>8366572.5244127763</v>
      </c>
      <c r="F27" s="199">
        <f>0.3*F12</f>
        <v>8377296.0806824397</v>
      </c>
      <c r="G27" s="199">
        <f t="shared" ref="G27:J27" si="11">0.3*G12</f>
        <v>8396495.0317931548</v>
      </c>
      <c r="H27" s="199">
        <f t="shared" si="11"/>
        <v>8419430.9118737765</v>
      </c>
      <c r="I27" s="199">
        <f t="shared" si="11"/>
        <v>8434024.9064429309</v>
      </c>
      <c r="J27" s="213">
        <f t="shared" si="11"/>
        <v>8448234.3039037921</v>
      </c>
    </row>
    <row r="28" spans="2:12" ht="15.75" thickBot="1">
      <c r="B28" s="189" t="s">
        <v>59</v>
      </c>
      <c r="C28" s="209">
        <f ca="1">SUM(C24:C27)</f>
        <v>27748924.740347948</v>
      </c>
      <c r="D28" s="209">
        <f t="shared" ref="D28:J28" si="12">SUM(D24:D27)</f>
        <v>28073719.124440875</v>
      </c>
      <c r="E28" s="209">
        <f t="shared" si="12"/>
        <v>27888575.081375923</v>
      </c>
      <c r="F28" s="210">
        <f t="shared" si="12"/>
        <v>27924320.268941462</v>
      </c>
      <c r="G28" s="210">
        <f t="shared" si="12"/>
        <v>27988316.772643849</v>
      </c>
      <c r="H28" s="210">
        <f t="shared" si="12"/>
        <v>28064769.706245922</v>
      </c>
      <c r="I28" s="210">
        <f t="shared" si="12"/>
        <v>28113416.354809768</v>
      </c>
      <c r="J28" s="202">
        <f t="shared" si="12"/>
        <v>28160781.01301264</v>
      </c>
    </row>
    <row r="31" spans="2:12">
      <c r="E31" s="289"/>
      <c r="F31" s="289">
        <f t="shared" ref="F31:J31" si="13">F3/1000000</f>
        <v>27.575810118916067</v>
      </c>
      <c r="G31" s="289">
        <f t="shared" si="13"/>
        <v>27.575810118916067</v>
      </c>
      <c r="H31" s="289">
        <f t="shared" si="13"/>
        <v>27.575810118916067</v>
      </c>
      <c r="I31" s="289">
        <f t="shared" si="13"/>
        <v>27.575810118916067</v>
      </c>
      <c r="J31" s="289">
        <f t="shared" si="13"/>
        <v>27.575810118916067</v>
      </c>
      <c r="K31" s="291">
        <f>SUM(F31:J31)</f>
        <v>137.87905059458035</v>
      </c>
    </row>
    <row r="32" spans="2:12">
      <c r="E32" s="289"/>
      <c r="F32" s="289">
        <f t="shared" ref="F32:J38" si="14">F4/1000000</f>
        <v>0</v>
      </c>
      <c r="G32" s="289">
        <f t="shared" si="14"/>
        <v>0</v>
      </c>
      <c r="H32" s="289">
        <f t="shared" si="14"/>
        <v>0</v>
      </c>
      <c r="I32" s="289">
        <f t="shared" si="14"/>
        <v>0</v>
      </c>
      <c r="J32" s="289">
        <f t="shared" si="14"/>
        <v>0</v>
      </c>
      <c r="K32" s="291">
        <f t="shared" ref="K32:K41" si="15">SUM(F32:J32)</f>
        <v>0</v>
      </c>
    </row>
    <row r="33" spans="2:11">
      <c r="E33" s="289"/>
      <c r="F33" s="289">
        <f t="shared" si="14"/>
        <v>0.14631308195226309</v>
      </c>
      <c r="G33" s="289">
        <f t="shared" si="14"/>
        <v>0.34243227802969667</v>
      </c>
      <c r="H33" s="289">
        <f t="shared" si="14"/>
        <v>0.55639779874529838</v>
      </c>
      <c r="I33" s="289">
        <f t="shared" si="14"/>
        <v>0.74712561129491772</v>
      </c>
      <c r="J33" s="289">
        <f t="shared" si="14"/>
        <v>0.93705931682165555</v>
      </c>
      <c r="K33" s="291">
        <f t="shared" si="15"/>
        <v>2.7293280868438314</v>
      </c>
    </row>
    <row r="34" spans="2:11">
      <c r="E34" s="289"/>
      <c r="F34" s="289">
        <f t="shared" si="14"/>
        <v>0</v>
      </c>
      <c r="G34" s="289">
        <f t="shared" si="14"/>
        <v>0</v>
      </c>
      <c r="H34" s="289">
        <f t="shared" si="14"/>
        <v>0</v>
      </c>
      <c r="I34" s="289">
        <f t="shared" si="14"/>
        <v>0</v>
      </c>
      <c r="J34" s="289">
        <f t="shared" si="14"/>
        <v>0</v>
      </c>
      <c r="K34" s="291">
        <f t="shared" si="15"/>
        <v>0</v>
      </c>
    </row>
    <row r="35" spans="2:11">
      <c r="E35" s="289"/>
      <c r="F35" s="289">
        <f t="shared" si="14"/>
        <v>-0.13787905059457739</v>
      </c>
      <c r="G35" s="289">
        <f t="shared" si="14"/>
        <v>-0.27644749644212613</v>
      </c>
      <c r="H35" s="289">
        <f t="shared" si="14"/>
        <v>-0.41570878451891446</v>
      </c>
      <c r="I35" s="289">
        <f t="shared" si="14"/>
        <v>-0.55566637903608762</v>
      </c>
      <c r="J35" s="289">
        <f t="shared" si="14"/>
        <v>-0.69632376152584319</v>
      </c>
      <c r="K35" s="291">
        <f t="shared" si="15"/>
        <v>-2.0820254721175488</v>
      </c>
    </row>
    <row r="36" spans="2:11">
      <c r="B36" t="s">
        <v>286</v>
      </c>
      <c r="D36" t="s">
        <v>288</v>
      </c>
      <c r="E36" s="289"/>
      <c r="F36" s="289">
        <f t="shared" si="14"/>
        <v>0</v>
      </c>
      <c r="G36" s="289">
        <f t="shared" si="14"/>
        <v>0</v>
      </c>
      <c r="H36" s="289">
        <f t="shared" si="14"/>
        <v>0</v>
      </c>
      <c r="I36" s="289">
        <f t="shared" si="14"/>
        <v>0</v>
      </c>
      <c r="J36" s="289">
        <f t="shared" si="14"/>
        <v>0</v>
      </c>
      <c r="K36" s="291">
        <f t="shared" si="15"/>
        <v>0</v>
      </c>
    </row>
    <row r="37" spans="2:11" ht="12">
      <c r="B37" t="s">
        <v>284</v>
      </c>
      <c r="C37" s="183">
        <v>5384937.2633514116</v>
      </c>
      <c r="D37" t="s">
        <v>289</v>
      </c>
      <c r="E37" s="289"/>
      <c r="F37" s="289">
        <f t="shared" si="14"/>
        <v>0</v>
      </c>
      <c r="G37" s="289">
        <f t="shared" si="14"/>
        <v>0</v>
      </c>
      <c r="H37" s="289">
        <f t="shared" si="14"/>
        <v>0</v>
      </c>
      <c r="I37" s="289">
        <f t="shared" si="14"/>
        <v>0</v>
      </c>
      <c r="J37" s="289">
        <f t="shared" si="14"/>
        <v>0</v>
      </c>
      <c r="K37" s="291">
        <f t="shared" si="15"/>
        <v>0</v>
      </c>
    </row>
    <row r="38" spans="2:11" ht="12">
      <c r="B38" t="s">
        <v>285</v>
      </c>
      <c r="C38" s="183">
        <f>('Input|Reported opex'!L37-'Input|Reported opex'!L42)*10^6</f>
        <v>25197000</v>
      </c>
      <c r="D38" t="s">
        <v>290</v>
      </c>
      <c r="E38" s="289"/>
      <c r="F38" s="289">
        <f t="shared" si="14"/>
        <v>0</v>
      </c>
      <c r="G38" s="289">
        <f t="shared" si="14"/>
        <v>0</v>
      </c>
      <c r="H38" s="289">
        <f t="shared" si="14"/>
        <v>0</v>
      </c>
      <c r="I38" s="289">
        <f t="shared" si="14"/>
        <v>0</v>
      </c>
      <c r="J38" s="289">
        <f t="shared" si="14"/>
        <v>0</v>
      </c>
      <c r="K38" s="291">
        <f t="shared" si="15"/>
        <v>0</v>
      </c>
    </row>
    <row r="39" spans="2:11">
      <c r="C39" s="293">
        <f>C37/C38</f>
        <v>0.21371342871577614</v>
      </c>
      <c r="D39" t="s">
        <v>287</v>
      </c>
      <c r="E39" s="289"/>
      <c r="F39" s="289">
        <f t="shared" ref="F39:J39" si="16">F11/1000000</f>
        <v>0.34007611866771059</v>
      </c>
      <c r="G39" s="289">
        <f t="shared" si="16"/>
        <v>0.34652187214021635</v>
      </c>
      <c r="H39" s="289">
        <f t="shared" si="16"/>
        <v>0.34827057310347098</v>
      </c>
      <c r="I39" s="289">
        <f t="shared" si="16"/>
        <v>0.34614700363487505</v>
      </c>
      <c r="J39" s="289">
        <f t="shared" si="16"/>
        <v>0.34423533880076018</v>
      </c>
      <c r="K39" s="291">
        <f t="shared" si="15"/>
        <v>1.7252509063470332</v>
      </c>
    </row>
    <row r="40" spans="2:11">
      <c r="E40" s="289" t="s">
        <v>283</v>
      </c>
      <c r="F40" s="291">
        <f t="shared" ref="F40:J40" si="17">F12/1000000</f>
        <v>27.924320268941464</v>
      </c>
      <c r="G40" s="291">
        <f t="shared" si="17"/>
        <v>27.988316772643852</v>
      </c>
      <c r="H40" s="291">
        <f t="shared" si="17"/>
        <v>28.064769706245922</v>
      </c>
      <c r="I40" s="291">
        <f t="shared" si="17"/>
        <v>28.113416354809772</v>
      </c>
      <c r="J40" s="291">
        <f t="shared" si="17"/>
        <v>28.160781013012645</v>
      </c>
      <c r="K40" s="291">
        <f t="shared" si="15"/>
        <v>140.25160411565366</v>
      </c>
    </row>
    <row r="41" spans="2:11">
      <c r="E41" t="s">
        <v>282</v>
      </c>
      <c r="F41" s="292">
        <f>F40-F39</f>
        <v>27.584244150273754</v>
      </c>
      <c r="G41" s="292">
        <f t="shared" ref="G41:J41" si="18">G40-G39</f>
        <v>27.641794900503637</v>
      </c>
      <c r="H41" s="292">
        <f t="shared" si="18"/>
        <v>27.716499133142452</v>
      </c>
      <c r="I41" s="292">
        <f t="shared" si="18"/>
        <v>27.767269351174896</v>
      </c>
      <c r="J41" s="292">
        <f t="shared" si="18"/>
        <v>27.816545674211884</v>
      </c>
      <c r="K41" s="291">
        <f t="shared" si="15"/>
        <v>138.52635320930662</v>
      </c>
    </row>
    <row r="49" spans="2:5">
      <c r="B49" s="294" t="s">
        <v>291</v>
      </c>
      <c r="C49" s="294" t="s">
        <v>148</v>
      </c>
      <c r="D49" s="294" t="s">
        <v>149</v>
      </c>
      <c r="E49" s="294" t="s">
        <v>292</v>
      </c>
    </row>
    <row r="50" spans="2:5">
      <c r="B50" t="s">
        <v>74</v>
      </c>
      <c r="C50">
        <v>0.27</v>
      </c>
      <c r="D50">
        <v>0.26</v>
      </c>
    </row>
    <row r="52" spans="2:5">
      <c r="B52" t="s">
        <v>293</v>
      </c>
      <c r="C52">
        <f>('Input|Inflation'!$F$90/'Input|Inflation'!$F$70)*C50</f>
        <v>0.32479438409292799</v>
      </c>
      <c r="D52">
        <f>('Input|Inflation'!$F$90/'Input|Inflation'!$F$70)*D50</f>
        <v>0.31276496245985658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19</vt:i4>
      </vt:variant>
    </vt:vector>
  </HeadingPairs>
  <TitlesOfParts>
    <vt:vector size="31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RIN data extract</vt:lpstr>
      <vt:lpstr>Historical Opex</vt:lpstr>
      <vt:lpstr>Lookup|Tables</vt:lpstr>
      <vt:lpstr>Check|List</vt:lpstr>
      <vt:lpstr>BaseYear</vt:lpstr>
      <vt:lpstr>dollars</vt:lpstr>
      <vt:lpstr>Drc</vt:lpstr>
      <vt:lpstr>Dv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2026-07-13T05:27:37Z</dcterms:created>
  <dcterms:modified xsi:type="dcterms:W3CDTF">2026-07-13T05:28:46Z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2026-07-13T05:28:35Z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d6d19f61-6ddb-449d-acb4-6c4d0aa9f8c7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