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8_{EDDD2714-FCAC-4F75-88EB-929CECBAC4A4}" xr6:coauthVersionLast="47" xr6:coauthVersionMax="47" xr10:uidLastSave="{00000000-0000-0000-0000-000000000000}"/>
  <bookViews>
    <workbookView xWindow="-120" yWindow="-120" windowWidth="29040" windowHeight="15720" xr2:uid="{00000000-000D-0000-FFFF-FFFF00000000}"/>
  </bookViews>
  <sheets>
    <sheet name="Business &amp; other details" sheetId="13" r:id="rId1"/>
    <sheet name="Indicative bill impact" sheetId="6" r:id="rId2"/>
  </sheets>
  <definedNames>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020202_UOM">#REF!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 i="13" l="1"/>
  <c r="V2" i="13"/>
  <c r="AL17" i="13"/>
  <c r="AL23" i="13"/>
  <c r="BQ23" i="13"/>
  <c r="AL24" i="13"/>
  <c r="BQ24" i="13"/>
  <c r="AL25" i="13"/>
  <c r="BQ25" i="13"/>
  <c r="AL26" i="13"/>
  <c r="BQ26" i="13"/>
  <c r="AL62" i="13"/>
  <c r="BV44" i="13" l="1"/>
  <c r="BM44" i="13"/>
  <c r="BD44" i="13"/>
  <c r="BD48" i="13"/>
  <c r="BD52" i="13"/>
  <c r="AU44" i="13"/>
  <c r="AL44" i="13"/>
  <c r="BV43" i="13"/>
  <c r="BM43" i="13"/>
  <c r="BD43" i="13"/>
  <c r="AU43" i="13"/>
  <c r="AL43" i="13"/>
  <c r="BV42" i="13"/>
  <c r="BM42" i="13"/>
  <c r="BD42" i="13"/>
  <c r="AU42" i="13"/>
  <c r="AL46" i="13" l="1"/>
  <c r="D25" i="6"/>
  <c r="D10" i="6"/>
  <c r="BV46" i="13"/>
  <c r="D17" i="6"/>
  <c r="AU52" i="13"/>
  <c r="BM51" i="13"/>
  <c r="BM47" i="13"/>
  <c r="AU50" i="13"/>
  <c r="BD50" i="13"/>
  <c r="AL51" i="13"/>
  <c r="AL50" i="13"/>
  <c r="AU51" i="13"/>
  <c r="AL52" i="13"/>
  <c r="BD51" i="13"/>
  <c r="BM52" i="13"/>
  <c r="BV52" i="13"/>
  <c r="BV51" i="13"/>
  <c r="BV50" i="13"/>
  <c r="BM50" i="13"/>
  <c r="BD46" i="13"/>
  <c r="AL48" i="13"/>
  <c r="AU47" i="13"/>
  <c r="BV48" i="13"/>
  <c r="AU46" i="13"/>
  <c r="AL47" i="13"/>
  <c r="BV47" i="13"/>
  <c r="BM48" i="13"/>
  <c r="BM46" i="13"/>
  <c r="BD47" i="13"/>
  <c r="AU48" i="13"/>
  <c r="B55" i="6" l="1"/>
  <c r="B48" i="6"/>
  <c r="G33" i="6"/>
  <c r="F33" i="6" l="1"/>
  <c r="I33" i="6"/>
  <c r="H33" i="6"/>
  <c r="E37" i="6" l="1"/>
  <c r="E38" i="6" s="1"/>
  <c r="D55" i="6"/>
  <c r="D53" i="6"/>
  <c r="D48" i="6"/>
  <c r="D46" i="6"/>
  <c r="E52" i="6"/>
  <c r="E45" i="6"/>
  <c r="E40" i="6"/>
  <c r="F40" i="6" s="1"/>
  <c r="E32" i="6"/>
  <c r="B2" i="6"/>
  <c r="B1" i="6"/>
  <c r="E46" i="6" l="1"/>
  <c r="F37" i="6"/>
  <c r="F41" i="6"/>
  <c r="G40" i="6"/>
  <c r="E41" i="6"/>
  <c r="E55" i="6" s="1"/>
  <c r="E48" i="6" l="1"/>
  <c r="F48" i="6" s="1"/>
  <c r="F38" i="6"/>
  <c r="G37" i="6"/>
  <c r="F55" i="6"/>
  <c r="E56" i="6"/>
  <c r="G41" i="6"/>
  <c r="H40" i="6"/>
  <c r="E49" i="6" l="1"/>
  <c r="G48" i="6"/>
  <c r="E53" i="6"/>
  <c r="G55" i="6"/>
  <c r="F56" i="6"/>
  <c r="H41" i="6"/>
  <c r="I40" i="6"/>
  <c r="J41" i="6" s="1"/>
  <c r="F49" i="6"/>
  <c r="G38" i="6"/>
  <c r="H37" i="6"/>
  <c r="H48" i="6" l="1"/>
  <c r="F53" i="6"/>
  <c r="F54" i="6" s="1"/>
  <c r="E54" i="6"/>
  <c r="E47" i="6"/>
  <c r="F46" i="6"/>
  <c r="F47" i="6" s="1"/>
  <c r="G56" i="6"/>
  <c r="H55" i="6"/>
  <c r="H38" i="6"/>
  <c r="I37" i="6"/>
  <c r="J38" i="6" s="1"/>
  <c r="G49" i="6"/>
  <c r="I41" i="6"/>
  <c r="I48" i="6" l="1"/>
  <c r="I49" i="6" s="1"/>
  <c r="G53" i="6"/>
  <c r="G54" i="6" s="1"/>
  <c r="G46" i="6"/>
  <c r="G47" i="6" s="1"/>
  <c r="H49" i="6"/>
  <c r="H56" i="6"/>
  <c r="I55" i="6"/>
  <c r="I38" i="6"/>
  <c r="J49" i="6" l="1"/>
  <c r="K48" i="6"/>
  <c r="I56" i="6"/>
  <c r="J56" i="6" s="1"/>
  <c r="K55" i="6"/>
  <c r="K49" i="6"/>
  <c r="L49" i="6" s="1"/>
  <c r="H53" i="6"/>
  <c r="H54" i="6" s="1"/>
  <c r="H46" i="6"/>
  <c r="H47" i="6" s="1"/>
  <c r="K56" i="6" l="1"/>
  <c r="L56" i="6" s="1"/>
  <c r="I53" i="6"/>
  <c r="K53" i="6" s="1"/>
  <c r="I46" i="6"/>
  <c r="I47" i="6" s="1"/>
  <c r="K47" i="6" s="1"/>
  <c r="L47" i="6" s="1"/>
  <c r="J47" i="6" l="1"/>
  <c r="K46" i="6"/>
  <c r="I54" i="6"/>
  <c r="K54" i="6" l="1"/>
  <c r="L54" i="6" s="1"/>
  <c r="J54" i="6"/>
  <c r="F52" i="6" l="1"/>
  <c r="F45" i="6"/>
  <c r="F32" i="6"/>
  <c r="G45" i="6"/>
  <c r="G32" i="6"/>
  <c r="G52" i="6"/>
  <c r="B40" i="6"/>
  <c r="B41" i="6"/>
  <c r="B49" i="6"/>
  <c r="B56" i="6"/>
  <c r="H32" i="6" l="1"/>
  <c r="H45" i="6"/>
  <c r="H52" i="6"/>
  <c r="D52" i="6"/>
  <c r="D45" i="6"/>
  <c r="D32" i="6"/>
  <c r="I32" i="6" l="1"/>
  <c r="I52" i="6"/>
  <c r="J52" i="6" s="1"/>
  <c r="I45" i="6"/>
  <c r="J45" i="6" s="1"/>
</calcChain>
</file>

<file path=xl/sharedStrings.xml><?xml version="1.0" encoding="utf-8"?>
<sst xmlns="http://schemas.openxmlformats.org/spreadsheetml/2006/main" count="93" uniqueCount="73">
  <si>
    <t>Residential customer</t>
  </si>
  <si>
    <t>Annual price path (per cent, nominal)</t>
  </si>
  <si>
    <t>Small business customer</t>
  </si>
  <si>
    <t>Roma to Brisbane Pipeline</t>
  </si>
  <si>
    <t>Consolidated</t>
  </si>
  <si>
    <t>Public</t>
  </si>
  <si>
    <t>Regulatory proposal</t>
  </si>
  <si>
    <t>2021-22</t>
  </si>
  <si>
    <t>2025-26</t>
  </si>
  <si>
    <t>2027-28</t>
  </si>
  <si>
    <t>BUSINESS &amp; OTHER DETAILS</t>
  </si>
  <si>
    <t>ENTITY DETAILS</t>
  </si>
  <si>
    <t>Short name</t>
  </si>
  <si>
    <t>Address 1</t>
  </si>
  <si>
    <t>Address 2</t>
  </si>
  <si>
    <t>Suburb</t>
  </si>
  <si>
    <t>State</t>
  </si>
  <si>
    <t>REGULATORY CONTROL PERIODS</t>
  </si>
  <si>
    <t>Source</t>
  </si>
  <si>
    <t>.</t>
  </si>
  <si>
    <t>Submission Date</t>
  </si>
  <si>
    <t>dd/mm/yy</t>
  </si>
  <si>
    <t>Annual price path (index, nominal)</t>
  </si>
  <si>
    <t>Source(s) of data:</t>
  </si>
  <si>
    <t>Tariff type</t>
  </si>
  <si>
    <t>Annual Average</t>
  </si>
  <si>
    <t>Forecast inflation (per cent)</t>
  </si>
  <si>
    <t>Forecast X factors (per cent)</t>
  </si>
  <si>
    <t>Annual change ($, nominal)</t>
  </si>
  <si>
    <t>Average annual impact on total bill (%)</t>
  </si>
  <si>
    <t>Name</t>
  </si>
  <si>
    <t>Please enter date this file submitted to AER</t>
  </si>
  <si>
    <t>Amended RIN 
Amendment Reason</t>
  </si>
  <si>
    <t>Confidentiality Status</t>
  </si>
  <si>
    <t>Data Quality</t>
  </si>
  <si>
    <t>THIS FILE</t>
  </si>
  <si>
    <t>RIN type</t>
  </si>
  <si>
    <t>SUBMISSION DETAILS</t>
  </si>
  <si>
    <t>Final year</t>
  </si>
  <si>
    <t>ANNUAL RINS</t>
  </si>
  <si>
    <t>Commencing year</t>
  </si>
  <si>
    <t>Previous period</t>
  </si>
  <si>
    <t>Current period</t>
  </si>
  <si>
    <t>RESETS</t>
  </si>
  <si>
    <t>Forthcoming period</t>
  </si>
  <si>
    <t>Email</t>
  </si>
  <si>
    <t>Phone</t>
  </si>
  <si>
    <t>Contact Names</t>
  </si>
  <si>
    <t>`</t>
  </si>
  <si>
    <t>Post code</t>
  </si>
  <si>
    <t>Postal Address</t>
  </si>
  <si>
    <t>Business Address</t>
  </si>
  <si>
    <t>ACN/ABN</t>
  </si>
  <si>
    <t>Business Name</t>
  </si>
  <si>
    <t>SUBMISSION PARTICULARS INPUT SHEET</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</si>
  <si>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</si>
  <si>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INSTRUCTIONS</t>
  </si>
  <si>
    <t>A. ANNUAL USAGE PER CUSTOMER</t>
  </si>
  <si>
    <t>Proportion (%)</t>
  </si>
  <si>
    <t>B. TYPICAL ANNUAL GAS BILL</t>
  </si>
  <si>
    <t>MJ</t>
  </si>
  <si>
    <t>Small Business customer</t>
  </si>
  <si>
    <t>1 - TYPICAL GAS BILL</t>
  </si>
  <si>
    <t>INDICATIVE IMPACT OF THE REGULATORY PROPOSAL ON THE AVERAGE GAS BILL</t>
  </si>
  <si>
    <t>DECEMBER 2020</t>
  </si>
  <si>
    <t>3 - Transmission BILL COMPONENT</t>
  </si>
  <si>
    <t>Transmission charges bill component ($, nominal)</t>
  </si>
  <si>
    <t>C. TRANSMISSION COSTS AS A PROPORTION OF A TYPICAL CUSTOMER'S GAS BILL</t>
  </si>
  <si>
    <t>2 - INDICATIVE ANNUAL AVERAGE TRANSMISSION PRICE IMPACT</t>
  </si>
  <si>
    <t>2027-32 RESET RIN</t>
  </si>
  <si>
    <t>AllGas</t>
  </si>
  <si>
    <t>RBP AA: Reference Tariff Model</t>
  </si>
  <si>
    <t>Annual retail markets report 2023–24 Fig 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</si>
</sst>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0.0"/>
    <numFmt numFmtId="166" formatCode="##\ ###\ ###\ ###\ ##0"/>
    <numFmt numFmtId="169" formatCode="&quot;$&quot;#,##0"/>
    <numFmt numFmtId="170" formatCode="0.0000%"/>
    <numFmt numFmtId="171" formatCode="_-* #,##0.000_-;\-* #,##0.000_-;_-* &quot;-&quot;??_-;_-@_-"/>
    <numFmt numFmtId="172" formatCode="0.000%"/>
    <numFmt numFmtId="173" formatCode="_-* #,##0_-;\-* #,##0_-;_-* &quot;-&quot;??_-;_-@_-"/>
    <numFmt numFmtId="177" formatCode="0#\ ####\ ####"/>
    <numFmt numFmtId="178" formatCode="0.0%"/>
  </numFmts>
  <fonts count="5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theme="1"/>
      <name val="Arial"/>
      <family val="2"/>
    </font>
    <font>
      <sz val="10"/>
      <color theme="1"/>
      <name val="Arial"/>
      <family val="2"/>
    </font>
    <font>
      <b/>
      <sz val="10"/>
      <name val="Arial"/>
      <family val="2"/>
    </font>
    <font>
      <b/>
      <sz val="11"/>
      <color theme="1"/>
      <name val="Arial"/>
      <family val="2"/>
    </font>
    <font>
      <b/>
      <sz val="12"/>
      <color theme="1"/>
      <name val="Calibri"/>
      <family val="2"/>
      <scheme val="minor"/>
    </font>
    <font>
      <b/>
      <sz val="11"/>
      <name val="Calibri"/>
      <family val="2"/>
      <scheme val="minor"/>
    </font>
    <font>
      <b/>
      <sz val="12"/>
      <color theme="0"/>
      <name val="Calibri"/>
      <family val="2"/>
      <scheme val="minor"/>
    </font>
    <font>
      <b/>
      <sz val="12"/>
      <color theme="0"/>
      <name val="Arial"/>
      <family val="2"/>
    </font>
    <font>
      <b/>
      <sz val="14"/>
      <color theme="0"/>
      <name val="Arial"/>
      <family val="2"/>
    </font>
    <font>
      <b/>
      <sz val="16"/>
      <color indexed="9"/>
      <name val="Arial"/>
      <family val="2"/>
    </font>
    <font>
      <b/>
      <sz val="11"/>
      <name val="Arial"/>
      <family val="2"/>
    </font>
    <font>
      <b/>
      <sz val="11"/>
      <color rgb="FFFF0000"/>
      <name val="Arial"/>
      <family val="2"/>
    </font>
    <font>
      <i/>
      <sz val="10"/>
      <name val="Arial"/>
      <family val="2"/>
    </font>
    <font>
      <b/>
      <sz val="16"/>
      <color theme="0"/>
      <name val="Arial"/>
      <family val="2"/>
    </font>
    <font>
      <sz val="11"/>
      <color rgb="FFFF0000"/>
      <name val="Arial"/>
      <family val="2"/>
    </font>
    <font>
      <b/>
      <sz val="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20"/>
      <color theme="0"/>
      <name val="Arial"/>
      <family val="2"/>
    </font>
    <font>
      <b/>
      <sz val="10"/>
      <color theme="0"/>
      <name val="Arial"/>
      <family val="2"/>
    </font>
    <font>
      <b/>
      <sz val="11"/>
      <color theme="0"/>
      <name val="Arial"/>
      <family val="2"/>
    </font>
    <font>
      <sz val="12"/>
      <color theme="0"/>
      <name val="Arial"/>
      <family val="2"/>
    </font>
    <font>
      <i/>
      <sz val="11"/>
      <color theme="0"/>
      <name val="Arial"/>
      <family val="2"/>
    </font>
    <font>
      <b/>
      <sz val="24"/>
      <color theme="0"/>
      <name val="Arial"/>
      <family val="2"/>
    </font>
    <font>
      <b/>
      <sz val="12"/>
      <color theme="4" tint="-0.499984740745262"/>
      <name val="Arial"/>
      <family val="2"/>
    </font>
    <font>
      <b/>
      <sz val="11"/>
      <color theme="4" tint="-0.499984740745262"/>
      <name val="Arial"/>
      <family val="2"/>
    </font>
    <font>
      <b/>
      <sz val="14"/>
      <color theme="4" tint="-0.499984740745262"/>
      <name val="Arial"/>
      <family val="2"/>
    </font>
    <font>
      <sz val="11"/>
      <color theme="0"/>
      <name val="Arial"/>
      <family val="2"/>
    </font>
    <font>
      <sz val="14"/>
      <color theme="1"/>
      <name val="Calibri"/>
      <family val="2"/>
      <scheme val="minor"/>
    </font>
    <font>
      <sz val="14"/>
      <color theme="1"/>
      <name val="Arial"/>
      <family val="2"/>
    </font>
    <font>
      <b/>
      <sz val="18"/>
      <color theme="0"/>
      <name val="Arial"/>
      <family val="2"/>
    </font>
    <font>
      <sz val="12"/>
      <name val="Arial"/>
      <family val="2"/>
    </font>
    <font>
      <sz val="12"/>
      <color rgb="FFFF0000"/>
      <name val="Arial"/>
      <family val="2"/>
    </font>
    <font>
      <b/>
      <sz val="14"/>
      <name val="Arial"/>
      <family val="2"/>
    </font>
    <font>
      <b/>
      <sz val="12"/>
      <color theme="1"/>
      <name val="Arial"/>
      <family val="2"/>
    </font>
    <font>
      <b/>
      <sz val="10"/>
      <color theme="1"/>
      <name val="Calibri"/>
      <family val="2"/>
      <scheme val="minor"/>
    </font>
    <font>
      <b/>
      <sz val="9"/>
      <color theme="1"/>
      <name val="Calibri"/>
      <family val="2"/>
      <scheme val="minor"/>
    </font>
    <font>
      <b/>
      <sz val="16"/>
      <name val="Arial"/>
      <family val="2"/>
    </font>
  </fonts>
  <fills count="4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FFFFCC"/>
        <bgColor indexed="64"/>
      </patternFill>
    </fill>
    <fill>
      <patternFill patternType="solid">
        <fgColor theme="6" tint="0.39997558519241921"/>
        <bgColor indexed="64"/>
      </patternFill>
    </fill>
    <fill>
      <patternFill patternType="solid">
        <fgColor theme="1"/>
        <bgColor indexed="64"/>
      </patternFill>
    </fill>
    <fill>
      <patternFill patternType="solid">
        <fgColor indexed="8"/>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indexed="2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rgb="FF000000"/>
      </patternFill>
    </fill>
  </fills>
  <borders count="70">
    <border>
      <left/>
      <right/>
      <top/>
      <bottom/>
      <diagonal/>
    </border>
    <border>
      <left style="thin">
        <color theme="0" tint="-0.24994659260841701"/>
      </left>
      <right style="medium">
        <color auto="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auto="1"/>
      </bottom>
      <diagonal/>
    </border>
    <border>
      <left style="medium">
        <color auto="1"/>
      </left>
      <right style="thin">
        <color theme="0" tint="-0.24994659260841701"/>
      </right>
      <top style="thin">
        <color theme="0" tint="-0.24994659260841701"/>
      </top>
      <bottom style="medium">
        <color indexed="64"/>
      </bottom>
      <diagonal/>
    </border>
    <border>
      <left style="thin">
        <color theme="0" tint="-0.24994659260841701"/>
      </left>
      <right style="medium">
        <color auto="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auto="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thin">
        <color theme="0" tint="-0.24994659260841701"/>
      </left>
      <right style="medium">
        <color auto="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right/>
      <top style="medium">
        <color auto="1"/>
      </top>
      <bottom/>
      <diagonal/>
    </border>
    <border>
      <left/>
      <right style="medium">
        <color indexed="64"/>
      </right>
      <top style="medium">
        <color indexed="64"/>
      </top>
      <bottom/>
      <diagonal/>
    </border>
    <border>
      <left style="thin">
        <color theme="0" tint="-0.24994659260841701"/>
      </left>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right style="thin">
        <color theme="0" tint="-0.24994659260841701"/>
      </right>
      <top style="thin">
        <color theme="0" tint="-0.24994659260841701"/>
      </top>
      <bottom style="medium">
        <color auto="1"/>
      </bottom>
      <diagonal/>
    </border>
    <border>
      <left/>
      <right style="thin">
        <color theme="0" tint="-0.24994659260841701"/>
      </right>
      <top style="thin">
        <color theme="0" tint="-0.2499465926084170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medium">
        <color indexed="64"/>
      </left>
      <right/>
      <top style="medium">
        <color auto="1"/>
      </top>
      <bottom style="medium">
        <color auto="1"/>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thin">
        <color theme="0" tint="-0.24994659260841701"/>
      </top>
      <bottom style="medium">
        <color auto="1"/>
      </bottom>
      <diagonal/>
    </border>
    <border>
      <left style="medium">
        <color indexed="64"/>
      </left>
      <right/>
      <top/>
      <bottom/>
      <diagonal/>
    </border>
    <border>
      <left style="medium">
        <color indexed="64"/>
      </left>
      <right style="medium">
        <color indexed="64"/>
      </right>
      <top/>
      <bottom/>
      <diagonal/>
    </border>
    <border>
      <left/>
      <right/>
      <top/>
      <bottom style="medium">
        <color auto="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auto="1"/>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thin">
        <color theme="0" tint="-0.24994659260841701"/>
      </top>
      <bottom style="thin">
        <color theme="0" tint="-0.24994659260841701"/>
      </bottom>
      <diagonal/>
    </border>
    <border>
      <left/>
      <right style="medium">
        <color auto="1"/>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diagonal/>
    </border>
    <border>
      <left/>
      <right style="medium">
        <color auto="1"/>
      </right>
      <top style="thin">
        <color theme="0" tint="-0.24994659260841701"/>
      </top>
      <bottom style="medium">
        <color auto="1"/>
      </bottom>
      <diagonal/>
    </border>
    <border>
      <left style="thin">
        <color theme="0" tint="-0.24994659260841701"/>
      </left>
      <right style="thin">
        <color indexed="64"/>
      </right>
      <top/>
      <bottom style="thin">
        <color theme="0" tint="-0.24994659260841701"/>
      </bottom>
      <diagonal/>
    </border>
    <border>
      <left style="medium">
        <color indexed="64"/>
      </left>
      <right style="medium">
        <color indexed="64"/>
      </right>
      <top/>
      <bottom style="medium">
        <color indexed="64"/>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right style="medium">
        <color indexed="64"/>
      </right>
      <top/>
      <bottom style="thin">
        <color theme="0" tint="-0.24994659260841701"/>
      </bottom>
      <diagonal/>
    </border>
    <border>
      <left style="medium">
        <color indexed="64"/>
      </left>
      <right style="thin">
        <color theme="0" tint="-0.24994659260841701"/>
      </right>
      <top/>
      <bottom style="medium">
        <color indexed="64"/>
      </bottom>
      <diagonal/>
    </border>
    <border>
      <left style="thin">
        <color theme="0" tint="-0.24994659260841701"/>
      </left>
      <right style="thin">
        <color theme="0" tint="-0.24994659260841701"/>
      </right>
      <top/>
      <bottom style="medium">
        <color indexed="64"/>
      </bottom>
      <diagonal/>
    </border>
    <border>
      <left style="thin">
        <color theme="0" tint="-0.24994659260841701"/>
      </left>
      <right style="medium">
        <color indexed="64"/>
      </right>
      <top/>
      <bottom style="medium">
        <color indexed="64"/>
      </bottom>
      <diagonal/>
    </border>
    <border>
      <left/>
      <right style="thin">
        <color theme="0" tint="-0.24994659260841701"/>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indexed="64"/>
      </right>
      <top/>
      <bottom style="thin">
        <color theme="0" tint="-0.24994659260841701"/>
      </bottom>
      <diagonal/>
    </border>
    <border>
      <left style="medium">
        <color indexed="64"/>
      </left>
      <right/>
      <top/>
      <bottom style="thin">
        <color theme="0" tint="-0.24994659260841701"/>
      </bottom>
      <diagonal/>
    </border>
    <border>
      <left/>
      <right style="thin">
        <color theme="0" tint="-0.24994659260841701"/>
      </right>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theme="0" tint="-0.24994659260841701"/>
      </right>
      <top/>
      <bottom style="thin">
        <color theme="0" tint="-0.24994659260841701"/>
      </bottom>
      <diagonal/>
    </border>
  </borders>
  <cellStyleXfs count="49">
    <xf numFmtId="0" fontId="0" fillId="0" borderId="0"/>
    <xf numFmtId="9" fontId="1" fillId="0" borderId="0" applyFont="0" applyFill="0" applyBorder="0" applyAlignment="0" applyProtection="0"/>
    <xf numFmtId="0" fontId="1" fillId="0" borderId="0">
      <protection locked="0"/>
    </xf>
    <xf numFmtId="0" fontId="13" fillId="4" borderId="0">
      <alignment horizontal="left" vertical="center"/>
      <protection locked="0"/>
    </xf>
    <xf numFmtId="164" fontId="1" fillId="0" borderId="0" applyFont="0" applyFill="0" applyBorder="0" applyAlignment="0" applyProtection="0"/>
    <xf numFmtId="0" fontId="20" fillId="0" borderId="0" applyNumberFormat="0" applyFill="0" applyBorder="0" applyAlignment="0" applyProtection="0"/>
    <xf numFmtId="0" fontId="21" fillId="0" borderId="55" applyNumberFormat="0" applyFill="0" applyAlignment="0" applyProtection="0"/>
    <xf numFmtId="0" fontId="22" fillId="0" borderId="56" applyNumberFormat="0" applyFill="0" applyAlignment="0" applyProtection="0"/>
    <xf numFmtId="0" fontId="23" fillId="0" borderId="57" applyNumberFormat="0" applyFill="0" applyAlignment="0" applyProtection="0"/>
    <xf numFmtId="0" fontId="23" fillId="0" borderId="0" applyNumberFormat="0" applyFill="0" applyBorder="0" applyAlignment="0" applyProtection="0"/>
    <xf numFmtId="0" fontId="24" fillId="15" borderId="0" applyNumberFormat="0" applyBorder="0" applyAlignment="0" applyProtection="0"/>
    <xf numFmtId="0" fontId="25" fillId="16" borderId="0" applyNumberFormat="0" applyBorder="0" applyAlignment="0" applyProtection="0"/>
    <xf numFmtId="0" fontId="26" fillId="17" borderId="0" applyNumberFormat="0" applyBorder="0" applyAlignment="0" applyProtection="0"/>
    <xf numFmtId="0" fontId="27" fillId="18" borderId="58" applyNumberFormat="0" applyAlignment="0" applyProtection="0"/>
    <xf numFmtId="0" fontId="28" fillId="19" borderId="59" applyNumberFormat="0" applyAlignment="0" applyProtection="0"/>
    <xf numFmtId="0" fontId="29" fillId="19" borderId="58" applyNumberFormat="0" applyAlignment="0" applyProtection="0"/>
    <xf numFmtId="0" fontId="30" fillId="0" borderId="60" applyNumberFormat="0" applyFill="0" applyAlignment="0" applyProtection="0"/>
    <xf numFmtId="0" fontId="31" fillId="20" borderId="61" applyNumberFormat="0" applyAlignment="0" applyProtection="0"/>
    <xf numFmtId="0" fontId="32" fillId="0" borderId="0" applyNumberFormat="0" applyFill="0" applyBorder="0" applyAlignment="0" applyProtection="0"/>
    <xf numFmtId="0" fontId="1" fillId="21" borderId="62" applyNumberFormat="0" applyFont="0" applyAlignment="0" applyProtection="0"/>
    <xf numFmtId="0" fontId="33" fillId="0" borderId="0" applyNumberFormat="0" applyFill="0" applyBorder="0" applyAlignment="0" applyProtection="0"/>
    <xf numFmtId="0" fontId="2" fillId="0" borderId="63" applyNumberFormat="0" applyFill="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4" fillId="41" borderId="0" applyNumberFormat="0" applyBorder="0" applyAlignment="0" applyProtection="0"/>
    <xf numFmtId="0" fontId="34"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4" fillId="45" borderId="0" applyNumberFormat="0" applyBorder="0" applyAlignment="0" applyProtection="0"/>
    <xf numFmtId="0" fontId="17" fillId="4" borderId="0">
      <alignment vertical="center"/>
    </xf>
    <xf numFmtId="49" fontId="17" fillId="10" borderId="0">
      <alignment vertical="center"/>
    </xf>
    <xf numFmtId="0" fontId="10" fillId="10" borderId="0">
      <alignment vertical="center"/>
      <protection locked="0"/>
    </xf>
  </cellStyleXfs>
  <cellXfs count="246">
    <xf numFmtId="0" fontId="0" fillId="0" borderId="0" xfId="0"/>
    <xf numFmtId="0" fontId="51" fillId="4" borderId="17" xfId="2" applyFont="1" applyFill="1" applyBorder="1" applyProtection="1"/>
    <xf numFmtId="0" fontId="51" fillId="4" borderId="28" xfId="2" applyFont="1" applyFill="1" applyBorder="1" applyProtection="1"/>
    <xf numFmtId="0" fontId="51" fillId="4" borderId="18" xfId="2" applyFont="1" applyFill="1" applyBorder="1" applyProtection="1"/>
    <xf numFmtId="0" fontId="13" fillId="11" borderId="0" xfId="0" applyFont="1" applyFill="1" applyAlignment="1">
      <alignment vertical="center"/>
    </xf>
    <xf numFmtId="0" fontId="13" fillId="11" borderId="11" xfId="0" applyFont="1" applyFill="1" applyBorder="1" applyAlignment="1" applyProtection="1">
      <alignment vertical="center"/>
      <protection locked="0"/>
    </xf>
    <xf numFmtId="0" fontId="13" fillId="11" borderId="0" xfId="0" applyFont="1" applyFill="1" applyAlignment="1">
      <alignment horizontal="left" vertical="center"/>
    </xf>
    <xf numFmtId="0" fontId="0" fillId="0" borderId="34" xfId="0" applyBorder="1"/>
    <xf numFmtId="0" fontId="4" fillId="2" borderId="0" xfId="0" applyFont="1" applyFill="1"/>
    <xf numFmtId="0" fontId="13" fillId="11" borderId="0" xfId="0" applyFont="1" applyFill="1" applyAlignment="1" applyProtection="1">
      <alignment vertical="center"/>
      <protection locked="0"/>
    </xf>
    <xf numFmtId="0" fontId="0" fillId="2" borderId="0" xfId="0" applyFill="1"/>
    <xf numFmtId="0" fontId="9" fillId="2" borderId="0" xfId="0" applyFont="1" applyFill="1"/>
    <xf numFmtId="0" fontId="14" fillId="12" borderId="36"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27" xfId="0" applyFont="1" applyFill="1" applyBorder="1" applyAlignment="1">
      <alignment horizontal="center" vertical="center" wrapText="1"/>
    </xf>
    <xf numFmtId="0" fontId="14" fillId="5" borderId="26"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0" fillId="7" borderId="38" xfId="0" applyFill="1" applyBorder="1"/>
    <xf numFmtId="0" fontId="6" fillId="7" borderId="23" xfId="0" applyFont="1" applyFill="1" applyBorder="1" applyAlignment="1" applyProtection="1">
      <alignment horizontal="right" vertical="center"/>
      <protection locked="0"/>
    </xf>
    <xf numFmtId="0" fontId="6" fillId="7" borderId="21" xfId="0" applyFont="1" applyFill="1" applyBorder="1" applyAlignment="1" applyProtection="1">
      <alignment horizontal="right" vertical="center"/>
      <protection locked="0"/>
    </xf>
    <xf numFmtId="0" fontId="6" fillId="7" borderId="35" xfId="0" applyFont="1" applyFill="1" applyBorder="1" applyAlignment="1" applyProtection="1">
      <alignment horizontal="right" vertical="center"/>
      <protection locked="0"/>
    </xf>
    <xf numFmtId="10" fontId="3" fillId="14" borderId="23" xfId="0" applyNumberFormat="1" applyFont="1" applyFill="1" applyBorder="1" applyAlignment="1">
      <alignment vertical="center" wrapText="1"/>
    </xf>
    <xf numFmtId="0" fontId="0" fillId="7" borderId="23" xfId="0" applyFill="1" applyBorder="1"/>
    <xf numFmtId="0" fontId="0" fillId="7" borderId="21" xfId="0" applyFill="1" applyBorder="1"/>
    <xf numFmtId="164" fontId="3" fillId="0" borderId="38" xfId="0" applyNumberFormat="1" applyFont="1" applyBorder="1" applyAlignment="1" applyProtection="1">
      <alignment horizontal="right" vertical="center"/>
      <protection locked="0"/>
    </xf>
    <xf numFmtId="164" fontId="3" fillId="0" borderId="23" xfId="0" applyNumberFormat="1" applyFont="1" applyBorder="1" applyAlignment="1" applyProtection="1">
      <alignment horizontal="right" vertical="center"/>
      <protection locked="0"/>
    </xf>
    <xf numFmtId="164" fontId="3" fillId="0" borderId="21" xfId="0" applyNumberFormat="1" applyFont="1" applyBorder="1" applyAlignment="1" applyProtection="1">
      <alignment horizontal="right" vertical="center"/>
      <protection locked="0"/>
    </xf>
    <xf numFmtId="164" fontId="3" fillId="0" borderId="35" xfId="0" applyNumberFormat="1" applyFont="1" applyBorder="1" applyAlignment="1" applyProtection="1">
      <alignment horizontal="right" vertical="center"/>
      <protection locked="0"/>
    </xf>
    <xf numFmtId="164" fontId="0" fillId="0" borderId="0" xfId="0" applyNumberFormat="1"/>
    <xf numFmtId="10" fontId="3" fillId="0" borderId="23" xfId="0" applyNumberFormat="1" applyFont="1" applyBorder="1"/>
    <xf numFmtId="10" fontId="3" fillId="0" borderId="21" xfId="0" applyNumberFormat="1" applyFont="1" applyBorder="1"/>
    <xf numFmtId="10" fontId="3" fillId="0" borderId="35" xfId="0" applyNumberFormat="1" applyFont="1" applyBorder="1"/>
    <xf numFmtId="170" fontId="0" fillId="0" borderId="0" xfId="0" applyNumberFormat="1"/>
    <xf numFmtId="170" fontId="3" fillId="7" borderId="23" xfId="0" applyNumberFormat="1" applyFont="1" applyFill="1" applyBorder="1"/>
    <xf numFmtId="170" fontId="3" fillId="7" borderId="21" xfId="0" applyNumberFormat="1" applyFont="1" applyFill="1" applyBorder="1"/>
    <xf numFmtId="170" fontId="3" fillId="7" borderId="35" xfId="0" applyNumberFormat="1" applyFont="1" applyFill="1" applyBorder="1"/>
    <xf numFmtId="0" fontId="0" fillId="7" borderId="39" xfId="0" applyFill="1" applyBorder="1"/>
    <xf numFmtId="10" fontId="3" fillId="0" borderId="3" xfId="0" applyNumberFormat="1" applyFont="1" applyBorder="1"/>
    <xf numFmtId="10" fontId="3" fillId="0" borderId="2" xfId="0" applyNumberFormat="1" applyFont="1" applyBorder="1"/>
    <xf numFmtId="10" fontId="3" fillId="0" borderId="1" xfId="0" applyNumberFormat="1" applyFont="1" applyBorder="1"/>
    <xf numFmtId="0" fontId="14" fillId="3" borderId="17" xfId="0" applyFont="1" applyFill="1" applyBorder="1" applyAlignment="1">
      <alignment vertical="center"/>
    </xf>
    <xf numFmtId="0" fontId="3" fillId="0" borderId="32" xfId="0" applyFont="1" applyBorder="1"/>
    <xf numFmtId="171" fontId="0" fillId="0" borderId="0" xfId="0" applyNumberFormat="1"/>
    <xf numFmtId="0" fontId="16" fillId="0" borderId="0" xfId="0" applyFont="1"/>
    <xf numFmtId="172" fontId="0" fillId="0" borderId="0" xfId="0" applyNumberFormat="1"/>
    <xf numFmtId="0" fontId="3" fillId="0" borderId="30" xfId="0" applyFont="1" applyBorder="1"/>
    <xf numFmtId="0" fontId="14" fillId="6" borderId="27" xfId="0" applyFont="1" applyFill="1" applyBorder="1" applyAlignment="1">
      <alignment horizontal="center" vertical="center" wrapText="1"/>
    </xf>
    <xf numFmtId="0" fontId="3" fillId="0" borderId="40" xfId="0" applyFont="1" applyBorder="1"/>
    <xf numFmtId="0" fontId="3" fillId="0" borderId="31" xfId="0" applyFont="1" applyBorder="1"/>
    <xf numFmtId="0" fontId="3" fillId="2" borderId="0" xfId="0" applyFont="1" applyFill="1" applyAlignment="1">
      <alignment horizontal="left" vertical="center" wrapText="1"/>
    </xf>
    <xf numFmtId="10" fontId="3" fillId="0" borderId="21" xfId="0" applyNumberFormat="1" applyFont="1" applyBorder="1" applyAlignment="1">
      <alignment vertical="center" wrapText="1"/>
    </xf>
    <xf numFmtId="10" fontId="3" fillId="14" borderId="53" xfId="0" applyNumberFormat="1" applyFont="1" applyFill="1" applyBorder="1" applyAlignment="1">
      <alignment vertical="center" wrapText="1"/>
    </xf>
    <xf numFmtId="10" fontId="3" fillId="7" borderId="6" xfId="1" applyNumberFormat="1" applyFont="1" applyFill="1" applyBorder="1"/>
    <xf numFmtId="10" fontId="3" fillId="7" borderId="35" xfId="1" applyNumberFormat="1" applyFont="1" applyFill="1" applyBorder="1"/>
    <xf numFmtId="10" fontId="3" fillId="7" borderId="51" xfId="1" applyNumberFormat="1" applyFont="1" applyFill="1" applyBorder="1"/>
    <xf numFmtId="10" fontId="3" fillId="7" borderId="1" xfId="1" applyNumberFormat="1" applyFont="1" applyFill="1" applyBorder="1"/>
    <xf numFmtId="10" fontId="3" fillId="0" borderId="20" xfId="0" applyNumberFormat="1" applyFont="1" applyBorder="1" applyAlignment="1">
      <alignment vertical="center" wrapText="1"/>
    </xf>
    <xf numFmtId="0" fontId="0" fillId="7" borderId="20" xfId="0" applyFill="1" applyBorder="1"/>
    <xf numFmtId="10" fontId="3" fillId="14" borderId="54" xfId="0" applyNumberFormat="1" applyFont="1" applyFill="1" applyBorder="1" applyAlignment="1">
      <alignment vertical="center" wrapText="1"/>
    </xf>
    <xf numFmtId="0" fontId="13" fillId="4" borderId="0" xfId="3" applyProtection="1">
      <alignment horizontal="left" vertical="center"/>
    </xf>
    <xf numFmtId="0" fontId="17" fillId="4" borderId="0" xfId="46">
      <alignment vertical="center"/>
    </xf>
    <xf numFmtId="0" fontId="35" fillId="10" borderId="0" xfId="47" applyNumberFormat="1" applyFont="1">
      <alignment vertical="center"/>
    </xf>
    <xf numFmtId="49" fontId="35" fillId="10" borderId="0" xfId="47" applyFont="1">
      <alignment vertical="center"/>
    </xf>
    <xf numFmtId="0" fontId="35" fillId="10" borderId="0" xfId="47" quotePrefix="1" applyNumberFormat="1" applyFont="1">
      <alignment vertical="center"/>
    </xf>
    <xf numFmtId="0" fontId="0" fillId="0" borderId="0" xfId="0" quotePrefix="1"/>
    <xf numFmtId="0" fontId="0" fillId="0" borderId="0" xfId="0" applyAlignment="1">
      <alignment vertical="center"/>
    </xf>
    <xf numFmtId="0" fontId="3" fillId="0" borderId="0" xfId="0" applyFont="1"/>
    <xf numFmtId="0" fontId="4" fillId="2" borderId="0" xfId="0" applyFont="1" applyFill="1" applyAlignment="1">
      <alignment vertical="center"/>
    </xf>
    <xf numFmtId="0" fontId="38" fillId="13" borderId="0" xfId="0" applyFont="1" applyFill="1"/>
    <xf numFmtId="0" fontId="4" fillId="13" borderId="0" xfId="0" applyFont="1" applyFill="1"/>
    <xf numFmtId="0" fontId="38" fillId="13" borderId="0" xfId="0" applyFont="1" applyFill="1" applyAlignment="1">
      <alignment vertical="top"/>
    </xf>
    <xf numFmtId="0" fontId="4" fillId="13" borderId="0" xfId="0" applyFont="1" applyFill="1" applyAlignment="1">
      <alignment vertical="top"/>
    </xf>
    <xf numFmtId="0" fontId="4" fillId="2" borderId="0" xfId="0" applyFont="1" applyFill="1" applyAlignment="1">
      <alignment vertical="top"/>
    </xf>
    <xf numFmtId="0" fontId="12" fillId="13" borderId="0" xfId="0" applyFont="1" applyFill="1" applyAlignment="1">
      <alignment horizontal="right" vertical="center"/>
    </xf>
    <xf numFmtId="0" fontId="39" fillId="13" borderId="0" xfId="0" applyFont="1" applyFill="1" applyAlignment="1">
      <alignment vertical="top"/>
    </xf>
    <xf numFmtId="0" fontId="12" fillId="13" borderId="0" xfId="0" applyFont="1" applyFill="1" applyAlignment="1">
      <alignment vertical="top" wrapText="1"/>
    </xf>
    <xf numFmtId="0" fontId="40" fillId="13" borderId="0" xfId="0" applyFont="1" applyFill="1" applyAlignment="1">
      <alignment horizontal="centerContinuous" vertical="top"/>
    </xf>
    <xf numFmtId="0" fontId="40" fillId="2" borderId="0" xfId="0" applyFont="1" applyFill="1" applyAlignment="1">
      <alignment vertical="top"/>
    </xf>
    <xf numFmtId="0" fontId="38" fillId="2" borderId="0" xfId="0" applyFont="1" applyFill="1" applyAlignment="1">
      <alignment vertical="top"/>
    </xf>
    <xf numFmtId="14" fontId="0" fillId="0" borderId="0" xfId="0" applyNumberFormat="1"/>
    <xf numFmtId="0" fontId="41" fillId="13" borderId="0" xfId="0" applyFont="1" applyFill="1" applyAlignment="1">
      <alignment horizontal="center" vertical="top"/>
    </xf>
    <xf numFmtId="0" fontId="42" fillId="13" borderId="0" xfId="0" applyFont="1" applyFill="1" applyAlignment="1">
      <alignment horizontal="center" vertical="top"/>
    </xf>
    <xf numFmtId="0" fontId="7" fillId="13" borderId="0" xfId="0" applyFont="1" applyFill="1" applyAlignment="1">
      <alignment horizontal="center" vertical="top"/>
    </xf>
    <xf numFmtId="0" fontId="42" fillId="13" borderId="0" xfId="0" applyFont="1" applyFill="1" applyAlignment="1">
      <alignment horizontal="left" vertical="top"/>
    </xf>
    <xf numFmtId="0" fontId="42" fillId="13" borderId="0" xfId="0" applyFont="1" applyFill="1" applyAlignment="1">
      <alignment vertical="top"/>
    </xf>
    <xf numFmtId="0" fontId="15" fillId="13" borderId="0" xfId="0" applyFont="1" applyFill="1" applyAlignment="1">
      <alignment vertical="top"/>
    </xf>
    <xf numFmtId="0" fontId="37" fillId="13" borderId="0" xfId="0" applyFont="1" applyFill="1" applyAlignment="1">
      <alignment vertical="top"/>
    </xf>
    <xf numFmtId="0" fontId="43" fillId="13" borderId="0" xfId="0" applyFont="1" applyFill="1" applyAlignment="1">
      <alignment vertical="top"/>
    </xf>
    <xf numFmtId="0" fontId="11" fillId="13" borderId="0" xfId="0" applyFont="1" applyFill="1" applyAlignment="1">
      <alignment vertical="top"/>
    </xf>
    <xf numFmtId="0" fontId="18" fillId="13" borderId="0" xfId="0" applyFont="1" applyFill="1" applyAlignment="1">
      <alignment vertical="top"/>
    </xf>
    <xf numFmtId="0" fontId="44" fillId="13" borderId="0" xfId="0" applyFont="1" applyFill="1" applyAlignment="1">
      <alignment vertical="top"/>
    </xf>
    <xf numFmtId="0" fontId="37" fillId="13" borderId="0" xfId="0" applyFont="1" applyFill="1" applyAlignment="1">
      <alignment horizontal="right"/>
    </xf>
    <xf numFmtId="0" fontId="37" fillId="13" borderId="0" xfId="0" applyFont="1" applyFill="1"/>
    <xf numFmtId="0" fontId="12" fillId="13" borderId="0" xfId="0" applyFont="1" applyFill="1"/>
    <xf numFmtId="0" fontId="36" fillId="13" borderId="0" xfId="0" applyFont="1" applyFill="1" applyAlignment="1">
      <alignment horizontal="right"/>
    </xf>
    <xf numFmtId="0" fontId="4" fillId="13" borderId="0" xfId="0" applyFont="1" applyFill="1" applyAlignment="1">
      <alignment horizontal="left"/>
    </xf>
    <xf numFmtId="0" fontId="37" fillId="13" borderId="0" xfId="0" applyFont="1" applyFill="1" applyAlignment="1">
      <alignment wrapText="1"/>
    </xf>
    <xf numFmtId="0" fontId="12" fillId="13" borderId="0" xfId="0" applyFont="1" applyFill="1" applyAlignment="1">
      <alignment horizontal="left"/>
    </xf>
    <xf numFmtId="0" fontId="45" fillId="0" borderId="0" xfId="0" applyFont="1" applyAlignment="1">
      <alignment vertical="center"/>
    </xf>
    <xf numFmtId="0" fontId="46" fillId="13" borderId="0" xfId="0" applyFont="1" applyFill="1" applyAlignment="1">
      <alignment vertical="center"/>
    </xf>
    <xf numFmtId="0" fontId="46" fillId="2" borderId="0" xfId="0" applyFont="1" applyFill="1" applyAlignment="1">
      <alignment vertical="center"/>
    </xf>
    <xf numFmtId="0" fontId="4" fillId="13" borderId="0" xfId="0" applyFont="1" applyFill="1" applyAlignment="1">
      <alignment vertical="center"/>
    </xf>
    <xf numFmtId="0" fontId="0" fillId="13" borderId="0" xfId="0" applyFill="1"/>
    <xf numFmtId="0" fontId="40" fillId="13" borderId="0" xfId="0" applyFont="1" applyFill="1" applyAlignment="1">
      <alignment vertical="top"/>
    </xf>
    <xf numFmtId="0" fontId="40" fillId="13" borderId="0" xfId="0" applyFont="1" applyFill="1" applyAlignment="1">
      <alignment horizontal="center" vertical="top"/>
    </xf>
    <xf numFmtId="0" fontId="40" fillId="2" borderId="0" xfId="0" applyFont="1" applyFill="1"/>
    <xf numFmtId="0" fontId="40" fillId="13" borderId="0" xfId="0" applyFont="1" applyFill="1"/>
    <xf numFmtId="0" fontId="0" fillId="0" borderId="0" xfId="0" applyAlignment="1">
      <alignment horizontal="center"/>
    </xf>
    <xf numFmtId="49" fontId="47" fillId="2" borderId="0" xfId="47" applyFont="1" applyFill="1">
      <alignment vertical="center"/>
    </xf>
    <xf numFmtId="0" fontId="17" fillId="2" borderId="0" xfId="46" applyFill="1">
      <alignment vertical="center"/>
    </xf>
    <xf numFmtId="0" fontId="48" fillId="2" borderId="0" xfId="46" applyFont="1" applyFill="1" applyAlignment="1">
      <alignment horizontal="justify" vertical="center" wrapText="1"/>
    </xf>
    <xf numFmtId="0" fontId="17" fillId="7" borderId="0" xfId="46" applyFill="1">
      <alignment vertical="center"/>
    </xf>
    <xf numFmtId="0" fontId="50" fillId="7" borderId="0" xfId="46" applyFont="1" applyFill="1">
      <alignment vertical="center"/>
    </xf>
    <xf numFmtId="49" fontId="17" fillId="10" borderId="0" xfId="47">
      <alignment vertical="center"/>
    </xf>
    <xf numFmtId="0" fontId="35" fillId="10" borderId="0" xfId="47" applyNumberFormat="1" applyFont="1" applyAlignment="1">
      <alignment horizontal="left" vertical="center"/>
    </xf>
    <xf numFmtId="49" fontId="3" fillId="14" borderId="67" xfId="0" applyNumberFormat="1" applyFont="1" applyFill="1" applyBorder="1" applyAlignment="1" applyProtection="1">
      <alignment vertical="center" wrapText="1"/>
      <protection locked="0"/>
    </xf>
    <xf numFmtId="169" fontId="3" fillId="14" borderId="68" xfId="0" applyNumberFormat="1" applyFont="1" applyFill="1" applyBorder="1" applyAlignment="1">
      <alignment vertical="center" wrapText="1"/>
    </xf>
    <xf numFmtId="165" fontId="3" fillId="14" borderId="1" xfId="0" applyNumberFormat="1" applyFont="1" applyFill="1" applyBorder="1" applyAlignment="1">
      <alignment vertical="center" wrapText="1"/>
    </xf>
    <xf numFmtId="0" fontId="14" fillId="6" borderId="34" xfId="0" applyFont="1" applyFill="1" applyBorder="1" applyAlignment="1">
      <alignment horizontal="center" vertical="center" wrapText="1"/>
    </xf>
    <xf numFmtId="0" fontId="52" fillId="3" borderId="28" xfId="2" applyFont="1" applyFill="1" applyBorder="1" applyAlignment="1" applyProtection="1">
      <alignment vertical="center"/>
    </xf>
    <xf numFmtId="0" fontId="6" fillId="2" borderId="28" xfId="0" applyFont="1" applyFill="1" applyBorder="1" applyAlignment="1" applyProtection="1">
      <alignment horizontal="right" vertical="center" wrapText="1"/>
      <protection locked="0"/>
    </xf>
    <xf numFmtId="0" fontId="5" fillId="0" borderId="31" xfId="0" applyFont="1" applyBorder="1" applyAlignment="1">
      <alignment horizontal="right" wrapText="1" indent="3"/>
    </xf>
    <xf numFmtId="0" fontId="52" fillId="3" borderId="18" xfId="2" applyFont="1" applyFill="1" applyBorder="1" applyAlignment="1" applyProtection="1">
      <alignment vertical="center"/>
    </xf>
    <xf numFmtId="165" fontId="3" fillId="14" borderId="9" xfId="0" applyNumberFormat="1" applyFont="1" applyFill="1" applyBorder="1" applyAlignment="1">
      <alignment vertical="center" wrapText="1"/>
    </xf>
    <xf numFmtId="0" fontId="14" fillId="0" borderId="34" xfId="0" applyFont="1" applyBorder="1" applyAlignment="1">
      <alignment wrapText="1"/>
    </xf>
    <xf numFmtId="0" fontId="9" fillId="9" borderId="45" xfId="2" applyFont="1" applyFill="1" applyBorder="1" applyAlignment="1" applyProtection="1">
      <alignment horizontal="center" vertical="center" wrapText="1"/>
    </xf>
    <xf numFmtId="0" fontId="3" fillId="2" borderId="65" xfId="0" applyFont="1" applyFill="1" applyBorder="1" applyAlignment="1">
      <alignment horizontal="right" vertical="center" wrapText="1" indent="3"/>
    </xf>
    <xf numFmtId="49" fontId="3" fillId="14" borderId="69" xfId="0" applyNumberFormat="1" applyFont="1" applyFill="1" applyBorder="1" applyAlignment="1">
      <alignment vertical="center" wrapText="1"/>
    </xf>
    <xf numFmtId="169" fontId="3" fillId="14" borderId="44" xfId="0" applyNumberFormat="1" applyFont="1" applyFill="1" applyBorder="1" applyAlignment="1">
      <alignment vertical="center" wrapText="1"/>
    </xf>
    <xf numFmtId="0" fontId="53" fillId="0" borderId="34" xfId="0" applyFont="1" applyBorder="1" applyAlignment="1">
      <alignment horizontal="center"/>
    </xf>
    <xf numFmtId="0" fontId="2" fillId="6" borderId="45" xfId="0" applyFont="1" applyFill="1" applyBorder="1" applyAlignment="1">
      <alignment horizontal="center" vertical="center" wrapText="1"/>
    </xf>
    <xf numFmtId="0" fontId="9" fillId="9" borderId="33" xfId="2" applyFont="1" applyFill="1" applyBorder="1" applyAlignment="1" applyProtection="1">
      <alignment horizontal="center" vertical="center" wrapText="1"/>
    </xf>
    <xf numFmtId="0" fontId="2" fillId="6" borderId="39" xfId="0" applyFont="1" applyFill="1" applyBorder="1" applyAlignment="1">
      <alignment horizontal="center" vertical="center" wrapText="1"/>
    </xf>
    <xf numFmtId="0" fontId="2" fillId="6" borderId="64" xfId="0" applyFont="1" applyFill="1" applyBorder="1" applyAlignment="1">
      <alignment horizontal="center" vertical="center" wrapText="1"/>
    </xf>
    <xf numFmtId="173" fontId="3" fillId="7" borderId="19" xfId="4" applyNumberFormat="1" applyFont="1" applyFill="1" applyBorder="1"/>
    <xf numFmtId="173" fontId="3" fillId="7" borderId="25" xfId="4" applyNumberFormat="1" applyFont="1" applyFill="1" applyBorder="1"/>
    <xf numFmtId="173" fontId="3" fillId="7" borderId="10" xfId="4" applyNumberFormat="1" applyFont="1" applyFill="1" applyBorder="1"/>
    <xf numFmtId="173" fontId="3" fillId="7" borderId="9" xfId="4" applyNumberFormat="1" applyFont="1" applyFill="1" applyBorder="1"/>
    <xf numFmtId="173" fontId="3" fillId="7" borderId="42" xfId="4" applyNumberFormat="1" applyFont="1" applyFill="1" applyBorder="1"/>
    <xf numFmtId="173" fontId="3" fillId="7" borderId="8" xfId="4" applyNumberFormat="1" applyFont="1" applyFill="1" applyBorder="1"/>
    <xf numFmtId="173" fontId="3" fillId="7" borderId="7" xfId="4" applyNumberFormat="1" applyFont="1" applyFill="1" applyBorder="1"/>
    <xf numFmtId="173" fontId="3" fillId="7" borderId="6" xfId="4" applyNumberFormat="1" applyFont="1" applyFill="1" applyBorder="1"/>
    <xf numFmtId="173" fontId="3" fillId="7" borderId="23" xfId="4" applyNumberFormat="1" applyFont="1" applyFill="1" applyBorder="1"/>
    <xf numFmtId="173" fontId="3" fillId="7" borderId="40" xfId="4" applyNumberFormat="1" applyFont="1" applyFill="1" applyBorder="1"/>
    <xf numFmtId="173" fontId="3" fillId="7" borderId="46" xfId="4" applyNumberFormat="1" applyFont="1" applyFill="1" applyBorder="1"/>
    <xf numFmtId="173" fontId="3" fillId="7" borderId="45" xfId="4" applyNumberFormat="1" applyFont="1" applyFill="1" applyBorder="1"/>
    <xf numFmtId="173" fontId="3" fillId="7" borderId="49" xfId="4" applyNumberFormat="1" applyFont="1" applyFill="1" applyBorder="1"/>
    <xf numFmtId="173" fontId="3" fillId="7" borderId="50" xfId="4" applyNumberFormat="1" applyFont="1" applyFill="1" applyBorder="1"/>
    <xf numFmtId="173" fontId="3" fillId="7" borderId="51" xfId="4" applyNumberFormat="1" applyFont="1" applyFill="1" applyBorder="1"/>
    <xf numFmtId="173" fontId="3" fillId="7" borderId="21" xfId="4" applyNumberFormat="1" applyFont="1" applyFill="1" applyBorder="1"/>
    <xf numFmtId="173" fontId="3" fillId="7" borderId="35" xfId="4" applyNumberFormat="1" applyFont="1" applyFill="1" applyBorder="1"/>
    <xf numFmtId="173" fontId="3" fillId="7" borderId="3" xfId="4" applyNumberFormat="1" applyFont="1" applyFill="1" applyBorder="1"/>
    <xf numFmtId="173" fontId="3" fillId="7" borderId="2" xfId="4" applyNumberFormat="1" applyFont="1" applyFill="1" applyBorder="1"/>
    <xf numFmtId="173" fontId="3" fillId="7" borderId="1" xfId="4" applyNumberFormat="1" applyFont="1" applyFill="1" applyBorder="1"/>
    <xf numFmtId="173" fontId="6" fillId="7" borderId="25" xfId="4" applyNumberFormat="1" applyFont="1" applyFill="1" applyBorder="1" applyAlignment="1" applyProtection="1">
      <alignment horizontal="center" vertical="center"/>
      <protection locked="0"/>
    </xf>
    <xf numFmtId="173" fontId="3" fillId="7" borderId="16" xfId="4" applyNumberFormat="1" applyFont="1" applyFill="1" applyBorder="1"/>
    <xf numFmtId="173" fontId="3" fillId="7" borderId="52" xfId="4" applyNumberFormat="1" applyFont="1" applyFill="1" applyBorder="1"/>
    <xf numFmtId="173" fontId="6" fillId="7" borderId="25" xfId="4" applyNumberFormat="1" applyFont="1" applyFill="1" applyBorder="1"/>
    <xf numFmtId="173" fontId="3" fillId="7" borderId="22" xfId="4" applyNumberFormat="1" applyFont="1" applyFill="1" applyBorder="1"/>
    <xf numFmtId="173" fontId="3" fillId="7" borderId="15" xfId="4" applyNumberFormat="1" applyFont="1" applyFill="1" applyBorder="1"/>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2" borderId="40" xfId="0" applyFont="1" applyFill="1" applyBorder="1"/>
    <xf numFmtId="0" fontId="3" fillId="2" borderId="41" xfId="0" applyFont="1" applyFill="1" applyBorder="1"/>
    <xf numFmtId="0" fontId="0" fillId="2" borderId="40" xfId="0" applyFill="1" applyBorder="1"/>
    <xf numFmtId="0" fontId="0" fillId="2" borderId="41" xfId="0" applyFill="1" applyBorder="1"/>
    <xf numFmtId="0" fontId="3" fillId="2" borderId="31"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34" xfId="0" applyFont="1" applyBorder="1"/>
    <xf numFmtId="0" fontId="3" fillId="0" borderId="46" xfId="0" applyFont="1" applyBorder="1"/>
    <xf numFmtId="0" fontId="3" fillId="0" borderId="47" xfId="0" applyFont="1" applyBorder="1"/>
    <xf numFmtId="0" fontId="8" fillId="4" borderId="28" xfId="2" applyFont="1" applyFill="1" applyBorder="1" applyAlignment="1" applyProtection="1">
      <alignment vertical="center"/>
    </xf>
    <xf numFmtId="0" fontId="14" fillId="12" borderId="45" xfId="0" applyFont="1" applyFill="1" applyBorder="1" applyAlignment="1">
      <alignment horizontal="center" vertical="center" wrapText="1"/>
    </xf>
    <xf numFmtId="0" fontId="14" fillId="5" borderId="49" xfId="0" applyFont="1" applyFill="1" applyBorder="1" applyAlignment="1">
      <alignment horizontal="center" vertical="center" wrapText="1"/>
    </xf>
    <xf numFmtId="0" fontId="14" fillId="5" borderId="50"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6" borderId="29" xfId="0" applyFont="1" applyFill="1" applyBorder="1" applyAlignment="1">
      <alignment horizontal="center" vertical="center" wrapText="1"/>
    </xf>
    <xf numFmtId="0" fontId="8" fillId="4" borderId="18" xfId="2" applyFont="1" applyFill="1" applyBorder="1" applyAlignment="1" applyProtection="1">
      <alignment vertical="center"/>
    </xf>
    <xf numFmtId="0" fontId="8" fillId="4" borderId="17" xfId="2" applyFont="1" applyFill="1" applyBorder="1" applyAlignment="1" applyProtection="1">
      <alignment vertical="center"/>
    </xf>
    <xf numFmtId="0" fontId="14" fillId="5" borderId="30" xfId="0" applyFont="1" applyFill="1" applyBorder="1" applyAlignment="1">
      <alignment horizontal="center" vertical="center" wrapText="1"/>
    </xf>
    <xf numFmtId="0" fontId="14" fillId="5" borderId="34" xfId="0" applyFont="1" applyFill="1" applyBorder="1" applyAlignment="1">
      <alignment horizontal="center" vertical="center" wrapText="1"/>
    </xf>
    <xf numFmtId="0" fontId="14" fillId="5" borderId="29" xfId="0" applyFont="1" applyFill="1" applyBorder="1" applyAlignment="1">
      <alignment horizontal="center" vertical="center" wrapText="1"/>
    </xf>
    <xf numFmtId="0" fontId="7" fillId="3" borderId="14" xfId="2" applyFont="1" applyFill="1" applyBorder="1" applyAlignment="1" applyProtection="1">
      <alignment vertical="center"/>
    </xf>
    <xf numFmtId="0" fontId="7" fillId="3" borderId="13" xfId="2" applyFont="1" applyFill="1" applyBorder="1" applyAlignment="1" applyProtection="1">
      <alignment vertical="center"/>
    </xf>
    <xf numFmtId="0" fontId="0" fillId="3" borderId="18" xfId="0" applyFill="1" applyBorder="1" applyAlignment="1">
      <alignment vertical="center"/>
    </xf>
    <xf numFmtId="0" fontId="4" fillId="3" borderId="18" xfId="2" applyFont="1" applyFill="1" applyBorder="1" applyAlignment="1" applyProtection="1">
      <alignment vertical="center"/>
    </xf>
    <xf numFmtId="0" fontId="4" fillId="3" borderId="17" xfId="2" applyFont="1" applyFill="1" applyBorder="1" applyAlignment="1" applyProtection="1">
      <alignment vertical="center"/>
    </xf>
    <xf numFmtId="10" fontId="6" fillId="7" borderId="37" xfId="1" applyNumberFormat="1" applyFont="1" applyFill="1" applyBorder="1" applyAlignment="1" applyProtection="1">
      <alignment horizontal="right" vertical="center"/>
      <protection locked="0"/>
    </xf>
    <xf numFmtId="10" fontId="0" fillId="7" borderId="38" xfId="1" applyNumberFormat="1" applyFont="1" applyFill="1" applyBorder="1"/>
    <xf numFmtId="10" fontId="6" fillId="7" borderId="38" xfId="1" applyNumberFormat="1" applyFont="1" applyFill="1" applyBorder="1" applyAlignment="1" applyProtection="1">
      <alignment horizontal="right" vertical="center"/>
      <protection locked="0"/>
    </xf>
    <xf numFmtId="10" fontId="6" fillId="7" borderId="41" xfId="1" applyNumberFormat="1" applyFont="1" applyFill="1" applyBorder="1" applyAlignment="1" applyProtection="1">
      <alignment horizontal="right" vertical="center"/>
      <protection locked="0"/>
    </xf>
    <xf numFmtId="10" fontId="3" fillId="0" borderId="41" xfId="1" applyNumberFormat="1" applyFont="1" applyFill="1" applyBorder="1"/>
    <xf numFmtId="10" fontId="3" fillId="7" borderId="41" xfId="1" applyNumberFormat="1" applyFont="1" applyFill="1" applyBorder="1"/>
    <xf numFmtId="10" fontId="3" fillId="7" borderId="41" xfId="1" applyNumberFormat="1" applyFont="1" applyFill="1" applyBorder="1" applyAlignment="1" applyProtection="1">
      <alignment horizontal="right" vertical="center"/>
      <protection locked="0"/>
    </xf>
    <xf numFmtId="10" fontId="3" fillId="0" borderId="43" xfId="1" applyNumberFormat="1" applyFont="1" applyFill="1" applyBorder="1"/>
    <xf numFmtId="10" fontId="3" fillId="7" borderId="12" xfId="1" applyNumberFormat="1" applyFont="1" applyFill="1" applyBorder="1"/>
    <xf numFmtId="10" fontId="3" fillId="7" borderId="9" xfId="1" applyNumberFormat="1" applyFont="1" applyFill="1" applyBorder="1"/>
    <xf numFmtId="0" fontId="3" fillId="2" borderId="65" xfId="0" applyFont="1" applyFill="1" applyBorder="1" applyAlignment="1">
      <alignment horizontal="left" vertical="center" wrapText="1"/>
    </xf>
    <xf numFmtId="0" fontId="3" fillId="2" borderId="48" xfId="0" applyFont="1" applyFill="1" applyBorder="1" applyAlignment="1">
      <alignment horizontal="left" vertical="center" wrapText="1"/>
    </xf>
    <xf numFmtId="49" fontId="54" fillId="10" borderId="0" xfId="47" applyFont="1" applyAlignment="1">
      <alignment horizontal="right" vertical="center"/>
    </xf>
    <xf numFmtId="9" fontId="3" fillId="14" borderId="1" xfId="1" applyFont="1" applyFill="1" applyBorder="1" applyAlignment="1">
      <alignment vertical="center" wrapText="1"/>
    </xf>
    <xf numFmtId="178" fontId="3" fillId="14" borderId="4" xfId="1" applyNumberFormat="1" applyFont="1" applyFill="1" applyBorder="1" applyAlignment="1">
      <alignment vertical="center" wrapText="1"/>
    </xf>
    <xf numFmtId="0" fontId="0" fillId="0" borderId="0" xfId="0" applyAlignment="1">
      <alignment horizontal="center"/>
    </xf>
    <xf numFmtId="0" fontId="14" fillId="0" borderId="34" xfId="0" applyFont="1" applyBorder="1" applyAlignment="1">
      <alignment horizontal="center" wrapText="1"/>
    </xf>
    <xf numFmtId="0" fontId="3" fillId="2" borderId="65" xfId="0" applyFont="1" applyFill="1" applyBorder="1" applyAlignment="1">
      <alignment horizontal="right" vertical="center" wrapText="1" indent="3"/>
    </xf>
    <xf numFmtId="0" fontId="3" fillId="2" borderId="66" xfId="0" applyFont="1" applyFill="1" applyBorder="1" applyAlignment="1">
      <alignment horizontal="right" vertical="center" wrapText="1" indent="3"/>
    </xf>
    <xf numFmtId="0" fontId="5" fillId="0" borderId="31" xfId="0" applyFont="1" applyBorder="1" applyAlignment="1">
      <alignment horizontal="right" wrapText="1" indent="3"/>
    </xf>
    <xf numFmtId="0" fontId="5" fillId="0" borderId="15" xfId="0" applyFont="1" applyBorder="1" applyAlignment="1">
      <alignment horizontal="right" wrapText="1" indent="3"/>
    </xf>
    <xf numFmtId="0" fontId="6" fillId="8" borderId="18" xfId="0" applyFont="1" applyFill="1" applyBorder="1" applyAlignment="1" applyProtection="1">
      <alignment horizontal="left" vertical="center" wrapText="1"/>
      <protection locked="0"/>
    </xf>
    <xf numFmtId="0" fontId="6" fillId="8" borderId="17" xfId="0" applyFont="1" applyFill="1" applyBorder="1" applyAlignment="1" applyProtection="1">
      <alignment horizontal="left" vertical="center" wrapText="1"/>
      <protection locked="0"/>
    </xf>
    <xf numFmtId="0" fontId="14" fillId="0" borderId="0" xfId="0" applyFont="1" applyAlignment="1">
      <alignment horizontal="center" wrapText="1"/>
    </xf>
    <xf numFmtId="0" fontId="0" fillId="0" borderId="34" xfId="0" applyBorder="1" applyAlignment="1">
      <alignment horizontal="center"/>
    </xf>
    <xf numFmtId="0" fontId="3" fillId="2" borderId="65" xfId="0" applyFont="1" applyFill="1" applyBorder="1" applyAlignment="1">
      <alignment horizontal="right" vertical="center" wrapText="1" indent="2"/>
    </xf>
    <xf numFmtId="0" fontId="3" fillId="2" borderId="66" xfId="0" applyFont="1" applyFill="1" applyBorder="1" applyAlignment="1">
      <alignment horizontal="right" vertical="center" wrapText="1" indent="2"/>
    </xf>
    <xf numFmtId="0" fontId="3" fillId="2" borderId="31" xfId="0" applyFont="1" applyFill="1" applyBorder="1" applyAlignment="1">
      <alignment horizontal="right" vertical="center" wrapText="1" indent="2"/>
    </xf>
    <xf numFmtId="0" fontId="3" fillId="2" borderId="15" xfId="0" applyFont="1" applyFill="1" applyBorder="1" applyAlignment="1">
      <alignment horizontal="right" vertical="center" wrapText="1" indent="2"/>
    </xf>
    <xf numFmtId="49" fontId="17" fillId="10" borderId="0" xfId="47" applyAlignment="1">
      <alignment horizontal="center" vertical="center"/>
    </xf>
    <xf numFmtId="0" fontId="17" fillId="4" borderId="0" xfId="46">
      <alignment vertical="center"/>
    </xf>
    <xf numFmtId="0" fontId="48" fillId="7" borderId="0" xfId="46" applyFont="1" applyFill="1" applyAlignment="1">
      <alignment horizontal="justify" vertical="center" wrapText="1"/>
    </xf>
    <xf numFmtId="49" fontId="47" fillId="10" borderId="0" xfId="47" applyFont="1" applyAlignment="1">
      <alignment horizontal="center" vertical="center"/>
    </xf>
    <xf numFmtId="0" fontId="37" fillId="13" borderId="0" xfId="0" applyFont="1" applyFill="1" applyAlignment="1">
      <alignment horizontal="right" vertical="center"/>
    </xf>
    <xf numFmtId="0" fontId="46" fillId="8" borderId="0" xfId="0" applyFont="1" applyFill="1" applyAlignment="1" applyProtection="1">
      <alignment vertical="center"/>
      <protection locked="0"/>
    </xf>
    <xf numFmtId="0" fontId="12" fillId="13" borderId="0" xfId="0" quotePrefix="1" applyFont="1" applyFill="1" applyAlignment="1">
      <alignment horizontal="right" vertical="center"/>
    </xf>
    <xf numFmtId="0" fontId="12" fillId="13" borderId="0" xfId="0" applyFont="1" applyFill="1" applyAlignment="1">
      <alignment horizontal="right" vertical="center"/>
    </xf>
    <xf numFmtId="166" fontId="46" fillId="3" borderId="0" xfId="0" applyNumberFormat="1" applyFont="1" applyFill="1" applyAlignment="1" applyProtection="1">
      <alignment horizontal="left" vertical="center" wrapText="1"/>
      <protection locked="0"/>
    </xf>
    <xf numFmtId="0" fontId="37" fillId="13" borderId="0" xfId="0" applyFont="1" applyFill="1" applyAlignment="1">
      <alignment horizontal="right"/>
    </xf>
    <xf numFmtId="0" fontId="4" fillId="8" borderId="66" xfId="0" applyFont="1" applyFill="1" applyBorder="1" applyAlignment="1" applyProtection="1">
      <alignment horizontal="left"/>
      <protection locked="0"/>
    </xf>
    <xf numFmtId="0" fontId="4" fillId="8" borderId="5" xfId="0" applyFont="1" applyFill="1" applyBorder="1" applyAlignment="1" applyProtection="1">
      <alignment horizontal="left"/>
      <protection locked="0"/>
    </xf>
    <xf numFmtId="0" fontId="4" fillId="8" borderId="24" xfId="0" applyFont="1" applyFill="1" applyBorder="1" applyAlignment="1" applyProtection="1">
      <alignment horizontal="left"/>
      <protection locked="0"/>
    </xf>
    <xf numFmtId="0" fontId="4" fillId="8" borderId="0" xfId="0" applyFont="1" applyFill="1" applyProtection="1">
      <protection locked="0"/>
    </xf>
    <xf numFmtId="0" fontId="4" fillId="3" borderId="0" xfId="0" applyFont="1" applyFill="1" applyAlignment="1">
      <alignment horizontal="left"/>
    </xf>
    <xf numFmtId="0" fontId="4" fillId="8" borderId="0" xfId="0" applyFont="1" applyFill="1" applyAlignment="1" applyProtection="1">
      <alignment horizontal="left"/>
      <protection locked="0"/>
    </xf>
    <xf numFmtId="0" fontId="4" fillId="4" borderId="0" xfId="0" quotePrefix="1" applyFont="1" applyFill="1" applyProtection="1">
      <protection locked="0"/>
    </xf>
    <xf numFmtId="177" fontId="4" fillId="4" borderId="0" xfId="0" quotePrefix="1" applyNumberFormat="1" applyFont="1" applyFill="1" applyAlignment="1" applyProtection="1">
      <alignment horizontal="left"/>
      <protection locked="0"/>
    </xf>
    <xf numFmtId="0" fontId="11" fillId="13" borderId="0" xfId="0" applyFont="1" applyFill="1" applyAlignment="1">
      <alignment horizontal="right" vertical="top"/>
    </xf>
    <xf numFmtId="0" fontId="19" fillId="8" borderId="0" xfId="0" applyFont="1" applyFill="1" applyAlignment="1" applyProtection="1">
      <alignment horizontal="center" vertical="top"/>
      <protection locked="0"/>
    </xf>
    <xf numFmtId="0" fontId="19" fillId="3" borderId="0" xfId="0" applyFont="1" applyFill="1" applyAlignment="1">
      <alignment horizontal="center" vertical="top"/>
    </xf>
    <xf numFmtId="0" fontId="19" fillId="46" borderId="0" xfId="0" quotePrefix="1" applyFont="1" applyFill="1" applyAlignment="1">
      <alignment horizontal="center" vertical="center"/>
    </xf>
    <xf numFmtId="0" fontId="7" fillId="3" borderId="0" xfId="0" applyFont="1" applyFill="1" applyAlignment="1">
      <alignment horizontal="left" vertical="top" indent="1"/>
    </xf>
    <xf numFmtId="0" fontId="11" fillId="13" borderId="0" xfId="0" applyFont="1" applyFill="1" applyAlignment="1">
      <alignment horizontal="right" vertical="top" wrapText="1"/>
    </xf>
    <xf numFmtId="0" fontId="4" fillId="8" borderId="0" xfId="0" applyFont="1" applyFill="1" applyAlignment="1" applyProtection="1">
      <alignment horizontal="left" vertical="top" indent="1"/>
      <protection locked="0"/>
    </xf>
    <xf numFmtId="14" fontId="7" fillId="8" borderId="0" xfId="0" quotePrefix="1" applyNumberFormat="1" applyFont="1" applyFill="1" applyAlignment="1" applyProtection="1">
      <alignment horizontal="left" vertical="top" indent="1"/>
      <protection locked="0"/>
    </xf>
    <xf numFmtId="14" fontId="7" fillId="8" borderId="0" xfId="0" applyNumberFormat="1" applyFont="1" applyFill="1" applyAlignment="1" applyProtection="1">
      <alignment horizontal="left" vertical="top" indent="1"/>
      <protection locked="0"/>
    </xf>
    <xf numFmtId="0" fontId="7" fillId="8" borderId="0" xfId="0" applyFont="1" applyFill="1" applyAlignment="1" applyProtection="1">
      <alignment horizontal="left" vertical="top" indent="1"/>
      <protection locked="0"/>
    </xf>
  </cellXfs>
  <cellStyles count="49">
    <cellStyle name="20% - Accent1" xfId="23" builtinId="30" hidden="1"/>
    <cellStyle name="20% - Accent2" xfId="27" builtinId="34" hidden="1"/>
    <cellStyle name="20% - Accent3" xfId="31" builtinId="38" hidden="1"/>
    <cellStyle name="20% - Accent4" xfId="35" builtinId="42" hidden="1"/>
    <cellStyle name="20% - Accent5" xfId="39" builtinId="46" hidden="1"/>
    <cellStyle name="20% - Accent6" xfId="43" builtinId="50" hidden="1"/>
    <cellStyle name="40% - Accent1" xfId="24" builtinId="31" hidden="1"/>
    <cellStyle name="40% - Accent2" xfId="28" builtinId="35" hidden="1"/>
    <cellStyle name="40% - Accent3" xfId="32" builtinId="39" hidden="1"/>
    <cellStyle name="40% - Accent4" xfId="36" builtinId="43" hidden="1"/>
    <cellStyle name="40% - Accent5" xfId="40" builtinId="47" hidden="1"/>
    <cellStyle name="40% - Accent6" xfId="44" builtinId="51" hidden="1"/>
    <cellStyle name="60% - Accent1" xfId="25" builtinId="32" hidden="1"/>
    <cellStyle name="60% - Accent2" xfId="29" builtinId="36" hidden="1"/>
    <cellStyle name="60% - Accent3" xfId="33" builtinId="40" hidden="1"/>
    <cellStyle name="60% - Accent4" xfId="37" builtinId="44" hidden="1"/>
    <cellStyle name="60% - Accent5" xfId="41" builtinId="48" hidden="1"/>
    <cellStyle name="60% - Accent6" xfId="45" builtinId="52" hidden="1"/>
    <cellStyle name="Accent1" xfId="22" builtinId="29" hidden="1"/>
    <cellStyle name="Accent2" xfId="26" builtinId="33" hidden="1"/>
    <cellStyle name="Accent3" xfId="30" builtinId="37" hidden="1"/>
    <cellStyle name="Accent4" xfId="34" builtinId="41" hidden="1"/>
    <cellStyle name="Accent5" xfId="38" builtinId="45" hidden="1"/>
    <cellStyle name="Accent6" xfId="42" builtinId="49" hidden="1"/>
    <cellStyle name="Bad" xfId="11" builtinId="27" hidden="1"/>
    <cellStyle name="Calculation" xfId="15" builtinId="22" hidden="1"/>
    <cellStyle name="Check Cell" xfId="17" builtinId="23" hidden="1"/>
    <cellStyle name="Comma" xfId="4" builtinId="3"/>
    <cellStyle name="dms_H" xfId="46" xr:uid="{00000000-0005-0000-0000-00001C000000}"/>
    <cellStyle name="dms_TopHeader" xfId="47" xr:uid="{00000000-0005-0000-0000-00001D000000}"/>
    <cellStyle name="Explanatory Text" xfId="20" builtinId="53" hidden="1"/>
    <cellStyle name="Good" xfId="10" builtinId="26" hidden="1"/>
    <cellStyle name="Heading 1" xfId="6" builtinId="16" hidden="1"/>
    <cellStyle name="Heading 2" xfId="7" builtinId="17" hidden="1"/>
    <cellStyle name="Heading 3" xfId="8" builtinId="18" hidden="1"/>
    <cellStyle name="Heading 4" xfId="9" builtinId="19" hidden="1"/>
    <cellStyle name="Input" xfId="13" builtinId="20" hidden="1"/>
    <cellStyle name="Linked Cell" xfId="16" builtinId="24" hidden="1"/>
    <cellStyle name="Neutral" xfId="12" builtinId="28" hidden="1"/>
    <cellStyle name="Normal" xfId="0" builtinId="0"/>
    <cellStyle name="Normal 2" xfId="2" xr:uid="{00000000-0005-0000-0000-000028000000}"/>
    <cellStyle name="Note" xfId="19" builtinId="10" hidden="1"/>
    <cellStyle name="Output" xfId="14" builtinId="21" hidden="1"/>
    <cellStyle name="Percent" xfId="1" builtinId="5"/>
    <cellStyle name="TableLvl2" xfId="3" xr:uid="{00000000-0005-0000-0000-00002C000000}"/>
    <cellStyle name="TableLvl3" xfId="48" xr:uid="{00000000-0005-0000-0000-00002D000000}"/>
    <cellStyle name="Title" xfId="5" builtinId="15" hidden="1"/>
    <cellStyle name="Total" xfId="21" builtinId="25" hidden="1"/>
    <cellStyle name="Warning Text" xfId="18"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123826</xdr:colOff>
      <xdr:row>0</xdr:row>
      <xdr:rowOff>47064</xdr:rowOff>
    </xdr:from>
    <xdr:to>
      <xdr:col>0</xdr:col>
      <xdr:colOff>1082488</xdr:colOff>
      <xdr:row>3</xdr:row>
      <xdr:rowOff>63873</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23826" y="47064"/>
          <a:ext cx="958662" cy="931209"/>
          <a:chOff x="0" y="1560739"/>
          <a:chExt cx="762000" cy="931132"/>
        </a:xfrm>
      </xdr:grpSpPr>
      <xdr:pic>
        <xdr:nvPicPr>
          <xdr:cNvPr id="3" name="Picture 3" descr="item">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60739"/>
            <a:ext cx="762000" cy="489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AutoShape 4">
            <a:hlinkClick xmlns:r="http://schemas.openxmlformats.org/officeDocument/2006/relationships" r:id="rId2"/>
            <a:extLst>
              <a:ext uri="{FF2B5EF4-FFF2-40B4-BE49-F238E27FC236}">
                <a16:creationId xmlns:a16="http://schemas.microsoft.com/office/drawing/2014/main" id="{00000000-0008-0000-0400-000004000000}"/>
              </a:ext>
            </a:extLst>
          </xdr:cNvPr>
          <xdr:cNvSpPr>
            <a:spLocks noChangeArrowheads="1"/>
          </xdr:cNvSpPr>
        </xdr:nvSpPr>
        <xdr:spPr bwMode="auto">
          <a:xfrm>
            <a:off x="19050" y="2039711"/>
            <a:ext cx="736671" cy="23413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0" i="0" u="none" strike="noStrike" baseline="0">
                <a:solidFill>
                  <a:srgbClr val="000080"/>
                </a:solidFill>
                <a:latin typeface="Arial Black"/>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400-000005000000}"/>
              </a:ext>
            </a:extLst>
          </xdr:cNvPr>
          <xdr:cNvSpPr>
            <a:spLocks noChangeArrowheads="1"/>
          </xdr:cNvSpPr>
        </xdr:nvSpPr>
        <xdr:spPr bwMode="auto">
          <a:xfrm>
            <a:off x="19050" y="2261507"/>
            <a:ext cx="736671" cy="23036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650" b="0" i="0" u="none" strike="noStrike" baseline="0">
                <a:solidFill>
                  <a:srgbClr val="000080"/>
                </a:solidFill>
                <a:latin typeface="Arial Black"/>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4" tint="-0.499984740745262"/>
  </sheetPr>
  <dimension ref="A1:CU77"/>
  <sheetViews>
    <sheetView showGridLines="0" tabSelected="1" zoomScale="85" zoomScaleNormal="85" workbookViewId="0">
      <selection activeCell="BQ15" sqref="BQ15"/>
    </sheetView>
  </sheetViews>
  <sheetFormatPr defaultRowHeight="15" x14ac:dyDescent="0.25"/>
  <cols>
    <col min="1" max="96" width="2.7109375" customWidth="1"/>
  </cols>
  <sheetData>
    <row r="1" spans="1:96" ht="44.25" customHeight="1" x14ac:dyDescent="0.25">
      <c r="H1" s="218"/>
      <c r="I1" s="218"/>
      <c r="J1" s="218"/>
      <c r="K1" s="218"/>
      <c r="L1" s="218"/>
      <c r="M1" s="218"/>
      <c r="N1" s="218"/>
      <c r="O1" s="218"/>
      <c r="P1" s="218"/>
      <c r="Q1" s="113"/>
      <c r="R1" s="113"/>
      <c r="S1" s="113"/>
      <c r="T1" s="113"/>
      <c r="U1" s="113"/>
      <c r="V1" s="63" t="e">
        <f>INDEX(dms_Worksheet_List,MATCH(dms_Model,dms_Model_List))</f>
        <v>#REF!</v>
      </c>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113"/>
      <c r="BJ1" s="113"/>
      <c r="BK1" s="113"/>
      <c r="BL1" s="113"/>
      <c r="BM1" s="113"/>
      <c r="BN1" s="113"/>
      <c r="BO1" s="113"/>
      <c r="BP1" s="113"/>
      <c r="BQ1" s="113"/>
      <c r="BR1" s="113"/>
      <c r="BS1" s="113"/>
      <c r="BT1" s="113"/>
      <c r="BU1" s="113"/>
      <c r="BV1" s="113"/>
      <c r="BW1" s="113"/>
      <c r="BX1" s="113"/>
      <c r="BY1" s="113"/>
      <c r="BZ1" s="113"/>
      <c r="CA1" s="113"/>
      <c r="CB1" s="113"/>
      <c r="CC1" s="113"/>
      <c r="CD1" s="113"/>
      <c r="CE1" s="113"/>
      <c r="CF1" s="113"/>
      <c r="CG1" s="113"/>
      <c r="CH1" s="113"/>
      <c r="CI1" s="113"/>
      <c r="CJ1" s="113"/>
      <c r="CK1" s="113"/>
      <c r="CL1" s="113"/>
      <c r="CM1" s="113"/>
      <c r="CN1" s="113"/>
      <c r="CO1" s="113"/>
      <c r="CP1" s="201" t="s">
        <v>64</v>
      </c>
    </row>
    <row r="2" spans="1:96" ht="44.25" customHeight="1" x14ac:dyDescent="0.25">
      <c r="H2" s="218"/>
      <c r="I2" s="218"/>
      <c r="J2" s="218"/>
      <c r="K2" s="218"/>
      <c r="L2" s="218"/>
      <c r="M2" s="218"/>
      <c r="N2" s="218"/>
      <c r="O2" s="218"/>
      <c r="P2" s="218"/>
      <c r="Q2" s="113"/>
      <c r="R2" s="113"/>
      <c r="S2" s="113"/>
      <c r="T2" s="113"/>
      <c r="U2" s="113"/>
      <c r="V2" s="62" t="e">
        <f>INDEX(dms_TradingNameFull_List,MATCH(dms_TradingName,dms_TradingName_List))</f>
        <v>#REF!</v>
      </c>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113"/>
      <c r="BJ2" s="113"/>
      <c r="BK2" s="113"/>
      <c r="BL2" s="113"/>
      <c r="BM2" s="113"/>
      <c r="BN2" s="113"/>
      <c r="BO2" s="113"/>
      <c r="BP2" s="113"/>
      <c r="BQ2" s="113"/>
      <c r="BR2" s="113"/>
      <c r="BS2" s="113"/>
      <c r="BT2" s="113"/>
      <c r="BU2" s="113"/>
      <c r="BV2" s="113"/>
      <c r="BW2" s="113"/>
      <c r="BX2" s="113"/>
      <c r="BY2" s="113"/>
      <c r="BZ2" s="113"/>
      <c r="CA2" s="113"/>
      <c r="CB2" s="113"/>
      <c r="CC2" s="113"/>
      <c r="CD2" s="113"/>
      <c r="CE2" s="113"/>
      <c r="CF2" s="113"/>
      <c r="CG2" s="113"/>
      <c r="CH2" s="113"/>
      <c r="CI2" s="113"/>
      <c r="CJ2" s="113"/>
      <c r="CK2" s="113"/>
      <c r="CL2" s="113"/>
      <c r="CM2" s="113"/>
      <c r="CN2" s="113"/>
      <c r="CO2" s="113"/>
      <c r="CP2" s="113"/>
    </row>
    <row r="3" spans="1:96" ht="44.25" customHeight="1" x14ac:dyDescent="0.25">
      <c r="H3" s="218"/>
      <c r="I3" s="218"/>
      <c r="J3" s="218"/>
      <c r="K3" s="218"/>
      <c r="L3" s="218"/>
      <c r="M3" s="218"/>
      <c r="N3" s="218"/>
      <c r="O3" s="218"/>
      <c r="P3" s="218"/>
      <c r="Q3" s="113"/>
      <c r="R3" s="113"/>
      <c r="S3" s="113"/>
      <c r="T3" s="113"/>
      <c r="U3" s="113"/>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3"/>
      <c r="BJ3" s="113"/>
      <c r="BK3" s="113"/>
      <c r="BL3" s="113"/>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113"/>
      <c r="CK3" s="113"/>
      <c r="CL3" s="113"/>
      <c r="CM3" s="113"/>
      <c r="CN3" s="113"/>
      <c r="CO3" s="113"/>
      <c r="CP3" s="113"/>
    </row>
    <row r="4" spans="1:96" ht="31.5" customHeight="1" x14ac:dyDescent="0.25">
      <c r="Q4" s="60"/>
      <c r="R4" s="60"/>
      <c r="S4" s="60"/>
      <c r="T4" s="60"/>
      <c r="U4" s="60"/>
      <c r="V4" s="219" t="s">
        <v>10</v>
      </c>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row>
    <row r="6" spans="1:96" ht="20.25" x14ac:dyDescent="0.25">
      <c r="H6" s="109"/>
      <c r="I6" s="109"/>
      <c r="J6" s="109"/>
      <c r="K6" s="109"/>
      <c r="L6" s="109"/>
      <c r="M6" s="109"/>
      <c r="N6" s="109"/>
      <c r="O6" s="109"/>
      <c r="P6" s="109"/>
      <c r="Q6" s="111"/>
      <c r="R6" s="111"/>
      <c r="S6" s="111"/>
      <c r="T6" s="111"/>
      <c r="U6" s="111"/>
      <c r="V6" s="112" t="s">
        <v>56</v>
      </c>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row>
    <row r="7" spans="1:96" ht="50.25" customHeight="1" x14ac:dyDescent="0.25">
      <c r="H7" s="109"/>
      <c r="I7" s="109"/>
      <c r="J7" s="109"/>
      <c r="K7" s="109"/>
      <c r="L7" s="109"/>
      <c r="M7" s="109"/>
      <c r="N7" s="109"/>
      <c r="O7" s="109"/>
      <c r="P7" s="109"/>
      <c r="Q7" s="111"/>
      <c r="R7" s="111"/>
      <c r="S7" s="111"/>
      <c r="T7" s="111"/>
      <c r="U7" s="111"/>
      <c r="V7" s="220" t="s">
        <v>55</v>
      </c>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0"/>
      <c r="BA7" s="220"/>
      <c r="BB7" s="220"/>
      <c r="BC7" s="220"/>
      <c r="BD7" s="220"/>
      <c r="BE7" s="220"/>
      <c r="BF7" s="220"/>
      <c r="BG7" s="220"/>
      <c r="BH7" s="220"/>
      <c r="BI7" s="220"/>
      <c r="BJ7" s="220"/>
      <c r="BK7" s="220"/>
      <c r="BL7" s="220"/>
      <c r="BM7" s="220"/>
      <c r="BN7" s="220"/>
      <c r="BO7" s="220"/>
      <c r="BP7" s="220"/>
      <c r="BQ7" s="220"/>
      <c r="BR7" s="220"/>
      <c r="BS7" s="220"/>
      <c r="BT7" s="220"/>
      <c r="BU7" s="220"/>
      <c r="BV7" s="220"/>
      <c r="BW7" s="220"/>
      <c r="BX7" s="220"/>
      <c r="BY7" s="111"/>
      <c r="BZ7" s="111"/>
      <c r="CA7" s="111"/>
      <c r="CB7" s="111"/>
      <c r="CC7" s="111"/>
      <c r="CD7" s="111"/>
      <c r="CE7" s="111"/>
      <c r="CF7" s="111"/>
      <c r="CG7" s="111"/>
      <c r="CH7" s="111"/>
      <c r="CI7" s="111"/>
      <c r="CJ7" s="111"/>
      <c r="CK7" s="111"/>
      <c r="CL7" s="111"/>
      <c r="CM7" s="111"/>
      <c r="CN7" s="111"/>
      <c r="CO7" s="111"/>
      <c r="CP7" s="111"/>
    </row>
    <row r="8" spans="1:96" ht="20.25" x14ac:dyDescent="0.25">
      <c r="H8" s="109"/>
      <c r="I8" s="109"/>
      <c r="J8" s="109"/>
      <c r="K8" s="109"/>
      <c r="L8" s="109"/>
      <c r="M8" s="109"/>
      <c r="N8" s="109"/>
      <c r="O8" s="109"/>
      <c r="P8" s="109"/>
      <c r="Q8" s="109"/>
      <c r="R8" s="109"/>
      <c r="S8" s="109"/>
      <c r="T8" s="109"/>
      <c r="U8" s="109"/>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09"/>
      <c r="BZ8" s="109"/>
      <c r="CA8" s="109"/>
      <c r="CB8" s="109"/>
      <c r="CC8" s="109"/>
      <c r="CD8" s="109"/>
      <c r="CE8" s="109"/>
      <c r="CF8" s="109"/>
      <c r="CG8" s="109"/>
      <c r="CH8" s="109"/>
      <c r="CI8" s="109"/>
      <c r="CJ8" s="109"/>
      <c r="CK8" s="109"/>
      <c r="CL8" s="109"/>
      <c r="CM8" s="109"/>
      <c r="CN8" s="109"/>
      <c r="CO8" s="109"/>
      <c r="CP8" s="109"/>
    </row>
    <row r="9" spans="1:96" s="107" customFormat="1" ht="45.2" customHeight="1" x14ac:dyDescent="0.25">
      <c r="H9" s="108"/>
      <c r="I9" s="108"/>
      <c r="J9" s="108"/>
      <c r="K9" s="108"/>
      <c r="L9" s="108"/>
      <c r="M9" s="108"/>
      <c r="N9" s="108"/>
      <c r="O9" s="108"/>
      <c r="P9" s="108"/>
      <c r="Q9" s="221" t="s">
        <v>54</v>
      </c>
      <c r="R9" s="221"/>
      <c r="S9" s="221"/>
      <c r="T9" s="221"/>
      <c r="U9" s="221"/>
      <c r="V9" s="221"/>
      <c r="W9" s="221"/>
      <c r="X9" s="221"/>
      <c r="Y9" s="221"/>
      <c r="Z9" s="221"/>
      <c r="AA9" s="221"/>
      <c r="AB9" s="221"/>
      <c r="AC9" s="221"/>
      <c r="AD9" s="221"/>
      <c r="AE9" s="221"/>
      <c r="AF9" s="221"/>
      <c r="AG9" s="221"/>
      <c r="AH9" s="221"/>
      <c r="AI9" s="221"/>
      <c r="AJ9" s="221"/>
      <c r="AK9" s="221"/>
      <c r="AL9" s="221"/>
      <c r="AM9" s="221"/>
      <c r="AN9" s="221"/>
      <c r="AO9" s="221"/>
      <c r="AP9" s="221"/>
      <c r="AQ9" s="221"/>
      <c r="AR9" s="221"/>
      <c r="AS9" s="221"/>
      <c r="AT9" s="221"/>
      <c r="AU9" s="221"/>
      <c r="AV9" s="221"/>
      <c r="AW9" s="221"/>
      <c r="AX9" s="221"/>
      <c r="AY9" s="221"/>
      <c r="AZ9" s="221"/>
      <c r="BA9" s="221"/>
      <c r="BB9" s="221"/>
      <c r="BC9" s="221"/>
      <c r="BD9" s="221"/>
      <c r="BE9" s="221"/>
      <c r="BF9" s="221"/>
      <c r="BG9" s="221"/>
      <c r="BH9" s="221"/>
      <c r="BI9" s="221"/>
      <c r="BJ9" s="221"/>
      <c r="BK9" s="221"/>
      <c r="BL9" s="221"/>
      <c r="BM9" s="221"/>
      <c r="BN9" s="221"/>
      <c r="BO9" s="221"/>
      <c r="BP9" s="221"/>
      <c r="BQ9" s="221"/>
      <c r="BR9" s="221"/>
      <c r="BS9" s="221"/>
      <c r="BT9" s="221"/>
      <c r="BU9" s="221"/>
      <c r="BV9" s="221"/>
      <c r="BW9" s="221"/>
      <c r="BX9" s="221"/>
      <c r="BY9" s="221"/>
      <c r="BZ9" s="221"/>
      <c r="CA9" s="221"/>
      <c r="CB9" s="221"/>
      <c r="CC9" s="221"/>
      <c r="CD9" s="221"/>
      <c r="CE9" s="221"/>
      <c r="CF9" s="221"/>
      <c r="CG9" s="221"/>
      <c r="CH9" s="221"/>
      <c r="CI9" s="221"/>
      <c r="CJ9" s="221"/>
      <c r="CK9" s="221"/>
      <c r="CL9" s="221"/>
      <c r="CM9" s="221"/>
      <c r="CN9" s="221"/>
      <c r="CO9" s="221"/>
      <c r="CP9" s="221"/>
      <c r="CQ9"/>
      <c r="CR9"/>
    </row>
    <row r="10" spans="1:96" x14ac:dyDescent="0.25">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row>
    <row r="11" spans="1:96" ht="12.2" customHeight="1" x14ac:dyDescent="0.4">
      <c r="H11" s="105"/>
      <c r="I11" s="105"/>
      <c r="J11" s="105"/>
      <c r="K11" s="105"/>
      <c r="L11" s="105"/>
      <c r="M11" s="105"/>
      <c r="N11" s="105"/>
      <c r="O11" s="105"/>
      <c r="P11" s="105"/>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c r="BW11" s="106"/>
      <c r="BX11" s="106"/>
      <c r="BY11" s="106"/>
      <c r="BZ11" s="106"/>
      <c r="CA11" s="106"/>
      <c r="CB11" s="106"/>
      <c r="CC11" s="106"/>
      <c r="CD11" s="106"/>
      <c r="CE11" s="106"/>
      <c r="CF11" s="106"/>
      <c r="CG11" s="106"/>
      <c r="CH11" s="106"/>
      <c r="CI11" s="106"/>
      <c r="CJ11" s="106"/>
      <c r="CK11" s="106"/>
      <c r="CL11" s="106"/>
      <c r="CM11" s="106"/>
      <c r="CN11" s="106"/>
      <c r="CO11" s="106"/>
      <c r="CP11" s="106"/>
    </row>
    <row r="12" spans="1:96" ht="30" x14ac:dyDescent="0.4">
      <c r="H12" s="105"/>
      <c r="I12" s="105"/>
      <c r="J12" s="105"/>
      <c r="K12" s="105"/>
      <c r="L12" s="105"/>
      <c r="M12" s="105"/>
      <c r="N12" s="105"/>
      <c r="O12" s="105"/>
      <c r="P12" s="105"/>
      <c r="Q12" s="103"/>
      <c r="R12" s="103"/>
      <c r="S12" s="103"/>
      <c r="T12" s="103"/>
      <c r="U12" s="103"/>
      <c r="V12" s="76" t="s">
        <v>11</v>
      </c>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104"/>
      <c r="CK12" s="104"/>
      <c r="CL12" s="104"/>
      <c r="CM12" s="103"/>
      <c r="CN12" s="103"/>
      <c r="CO12" s="103"/>
      <c r="CP12" s="103"/>
    </row>
    <row r="13" spans="1:96" x14ac:dyDescent="0.25">
      <c r="H13" s="10"/>
      <c r="I13" s="10"/>
      <c r="J13" s="10"/>
      <c r="K13" s="10"/>
      <c r="L13" s="10"/>
      <c r="M13" s="10"/>
      <c r="N13" s="10"/>
      <c r="O13" s="10"/>
      <c r="P13" s="10"/>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row>
    <row r="14" spans="1:96" ht="18" x14ac:dyDescent="0.25">
      <c r="H14" s="8"/>
      <c r="I14" s="8"/>
      <c r="J14" s="8"/>
      <c r="K14" s="8"/>
      <c r="L14" s="8"/>
      <c r="M14" s="8"/>
      <c r="N14" s="8"/>
      <c r="O14" s="8"/>
      <c r="P14" s="8"/>
      <c r="Q14" s="69"/>
      <c r="R14" s="69"/>
      <c r="S14" s="69"/>
      <c r="T14" s="69"/>
      <c r="U14" s="69"/>
      <c r="V14" s="93" t="s">
        <v>53</v>
      </c>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row>
    <row r="15" spans="1:96" x14ac:dyDescent="0.25">
      <c r="H15" s="8"/>
      <c r="I15" s="8"/>
      <c r="J15" s="8"/>
      <c r="K15" s="8"/>
      <c r="L15" s="8"/>
      <c r="M15" s="8"/>
      <c r="N15" s="8"/>
      <c r="O15" s="8"/>
      <c r="P15" s="8"/>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row>
    <row r="16" spans="1:96" s="65" customFormat="1" ht="27.95" customHeight="1" x14ac:dyDescent="0.25">
      <c r="A16"/>
      <c r="H16" s="67"/>
      <c r="I16" s="67"/>
      <c r="J16" s="67"/>
      <c r="K16" s="67"/>
      <c r="L16" s="67"/>
      <c r="M16" s="67"/>
      <c r="N16" s="67"/>
      <c r="O16" s="67"/>
      <c r="P16" s="67"/>
      <c r="Q16" s="101"/>
      <c r="R16" s="101"/>
      <c r="S16" s="101"/>
      <c r="T16" s="101"/>
      <c r="U16" s="101"/>
      <c r="V16" s="222" t="s">
        <v>12</v>
      </c>
      <c r="W16" s="222"/>
      <c r="X16" s="222"/>
      <c r="Y16" s="222"/>
      <c r="Z16" s="222"/>
      <c r="AA16" s="222"/>
      <c r="AB16" s="222"/>
      <c r="AC16" s="222"/>
      <c r="AD16" s="222"/>
      <c r="AE16" s="222"/>
      <c r="AF16" s="222"/>
      <c r="AG16" s="222"/>
      <c r="AH16" s="222"/>
      <c r="AI16" s="222"/>
      <c r="AJ16" s="222"/>
      <c r="AK16" s="101"/>
      <c r="AL16" s="223" t="s">
        <v>3</v>
      </c>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c r="CR16"/>
    </row>
    <row r="17" spans="1:99" s="98" customFormat="1" ht="25.5" customHeight="1" x14ac:dyDescent="0.25">
      <c r="A17"/>
      <c r="H17" s="100"/>
      <c r="I17" s="100"/>
      <c r="J17" s="100"/>
      <c r="K17" s="100"/>
      <c r="L17" s="100"/>
      <c r="M17" s="100"/>
      <c r="N17" s="100"/>
      <c r="O17" s="100"/>
      <c r="P17" s="100"/>
      <c r="Q17" s="99"/>
      <c r="R17" s="99"/>
      <c r="S17" s="99"/>
      <c r="T17" s="99"/>
      <c r="U17" s="99"/>
      <c r="V17" s="224" t="s">
        <v>52</v>
      </c>
      <c r="W17" s="225"/>
      <c r="X17" s="225"/>
      <c r="Y17" s="225"/>
      <c r="Z17" s="225"/>
      <c r="AA17" s="225"/>
      <c r="AB17" s="225"/>
      <c r="AC17" s="225"/>
      <c r="AD17" s="225"/>
      <c r="AE17" s="225"/>
      <c r="AF17" s="225"/>
      <c r="AG17" s="225"/>
      <c r="AH17" s="225"/>
      <c r="AI17" s="225"/>
      <c r="AJ17" s="225"/>
      <c r="AK17" s="99"/>
      <c r="AL17" s="226" t="e">
        <f>INDEX(dms_ABN_List,MATCH(dms_TradingName,dms_TradingName_List))</f>
        <v>#REF!</v>
      </c>
      <c r="AM17" s="226"/>
      <c r="AN17" s="226"/>
      <c r="AO17" s="226"/>
      <c r="AP17" s="226"/>
      <c r="AQ17" s="226"/>
      <c r="AR17" s="226"/>
      <c r="AS17" s="226"/>
      <c r="AT17" s="226"/>
      <c r="AU17" s="226"/>
      <c r="AV17" s="226"/>
      <c r="AW17" s="226"/>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c r="CR17"/>
    </row>
    <row r="18" spans="1:99" x14ac:dyDescent="0.25">
      <c r="H18" s="8"/>
      <c r="I18" s="8"/>
      <c r="J18" s="8"/>
      <c r="K18" s="8"/>
      <c r="L18" s="8"/>
      <c r="M18" s="8"/>
      <c r="N18" s="8"/>
      <c r="O18" s="8"/>
      <c r="P18" s="8"/>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row>
    <row r="19" spans="1:99" x14ac:dyDescent="0.25">
      <c r="H19" s="8"/>
      <c r="I19" s="8"/>
      <c r="J19" s="8"/>
      <c r="K19" s="8"/>
      <c r="L19" s="8"/>
      <c r="M19" s="8"/>
      <c r="N19" s="8"/>
      <c r="O19" s="8"/>
      <c r="P19" s="8"/>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row>
    <row r="20" spans="1:99" x14ac:dyDescent="0.25">
      <c r="H20" s="8"/>
      <c r="I20" s="8"/>
      <c r="J20" s="8"/>
      <c r="K20" s="8"/>
      <c r="L20" s="8"/>
      <c r="M20" s="8"/>
      <c r="N20" s="8"/>
      <c r="O20" s="8"/>
      <c r="P20" s="8"/>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row>
    <row r="21" spans="1:99" ht="15" customHeight="1" x14ac:dyDescent="0.25">
      <c r="H21" s="8"/>
      <c r="I21" s="8"/>
      <c r="J21" s="8"/>
      <c r="K21" s="8"/>
      <c r="L21" s="8"/>
      <c r="M21" s="8"/>
      <c r="N21" s="8"/>
      <c r="O21" s="8"/>
      <c r="P21" s="8"/>
      <c r="Q21" s="69"/>
      <c r="R21" s="69"/>
      <c r="S21" s="69"/>
      <c r="T21" s="69"/>
      <c r="U21" s="92"/>
      <c r="V21" s="93" t="s">
        <v>51</v>
      </c>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69"/>
      <c r="BI21" s="92"/>
      <c r="BJ21" s="96"/>
      <c r="BK21" s="96"/>
      <c r="BL21" s="96"/>
      <c r="BM21" s="96"/>
      <c r="BN21" s="96"/>
      <c r="BO21" s="96"/>
      <c r="BP21" s="96"/>
      <c r="BQ21" s="97" t="s">
        <v>50</v>
      </c>
      <c r="BR21" s="97"/>
      <c r="BS21" s="97"/>
      <c r="BT21" s="97"/>
      <c r="BU21" s="97"/>
      <c r="BV21" s="97"/>
      <c r="BW21" s="97"/>
      <c r="BX21" s="97"/>
      <c r="BY21" s="97"/>
      <c r="BZ21" s="97"/>
      <c r="CA21" s="97"/>
      <c r="CB21" s="97"/>
      <c r="CC21" s="97"/>
      <c r="CD21" s="97"/>
      <c r="CE21" s="97"/>
      <c r="CF21" s="97"/>
      <c r="CG21" s="97"/>
      <c r="CH21" s="97"/>
      <c r="CI21" s="97"/>
      <c r="CJ21" s="97"/>
      <c r="CK21" s="97"/>
      <c r="CL21" s="97"/>
      <c r="CM21" s="97"/>
      <c r="CN21" s="97"/>
      <c r="CO21" s="97"/>
      <c r="CP21" s="97"/>
    </row>
    <row r="22" spans="1:99" x14ac:dyDescent="0.25">
      <c r="H22" s="8"/>
      <c r="I22" s="8"/>
      <c r="J22" s="8"/>
      <c r="K22" s="8"/>
      <c r="L22" s="8"/>
      <c r="M22" s="8"/>
      <c r="N22" s="8"/>
      <c r="O22" s="8"/>
      <c r="P22" s="8"/>
      <c r="Q22" s="69"/>
      <c r="R22" s="69"/>
      <c r="S22" s="69"/>
      <c r="T22" s="69"/>
      <c r="U22" s="69"/>
      <c r="V22" s="69"/>
      <c r="W22" s="69"/>
      <c r="X22" s="69"/>
      <c r="Y22" s="69"/>
      <c r="Z22" s="69"/>
      <c r="AA22" s="69"/>
      <c r="AB22" s="69"/>
      <c r="AC22" s="69"/>
      <c r="AD22" s="69"/>
      <c r="AE22" s="69"/>
      <c r="AF22" s="69"/>
      <c r="AG22" s="69"/>
      <c r="AH22" s="69"/>
      <c r="AI22" s="69"/>
      <c r="AJ22" s="69"/>
      <c r="AK22" s="92"/>
      <c r="AL22" s="92"/>
      <c r="AM22" s="96"/>
      <c r="AN22" s="96"/>
      <c r="AO22" s="96"/>
      <c r="AP22" s="96"/>
      <c r="AQ22" s="96"/>
      <c r="AR22" s="96"/>
      <c r="AS22" s="96"/>
      <c r="AT22" s="96"/>
      <c r="AU22" s="96"/>
      <c r="AV22" s="96"/>
      <c r="AW22" s="96"/>
      <c r="AX22" s="96"/>
      <c r="AY22" s="96"/>
      <c r="AZ22" s="96"/>
      <c r="BA22" s="96"/>
      <c r="BB22" s="96"/>
      <c r="BC22" s="96"/>
      <c r="BD22" s="96"/>
      <c r="BE22" s="96"/>
      <c r="BF22" s="96"/>
      <c r="BG22" s="96"/>
      <c r="BH22" s="69"/>
      <c r="BI22" s="69"/>
      <c r="BJ22" s="69"/>
      <c r="BK22" s="69"/>
      <c r="BL22" s="69"/>
      <c r="BM22" s="69"/>
      <c r="BN22" s="69"/>
      <c r="BO22" s="69"/>
      <c r="BP22" s="69"/>
      <c r="BQ22" s="92"/>
      <c r="BR22" s="96"/>
      <c r="BS22" s="96"/>
      <c r="BT22" s="96"/>
      <c r="BU22" s="96"/>
      <c r="BV22" s="96"/>
      <c r="BW22" s="96"/>
      <c r="BX22" s="96"/>
      <c r="BY22" s="96"/>
      <c r="BZ22" s="96"/>
      <c r="CA22" s="96"/>
      <c r="CB22" s="96"/>
      <c r="CC22" s="96"/>
      <c r="CD22" s="96"/>
      <c r="CE22" s="96"/>
      <c r="CF22" s="96"/>
      <c r="CG22" s="96"/>
      <c r="CH22" s="96"/>
      <c r="CI22" s="96"/>
      <c r="CJ22" s="96"/>
      <c r="CK22" s="96"/>
      <c r="CL22" s="96"/>
      <c r="CM22" s="69"/>
      <c r="CN22" s="69"/>
      <c r="CO22" s="69"/>
      <c r="CP22" s="69"/>
    </row>
    <row r="23" spans="1:99" x14ac:dyDescent="0.25">
      <c r="H23" s="8"/>
      <c r="I23" s="8"/>
      <c r="J23" s="8"/>
      <c r="K23" s="8"/>
      <c r="L23" s="8"/>
      <c r="M23" s="8"/>
      <c r="N23" s="8"/>
      <c r="O23" s="8"/>
      <c r="P23" s="8"/>
      <c r="Q23" s="69"/>
      <c r="R23" s="69"/>
      <c r="S23" s="69"/>
      <c r="T23" s="69"/>
      <c r="U23" s="69"/>
      <c r="V23" s="227" t="s">
        <v>13</v>
      </c>
      <c r="W23" s="227"/>
      <c r="X23" s="227"/>
      <c r="Y23" s="227"/>
      <c r="Z23" s="227"/>
      <c r="AA23" s="227"/>
      <c r="AB23" s="227"/>
      <c r="AC23" s="227"/>
      <c r="AD23" s="227"/>
      <c r="AE23" s="227"/>
      <c r="AF23" s="227"/>
      <c r="AG23" s="227"/>
      <c r="AH23" s="227"/>
      <c r="AI23" s="227"/>
      <c r="AJ23" s="227"/>
      <c r="AK23" s="69"/>
      <c r="AL23" s="228" t="e">
        <f>INDEX(dms_Addr1_List,MATCH(dms_TradingName,dms_TradingName_List))</f>
        <v>#REF!</v>
      </c>
      <c r="AM23" s="229"/>
      <c r="AN23" s="229"/>
      <c r="AO23" s="229"/>
      <c r="AP23" s="229"/>
      <c r="AQ23" s="229"/>
      <c r="AR23" s="229"/>
      <c r="AS23" s="229"/>
      <c r="AT23" s="229"/>
      <c r="AU23" s="229"/>
      <c r="AV23" s="229"/>
      <c r="AW23" s="229"/>
      <c r="AX23" s="229"/>
      <c r="AY23" s="229"/>
      <c r="AZ23" s="229"/>
      <c r="BA23" s="229"/>
      <c r="BB23" s="229"/>
      <c r="BC23" s="229"/>
      <c r="BD23" s="229"/>
      <c r="BE23" s="229"/>
      <c r="BF23" s="229"/>
      <c r="BG23" s="230"/>
      <c r="BH23" s="69"/>
      <c r="BI23" s="227" t="s">
        <v>13</v>
      </c>
      <c r="BJ23" s="227"/>
      <c r="BK23" s="227"/>
      <c r="BL23" s="227"/>
      <c r="BM23" s="227"/>
      <c r="BN23" s="227"/>
      <c r="BO23" s="227"/>
      <c r="BP23" s="91"/>
      <c r="BQ23" s="228" t="e">
        <f>INDEX(dms_PAddr1_List,MATCH(dms_TradingName,dms_TradingName_List))</f>
        <v>#REF!</v>
      </c>
      <c r="BR23" s="229"/>
      <c r="BS23" s="229"/>
      <c r="BT23" s="229"/>
      <c r="BU23" s="229"/>
      <c r="BV23" s="229"/>
      <c r="BW23" s="229"/>
      <c r="BX23" s="229"/>
      <c r="BY23" s="229"/>
      <c r="BZ23" s="229"/>
      <c r="CA23" s="229"/>
      <c r="CB23" s="229"/>
      <c r="CC23" s="229"/>
      <c r="CD23" s="229"/>
      <c r="CE23" s="229"/>
      <c r="CF23" s="229"/>
      <c r="CG23" s="229"/>
      <c r="CH23" s="229"/>
      <c r="CI23" s="229"/>
      <c r="CJ23" s="229"/>
      <c r="CK23" s="229"/>
      <c r="CL23" s="230"/>
      <c r="CM23" s="69"/>
      <c r="CN23" s="69"/>
      <c r="CO23" s="69"/>
      <c r="CP23" s="69"/>
    </row>
    <row r="24" spans="1:99" x14ac:dyDescent="0.25">
      <c r="H24" s="8"/>
      <c r="I24" s="8"/>
      <c r="J24" s="8"/>
      <c r="K24" s="8"/>
      <c r="L24" s="8"/>
      <c r="M24" s="8"/>
      <c r="N24" s="8"/>
      <c r="O24" s="8"/>
      <c r="P24" s="8"/>
      <c r="Q24" s="69"/>
      <c r="R24" s="69"/>
      <c r="S24" s="69"/>
      <c r="T24" s="69"/>
      <c r="U24" s="69"/>
      <c r="V24" s="227" t="s">
        <v>14</v>
      </c>
      <c r="W24" s="227"/>
      <c r="X24" s="227"/>
      <c r="Y24" s="227"/>
      <c r="Z24" s="227"/>
      <c r="AA24" s="227"/>
      <c r="AB24" s="227"/>
      <c r="AC24" s="227"/>
      <c r="AD24" s="227"/>
      <c r="AE24" s="227"/>
      <c r="AF24" s="227"/>
      <c r="AG24" s="227"/>
      <c r="AH24" s="227"/>
      <c r="AI24" s="227"/>
      <c r="AJ24" s="227"/>
      <c r="AK24" s="69"/>
      <c r="AL24" s="228" t="e">
        <f>IF(ISBLANK(INDEX(dms_Addr2_List,MATCH(dms_TradingName,dms_TradingName_List))),"",(INDEX(dms_Addr2_List,MATCH(dms_TradingName,dms_TradingName_List))))</f>
        <v>#REF!</v>
      </c>
      <c r="AM24" s="229"/>
      <c r="AN24" s="229"/>
      <c r="AO24" s="229"/>
      <c r="AP24" s="229"/>
      <c r="AQ24" s="229"/>
      <c r="AR24" s="229"/>
      <c r="AS24" s="229"/>
      <c r="AT24" s="229"/>
      <c r="AU24" s="229"/>
      <c r="AV24" s="229"/>
      <c r="AW24" s="229"/>
      <c r="AX24" s="229"/>
      <c r="AY24" s="229"/>
      <c r="AZ24" s="229"/>
      <c r="BA24" s="229"/>
      <c r="BB24" s="229"/>
      <c r="BC24" s="229"/>
      <c r="BD24" s="229"/>
      <c r="BE24" s="229"/>
      <c r="BF24" s="229"/>
      <c r="BG24" s="230"/>
      <c r="BH24" s="69"/>
      <c r="BI24" s="227" t="s">
        <v>14</v>
      </c>
      <c r="BJ24" s="227"/>
      <c r="BK24" s="227"/>
      <c r="BL24" s="227"/>
      <c r="BM24" s="227"/>
      <c r="BN24" s="227"/>
      <c r="BO24" s="227"/>
      <c r="BP24" s="91"/>
      <c r="BQ24" s="228" t="e">
        <f>IF(ISBLANK(INDEX(dms_PAddr2_List,MATCH(dms_TradingName,dms_TradingName_List))),"",(INDEX(dms_PAddr2_List,MATCH(dms_TradingName,dms_TradingName_List))))</f>
        <v>#REF!</v>
      </c>
      <c r="BR24" s="229"/>
      <c r="BS24" s="229"/>
      <c r="BT24" s="229"/>
      <c r="BU24" s="229"/>
      <c r="BV24" s="229"/>
      <c r="BW24" s="229"/>
      <c r="BX24" s="229"/>
      <c r="BY24" s="229"/>
      <c r="BZ24" s="229"/>
      <c r="CA24" s="229"/>
      <c r="CB24" s="229"/>
      <c r="CC24" s="229"/>
      <c r="CD24" s="229"/>
      <c r="CE24" s="229"/>
      <c r="CF24" s="229"/>
      <c r="CG24" s="229"/>
      <c r="CH24" s="229"/>
      <c r="CI24" s="229"/>
      <c r="CJ24" s="229"/>
      <c r="CK24" s="229"/>
      <c r="CL24" s="230"/>
      <c r="CM24" s="69"/>
      <c r="CN24" s="69"/>
      <c r="CO24" s="69"/>
      <c r="CP24" s="69"/>
    </row>
    <row r="25" spans="1:99" x14ac:dyDescent="0.25">
      <c r="H25" s="8"/>
      <c r="I25" s="8"/>
      <c r="J25" s="8"/>
      <c r="K25" s="8"/>
      <c r="L25" s="8"/>
      <c r="M25" s="8"/>
      <c r="N25" s="8"/>
      <c r="O25" s="8"/>
      <c r="P25" s="8"/>
      <c r="Q25" s="69"/>
      <c r="R25" s="69"/>
      <c r="S25" s="69"/>
      <c r="T25" s="69"/>
      <c r="U25" s="69"/>
      <c r="V25" s="227" t="s">
        <v>15</v>
      </c>
      <c r="W25" s="227"/>
      <c r="X25" s="227"/>
      <c r="Y25" s="227"/>
      <c r="Z25" s="227"/>
      <c r="AA25" s="227"/>
      <c r="AB25" s="227"/>
      <c r="AC25" s="227"/>
      <c r="AD25" s="227"/>
      <c r="AE25" s="227"/>
      <c r="AF25" s="227"/>
      <c r="AG25" s="227"/>
      <c r="AH25" s="227"/>
      <c r="AI25" s="227"/>
      <c r="AJ25" s="227"/>
      <c r="AK25" s="69"/>
      <c r="AL25" s="231" t="e">
        <f>INDEX(dms_Suburb_List,MATCH(dms_TradingName,dms_TradingName_List))</f>
        <v>#REF!</v>
      </c>
      <c r="AM25" s="231"/>
      <c r="AN25" s="231"/>
      <c r="AO25" s="231"/>
      <c r="AP25" s="231"/>
      <c r="AQ25" s="231"/>
      <c r="AR25" s="231"/>
      <c r="AS25" s="231"/>
      <c r="AT25" s="231"/>
      <c r="AU25" s="231"/>
      <c r="AV25" s="231"/>
      <c r="AW25" s="231"/>
      <c r="AX25" s="231"/>
      <c r="AY25" s="231"/>
      <c r="AZ25" s="231"/>
      <c r="BA25" s="95"/>
      <c r="BB25" s="95"/>
      <c r="BC25" s="95"/>
      <c r="BD25" s="95"/>
      <c r="BE25" s="95"/>
      <c r="BF25" s="95"/>
      <c r="BG25" s="95"/>
      <c r="BH25" s="69"/>
      <c r="BI25" s="227" t="s">
        <v>15</v>
      </c>
      <c r="BJ25" s="227"/>
      <c r="BK25" s="227"/>
      <c r="BL25" s="227"/>
      <c r="BM25" s="227"/>
      <c r="BN25" s="227"/>
      <c r="BO25" s="227"/>
      <c r="BP25" s="91"/>
      <c r="BQ25" s="231" t="e">
        <f>INDEX(dms_PSuburb_List,MATCH(dms_TradingName,dms_TradingName_List))</f>
        <v>#REF!</v>
      </c>
      <c r="BR25" s="231"/>
      <c r="BS25" s="231"/>
      <c r="BT25" s="231"/>
      <c r="BU25" s="231"/>
      <c r="BV25" s="231"/>
      <c r="BW25" s="231"/>
      <c r="BX25" s="231"/>
      <c r="BY25" s="231"/>
      <c r="BZ25" s="231"/>
      <c r="CA25" s="231"/>
      <c r="CB25" s="231"/>
      <c r="CC25" s="231"/>
      <c r="CD25" s="231"/>
      <c r="CE25" s="231"/>
      <c r="CF25" s="95"/>
      <c r="CG25" s="95"/>
      <c r="CH25" s="95"/>
      <c r="CI25" s="95"/>
      <c r="CJ25" s="95"/>
      <c r="CK25" s="95"/>
      <c r="CL25" s="95"/>
      <c r="CM25" s="69"/>
      <c r="CN25" s="69"/>
      <c r="CO25" s="69"/>
      <c r="CP25" s="69"/>
    </row>
    <row r="26" spans="1:99" x14ac:dyDescent="0.25">
      <c r="H26" s="8"/>
      <c r="I26" s="8"/>
      <c r="J26" s="8"/>
      <c r="K26" s="8"/>
      <c r="L26" s="8"/>
      <c r="M26" s="8"/>
      <c r="N26" s="8"/>
      <c r="O26" s="8"/>
      <c r="P26" s="8"/>
      <c r="Q26" s="69"/>
      <c r="R26" s="69"/>
      <c r="S26" s="69"/>
      <c r="T26" s="69"/>
      <c r="U26" s="69"/>
      <c r="V26" s="227" t="s">
        <v>16</v>
      </c>
      <c r="W26" s="227"/>
      <c r="X26" s="227"/>
      <c r="Y26" s="227"/>
      <c r="Z26" s="227"/>
      <c r="AA26" s="227"/>
      <c r="AB26" s="227"/>
      <c r="AC26" s="227"/>
      <c r="AD26" s="227"/>
      <c r="AE26" s="227"/>
      <c r="AF26" s="227"/>
      <c r="AG26" s="227"/>
      <c r="AH26" s="227"/>
      <c r="AI26" s="227"/>
      <c r="AJ26" s="227"/>
      <c r="AK26" s="69"/>
      <c r="AL26" s="232" t="e">
        <f>INDEX(dms_State_List,MATCH(dms_TradingName,dms_TradingName_List))</f>
        <v>#REF!</v>
      </c>
      <c r="AM26" s="232"/>
      <c r="AN26" s="232"/>
      <c r="AO26" s="232"/>
      <c r="AP26" s="69"/>
      <c r="AQ26" s="94"/>
      <c r="AR26" s="69"/>
      <c r="AS26" s="69"/>
      <c r="AT26" s="69"/>
      <c r="AU26" s="69"/>
      <c r="AV26" s="94" t="s">
        <v>49</v>
      </c>
      <c r="AW26" s="94"/>
      <c r="AX26" s="233"/>
      <c r="AY26" s="233"/>
      <c r="AZ26" s="233"/>
      <c r="BA26" s="69"/>
      <c r="BB26" s="69"/>
      <c r="BC26" s="69"/>
      <c r="BD26" s="69"/>
      <c r="BE26" s="69"/>
      <c r="BF26" s="69"/>
      <c r="BG26" s="69"/>
      <c r="BH26" s="69"/>
      <c r="BI26" s="227" t="s">
        <v>16</v>
      </c>
      <c r="BJ26" s="227"/>
      <c r="BK26" s="227"/>
      <c r="BL26" s="227"/>
      <c r="BM26" s="227"/>
      <c r="BN26" s="227"/>
      <c r="BO26" s="227"/>
      <c r="BP26" s="91"/>
      <c r="BQ26" s="232" t="e">
        <f>INDEX(dms_PState_List,MATCH(dms_TradingName,dms_TradingName_List))</f>
        <v>#REF!</v>
      </c>
      <c r="BR26" s="232"/>
      <c r="BS26" s="232"/>
      <c r="BT26" s="232"/>
      <c r="BU26" s="69"/>
      <c r="BV26" s="69"/>
      <c r="BW26" s="91"/>
      <c r="BX26" s="69"/>
      <c r="BY26" s="69"/>
      <c r="BZ26" s="69"/>
      <c r="CA26" s="94" t="s">
        <v>49</v>
      </c>
      <c r="CB26" s="69"/>
      <c r="CC26" s="233"/>
      <c r="CD26" s="233"/>
      <c r="CE26" s="233"/>
      <c r="CF26" s="69"/>
      <c r="CG26" s="69"/>
      <c r="CH26" s="69"/>
      <c r="CI26" s="69"/>
      <c r="CJ26" s="69"/>
      <c r="CK26" s="69"/>
      <c r="CL26" s="69"/>
      <c r="CM26" s="69"/>
      <c r="CN26" s="69"/>
      <c r="CO26" s="69"/>
      <c r="CP26" s="69"/>
    </row>
    <row r="27" spans="1:99" x14ac:dyDescent="0.25">
      <c r="H27" s="8"/>
      <c r="I27" s="8"/>
      <c r="J27" s="8"/>
      <c r="K27" s="8"/>
      <c r="L27" s="8"/>
      <c r="M27" s="8"/>
      <c r="N27" s="8"/>
      <c r="O27" s="8"/>
      <c r="P27" s="8"/>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U27" s="64"/>
    </row>
    <row r="28" spans="1:99" x14ac:dyDescent="0.25">
      <c r="H28" s="8"/>
      <c r="I28" s="8"/>
      <c r="J28" s="8"/>
      <c r="K28" s="8"/>
      <c r="L28" s="8"/>
      <c r="M28" s="8"/>
      <c r="N28" s="8"/>
      <c r="O28" s="8"/>
      <c r="P28" s="8"/>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t="s">
        <v>48</v>
      </c>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row>
    <row r="29" spans="1:99" x14ac:dyDescent="0.25">
      <c r="H29" s="8"/>
      <c r="I29" s="8"/>
      <c r="J29" s="8"/>
      <c r="K29" s="8"/>
      <c r="L29" s="8"/>
      <c r="M29" s="8"/>
      <c r="N29" s="8"/>
      <c r="O29" s="8"/>
      <c r="P29" s="8"/>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row>
    <row r="30" spans="1:99" ht="18" hidden="1" x14ac:dyDescent="0.25">
      <c r="H30" s="8"/>
      <c r="I30" s="8"/>
      <c r="J30" s="8"/>
      <c r="K30" s="8"/>
      <c r="L30" s="8"/>
      <c r="M30" s="8"/>
      <c r="N30" s="8"/>
      <c r="O30" s="8"/>
      <c r="P30" s="8"/>
      <c r="Q30" s="69"/>
      <c r="R30" s="69"/>
      <c r="S30" s="69"/>
      <c r="T30" s="69"/>
      <c r="U30" s="69"/>
      <c r="V30" s="93" t="s">
        <v>47</v>
      </c>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row>
    <row r="31" spans="1:99" hidden="1" x14ac:dyDescent="0.25">
      <c r="H31" s="8"/>
      <c r="I31" s="8"/>
      <c r="J31" s="8"/>
      <c r="K31" s="8"/>
      <c r="L31" s="8"/>
      <c r="M31" s="8"/>
      <c r="N31" s="8"/>
      <c r="O31" s="8"/>
      <c r="P31" s="8"/>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row>
    <row r="32" spans="1:99" hidden="1" x14ac:dyDescent="0.25">
      <c r="H32" s="8"/>
      <c r="I32" s="8"/>
      <c r="J32" s="8"/>
      <c r="K32" s="8"/>
      <c r="L32" s="8"/>
      <c r="M32" s="8"/>
      <c r="N32" s="8"/>
      <c r="O32" s="8"/>
      <c r="P32" s="8"/>
      <c r="Q32" s="69"/>
      <c r="R32" s="69"/>
      <c r="S32" s="69"/>
      <c r="T32" s="69"/>
      <c r="U32" s="69"/>
      <c r="V32" s="227" t="s">
        <v>30</v>
      </c>
      <c r="W32" s="227"/>
      <c r="X32" s="227"/>
      <c r="Y32" s="227"/>
      <c r="Z32" s="227"/>
      <c r="AA32" s="227"/>
      <c r="AB32" s="227"/>
      <c r="AC32" s="227"/>
      <c r="AD32" s="227"/>
      <c r="AE32" s="227"/>
      <c r="AF32" s="227"/>
      <c r="AG32" s="227"/>
      <c r="AH32" s="227"/>
      <c r="AI32" s="227"/>
      <c r="AJ32" s="227"/>
      <c r="AK32" s="69"/>
      <c r="AL32" s="234"/>
      <c r="AM32" s="234"/>
      <c r="AN32" s="234"/>
      <c r="AO32" s="234"/>
      <c r="AP32" s="234"/>
      <c r="AQ32" s="234"/>
      <c r="AR32" s="234"/>
      <c r="AS32" s="234"/>
      <c r="AT32" s="234"/>
      <c r="AU32" s="234"/>
      <c r="AV32" s="234"/>
      <c r="AW32" s="234"/>
      <c r="AX32" s="234"/>
      <c r="AY32" s="234"/>
      <c r="AZ32" s="234"/>
      <c r="BA32" s="234"/>
      <c r="BB32" s="234"/>
      <c r="BC32" s="234"/>
      <c r="BD32" s="234"/>
      <c r="BE32" s="234"/>
      <c r="BF32" s="234"/>
      <c r="BG32" s="234"/>
      <c r="BH32" s="69"/>
      <c r="BI32" s="227" t="s">
        <v>30</v>
      </c>
      <c r="BJ32" s="227"/>
      <c r="BK32" s="227"/>
      <c r="BL32" s="227"/>
      <c r="BM32" s="227"/>
      <c r="BN32" s="227"/>
      <c r="BO32" s="227"/>
      <c r="BP32" s="91"/>
      <c r="BQ32" s="234"/>
      <c r="BR32" s="234"/>
      <c r="BS32" s="234"/>
      <c r="BT32" s="234"/>
      <c r="BU32" s="234"/>
      <c r="BV32" s="234"/>
      <c r="BW32" s="234"/>
      <c r="BX32" s="234"/>
      <c r="BY32" s="234"/>
      <c r="BZ32" s="234"/>
      <c r="CA32" s="234"/>
      <c r="CB32" s="234"/>
      <c r="CC32" s="234"/>
      <c r="CD32" s="234"/>
      <c r="CE32" s="234"/>
      <c r="CF32" s="234"/>
      <c r="CG32" s="234"/>
      <c r="CH32" s="234"/>
      <c r="CI32" s="234"/>
      <c r="CJ32" s="234"/>
      <c r="CK32" s="234"/>
      <c r="CL32" s="234"/>
      <c r="CM32" s="69"/>
      <c r="CN32" s="69"/>
      <c r="CO32" s="69"/>
      <c r="CP32" s="69"/>
    </row>
    <row r="33" spans="2:94" hidden="1" x14ac:dyDescent="0.25">
      <c r="H33" s="8"/>
      <c r="I33" s="8"/>
      <c r="J33" s="8"/>
      <c r="K33" s="8"/>
      <c r="L33" s="8"/>
      <c r="M33" s="8"/>
      <c r="N33" s="8"/>
      <c r="O33" s="8"/>
      <c r="P33" s="8"/>
      <c r="Q33" s="69"/>
      <c r="R33" s="69"/>
      <c r="S33" s="69"/>
      <c r="T33" s="69"/>
      <c r="U33" s="69"/>
      <c r="V33" s="227" t="s">
        <v>46</v>
      </c>
      <c r="W33" s="227"/>
      <c r="X33" s="227"/>
      <c r="Y33" s="227"/>
      <c r="Z33" s="227"/>
      <c r="AA33" s="227"/>
      <c r="AB33" s="227"/>
      <c r="AC33" s="227"/>
      <c r="AD33" s="227"/>
      <c r="AE33" s="227"/>
      <c r="AF33" s="227"/>
      <c r="AG33" s="227"/>
      <c r="AH33" s="227"/>
      <c r="AI33" s="227"/>
      <c r="AJ33" s="227"/>
      <c r="AK33" s="69"/>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92"/>
      <c r="BI33" s="227" t="s">
        <v>46</v>
      </c>
      <c r="BJ33" s="227"/>
      <c r="BK33" s="227"/>
      <c r="BL33" s="227"/>
      <c r="BM33" s="227"/>
      <c r="BN33" s="227"/>
      <c r="BO33" s="227"/>
      <c r="BP33" s="91"/>
      <c r="BQ33" s="235"/>
      <c r="BR33" s="235"/>
      <c r="BS33" s="235"/>
      <c r="BT33" s="235"/>
      <c r="BU33" s="235"/>
      <c r="BV33" s="235"/>
      <c r="BW33" s="235"/>
      <c r="BX33" s="235"/>
      <c r="BY33" s="235"/>
      <c r="BZ33" s="235"/>
      <c r="CA33" s="235"/>
      <c r="CB33" s="235"/>
      <c r="CC33" s="235"/>
      <c r="CD33" s="235"/>
      <c r="CE33" s="235"/>
      <c r="CF33" s="235"/>
      <c r="CG33" s="235"/>
      <c r="CH33" s="235"/>
      <c r="CI33" s="235"/>
      <c r="CJ33" s="235"/>
      <c r="CK33" s="235"/>
      <c r="CL33" s="235"/>
      <c r="CM33" s="69"/>
      <c r="CN33" s="69"/>
      <c r="CO33" s="69"/>
      <c r="CP33" s="69"/>
    </row>
    <row r="34" spans="2:94" hidden="1" x14ac:dyDescent="0.25">
      <c r="H34" s="8"/>
      <c r="I34" s="8"/>
      <c r="J34" s="8"/>
      <c r="K34" s="8"/>
      <c r="L34" s="8"/>
      <c r="M34" s="8"/>
      <c r="N34" s="8"/>
      <c r="O34" s="8"/>
      <c r="P34" s="8"/>
      <c r="Q34" s="69"/>
      <c r="R34" s="69"/>
      <c r="S34" s="69"/>
      <c r="T34" s="69"/>
      <c r="U34" s="69"/>
      <c r="V34" s="227" t="s">
        <v>45</v>
      </c>
      <c r="W34" s="227"/>
      <c r="X34" s="227"/>
      <c r="Y34" s="227"/>
      <c r="Z34" s="227"/>
      <c r="AA34" s="227"/>
      <c r="AB34" s="227"/>
      <c r="AC34" s="227"/>
      <c r="AD34" s="227"/>
      <c r="AE34" s="227"/>
      <c r="AF34" s="227"/>
      <c r="AG34" s="227"/>
      <c r="AH34" s="227"/>
      <c r="AI34" s="227"/>
      <c r="AJ34" s="227"/>
      <c r="AK34" s="69"/>
      <c r="AL34" s="234"/>
      <c r="AM34" s="234"/>
      <c r="AN34" s="234"/>
      <c r="AO34" s="234"/>
      <c r="AP34" s="234"/>
      <c r="AQ34" s="234"/>
      <c r="AR34" s="234"/>
      <c r="AS34" s="234"/>
      <c r="AT34" s="234"/>
      <c r="AU34" s="234"/>
      <c r="AV34" s="234"/>
      <c r="AW34" s="234"/>
      <c r="AX34" s="234"/>
      <c r="AY34" s="234"/>
      <c r="AZ34" s="234"/>
      <c r="BA34" s="234"/>
      <c r="BB34" s="234"/>
      <c r="BC34" s="234"/>
      <c r="BD34" s="234"/>
      <c r="BE34" s="234"/>
      <c r="BF34" s="234"/>
      <c r="BG34" s="234"/>
      <c r="BH34" s="69"/>
      <c r="BI34" s="227" t="s">
        <v>45</v>
      </c>
      <c r="BJ34" s="227"/>
      <c r="BK34" s="227"/>
      <c r="BL34" s="227"/>
      <c r="BM34" s="227"/>
      <c r="BN34" s="227"/>
      <c r="BO34" s="227"/>
      <c r="BP34" s="91"/>
      <c r="BQ34" s="234"/>
      <c r="BR34" s="234"/>
      <c r="BS34" s="234"/>
      <c r="BT34" s="234"/>
      <c r="BU34" s="234"/>
      <c r="BV34" s="234"/>
      <c r="BW34" s="234"/>
      <c r="BX34" s="234"/>
      <c r="BY34" s="234"/>
      <c r="BZ34" s="234"/>
      <c r="CA34" s="234"/>
      <c r="CB34" s="234"/>
      <c r="CC34" s="234"/>
      <c r="CD34" s="234"/>
      <c r="CE34" s="234"/>
      <c r="CF34" s="234"/>
      <c r="CG34" s="234"/>
      <c r="CH34" s="234"/>
      <c r="CI34" s="234"/>
      <c r="CJ34" s="234"/>
      <c r="CK34" s="234"/>
      <c r="CL34" s="234"/>
      <c r="CM34" s="69"/>
      <c r="CN34" s="69"/>
      <c r="CO34" s="69"/>
      <c r="CP34" s="69"/>
    </row>
    <row r="35" spans="2:94" hidden="1" x14ac:dyDescent="0.25">
      <c r="H35" s="8"/>
      <c r="I35" s="8"/>
      <c r="J35" s="8"/>
      <c r="K35" s="8"/>
      <c r="L35" s="8"/>
      <c r="M35" s="8"/>
      <c r="N35" s="8"/>
      <c r="O35" s="8"/>
      <c r="P35" s="8"/>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row>
    <row r="36" spans="2:94" hidden="1" x14ac:dyDescent="0.25">
      <c r="H36" s="8"/>
      <c r="I36" s="8"/>
      <c r="J36" s="8"/>
      <c r="K36" s="8"/>
      <c r="L36" s="8"/>
      <c r="M36" s="8"/>
      <c r="N36" s="8"/>
      <c r="O36" s="8"/>
      <c r="P36" s="8"/>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row>
    <row r="37" spans="2:94" x14ac:dyDescent="0.25">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8"/>
      <c r="AG37" s="78"/>
      <c r="AH37" s="78"/>
      <c r="AI37" s="78"/>
      <c r="AJ37" s="78"/>
      <c r="AK37" s="78"/>
      <c r="AL37" s="78"/>
      <c r="AM37" s="78"/>
      <c r="AN37" s="78"/>
      <c r="AO37" s="78"/>
      <c r="AP37" s="78"/>
      <c r="AQ37" s="78"/>
      <c r="AR37" s="78"/>
      <c r="AS37" s="78"/>
      <c r="AT37" s="78"/>
      <c r="AU37" s="78"/>
      <c r="AV37" s="78"/>
      <c r="AW37" s="78"/>
      <c r="AX37" s="78"/>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c r="CA37" s="72"/>
      <c r="CB37" s="72"/>
      <c r="CC37" s="72"/>
      <c r="CD37" s="72"/>
      <c r="CE37" s="72"/>
      <c r="CF37" s="72"/>
      <c r="CG37" s="72"/>
      <c r="CH37" s="72"/>
      <c r="CI37" s="72"/>
      <c r="CJ37" s="72"/>
      <c r="CK37" s="72"/>
      <c r="CL37" s="72"/>
      <c r="CM37" s="72"/>
      <c r="CN37" s="72"/>
      <c r="CO37" s="72"/>
      <c r="CP37" s="72"/>
    </row>
    <row r="38" spans="2:94" x14ac:dyDescent="0.25">
      <c r="H38" s="8"/>
      <c r="I38" s="8"/>
      <c r="J38" s="8"/>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row>
    <row r="39" spans="2:94" ht="30" x14ac:dyDescent="0.25">
      <c r="H39" s="77"/>
      <c r="I39" s="77"/>
      <c r="J39" s="77"/>
      <c r="Q39" s="76" t="s">
        <v>17</v>
      </c>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c r="CA39" s="76"/>
      <c r="CB39" s="76"/>
      <c r="CC39" s="76"/>
      <c r="CD39" s="76"/>
      <c r="CE39" s="76"/>
      <c r="CF39" s="76"/>
      <c r="CG39" s="76"/>
      <c r="CH39" s="76"/>
      <c r="CI39" s="76"/>
      <c r="CJ39" s="76"/>
      <c r="CK39" s="76"/>
      <c r="CL39" s="76"/>
      <c r="CM39" s="76"/>
      <c r="CN39" s="76"/>
      <c r="CO39" s="76"/>
      <c r="CP39" s="76"/>
    </row>
    <row r="40" spans="2:94" x14ac:dyDescent="0.25">
      <c r="H40" s="72"/>
      <c r="I40" s="72"/>
      <c r="J40" s="72"/>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71"/>
      <c r="CL40" s="71"/>
      <c r="CM40" s="71"/>
      <c r="CN40" s="71"/>
      <c r="CO40" s="71"/>
      <c r="CP40" s="71"/>
    </row>
    <row r="41" spans="2:94" x14ac:dyDescent="0.25">
      <c r="H41" s="72"/>
      <c r="I41" s="72"/>
      <c r="J41" s="72"/>
      <c r="Q41" s="71"/>
      <c r="R41" s="71"/>
      <c r="S41" s="71"/>
      <c r="T41" s="71"/>
      <c r="U41" s="71"/>
      <c r="V41" s="71"/>
      <c r="W41" s="71"/>
      <c r="X41" s="71"/>
      <c r="Y41" s="71"/>
      <c r="Z41" s="71"/>
      <c r="AA41" s="71"/>
      <c r="AB41" s="71"/>
      <c r="AC41" s="71"/>
      <c r="AD41" s="71"/>
      <c r="AE41" s="71"/>
      <c r="AF41" s="71"/>
      <c r="AG41" s="71"/>
      <c r="AH41" s="71"/>
      <c r="AI41" s="71"/>
      <c r="AJ41" s="71"/>
      <c r="AK41" s="71"/>
      <c r="AL41" s="90"/>
      <c r="AM41" s="89"/>
      <c r="AN41" s="89"/>
      <c r="AO41" s="89"/>
      <c r="AP41" s="89"/>
      <c r="AQ41" s="89"/>
      <c r="AR41" s="89"/>
      <c r="AS41" s="89"/>
      <c r="AT41" s="89"/>
      <c r="AU41" s="90"/>
      <c r="AV41" s="89"/>
      <c r="AW41" s="89"/>
      <c r="AX41" s="89"/>
      <c r="AY41" s="89"/>
      <c r="AZ41" s="89"/>
      <c r="BA41" s="89"/>
      <c r="BB41" s="89"/>
      <c r="BC41" s="89"/>
      <c r="BD41" s="90"/>
      <c r="BE41" s="89"/>
      <c r="BF41" s="89"/>
      <c r="BG41" s="89"/>
      <c r="BH41" s="89"/>
      <c r="BI41" s="89"/>
      <c r="BJ41" s="89"/>
      <c r="BK41" s="89"/>
      <c r="BL41" s="89"/>
      <c r="BM41" s="90"/>
      <c r="BN41" s="89"/>
      <c r="BO41" s="89"/>
      <c r="BP41" s="89"/>
      <c r="BQ41" s="89"/>
      <c r="BR41" s="89"/>
      <c r="BS41" s="89"/>
      <c r="BT41" s="89"/>
      <c r="BU41" s="89"/>
      <c r="BV41" s="90"/>
      <c r="BW41" s="89"/>
      <c r="BX41" s="89"/>
      <c r="BY41" s="89"/>
      <c r="BZ41" s="89"/>
      <c r="CA41" s="89"/>
      <c r="CB41" s="89"/>
      <c r="CC41" s="89"/>
      <c r="CD41" s="89"/>
      <c r="CE41" s="71"/>
      <c r="CF41" s="71"/>
      <c r="CG41" s="71"/>
      <c r="CH41" s="71"/>
      <c r="CI41" s="71"/>
      <c r="CJ41" s="71"/>
      <c r="CK41" s="71"/>
      <c r="CL41" s="71"/>
      <c r="CM41" s="71"/>
      <c r="CN41" s="71"/>
      <c r="CO41" s="71"/>
      <c r="CP41" s="71"/>
    </row>
    <row r="42" spans="2:94" ht="15.75" customHeight="1" x14ac:dyDescent="0.25">
      <c r="B42" s="64"/>
      <c r="H42" s="72"/>
      <c r="I42" s="72"/>
      <c r="J42" s="72"/>
      <c r="Q42" s="73"/>
      <c r="R42" s="73"/>
      <c r="S42" s="73"/>
      <c r="T42" s="73"/>
      <c r="U42" s="73"/>
      <c r="V42" s="73"/>
      <c r="W42" s="71"/>
      <c r="X42" s="71"/>
      <c r="Y42" s="71"/>
      <c r="Z42" s="236" t="s">
        <v>44</v>
      </c>
      <c r="AA42" s="236"/>
      <c r="AB42" s="236"/>
      <c r="AC42" s="236"/>
      <c r="AD42" s="236"/>
      <c r="AE42" s="236"/>
      <c r="AF42" s="236"/>
      <c r="AG42" s="236"/>
      <c r="AH42" s="236"/>
      <c r="AI42" s="236"/>
      <c r="AJ42" s="70"/>
      <c r="AK42" s="70"/>
      <c r="AL42" s="237" t="s">
        <v>9</v>
      </c>
      <c r="AM42" s="237"/>
      <c r="AN42" s="237"/>
      <c r="AO42" s="237"/>
      <c r="AP42" s="237"/>
      <c r="AQ42" s="237"/>
      <c r="AR42" s="237"/>
      <c r="AS42" s="237"/>
      <c r="AT42" s="82"/>
      <c r="AU42" s="238" t="e">
        <f>FRCP_y2</f>
        <v>#REF!</v>
      </c>
      <c r="AV42" s="238"/>
      <c r="AW42" s="238"/>
      <c r="AX42" s="238"/>
      <c r="AY42" s="238"/>
      <c r="AZ42" s="238"/>
      <c r="BA42" s="238"/>
      <c r="BB42" s="238"/>
      <c r="BC42" s="82"/>
      <c r="BD42" s="238" t="e">
        <f>FRCP_y3</f>
        <v>#REF!</v>
      </c>
      <c r="BE42" s="238"/>
      <c r="BF42" s="238"/>
      <c r="BG42" s="238"/>
      <c r="BH42" s="238"/>
      <c r="BI42" s="238"/>
      <c r="BJ42" s="238"/>
      <c r="BK42" s="238"/>
      <c r="BL42" s="82"/>
      <c r="BM42" s="238" t="e">
        <f>FRCP_y4</f>
        <v>#REF!</v>
      </c>
      <c r="BN42" s="238"/>
      <c r="BO42" s="238"/>
      <c r="BP42" s="238"/>
      <c r="BQ42" s="238"/>
      <c r="BR42" s="238"/>
      <c r="BS42" s="238"/>
      <c r="BT42" s="238"/>
      <c r="BU42" s="82"/>
      <c r="BV42" s="239" t="e">
        <f>FRCP_y5</f>
        <v>#REF!</v>
      </c>
      <c r="BW42" s="239"/>
      <c r="BX42" s="239"/>
      <c r="BY42" s="239"/>
      <c r="BZ42" s="239"/>
      <c r="CA42" s="239"/>
      <c r="CB42" s="239"/>
      <c r="CC42" s="239"/>
      <c r="CD42" s="71"/>
      <c r="CE42" s="71"/>
      <c r="CF42" s="71"/>
      <c r="CG42" s="71"/>
      <c r="CH42" s="71"/>
      <c r="CI42" s="71"/>
      <c r="CJ42" s="71"/>
      <c r="CK42" s="71"/>
      <c r="CL42" s="71"/>
      <c r="CM42" s="71"/>
      <c r="CN42" s="71"/>
      <c r="CO42" s="71"/>
      <c r="CP42" s="71"/>
    </row>
    <row r="43" spans="2:94" ht="18" x14ac:dyDescent="0.25">
      <c r="B43" s="64"/>
      <c r="H43" s="72"/>
      <c r="I43" s="72"/>
      <c r="J43" s="72"/>
      <c r="Q43" s="73"/>
      <c r="R43" s="73"/>
      <c r="S43" s="73"/>
      <c r="T43" s="73"/>
      <c r="U43" s="73"/>
      <c r="V43" s="73"/>
      <c r="W43" s="71"/>
      <c r="X43" s="71"/>
      <c r="Y43" s="71"/>
      <c r="Z43" s="70"/>
      <c r="AA43" s="88"/>
      <c r="AB43" s="88"/>
      <c r="AC43" s="88"/>
      <c r="AD43" s="88"/>
      <c r="AE43" s="88"/>
      <c r="AF43" s="88"/>
      <c r="AG43" s="88"/>
      <c r="AH43" s="88"/>
      <c r="AI43" s="88"/>
      <c r="AJ43" s="88"/>
      <c r="AK43" s="88"/>
      <c r="AL43" s="239" t="e">
        <f>FRCP_y6</f>
        <v>#REF!</v>
      </c>
      <c r="AM43" s="239"/>
      <c r="AN43" s="239"/>
      <c r="AO43" s="239"/>
      <c r="AP43" s="239"/>
      <c r="AQ43" s="239"/>
      <c r="AR43" s="239"/>
      <c r="AS43" s="239"/>
      <c r="AT43" s="87"/>
      <c r="AU43" s="239" t="e">
        <f>FRCP_y7</f>
        <v>#REF!</v>
      </c>
      <c r="AV43" s="239"/>
      <c r="AW43" s="239"/>
      <c r="AX43" s="239"/>
      <c r="AY43" s="239"/>
      <c r="AZ43" s="239"/>
      <c r="BA43" s="239"/>
      <c r="BB43" s="239"/>
      <c r="BC43" s="87"/>
      <c r="BD43" s="239" t="e">
        <f>FRCP_y8</f>
        <v>#REF!</v>
      </c>
      <c r="BE43" s="239"/>
      <c r="BF43" s="239"/>
      <c r="BG43" s="239"/>
      <c r="BH43" s="239"/>
      <c r="BI43" s="239"/>
      <c r="BJ43" s="239"/>
      <c r="BK43" s="239"/>
      <c r="BL43" s="84"/>
      <c r="BM43" s="239" t="e">
        <f>FRCP_y9</f>
        <v>#REF!</v>
      </c>
      <c r="BN43" s="239"/>
      <c r="BO43" s="239"/>
      <c r="BP43" s="239"/>
      <c r="BQ43" s="239"/>
      <c r="BR43" s="239"/>
      <c r="BS43" s="239"/>
      <c r="BT43" s="239"/>
      <c r="BU43" s="84"/>
      <c r="BV43" s="239" t="e">
        <f>FRCP_y10</f>
        <v>#REF!</v>
      </c>
      <c r="BW43" s="239"/>
      <c r="BX43" s="239"/>
      <c r="BY43" s="239"/>
      <c r="BZ43" s="239"/>
      <c r="CA43" s="239"/>
      <c r="CB43" s="239"/>
      <c r="CC43" s="239"/>
      <c r="CD43" s="71"/>
      <c r="CE43" s="71"/>
      <c r="CF43" s="71"/>
      <c r="CG43" s="71"/>
      <c r="CH43" s="71"/>
      <c r="CI43" s="71"/>
      <c r="CJ43" s="71"/>
      <c r="CK43" s="71"/>
      <c r="CL43" s="71"/>
      <c r="CM43" s="71"/>
      <c r="CN43" s="71"/>
      <c r="CO43" s="71"/>
      <c r="CP43" s="71"/>
    </row>
    <row r="44" spans="2:94" ht="15" customHeight="1" x14ac:dyDescent="0.25">
      <c r="H44" s="72"/>
      <c r="I44" s="72"/>
      <c r="J44" s="72"/>
      <c r="Q44" s="73"/>
      <c r="R44" s="73"/>
      <c r="S44" s="73"/>
      <c r="T44" s="73"/>
      <c r="U44" s="73"/>
      <c r="V44" s="73"/>
      <c r="W44" s="71"/>
      <c r="X44" s="71"/>
      <c r="Y44" s="71"/>
      <c r="Z44" s="70"/>
      <c r="AA44" s="70"/>
      <c r="AB44" s="70"/>
      <c r="AC44" s="70"/>
      <c r="AD44" s="70"/>
      <c r="AE44" s="70"/>
      <c r="AF44" s="70"/>
      <c r="AG44" s="70"/>
      <c r="AH44" s="70"/>
      <c r="AI44" s="70"/>
      <c r="AJ44" s="70"/>
      <c r="AK44" s="70"/>
      <c r="AL44" s="239" t="e">
        <f>FRCP_y11</f>
        <v>#REF!</v>
      </c>
      <c r="AM44" s="239"/>
      <c r="AN44" s="239"/>
      <c r="AO44" s="239"/>
      <c r="AP44" s="239"/>
      <c r="AQ44" s="239"/>
      <c r="AR44" s="239"/>
      <c r="AS44" s="239"/>
      <c r="AT44" s="85"/>
      <c r="AU44" s="239" t="e">
        <f>FRCP_y12</f>
        <v>#REF!</v>
      </c>
      <c r="AV44" s="239"/>
      <c r="AW44" s="239"/>
      <c r="AX44" s="239"/>
      <c r="AY44" s="239"/>
      <c r="AZ44" s="239"/>
      <c r="BA44" s="239"/>
      <c r="BB44" s="239"/>
      <c r="BC44" s="85"/>
      <c r="BD44" s="239" t="e">
        <f>FRCP_y13</f>
        <v>#REF!</v>
      </c>
      <c r="BE44" s="239"/>
      <c r="BF44" s="239"/>
      <c r="BG44" s="239"/>
      <c r="BH44" s="239"/>
      <c r="BI44" s="239"/>
      <c r="BJ44" s="239"/>
      <c r="BK44" s="239"/>
      <c r="BL44" s="85"/>
      <c r="BM44" s="239" t="e">
        <f>FRCP_y14</f>
        <v>#REF!</v>
      </c>
      <c r="BN44" s="239"/>
      <c r="BO44" s="239"/>
      <c r="BP44" s="239"/>
      <c r="BQ44" s="239"/>
      <c r="BR44" s="239"/>
      <c r="BS44" s="239"/>
      <c r="BT44" s="239"/>
      <c r="BU44" s="85"/>
      <c r="BV44" s="239" t="e">
        <f>FRCP_y15</f>
        <v>#REF!</v>
      </c>
      <c r="BW44" s="239"/>
      <c r="BX44" s="239"/>
      <c r="BY44" s="239"/>
      <c r="BZ44" s="239"/>
      <c r="CA44" s="239"/>
      <c r="CB44" s="239"/>
      <c r="CC44" s="239"/>
      <c r="CD44" s="71"/>
      <c r="CE44" s="71"/>
      <c r="CF44" s="71"/>
      <c r="CG44" s="71"/>
      <c r="CH44" s="71"/>
      <c r="CI44" s="71"/>
      <c r="CJ44" s="71"/>
      <c r="CK44" s="71"/>
      <c r="CL44" s="71"/>
      <c r="CM44" s="71"/>
      <c r="CN44" s="71"/>
      <c r="CO44" s="71"/>
      <c r="CP44" s="73"/>
    </row>
    <row r="45" spans="2:94" ht="15" customHeight="1" x14ac:dyDescent="0.25">
      <c r="B45" s="64"/>
      <c r="H45" s="72"/>
      <c r="I45" s="72"/>
      <c r="J45" s="72"/>
      <c r="Q45" s="73"/>
      <c r="R45" s="73"/>
      <c r="S45" s="73"/>
      <c r="T45" s="73"/>
      <c r="U45" s="73"/>
      <c r="V45" s="73"/>
      <c r="W45" s="71"/>
      <c r="X45" s="71"/>
      <c r="Y45" s="71"/>
      <c r="Z45" s="70"/>
      <c r="AA45" s="70"/>
      <c r="AB45" s="70"/>
      <c r="AC45" s="70"/>
      <c r="AD45" s="70"/>
      <c r="AE45" s="70"/>
      <c r="AF45" s="70"/>
      <c r="AG45" s="70"/>
      <c r="AH45" s="70"/>
      <c r="AI45" s="70"/>
      <c r="AJ45" s="70"/>
      <c r="AK45" s="70"/>
      <c r="AL45" s="86"/>
      <c r="AM45" s="85"/>
      <c r="AN45" s="85"/>
      <c r="AO45" s="85"/>
      <c r="AP45" s="85"/>
      <c r="AQ45" s="85"/>
      <c r="AR45" s="85"/>
      <c r="AS45" s="85"/>
      <c r="AT45" s="85"/>
      <c r="AU45" s="86"/>
      <c r="AV45" s="85"/>
      <c r="AW45" s="85"/>
      <c r="AX45" s="85"/>
      <c r="AY45" s="85"/>
      <c r="AZ45" s="85"/>
      <c r="BA45" s="85"/>
      <c r="BB45" s="85"/>
      <c r="BC45" s="85"/>
      <c r="BD45" s="86"/>
      <c r="BE45" s="85"/>
      <c r="BF45" s="85"/>
      <c r="BG45" s="85"/>
      <c r="BH45" s="85"/>
      <c r="BI45" s="85"/>
      <c r="BJ45" s="85"/>
      <c r="BK45" s="85"/>
      <c r="BL45" s="85"/>
      <c r="BM45" s="86"/>
      <c r="BN45" s="85"/>
      <c r="BO45" s="85"/>
      <c r="BP45" s="85"/>
      <c r="BQ45" s="85"/>
      <c r="BR45" s="85"/>
      <c r="BS45" s="85"/>
      <c r="BT45" s="85"/>
      <c r="BU45" s="85"/>
      <c r="BV45" s="86"/>
      <c r="BW45" s="85"/>
      <c r="BX45" s="85"/>
      <c r="BY45" s="85"/>
      <c r="BZ45" s="85"/>
      <c r="CA45" s="85"/>
      <c r="CB45" s="85"/>
      <c r="CC45" s="85"/>
      <c r="CD45" s="71"/>
      <c r="CE45" s="71"/>
      <c r="CF45" s="71"/>
      <c r="CG45" s="71"/>
      <c r="CH45" s="71"/>
      <c r="CI45" s="71"/>
      <c r="CJ45" s="71"/>
      <c r="CK45" s="71"/>
      <c r="CL45" s="71"/>
      <c r="CM45" s="71"/>
      <c r="CN45" s="71"/>
      <c r="CO45" s="71"/>
      <c r="CP45" s="73"/>
    </row>
    <row r="46" spans="2:94" ht="15.75" customHeight="1" x14ac:dyDescent="0.25">
      <c r="B46" s="64"/>
      <c r="H46" s="72"/>
      <c r="I46" s="72"/>
      <c r="J46" s="72"/>
      <c r="Q46" s="73"/>
      <c r="R46" s="73"/>
      <c r="S46" s="73"/>
      <c r="T46" s="73"/>
      <c r="U46" s="73"/>
      <c r="V46" s="73"/>
      <c r="W46" s="71"/>
      <c r="X46" s="73" t="s">
        <v>43</v>
      </c>
      <c r="Y46" s="71"/>
      <c r="Z46" s="236" t="s">
        <v>42</v>
      </c>
      <c r="AA46" s="236"/>
      <c r="AB46" s="236"/>
      <c r="AC46" s="236"/>
      <c r="AD46" s="236"/>
      <c r="AE46" s="236"/>
      <c r="AF46" s="236"/>
      <c r="AG46" s="236"/>
      <c r="AH46" s="236"/>
      <c r="AI46" s="236"/>
      <c r="AJ46" s="70"/>
      <c r="AK46" s="70"/>
      <c r="AL46" s="238" t="e">
        <f>CRCP_y1</f>
        <v>#REF!</v>
      </c>
      <c r="AM46" s="238"/>
      <c r="AN46" s="238"/>
      <c r="AO46" s="238"/>
      <c r="AP46" s="238"/>
      <c r="AQ46" s="238"/>
      <c r="AR46" s="238"/>
      <c r="AS46" s="238"/>
      <c r="AT46" s="82"/>
      <c r="AU46" s="238" t="e">
        <f>CRCP_y2</f>
        <v>#REF!</v>
      </c>
      <c r="AV46" s="238"/>
      <c r="AW46" s="238"/>
      <c r="AX46" s="238"/>
      <c r="AY46" s="238"/>
      <c r="AZ46" s="238"/>
      <c r="BA46" s="238"/>
      <c r="BB46" s="238"/>
      <c r="BC46" s="82"/>
      <c r="BD46" s="238" t="e">
        <f>CRCP_y3</f>
        <v>#REF!</v>
      </c>
      <c r="BE46" s="238"/>
      <c r="BF46" s="238"/>
      <c r="BG46" s="238"/>
      <c r="BH46" s="238"/>
      <c r="BI46" s="238"/>
      <c r="BJ46" s="238"/>
      <c r="BK46" s="238"/>
      <c r="BL46" s="82"/>
      <c r="BM46" s="238" t="e">
        <f>CRCP_y4</f>
        <v>#REF!</v>
      </c>
      <c r="BN46" s="238"/>
      <c r="BO46" s="238"/>
      <c r="BP46" s="238"/>
      <c r="BQ46" s="238"/>
      <c r="BR46" s="238"/>
      <c r="BS46" s="238"/>
      <c r="BT46" s="238"/>
      <c r="BU46" s="82"/>
      <c r="BV46" s="238" t="e">
        <f>CRCP_y5</f>
        <v>#REF!</v>
      </c>
      <c r="BW46" s="238"/>
      <c r="BX46" s="238"/>
      <c r="BY46" s="238"/>
      <c r="BZ46" s="238"/>
      <c r="CA46" s="238"/>
      <c r="CB46" s="238"/>
      <c r="CC46" s="238"/>
      <c r="CD46" s="71"/>
      <c r="CE46" s="71"/>
      <c r="CF46" s="71"/>
      <c r="CG46" s="71"/>
      <c r="CH46" s="71"/>
      <c r="CI46" s="71"/>
      <c r="CJ46" s="71"/>
      <c r="CK46" s="71"/>
      <c r="CL46" s="71"/>
      <c r="CM46" s="71"/>
      <c r="CN46" s="71"/>
      <c r="CO46" s="71"/>
      <c r="CP46" s="73"/>
    </row>
    <row r="47" spans="2:94" ht="15" customHeight="1" x14ac:dyDescent="0.25">
      <c r="H47" s="72"/>
      <c r="I47" s="72"/>
      <c r="J47" s="72"/>
      <c r="Q47" s="73"/>
      <c r="R47" s="73"/>
      <c r="S47" s="73"/>
      <c r="T47" s="73"/>
      <c r="U47" s="73"/>
      <c r="V47" s="73"/>
      <c r="W47" s="71"/>
      <c r="X47" s="71"/>
      <c r="Y47" s="71"/>
      <c r="Z47" s="70"/>
      <c r="AA47" s="70"/>
      <c r="AB47" s="70"/>
      <c r="AC47" s="70"/>
      <c r="AD47" s="70"/>
      <c r="AE47" s="70"/>
      <c r="AF47" s="70"/>
      <c r="AG47" s="70"/>
      <c r="AH47" s="70"/>
      <c r="AI47" s="70"/>
      <c r="AJ47" s="70"/>
      <c r="AK47" s="70"/>
      <c r="AL47" s="239" t="e">
        <f>CRCP_y6</f>
        <v>#REF!</v>
      </c>
      <c r="AM47" s="239"/>
      <c r="AN47" s="239"/>
      <c r="AO47" s="239"/>
      <c r="AP47" s="239"/>
      <c r="AQ47" s="239"/>
      <c r="AR47" s="239"/>
      <c r="AS47" s="239"/>
      <c r="AT47" s="81"/>
      <c r="AU47" s="239" t="e">
        <f>CRCP_y7</f>
        <v>#REF!</v>
      </c>
      <c r="AV47" s="239"/>
      <c r="AW47" s="239"/>
      <c r="AX47" s="239"/>
      <c r="AY47" s="239"/>
      <c r="AZ47" s="239"/>
      <c r="BA47" s="239"/>
      <c r="BB47" s="239"/>
      <c r="BC47" s="80"/>
      <c r="BD47" s="239" t="e">
        <f>CRCP_y8</f>
        <v>#REF!</v>
      </c>
      <c r="BE47" s="239"/>
      <c r="BF47" s="239"/>
      <c r="BG47" s="239"/>
      <c r="BH47" s="239"/>
      <c r="BI47" s="239"/>
      <c r="BJ47" s="239"/>
      <c r="BK47" s="239"/>
      <c r="BL47" s="80"/>
      <c r="BM47" s="239" t="e">
        <f>CRCP_y9</f>
        <v>#REF!</v>
      </c>
      <c r="BN47" s="239"/>
      <c r="BO47" s="239"/>
      <c r="BP47" s="239"/>
      <c r="BQ47" s="239"/>
      <c r="BR47" s="239"/>
      <c r="BS47" s="239"/>
      <c r="BT47" s="239"/>
      <c r="BU47" s="80"/>
      <c r="BV47" s="239" t="e">
        <f>CRCP_y10</f>
        <v>#REF!</v>
      </c>
      <c r="BW47" s="239"/>
      <c r="BX47" s="239"/>
      <c r="BY47" s="239"/>
      <c r="BZ47" s="239"/>
      <c r="CA47" s="239"/>
      <c r="CB47" s="239"/>
      <c r="CC47" s="239"/>
      <c r="CD47" s="71"/>
      <c r="CE47" s="71"/>
      <c r="CF47" s="71"/>
      <c r="CG47" s="71"/>
      <c r="CH47" s="71"/>
      <c r="CI47" s="71"/>
      <c r="CJ47" s="71"/>
      <c r="CK47" s="71"/>
      <c r="CL47" s="71"/>
      <c r="CM47" s="71"/>
      <c r="CN47" s="71"/>
      <c r="CO47" s="71"/>
      <c r="CP47" s="73"/>
    </row>
    <row r="48" spans="2:94" ht="15" customHeight="1" x14ac:dyDescent="0.25">
      <c r="H48" s="72"/>
      <c r="I48" s="72"/>
      <c r="J48" s="72"/>
      <c r="Q48" s="73"/>
      <c r="R48" s="73"/>
      <c r="S48" s="73"/>
      <c r="T48" s="73"/>
      <c r="U48" s="73"/>
      <c r="V48" s="73"/>
      <c r="W48" s="71"/>
      <c r="X48" s="71"/>
      <c r="Y48" s="71"/>
      <c r="Z48" s="70"/>
      <c r="AA48" s="70"/>
      <c r="AB48" s="70"/>
      <c r="AC48" s="70"/>
      <c r="AD48" s="70"/>
      <c r="AE48" s="70"/>
      <c r="AF48" s="70"/>
      <c r="AG48" s="70"/>
      <c r="AH48" s="70"/>
      <c r="AI48" s="70"/>
      <c r="AJ48" s="70"/>
      <c r="AK48" s="70"/>
      <c r="AL48" s="239" t="e">
        <f>CRCP_y11</f>
        <v>#REF!</v>
      </c>
      <c r="AM48" s="239"/>
      <c r="AN48" s="239"/>
      <c r="AO48" s="239"/>
      <c r="AP48" s="239"/>
      <c r="AQ48" s="239"/>
      <c r="AR48" s="239"/>
      <c r="AS48" s="239"/>
      <c r="AT48" s="81"/>
      <c r="AU48" s="239" t="e">
        <f>CRCP_y12</f>
        <v>#REF!</v>
      </c>
      <c r="AV48" s="239"/>
      <c r="AW48" s="239"/>
      <c r="AX48" s="239"/>
      <c r="AY48" s="239"/>
      <c r="AZ48" s="239"/>
      <c r="BA48" s="239"/>
      <c r="BB48" s="239"/>
      <c r="BC48" s="80"/>
      <c r="BD48" s="239" t="e">
        <f>CRCP_y13</f>
        <v>#REF!</v>
      </c>
      <c r="BE48" s="239"/>
      <c r="BF48" s="239"/>
      <c r="BG48" s="239"/>
      <c r="BH48" s="239"/>
      <c r="BI48" s="239"/>
      <c r="BJ48" s="239"/>
      <c r="BK48" s="239"/>
      <c r="BL48" s="80"/>
      <c r="BM48" s="239" t="e">
        <f>CRCP_y14</f>
        <v>#REF!</v>
      </c>
      <c r="BN48" s="239"/>
      <c r="BO48" s="239"/>
      <c r="BP48" s="239"/>
      <c r="BQ48" s="239"/>
      <c r="BR48" s="239"/>
      <c r="BS48" s="239"/>
      <c r="BT48" s="239"/>
      <c r="BU48" s="80"/>
      <c r="BV48" s="239" t="e">
        <f>CRCP_y15</f>
        <v>#REF!</v>
      </c>
      <c r="BW48" s="239"/>
      <c r="BX48" s="239"/>
      <c r="BY48" s="239"/>
      <c r="BZ48" s="239"/>
      <c r="CA48" s="239"/>
      <c r="CB48" s="239"/>
      <c r="CC48" s="239"/>
      <c r="CD48" s="71"/>
      <c r="CE48" s="71"/>
      <c r="CF48" s="71"/>
      <c r="CG48" s="71"/>
      <c r="CH48" s="71"/>
      <c r="CI48" s="71"/>
      <c r="CJ48" s="71"/>
      <c r="CK48" s="71"/>
      <c r="CL48" s="71"/>
      <c r="CM48" s="71"/>
      <c r="CN48" s="71"/>
      <c r="CO48" s="71"/>
      <c r="CP48" s="73"/>
    </row>
    <row r="49" spans="5:94" ht="15" customHeight="1" x14ac:dyDescent="0.25">
      <c r="H49" s="72"/>
      <c r="I49" s="72"/>
      <c r="J49" s="72"/>
      <c r="Q49" s="73"/>
      <c r="R49" s="73"/>
      <c r="S49" s="73"/>
      <c r="T49" s="73"/>
      <c r="U49" s="73"/>
      <c r="V49" s="73"/>
      <c r="W49" s="71"/>
      <c r="X49" s="71"/>
      <c r="Y49" s="71"/>
      <c r="Z49" s="70"/>
      <c r="AA49" s="70"/>
      <c r="AB49" s="70"/>
      <c r="AC49" s="70"/>
      <c r="AD49" s="70"/>
      <c r="AE49" s="70"/>
      <c r="AF49" s="70"/>
      <c r="AG49" s="70"/>
      <c r="AH49" s="70"/>
      <c r="AI49" s="70"/>
      <c r="AJ49" s="70"/>
      <c r="AK49" s="70"/>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c r="CC49" s="83"/>
      <c r="CD49" s="71"/>
      <c r="CE49" s="71"/>
      <c r="CF49" s="71"/>
      <c r="CG49" s="71"/>
      <c r="CH49" s="71"/>
      <c r="CI49" s="71"/>
      <c r="CJ49" s="71"/>
      <c r="CK49" s="71"/>
      <c r="CL49" s="71"/>
      <c r="CM49" s="71"/>
      <c r="CN49" s="71"/>
      <c r="CO49" s="71"/>
      <c r="CP49" s="73"/>
    </row>
    <row r="50" spans="5:94" ht="15.75" customHeight="1" x14ac:dyDescent="0.25">
      <c r="H50" s="72"/>
      <c r="I50" s="72"/>
      <c r="J50" s="72"/>
      <c r="Q50" s="73"/>
      <c r="R50" s="73"/>
      <c r="S50" s="73"/>
      <c r="T50" s="73"/>
      <c r="U50" s="73"/>
      <c r="V50" s="73"/>
      <c r="W50" s="71"/>
      <c r="X50" s="71"/>
      <c r="Y50" s="71"/>
      <c r="Z50" s="236" t="s">
        <v>41</v>
      </c>
      <c r="AA50" s="236"/>
      <c r="AB50" s="236"/>
      <c r="AC50" s="236"/>
      <c r="AD50" s="236"/>
      <c r="AE50" s="236"/>
      <c r="AF50" s="236"/>
      <c r="AG50" s="236"/>
      <c r="AH50" s="236"/>
      <c r="AI50" s="236"/>
      <c r="AJ50" s="70"/>
      <c r="AK50" s="70"/>
      <c r="AL50" s="238" t="e">
        <f>PRCP_y1</f>
        <v>#REF!</v>
      </c>
      <c r="AM50" s="238"/>
      <c r="AN50" s="238"/>
      <c r="AO50" s="238"/>
      <c r="AP50" s="238"/>
      <c r="AQ50" s="238"/>
      <c r="AR50" s="238"/>
      <c r="AS50" s="238"/>
      <c r="AT50" s="82"/>
      <c r="AU50" s="238" t="e">
        <f>PRCP_y2</f>
        <v>#REF!</v>
      </c>
      <c r="AV50" s="238"/>
      <c r="AW50" s="238"/>
      <c r="AX50" s="238"/>
      <c r="AY50" s="238"/>
      <c r="AZ50" s="238"/>
      <c r="BA50" s="238"/>
      <c r="BB50" s="238"/>
      <c r="BC50" s="82"/>
      <c r="BD50" s="238" t="e">
        <f>PRCP_y3</f>
        <v>#REF!</v>
      </c>
      <c r="BE50" s="238"/>
      <c r="BF50" s="238"/>
      <c r="BG50" s="238"/>
      <c r="BH50" s="238"/>
      <c r="BI50" s="238"/>
      <c r="BJ50" s="238"/>
      <c r="BK50" s="238"/>
      <c r="BL50" s="82"/>
      <c r="BM50" s="238" t="e">
        <f>PRCP_y4</f>
        <v>#REF!</v>
      </c>
      <c r="BN50" s="238"/>
      <c r="BO50" s="238"/>
      <c r="BP50" s="238"/>
      <c r="BQ50" s="238"/>
      <c r="BR50" s="238"/>
      <c r="BS50" s="238"/>
      <c r="BT50" s="238"/>
      <c r="BU50" s="82"/>
      <c r="BV50" s="238" t="e">
        <f>PRCP_y5</f>
        <v>#REF!</v>
      </c>
      <c r="BW50" s="238"/>
      <c r="BX50" s="238"/>
      <c r="BY50" s="238"/>
      <c r="BZ50" s="238"/>
      <c r="CA50" s="238"/>
      <c r="CB50" s="238"/>
      <c r="CC50" s="238"/>
      <c r="CD50" s="71"/>
      <c r="CE50" s="71"/>
      <c r="CF50" s="71"/>
      <c r="CG50" s="71"/>
      <c r="CH50" s="71"/>
      <c r="CI50" s="71"/>
      <c r="CJ50" s="71"/>
      <c r="CK50" s="71"/>
      <c r="CL50" s="71"/>
      <c r="CM50" s="71"/>
      <c r="CN50" s="71"/>
      <c r="CO50" s="71"/>
      <c r="CP50" s="73"/>
    </row>
    <row r="51" spans="5:94" ht="15.75" hidden="1" x14ac:dyDescent="0.25">
      <c r="H51" s="72"/>
      <c r="I51" s="72"/>
      <c r="J51" s="72"/>
      <c r="Q51" s="71"/>
      <c r="R51" s="71"/>
      <c r="S51" s="71"/>
      <c r="T51" s="71"/>
      <c r="U51" s="71"/>
      <c r="V51" s="71"/>
      <c r="W51" s="71"/>
      <c r="X51" s="71"/>
      <c r="Y51" s="71"/>
      <c r="Z51" s="70"/>
      <c r="AA51" s="70"/>
      <c r="AB51" s="70"/>
      <c r="AC51" s="70"/>
      <c r="AD51" s="70"/>
      <c r="AE51" s="70"/>
      <c r="AF51" s="70"/>
      <c r="AG51" s="70"/>
      <c r="AH51" s="70"/>
      <c r="AI51" s="70"/>
      <c r="AJ51" s="70"/>
      <c r="AK51" s="70"/>
      <c r="AL51" s="239" t="e">
        <f>PRCP_y6</f>
        <v>#REF!</v>
      </c>
      <c r="AM51" s="239"/>
      <c r="AN51" s="239"/>
      <c r="AO51" s="239"/>
      <c r="AP51" s="239"/>
      <c r="AQ51" s="239"/>
      <c r="AR51" s="239"/>
      <c r="AS51" s="239"/>
      <c r="AT51" s="81"/>
      <c r="AU51" s="239" t="e">
        <f>PRCP_y7</f>
        <v>#REF!</v>
      </c>
      <c r="AV51" s="239"/>
      <c r="AW51" s="239"/>
      <c r="AX51" s="239"/>
      <c r="AY51" s="239"/>
      <c r="AZ51" s="239"/>
      <c r="BA51" s="239"/>
      <c r="BB51" s="239"/>
      <c r="BC51" s="80"/>
      <c r="BD51" s="239" t="e">
        <f>PRCP_y8</f>
        <v>#REF!</v>
      </c>
      <c r="BE51" s="239"/>
      <c r="BF51" s="239"/>
      <c r="BG51" s="239"/>
      <c r="BH51" s="239"/>
      <c r="BI51" s="239"/>
      <c r="BJ51" s="239"/>
      <c r="BK51" s="239"/>
      <c r="BL51" s="80"/>
      <c r="BM51" s="239" t="e">
        <f>PRCP_y9</f>
        <v>#REF!</v>
      </c>
      <c r="BN51" s="239"/>
      <c r="BO51" s="239"/>
      <c r="BP51" s="239"/>
      <c r="BQ51" s="239"/>
      <c r="BR51" s="239"/>
      <c r="BS51" s="239"/>
      <c r="BT51" s="239"/>
      <c r="BU51" s="80"/>
      <c r="BV51" s="239" t="e">
        <f>PRCP_y10</f>
        <v>#REF!</v>
      </c>
      <c r="BW51" s="239"/>
      <c r="BX51" s="239"/>
      <c r="BY51" s="239"/>
      <c r="BZ51" s="239"/>
      <c r="CA51" s="239"/>
      <c r="CB51" s="239"/>
      <c r="CC51" s="239"/>
      <c r="CD51" s="71"/>
      <c r="CE51" s="71"/>
      <c r="CF51" s="71"/>
      <c r="CG51" s="71"/>
      <c r="CH51" s="71"/>
      <c r="CI51" s="71"/>
      <c r="CJ51" s="71"/>
      <c r="CK51" s="71"/>
      <c r="CL51" s="71"/>
      <c r="CM51" s="71"/>
      <c r="CN51" s="71"/>
      <c r="CO51" s="71"/>
      <c r="CP51" s="71"/>
    </row>
    <row r="52" spans="5:94" ht="15.75" hidden="1" x14ac:dyDescent="0.25">
      <c r="H52" s="72"/>
      <c r="I52" s="72"/>
      <c r="J52" s="72"/>
      <c r="Q52" s="71"/>
      <c r="R52" s="71"/>
      <c r="S52" s="71"/>
      <c r="T52" s="71"/>
      <c r="U52" s="71"/>
      <c r="V52" s="71"/>
      <c r="W52" s="71"/>
      <c r="X52" s="71"/>
      <c r="Y52" s="71"/>
      <c r="Z52" s="70"/>
      <c r="AA52" s="70"/>
      <c r="AB52" s="70"/>
      <c r="AC52" s="70"/>
      <c r="AD52" s="70"/>
      <c r="AE52" s="70"/>
      <c r="AF52" s="70"/>
      <c r="AG52" s="70"/>
      <c r="AH52" s="70"/>
      <c r="AI52" s="70"/>
      <c r="AJ52" s="70"/>
      <c r="AK52" s="70"/>
      <c r="AL52" s="239" t="e">
        <f>PRCP_y11</f>
        <v>#REF!</v>
      </c>
      <c r="AM52" s="239"/>
      <c r="AN52" s="239"/>
      <c r="AO52" s="239"/>
      <c r="AP52" s="239"/>
      <c r="AQ52" s="239"/>
      <c r="AR52" s="239"/>
      <c r="AS52" s="239"/>
      <c r="AT52" s="81"/>
      <c r="AU52" s="239" t="e">
        <f>PRCP_y12</f>
        <v>#REF!</v>
      </c>
      <c r="AV52" s="239"/>
      <c r="AW52" s="239"/>
      <c r="AX52" s="239"/>
      <c r="AY52" s="239"/>
      <c r="AZ52" s="239"/>
      <c r="BA52" s="239"/>
      <c r="BB52" s="239"/>
      <c r="BC52" s="80"/>
      <c r="BD52" s="239" t="e">
        <f>PRCP_y13</f>
        <v>#REF!</v>
      </c>
      <c r="BE52" s="239"/>
      <c r="BF52" s="239"/>
      <c r="BG52" s="239"/>
      <c r="BH52" s="239"/>
      <c r="BI52" s="239"/>
      <c r="BJ52" s="239"/>
      <c r="BK52" s="239"/>
      <c r="BL52" s="80"/>
      <c r="BM52" s="239" t="e">
        <f>PRCP_y14</f>
        <v>#REF!</v>
      </c>
      <c r="BN52" s="239"/>
      <c r="BO52" s="239"/>
      <c r="BP52" s="239"/>
      <c r="BQ52" s="239"/>
      <c r="BR52" s="239"/>
      <c r="BS52" s="239"/>
      <c r="BT52" s="239"/>
      <c r="BU52" s="80"/>
      <c r="BV52" s="239" t="e">
        <f>PRCP_y15</f>
        <v>#REF!</v>
      </c>
      <c r="BW52" s="239"/>
      <c r="BX52" s="239"/>
      <c r="BY52" s="239"/>
      <c r="BZ52" s="239"/>
      <c r="CA52" s="239"/>
      <c r="CB52" s="239"/>
      <c r="CC52" s="239"/>
      <c r="CD52" s="71"/>
      <c r="CE52" s="71"/>
      <c r="CF52" s="71"/>
      <c r="CG52" s="71"/>
      <c r="CH52" s="71"/>
      <c r="CI52" s="71"/>
      <c r="CJ52" s="71"/>
      <c r="CK52" s="71"/>
      <c r="CL52" s="71"/>
      <c r="CM52" s="71"/>
      <c r="CN52" s="71"/>
      <c r="CO52" s="71"/>
      <c r="CP52" s="71"/>
    </row>
    <row r="53" spans="5:94" hidden="1" x14ac:dyDescent="0.25">
      <c r="E53" s="79"/>
      <c r="H53" s="72"/>
      <c r="I53" s="72"/>
      <c r="J53" s="72"/>
      <c r="Q53" s="71"/>
      <c r="R53" s="71"/>
      <c r="S53" s="71"/>
      <c r="T53" s="71"/>
      <c r="U53" s="71"/>
      <c r="V53" s="71"/>
      <c r="W53" s="71"/>
      <c r="X53" s="71"/>
      <c r="Y53" s="71"/>
      <c r="Z53" s="70"/>
      <c r="AA53" s="70"/>
      <c r="AB53" s="70"/>
      <c r="AC53" s="70"/>
      <c r="AD53" s="70"/>
      <c r="AE53" s="70"/>
      <c r="AF53" s="70"/>
      <c r="AG53" s="70"/>
      <c r="AH53" s="70"/>
      <c r="AI53" s="70"/>
      <c r="AJ53" s="70"/>
      <c r="AK53" s="70"/>
      <c r="AL53" s="70"/>
      <c r="AM53" s="70"/>
      <c r="AN53" s="70"/>
      <c r="AO53" s="70"/>
      <c r="AP53" s="70"/>
      <c r="AQ53" s="70"/>
      <c r="AR53" s="70"/>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71"/>
      <c r="CG53" s="71"/>
      <c r="CH53" s="71"/>
      <c r="CI53" s="71"/>
      <c r="CJ53" s="71"/>
      <c r="CK53" s="71"/>
      <c r="CL53" s="71"/>
      <c r="CM53" s="71"/>
      <c r="CN53" s="71"/>
      <c r="CO53" s="71"/>
      <c r="CP53" s="71"/>
    </row>
    <row r="54" spans="5:94" ht="15.75" hidden="1" customHeight="1" x14ac:dyDescent="0.25">
      <c r="H54" s="72"/>
      <c r="I54" s="72"/>
      <c r="J54" s="72"/>
      <c r="Q54" s="73"/>
      <c r="R54" s="73"/>
      <c r="S54" s="73"/>
      <c r="T54" s="73"/>
      <c r="U54" s="73"/>
      <c r="V54" s="73"/>
      <c r="W54" s="75"/>
      <c r="X54" s="73"/>
      <c r="Y54" s="71"/>
      <c r="Z54" s="236" t="s">
        <v>40</v>
      </c>
      <c r="AA54" s="236"/>
      <c r="AB54" s="236"/>
      <c r="AC54" s="236"/>
      <c r="AD54" s="236"/>
      <c r="AE54" s="236"/>
      <c r="AF54" s="236"/>
      <c r="AG54" s="236"/>
      <c r="AH54" s="236"/>
      <c r="AI54" s="236"/>
      <c r="AJ54" s="70"/>
      <c r="AK54" s="70"/>
      <c r="AL54" s="237" t="s">
        <v>7</v>
      </c>
      <c r="AM54" s="237"/>
      <c r="AN54" s="237"/>
      <c r="AO54" s="237"/>
      <c r="AP54" s="237"/>
      <c r="AQ54" s="237"/>
      <c r="AR54" s="237"/>
      <c r="AS54" s="237"/>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row>
    <row r="55" spans="5:94" ht="15.75" hidden="1" customHeight="1" x14ac:dyDescent="0.25">
      <c r="H55" s="72"/>
      <c r="I55" s="72"/>
      <c r="J55" s="72"/>
      <c r="Q55" s="73"/>
      <c r="R55" s="73"/>
      <c r="S55" s="73"/>
      <c r="T55" s="73"/>
      <c r="U55" s="73"/>
      <c r="V55" s="73"/>
      <c r="W55" s="75"/>
      <c r="X55" s="73" t="s">
        <v>39</v>
      </c>
      <c r="Y55" s="71"/>
      <c r="Z55" s="70"/>
      <c r="AA55" s="70"/>
      <c r="AB55" s="70"/>
      <c r="AC55" s="70"/>
      <c r="AD55" s="70"/>
      <c r="AE55" s="70"/>
      <c r="AF55" s="70"/>
      <c r="AG55" s="70"/>
      <c r="AH55" s="70"/>
      <c r="AI55" s="70"/>
      <c r="AJ55" s="70"/>
      <c r="AK55" s="70"/>
      <c r="AL55" s="70"/>
      <c r="AM55" s="70"/>
      <c r="AN55" s="70"/>
      <c r="AO55" s="70"/>
      <c r="AP55" s="70"/>
      <c r="AQ55" s="70"/>
      <c r="AR55" s="70"/>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c r="CC55" s="71"/>
      <c r="CD55" s="71"/>
      <c r="CE55" s="71"/>
      <c r="CF55" s="71"/>
      <c r="CG55" s="71"/>
      <c r="CH55" s="71"/>
      <c r="CI55" s="71"/>
      <c r="CJ55" s="71"/>
      <c r="CK55" s="71"/>
      <c r="CL55" s="71"/>
      <c r="CM55" s="71"/>
      <c r="CN55" s="71"/>
      <c r="CO55" s="71"/>
      <c r="CP55" s="71"/>
    </row>
    <row r="56" spans="5:94" ht="15.75" hidden="1" customHeight="1" x14ac:dyDescent="0.25">
      <c r="H56" s="72"/>
      <c r="I56" s="72"/>
      <c r="J56" s="72"/>
      <c r="Q56" s="73"/>
      <c r="R56" s="73"/>
      <c r="S56" s="73"/>
      <c r="T56" s="73"/>
      <c r="U56" s="73"/>
      <c r="V56" s="73"/>
      <c r="W56" s="75"/>
      <c r="X56" s="75"/>
      <c r="Y56" s="71"/>
      <c r="Z56" s="236" t="s">
        <v>38</v>
      </c>
      <c r="AA56" s="236"/>
      <c r="AB56" s="236"/>
      <c r="AC56" s="236"/>
      <c r="AD56" s="236"/>
      <c r="AE56" s="236"/>
      <c r="AF56" s="236"/>
      <c r="AG56" s="236"/>
      <c r="AH56" s="236"/>
      <c r="AI56" s="236"/>
      <c r="AJ56" s="70"/>
      <c r="AK56" s="70"/>
      <c r="AL56" s="237" t="s">
        <v>8</v>
      </c>
      <c r="AM56" s="237"/>
      <c r="AN56" s="237"/>
      <c r="AO56" s="237"/>
      <c r="AP56" s="237"/>
      <c r="AQ56" s="237"/>
      <c r="AR56" s="237"/>
      <c r="AS56" s="237"/>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c r="CK56" s="71"/>
      <c r="CL56" s="71"/>
      <c r="CM56" s="71"/>
      <c r="CN56" s="71"/>
      <c r="CO56" s="71"/>
      <c r="CP56" s="73"/>
    </row>
    <row r="57" spans="5:94" x14ac:dyDescent="0.25">
      <c r="H57" s="72"/>
      <c r="I57" s="72"/>
      <c r="J57" s="72"/>
      <c r="Q57" s="71"/>
      <c r="R57" s="71"/>
      <c r="S57" s="71"/>
      <c r="T57" s="71"/>
      <c r="U57" s="71"/>
      <c r="V57" s="71"/>
      <c r="W57" s="71"/>
      <c r="X57" s="71"/>
      <c r="Y57" s="71"/>
      <c r="Z57" s="70"/>
      <c r="AA57" s="70"/>
      <c r="AB57" s="70"/>
      <c r="AC57" s="70"/>
      <c r="AD57" s="70"/>
      <c r="AE57" s="70"/>
      <c r="AF57" s="70"/>
      <c r="AG57" s="70"/>
      <c r="AH57" s="70"/>
      <c r="AI57" s="70"/>
      <c r="AJ57" s="70"/>
      <c r="AK57" s="70"/>
      <c r="AL57" s="70"/>
      <c r="AM57" s="70"/>
      <c r="AN57" s="70"/>
      <c r="AO57" s="70"/>
      <c r="AP57" s="70"/>
      <c r="AQ57" s="70"/>
      <c r="AR57" s="70"/>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1"/>
      <c r="CA57" s="71"/>
      <c r="CB57" s="71"/>
      <c r="CC57" s="71"/>
      <c r="CD57" s="71"/>
      <c r="CE57" s="71"/>
      <c r="CF57" s="71"/>
      <c r="CG57" s="71"/>
      <c r="CH57" s="71"/>
      <c r="CI57" s="71"/>
      <c r="CJ57" s="71"/>
      <c r="CK57" s="71"/>
      <c r="CL57" s="71"/>
      <c r="CM57" s="71"/>
      <c r="CN57" s="71"/>
      <c r="CO57" s="71"/>
      <c r="CP57" s="71"/>
    </row>
    <row r="58" spans="5:94" x14ac:dyDescent="0.25">
      <c r="H58" s="72"/>
      <c r="I58" s="72"/>
      <c r="J58" s="72"/>
      <c r="Q58" s="72"/>
      <c r="R58" s="72"/>
      <c r="S58" s="72"/>
      <c r="T58" s="72"/>
      <c r="U58" s="72"/>
      <c r="V58" s="72"/>
      <c r="W58" s="72"/>
      <c r="X58" s="72"/>
      <c r="Y58" s="72"/>
      <c r="Z58" s="78"/>
      <c r="AA58" s="78"/>
      <c r="AB58" s="78"/>
      <c r="AC58" s="78"/>
      <c r="AD58" s="78"/>
      <c r="AE58" s="78"/>
      <c r="AF58" s="78"/>
      <c r="AG58" s="78"/>
      <c r="AH58" s="78"/>
      <c r="AI58" s="78"/>
      <c r="AJ58" s="78"/>
      <c r="AK58" s="78"/>
      <c r="AL58" s="78"/>
      <c r="AM58" s="78"/>
      <c r="AN58" s="78"/>
      <c r="AO58" s="78"/>
      <c r="AP58" s="78"/>
      <c r="AQ58" s="78"/>
      <c r="AR58" s="78"/>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c r="CA58" s="72"/>
      <c r="CB58" s="72"/>
      <c r="CC58" s="72"/>
      <c r="CD58" s="72"/>
      <c r="CE58" s="72"/>
      <c r="CF58" s="72"/>
      <c r="CG58" s="72"/>
      <c r="CH58" s="72"/>
      <c r="CI58" s="72"/>
      <c r="CJ58" s="72"/>
      <c r="CK58" s="72"/>
      <c r="CL58" s="72"/>
      <c r="CM58" s="72"/>
      <c r="CN58" s="72"/>
      <c r="CO58" s="72"/>
      <c r="CP58" s="72"/>
    </row>
    <row r="59" spans="5:94" ht="15.75" customHeight="1" x14ac:dyDescent="0.25">
      <c r="H59" s="72"/>
      <c r="I59" s="72"/>
      <c r="J59" s="72"/>
      <c r="Q59" s="71"/>
      <c r="R59" s="71"/>
      <c r="S59" s="71"/>
      <c r="T59" s="71"/>
      <c r="U59" s="75"/>
      <c r="V59" s="75"/>
      <c r="W59" s="75"/>
      <c r="X59" s="75"/>
      <c r="Y59" s="71"/>
      <c r="Z59" s="70"/>
      <c r="AA59" s="70"/>
      <c r="AB59" s="70"/>
      <c r="AC59" s="70"/>
      <c r="AD59" s="70"/>
      <c r="AE59" s="70"/>
      <c r="AF59" s="70"/>
      <c r="AG59" s="70"/>
      <c r="AH59" s="70"/>
      <c r="AI59" s="70"/>
      <c r="AJ59" s="70"/>
      <c r="AK59" s="70"/>
      <c r="AL59" s="70"/>
      <c r="AM59" s="70"/>
      <c r="AN59" s="70"/>
      <c r="AO59" s="70"/>
      <c r="AP59" s="70"/>
      <c r="AQ59" s="70"/>
      <c r="AR59" s="70"/>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71"/>
      <c r="CG59" s="71"/>
      <c r="CH59" s="71"/>
      <c r="CI59" s="71"/>
      <c r="CJ59" s="71"/>
      <c r="CK59" s="71"/>
      <c r="CL59" s="71"/>
      <c r="CM59" s="71"/>
      <c r="CN59" s="71"/>
      <c r="CO59" s="71"/>
      <c r="CP59" s="71"/>
    </row>
    <row r="60" spans="5:94" ht="30" x14ac:dyDescent="0.25">
      <c r="H60" s="77"/>
      <c r="I60" s="77"/>
      <c r="J60" s="77"/>
      <c r="Q60" s="76" t="s">
        <v>37</v>
      </c>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6"/>
      <c r="BR60" s="76"/>
      <c r="BS60" s="76"/>
      <c r="BT60" s="76"/>
      <c r="BU60" s="76"/>
      <c r="BV60" s="76"/>
      <c r="BW60" s="76"/>
      <c r="BX60" s="76"/>
      <c r="BY60" s="76"/>
      <c r="BZ60" s="76"/>
      <c r="CA60" s="76"/>
      <c r="CB60" s="76"/>
      <c r="CC60" s="76"/>
      <c r="CD60" s="76"/>
      <c r="CE60" s="76"/>
      <c r="CF60" s="76"/>
      <c r="CG60" s="76"/>
      <c r="CH60" s="76"/>
      <c r="CI60" s="76"/>
      <c r="CJ60" s="76"/>
      <c r="CK60" s="76"/>
      <c r="CL60" s="76"/>
      <c r="CM60" s="76"/>
      <c r="CN60" s="76"/>
      <c r="CO60" s="76"/>
      <c r="CP60" s="76"/>
    </row>
    <row r="61" spans="5:94" ht="18" x14ac:dyDescent="0.25">
      <c r="Q61" s="71"/>
      <c r="R61" s="71"/>
      <c r="S61" s="71"/>
      <c r="T61" s="71"/>
      <c r="U61" s="75"/>
      <c r="V61" s="75"/>
      <c r="W61" s="75"/>
      <c r="X61" s="75"/>
      <c r="Y61" s="71"/>
      <c r="Z61" s="70"/>
      <c r="AA61" s="70"/>
      <c r="AB61" s="70"/>
      <c r="AC61" s="70"/>
      <c r="AD61" s="70"/>
      <c r="AE61" s="70"/>
      <c r="AF61" s="70"/>
      <c r="AG61" s="70"/>
      <c r="AH61" s="70"/>
      <c r="AI61" s="70"/>
      <c r="AJ61" s="70"/>
      <c r="AK61" s="70"/>
      <c r="AL61" s="70"/>
      <c r="AM61" s="70"/>
      <c r="AN61" s="70"/>
      <c r="AO61" s="70"/>
      <c r="AP61" s="70"/>
      <c r="AQ61" s="70"/>
      <c r="AR61" s="70"/>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row>
    <row r="62" spans="5:94" ht="18" x14ac:dyDescent="0.25">
      <c r="Q62" s="71"/>
      <c r="R62" s="71"/>
      <c r="S62" s="71"/>
      <c r="T62" s="71"/>
      <c r="U62" s="75"/>
      <c r="V62" s="75"/>
      <c r="W62" s="75"/>
      <c r="X62" s="75"/>
      <c r="Y62" s="71"/>
      <c r="Z62" s="236" t="s">
        <v>36</v>
      </c>
      <c r="AA62" s="236"/>
      <c r="AB62" s="236"/>
      <c r="AC62" s="236"/>
      <c r="AD62" s="236"/>
      <c r="AE62" s="236"/>
      <c r="AF62" s="236"/>
      <c r="AG62" s="236"/>
      <c r="AH62" s="236"/>
      <c r="AI62" s="236"/>
      <c r="AJ62" s="71"/>
      <c r="AK62" s="71"/>
      <c r="AL62" s="240" t="e">
        <f ca="1">INDIRECT(dms_Model)</f>
        <v>#REF!</v>
      </c>
      <c r="AM62" s="240"/>
      <c r="AN62" s="240"/>
      <c r="AO62" s="240"/>
      <c r="AP62" s="240"/>
      <c r="AQ62" s="240"/>
      <c r="AR62" s="240"/>
      <c r="AS62" s="240"/>
      <c r="AT62" s="240"/>
      <c r="AU62" s="240"/>
      <c r="AV62" s="240"/>
      <c r="AW62" s="240"/>
      <c r="AX62" s="240"/>
      <c r="AY62" s="240"/>
      <c r="AZ62" s="240"/>
      <c r="BA62" s="240"/>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71"/>
      <c r="CI62" s="71"/>
      <c r="CJ62" s="71"/>
      <c r="CK62" s="71"/>
      <c r="CL62" s="71"/>
      <c r="CM62" s="71"/>
      <c r="CN62" s="71"/>
      <c r="CO62" s="71"/>
      <c r="CP62" s="71"/>
    </row>
    <row r="63" spans="5:94" ht="18" x14ac:dyDescent="0.25">
      <c r="Q63" s="71"/>
      <c r="R63" s="71"/>
      <c r="S63" s="71"/>
      <c r="T63" s="71"/>
      <c r="U63" s="75"/>
      <c r="V63" s="75"/>
      <c r="W63" s="75"/>
      <c r="X63" s="75"/>
      <c r="Y63" s="71"/>
      <c r="Z63" s="70"/>
      <c r="AA63" s="70"/>
      <c r="AB63" s="70"/>
      <c r="AC63" s="70"/>
      <c r="AD63" s="70"/>
      <c r="AE63" s="70"/>
      <c r="AF63" s="70"/>
      <c r="AG63" s="70"/>
      <c r="AH63" s="70"/>
      <c r="AI63" s="70"/>
      <c r="AJ63" s="70"/>
      <c r="AK63" s="70"/>
      <c r="AL63" s="70"/>
      <c r="AM63" s="70"/>
      <c r="AN63" s="70"/>
      <c r="AO63" s="70"/>
      <c r="AP63" s="70"/>
      <c r="AQ63" s="70"/>
      <c r="AR63" s="70"/>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1"/>
      <c r="CA63" s="71"/>
      <c r="CB63" s="71"/>
      <c r="CC63" s="71"/>
      <c r="CD63" s="71"/>
      <c r="CE63" s="71"/>
      <c r="CF63" s="71"/>
      <c r="CG63" s="71"/>
      <c r="CH63" s="71"/>
      <c r="CI63" s="71"/>
      <c r="CJ63" s="71"/>
      <c r="CK63" s="71"/>
      <c r="CL63" s="71"/>
      <c r="CM63" s="71"/>
      <c r="CN63" s="71"/>
      <c r="CO63" s="71"/>
      <c r="CP63" s="71"/>
    </row>
    <row r="64" spans="5:94" ht="15.75" customHeight="1" x14ac:dyDescent="0.25">
      <c r="H64" s="72"/>
      <c r="I64" s="72"/>
      <c r="J64" s="72"/>
      <c r="Q64" s="73"/>
      <c r="R64" s="73"/>
      <c r="S64" s="73"/>
      <c r="T64" s="73"/>
      <c r="U64" s="73"/>
      <c r="V64" s="73"/>
      <c r="W64" s="70"/>
      <c r="X64" s="70"/>
      <c r="Y64" s="70"/>
      <c r="Z64" s="236" t="s">
        <v>18</v>
      </c>
      <c r="AA64" s="236"/>
      <c r="AB64" s="236"/>
      <c r="AC64" s="236"/>
      <c r="AD64" s="236"/>
      <c r="AE64" s="236"/>
      <c r="AF64" s="236"/>
      <c r="AG64" s="236"/>
      <c r="AH64" s="236"/>
      <c r="AI64" s="236"/>
      <c r="AJ64" s="71"/>
      <c r="AK64" s="71"/>
      <c r="AL64" s="245" t="s">
        <v>6</v>
      </c>
      <c r="AM64" s="245"/>
      <c r="AN64" s="245"/>
      <c r="AO64" s="245"/>
      <c r="AP64" s="245"/>
      <c r="AQ64" s="245"/>
      <c r="AR64" s="245"/>
      <c r="AS64" s="245"/>
      <c r="AT64" s="245"/>
      <c r="AU64" s="245"/>
      <c r="AV64" s="245"/>
      <c r="AW64" s="245"/>
      <c r="AX64" s="245"/>
      <c r="AY64" s="245"/>
      <c r="AZ64" s="245"/>
      <c r="BA64" s="245"/>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c r="CP64" s="71"/>
    </row>
    <row r="65" spans="8:94" ht="15" customHeight="1" x14ac:dyDescent="0.25">
      <c r="H65" s="72"/>
      <c r="I65" s="72"/>
      <c r="J65" s="72"/>
      <c r="Q65" s="73"/>
      <c r="R65" s="73"/>
      <c r="S65" s="73"/>
      <c r="T65" s="73"/>
      <c r="U65" s="73"/>
      <c r="V65" s="73"/>
      <c r="W65" s="70"/>
      <c r="X65" s="70"/>
      <c r="Y65" s="70"/>
      <c r="Z65" s="70"/>
      <c r="AA65" s="70"/>
      <c r="AB65" s="70"/>
      <c r="AC65" s="70"/>
      <c r="AD65" s="70"/>
      <c r="AE65" s="70"/>
      <c r="AF65" s="70"/>
      <c r="AG65" s="70"/>
      <c r="AH65" s="70"/>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row>
    <row r="66" spans="8:94" ht="15.75" customHeight="1" x14ac:dyDescent="0.25">
      <c r="H66" s="72"/>
      <c r="I66" s="72"/>
      <c r="J66" s="72"/>
      <c r="Q66" s="73"/>
      <c r="R66" s="73"/>
      <c r="S66" s="73"/>
      <c r="T66" s="73"/>
      <c r="U66" s="73"/>
      <c r="V66" s="73"/>
      <c r="W66" s="73"/>
      <c r="X66" s="73" t="s">
        <v>35</v>
      </c>
      <c r="Y66" s="70"/>
      <c r="Z66" s="236" t="s">
        <v>34</v>
      </c>
      <c r="AA66" s="236"/>
      <c r="AB66" s="236"/>
      <c r="AC66" s="236"/>
      <c r="AD66" s="236"/>
      <c r="AE66" s="236"/>
      <c r="AF66" s="236"/>
      <c r="AG66" s="236"/>
      <c r="AH66" s="236"/>
      <c r="AI66" s="236"/>
      <c r="AJ66" s="71"/>
      <c r="AK66" s="71"/>
      <c r="AL66" s="245" t="s">
        <v>4</v>
      </c>
      <c r="AM66" s="245"/>
      <c r="AN66" s="245"/>
      <c r="AO66" s="245"/>
      <c r="AP66" s="245"/>
      <c r="AQ66" s="245"/>
      <c r="AR66" s="245"/>
      <c r="AS66" s="245"/>
      <c r="AT66" s="245"/>
      <c r="AU66" s="245"/>
      <c r="AV66" s="245"/>
      <c r="AW66" s="245"/>
      <c r="AX66" s="245"/>
      <c r="AY66" s="245"/>
      <c r="AZ66" s="245"/>
      <c r="BA66" s="245"/>
      <c r="BB66" s="71"/>
      <c r="BC66" s="71"/>
      <c r="BD66" s="71"/>
      <c r="BE66" s="71"/>
      <c r="BF66" s="71"/>
      <c r="BG66" s="71"/>
      <c r="BH66" s="71"/>
      <c r="BI66" s="71"/>
      <c r="BJ66" s="71"/>
      <c r="BK66" s="71"/>
      <c r="BL66" s="71"/>
      <c r="BM66" s="71"/>
      <c r="BN66" s="71"/>
      <c r="BO66" s="71"/>
      <c r="BP66" s="71"/>
      <c r="BQ66" s="71"/>
      <c r="BR66" s="71"/>
      <c r="BS66" s="71"/>
      <c r="BT66" s="71"/>
      <c r="BU66" s="71"/>
      <c r="BV66" s="71"/>
      <c r="BW66" s="71"/>
      <c r="BX66" s="71"/>
      <c r="BY66" s="71"/>
      <c r="BZ66" s="71"/>
      <c r="CA66" s="71"/>
      <c r="CB66" s="71"/>
      <c r="CC66" s="71"/>
      <c r="CD66" s="71"/>
      <c r="CE66" s="71"/>
      <c r="CF66" s="71"/>
      <c r="CG66" s="71"/>
      <c r="CH66" s="71"/>
      <c r="CI66" s="71"/>
      <c r="CJ66" s="71"/>
      <c r="CK66" s="71"/>
      <c r="CL66" s="71"/>
      <c r="CM66" s="71"/>
      <c r="CN66" s="71"/>
      <c r="CO66" s="70"/>
      <c r="CP66" s="73"/>
    </row>
    <row r="67" spans="8:94" ht="15" customHeight="1" x14ac:dyDescent="0.25">
      <c r="H67" s="72"/>
      <c r="I67" s="72"/>
      <c r="J67" s="72"/>
      <c r="Q67" s="73"/>
      <c r="R67" s="73"/>
      <c r="S67" s="73"/>
      <c r="T67" s="73"/>
      <c r="U67" s="73"/>
      <c r="V67" s="73"/>
      <c r="W67" s="70"/>
      <c r="X67" s="70"/>
      <c r="Y67" s="70"/>
      <c r="Z67" s="70"/>
      <c r="AA67" s="70"/>
      <c r="AB67" s="70"/>
      <c r="AC67" s="70"/>
      <c r="AD67" s="70"/>
      <c r="AE67" s="70"/>
      <c r="AF67" s="70"/>
      <c r="AG67" s="70"/>
      <c r="AH67" s="70"/>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71"/>
      <c r="BX67" s="71"/>
      <c r="BY67" s="71"/>
      <c r="BZ67" s="71"/>
      <c r="CA67" s="71"/>
      <c r="CB67" s="71"/>
      <c r="CC67" s="71"/>
      <c r="CD67" s="71"/>
      <c r="CE67" s="71"/>
      <c r="CF67" s="71"/>
      <c r="CG67" s="71"/>
      <c r="CH67" s="71"/>
      <c r="CI67" s="71"/>
      <c r="CJ67" s="71"/>
      <c r="CK67" s="71"/>
      <c r="CL67" s="71"/>
      <c r="CM67" s="71"/>
      <c r="CN67" s="71"/>
      <c r="CO67" s="70"/>
      <c r="CP67" s="73"/>
    </row>
    <row r="68" spans="8:94" ht="15.75" customHeight="1" x14ac:dyDescent="0.25">
      <c r="H68" s="72"/>
      <c r="I68" s="72"/>
      <c r="J68" s="72"/>
      <c r="Q68" s="73"/>
      <c r="R68" s="73"/>
      <c r="S68" s="73"/>
      <c r="T68" s="73"/>
      <c r="U68" s="73"/>
      <c r="V68" s="73"/>
      <c r="W68" s="70"/>
      <c r="X68" s="70"/>
      <c r="Y68" s="70"/>
      <c r="Z68" s="236" t="s">
        <v>33</v>
      </c>
      <c r="AA68" s="236"/>
      <c r="AB68" s="236"/>
      <c r="AC68" s="236"/>
      <c r="AD68" s="236"/>
      <c r="AE68" s="236"/>
      <c r="AF68" s="236"/>
      <c r="AG68" s="236"/>
      <c r="AH68" s="236"/>
      <c r="AI68" s="236"/>
      <c r="AJ68" s="71"/>
      <c r="AK68" s="71"/>
      <c r="AL68" s="245" t="s">
        <v>5</v>
      </c>
      <c r="AM68" s="245"/>
      <c r="AN68" s="245"/>
      <c r="AO68" s="245"/>
      <c r="AP68" s="245"/>
      <c r="AQ68" s="245"/>
      <c r="AR68" s="245"/>
      <c r="AS68" s="245"/>
      <c r="AT68" s="245"/>
      <c r="AU68" s="245"/>
      <c r="AV68" s="245"/>
      <c r="AW68" s="245"/>
      <c r="AX68" s="245"/>
      <c r="AY68" s="245"/>
      <c r="AZ68" s="245"/>
      <c r="BA68" s="245"/>
      <c r="BB68" s="71"/>
      <c r="BC68" s="71"/>
      <c r="BD68" s="71"/>
      <c r="BE68" s="71"/>
      <c r="BF68" s="71"/>
      <c r="BG68" s="71"/>
      <c r="BH68" s="71"/>
      <c r="BI68" s="71"/>
      <c r="BJ68" s="71"/>
      <c r="BK68" s="71"/>
      <c r="BL68" s="71"/>
      <c r="BM68" s="71"/>
      <c r="BN68" s="71"/>
      <c r="BO68" s="71"/>
      <c r="BP68" s="71"/>
      <c r="BQ68" s="71"/>
      <c r="BR68" s="71"/>
      <c r="BS68" s="71"/>
      <c r="BT68" s="71"/>
      <c r="BU68" s="71"/>
      <c r="BV68" s="71"/>
      <c r="BW68" s="71"/>
      <c r="BX68" s="71"/>
      <c r="BY68" s="71"/>
      <c r="BZ68" s="71"/>
      <c r="CA68" s="71"/>
      <c r="CB68" s="71"/>
      <c r="CC68" s="71"/>
      <c r="CD68" s="71"/>
      <c r="CE68" s="71"/>
      <c r="CF68" s="71"/>
      <c r="CG68" s="71"/>
      <c r="CH68" s="71"/>
      <c r="CI68" s="71"/>
      <c r="CJ68" s="71"/>
      <c r="CK68" s="71"/>
      <c r="CL68" s="71"/>
      <c r="CM68" s="71"/>
      <c r="CN68" s="71"/>
      <c r="CO68" s="70"/>
      <c r="CP68" s="73"/>
    </row>
    <row r="69" spans="8:94" ht="15" customHeight="1" x14ac:dyDescent="0.25">
      <c r="H69" s="72"/>
      <c r="I69" s="72"/>
      <c r="J69" s="72"/>
      <c r="Q69" s="73"/>
      <c r="R69" s="73"/>
      <c r="S69" s="73"/>
      <c r="T69" s="73"/>
      <c r="U69" s="73"/>
      <c r="V69" s="73"/>
      <c r="W69" s="70"/>
      <c r="X69" s="70"/>
      <c r="Y69" s="70"/>
      <c r="Z69" s="70"/>
      <c r="AA69" s="70"/>
      <c r="AB69" s="70"/>
      <c r="AC69" s="70"/>
      <c r="AD69" s="70"/>
      <c r="AE69" s="70"/>
      <c r="AF69" s="70"/>
      <c r="AG69" s="70"/>
      <c r="AH69" s="70"/>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1"/>
      <c r="BT69" s="71"/>
      <c r="BU69" s="71"/>
      <c r="BV69" s="71"/>
      <c r="BW69" s="71"/>
      <c r="BX69" s="71"/>
      <c r="BY69" s="71"/>
      <c r="BZ69" s="71"/>
      <c r="CA69" s="71"/>
      <c r="CB69" s="71"/>
      <c r="CC69" s="71"/>
      <c r="CD69" s="71"/>
      <c r="CE69" s="71"/>
      <c r="CF69" s="71"/>
      <c r="CG69" s="71"/>
      <c r="CH69" s="71"/>
      <c r="CI69" s="71"/>
      <c r="CJ69" s="71"/>
      <c r="CK69" s="71"/>
      <c r="CL69" s="71"/>
      <c r="CM69" s="71"/>
      <c r="CN69" s="71"/>
      <c r="CO69" s="70"/>
      <c r="CP69" s="73"/>
    </row>
    <row r="70" spans="8:94" ht="15" customHeight="1" x14ac:dyDescent="0.25">
      <c r="H70" s="72"/>
      <c r="I70" s="72"/>
      <c r="J70" s="72"/>
      <c r="Q70" s="73"/>
      <c r="R70" s="73"/>
      <c r="S70" s="73"/>
      <c r="T70" s="73"/>
      <c r="U70" s="73"/>
      <c r="V70" s="73"/>
      <c r="W70" s="70"/>
      <c r="X70" s="70"/>
      <c r="Y70" s="70"/>
      <c r="Z70" s="241" t="s">
        <v>32</v>
      </c>
      <c r="AA70" s="241"/>
      <c r="AB70" s="241"/>
      <c r="AC70" s="241"/>
      <c r="AD70" s="241"/>
      <c r="AE70" s="241"/>
      <c r="AF70" s="241"/>
      <c r="AG70" s="241"/>
      <c r="AH70" s="241"/>
      <c r="AI70" s="241"/>
      <c r="AJ70" s="71"/>
      <c r="AK70" s="71"/>
      <c r="AL70" s="242" t="s">
        <v>19</v>
      </c>
      <c r="AM70" s="242"/>
      <c r="AN70" s="242"/>
      <c r="AO70" s="242"/>
      <c r="AP70" s="242"/>
      <c r="AQ70" s="242"/>
      <c r="AR70" s="242"/>
      <c r="AS70" s="242"/>
      <c r="AT70" s="242"/>
      <c r="AU70" s="242"/>
      <c r="AV70" s="242"/>
      <c r="AW70" s="242"/>
      <c r="AX70" s="242"/>
      <c r="AY70" s="242"/>
      <c r="AZ70" s="242"/>
      <c r="BA70" s="242"/>
      <c r="BB70" s="242"/>
      <c r="BC70" s="242"/>
      <c r="BD70" s="242"/>
      <c r="BE70" s="242"/>
      <c r="BF70" s="242"/>
      <c r="BG70" s="242"/>
      <c r="BH70" s="242"/>
      <c r="BI70" s="242"/>
      <c r="BJ70" s="242"/>
      <c r="BK70" s="242"/>
      <c r="BL70" s="242"/>
      <c r="BM70" s="242"/>
      <c r="BN70" s="242"/>
      <c r="BO70" s="242"/>
      <c r="BP70" s="242"/>
      <c r="BQ70" s="242"/>
      <c r="BR70" s="242"/>
      <c r="BS70" s="242"/>
      <c r="BT70" s="242"/>
      <c r="BU70" s="242"/>
      <c r="BV70" s="242"/>
      <c r="BW70" s="242"/>
      <c r="BX70" s="242"/>
      <c r="BY70" s="242"/>
      <c r="BZ70" s="242"/>
      <c r="CA70" s="242"/>
      <c r="CB70" s="242"/>
      <c r="CC70" s="242"/>
      <c r="CD70" s="242"/>
      <c r="CE70" s="71"/>
      <c r="CF70" s="71"/>
      <c r="CG70" s="71"/>
      <c r="CH70" s="71"/>
      <c r="CI70" s="71"/>
      <c r="CJ70" s="71"/>
      <c r="CK70" s="71"/>
      <c r="CL70" s="71"/>
      <c r="CM70" s="71"/>
      <c r="CN70" s="71"/>
      <c r="CO70" s="70"/>
      <c r="CP70" s="73"/>
    </row>
    <row r="71" spans="8:94" ht="15" customHeight="1" x14ac:dyDescent="0.25">
      <c r="H71" s="72"/>
      <c r="I71" s="72"/>
      <c r="J71" s="72"/>
      <c r="Q71" s="73"/>
      <c r="R71" s="73"/>
      <c r="S71" s="73"/>
      <c r="T71" s="73"/>
      <c r="U71" s="73"/>
      <c r="V71" s="73"/>
      <c r="W71" s="70"/>
      <c r="X71" s="70"/>
      <c r="Y71" s="70"/>
      <c r="Z71" s="241"/>
      <c r="AA71" s="241"/>
      <c r="AB71" s="241"/>
      <c r="AC71" s="241"/>
      <c r="AD71" s="241"/>
      <c r="AE71" s="241"/>
      <c r="AF71" s="241"/>
      <c r="AG71" s="241"/>
      <c r="AH71" s="241"/>
      <c r="AI71" s="241"/>
      <c r="AJ71" s="71"/>
      <c r="AK71" s="71"/>
      <c r="AL71" s="242"/>
      <c r="AM71" s="242"/>
      <c r="AN71" s="242"/>
      <c r="AO71" s="242"/>
      <c r="AP71" s="242"/>
      <c r="AQ71" s="242"/>
      <c r="AR71" s="242"/>
      <c r="AS71" s="242"/>
      <c r="AT71" s="242"/>
      <c r="AU71" s="242"/>
      <c r="AV71" s="242"/>
      <c r="AW71" s="242"/>
      <c r="AX71" s="242"/>
      <c r="AY71" s="242"/>
      <c r="AZ71" s="242"/>
      <c r="BA71" s="242"/>
      <c r="BB71" s="242"/>
      <c r="BC71" s="242"/>
      <c r="BD71" s="242"/>
      <c r="BE71" s="242"/>
      <c r="BF71" s="242"/>
      <c r="BG71" s="242"/>
      <c r="BH71" s="242"/>
      <c r="BI71" s="242"/>
      <c r="BJ71" s="242"/>
      <c r="BK71" s="242"/>
      <c r="BL71" s="242"/>
      <c r="BM71" s="242"/>
      <c r="BN71" s="242"/>
      <c r="BO71" s="242"/>
      <c r="BP71" s="242"/>
      <c r="BQ71" s="242"/>
      <c r="BR71" s="242"/>
      <c r="BS71" s="242"/>
      <c r="BT71" s="242"/>
      <c r="BU71" s="242"/>
      <c r="BV71" s="242"/>
      <c r="BW71" s="242"/>
      <c r="BX71" s="242"/>
      <c r="BY71" s="242"/>
      <c r="BZ71" s="242"/>
      <c r="CA71" s="242"/>
      <c r="CB71" s="242"/>
      <c r="CC71" s="242"/>
      <c r="CD71" s="242"/>
      <c r="CE71" s="71"/>
      <c r="CF71" s="71"/>
      <c r="CG71" s="71"/>
      <c r="CH71" s="71"/>
      <c r="CI71" s="71"/>
      <c r="CJ71" s="71"/>
      <c r="CK71" s="71"/>
      <c r="CL71" s="71"/>
      <c r="CM71" s="71"/>
      <c r="CN71" s="71"/>
      <c r="CO71" s="70"/>
      <c r="CP71" s="73"/>
    </row>
    <row r="72" spans="8:94" ht="15" customHeight="1" x14ac:dyDescent="0.25">
      <c r="H72" s="72"/>
      <c r="I72" s="72"/>
      <c r="J72" s="72"/>
      <c r="Q72" s="73"/>
      <c r="R72" s="73"/>
      <c r="S72" s="73"/>
      <c r="T72" s="73"/>
      <c r="U72" s="73"/>
      <c r="V72" s="73"/>
      <c r="W72" s="70"/>
      <c r="X72" s="70"/>
      <c r="Y72" s="70"/>
      <c r="Z72" s="241"/>
      <c r="AA72" s="241"/>
      <c r="AB72" s="241"/>
      <c r="AC72" s="241"/>
      <c r="AD72" s="241"/>
      <c r="AE72" s="241"/>
      <c r="AF72" s="241"/>
      <c r="AG72" s="241"/>
      <c r="AH72" s="241"/>
      <c r="AI72" s="241"/>
      <c r="AJ72" s="71"/>
      <c r="AK72" s="71"/>
      <c r="AL72" s="242"/>
      <c r="AM72" s="242"/>
      <c r="AN72" s="242"/>
      <c r="AO72" s="242"/>
      <c r="AP72" s="242"/>
      <c r="AQ72" s="242"/>
      <c r="AR72" s="242"/>
      <c r="AS72" s="242"/>
      <c r="AT72" s="242"/>
      <c r="AU72" s="242"/>
      <c r="AV72" s="242"/>
      <c r="AW72" s="242"/>
      <c r="AX72" s="242"/>
      <c r="AY72" s="242"/>
      <c r="AZ72" s="242"/>
      <c r="BA72" s="242"/>
      <c r="BB72" s="242"/>
      <c r="BC72" s="242"/>
      <c r="BD72" s="242"/>
      <c r="BE72" s="242"/>
      <c r="BF72" s="242"/>
      <c r="BG72" s="242"/>
      <c r="BH72" s="242"/>
      <c r="BI72" s="242"/>
      <c r="BJ72" s="242"/>
      <c r="BK72" s="242"/>
      <c r="BL72" s="242"/>
      <c r="BM72" s="242"/>
      <c r="BN72" s="242"/>
      <c r="BO72" s="242"/>
      <c r="BP72" s="242"/>
      <c r="BQ72" s="242"/>
      <c r="BR72" s="242"/>
      <c r="BS72" s="242"/>
      <c r="BT72" s="242"/>
      <c r="BU72" s="242"/>
      <c r="BV72" s="242"/>
      <c r="BW72" s="242"/>
      <c r="BX72" s="242"/>
      <c r="BY72" s="242"/>
      <c r="BZ72" s="242"/>
      <c r="CA72" s="242"/>
      <c r="CB72" s="242"/>
      <c r="CC72" s="242"/>
      <c r="CD72" s="242"/>
      <c r="CE72" s="71"/>
      <c r="CF72" s="71"/>
      <c r="CG72" s="71"/>
      <c r="CH72" s="71"/>
      <c r="CI72" s="71"/>
      <c r="CJ72" s="71"/>
      <c r="CK72" s="71"/>
      <c r="CL72" s="71"/>
      <c r="CM72" s="71"/>
      <c r="CN72" s="71"/>
      <c r="CO72" s="70"/>
      <c r="CP72" s="73"/>
    </row>
    <row r="73" spans="8:94" ht="15" customHeight="1" x14ac:dyDescent="0.25">
      <c r="H73" s="72"/>
      <c r="I73" s="72"/>
      <c r="J73" s="72"/>
      <c r="Q73" s="73"/>
      <c r="R73" s="73"/>
      <c r="S73" s="73"/>
      <c r="T73" s="73"/>
      <c r="U73" s="73"/>
      <c r="V73" s="73"/>
      <c r="W73" s="70"/>
      <c r="X73" s="70"/>
      <c r="Y73" s="70"/>
      <c r="Z73" s="70"/>
      <c r="AA73" s="70"/>
      <c r="AB73" s="70"/>
      <c r="AC73" s="70"/>
      <c r="AD73" s="70"/>
      <c r="AE73" s="70"/>
      <c r="AF73" s="70"/>
      <c r="AG73" s="70"/>
      <c r="AH73" s="70"/>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71"/>
      <c r="CH73" s="71"/>
      <c r="CI73" s="71"/>
      <c r="CJ73" s="71"/>
      <c r="CK73" s="71"/>
      <c r="CL73" s="71"/>
      <c r="CM73" s="71"/>
      <c r="CN73" s="71"/>
      <c r="CO73" s="70"/>
      <c r="CP73" s="73"/>
    </row>
    <row r="74" spans="8:94" ht="15.75" customHeight="1" x14ac:dyDescent="0.25">
      <c r="H74" s="72"/>
      <c r="I74" s="72"/>
      <c r="J74" s="72"/>
      <c r="Q74" s="73"/>
      <c r="R74" s="73"/>
      <c r="S74" s="73"/>
      <c r="T74" s="73"/>
      <c r="U74" s="73"/>
      <c r="V74" s="73"/>
      <c r="W74" s="70"/>
      <c r="X74" s="70"/>
      <c r="Y74" s="70"/>
      <c r="Z74" s="236" t="s">
        <v>20</v>
      </c>
      <c r="AA74" s="236"/>
      <c r="AB74" s="236"/>
      <c r="AC74" s="236"/>
      <c r="AD74" s="236"/>
      <c r="AE74" s="236"/>
      <c r="AF74" s="236"/>
      <c r="AG74" s="236"/>
      <c r="AH74" s="236"/>
      <c r="AI74" s="236"/>
      <c r="AJ74" s="71"/>
      <c r="AK74" s="71"/>
      <c r="AL74" s="243" t="s">
        <v>21</v>
      </c>
      <c r="AM74" s="244"/>
      <c r="AN74" s="244"/>
      <c r="AO74" s="244"/>
      <c r="AP74" s="244"/>
      <c r="AQ74" s="244"/>
      <c r="AR74" s="244"/>
      <c r="AS74" s="244"/>
      <c r="AT74" s="244"/>
      <c r="AU74" s="244"/>
      <c r="AV74" s="244"/>
      <c r="AW74" s="244"/>
      <c r="AX74" s="244"/>
      <c r="AY74" s="244"/>
      <c r="AZ74" s="244"/>
      <c r="BA74" s="244"/>
      <c r="BB74" s="71"/>
      <c r="BC74" s="71"/>
      <c r="BD74" s="74" t="s">
        <v>31</v>
      </c>
      <c r="BE74" s="71"/>
      <c r="BF74" s="71"/>
      <c r="BG74" s="71"/>
      <c r="BH74" s="71"/>
      <c r="BI74" s="71"/>
      <c r="BJ74" s="71"/>
      <c r="BK74" s="71"/>
      <c r="BL74" s="71"/>
      <c r="BM74" s="71"/>
      <c r="BN74" s="71"/>
      <c r="BO74" s="71"/>
      <c r="BP74" s="71"/>
      <c r="BQ74" s="71"/>
      <c r="BR74" s="71"/>
      <c r="BS74" s="71"/>
      <c r="BT74" s="71"/>
      <c r="BU74" s="71"/>
      <c r="BV74" s="71"/>
      <c r="BW74" s="71"/>
      <c r="BX74" s="71"/>
      <c r="BY74" s="71"/>
      <c r="BZ74" s="71"/>
      <c r="CA74" s="71"/>
      <c r="CB74" s="71"/>
      <c r="CC74" s="71"/>
      <c r="CD74" s="71"/>
      <c r="CE74" s="71"/>
      <c r="CF74" s="71"/>
      <c r="CG74" s="71"/>
      <c r="CH74" s="71"/>
      <c r="CI74" s="71"/>
      <c r="CJ74" s="71"/>
      <c r="CK74" s="71"/>
      <c r="CL74" s="71"/>
      <c r="CM74" s="71"/>
      <c r="CN74" s="71"/>
      <c r="CO74" s="70"/>
      <c r="CP74" s="73"/>
    </row>
    <row r="75" spans="8:94" x14ac:dyDescent="0.25">
      <c r="H75" s="72"/>
      <c r="I75" s="72"/>
      <c r="J75" s="72"/>
      <c r="Q75" s="70"/>
      <c r="R75" s="70"/>
      <c r="S75" s="70"/>
      <c r="T75" s="70"/>
      <c r="U75" s="70"/>
      <c r="V75" s="70"/>
      <c r="W75" s="70"/>
      <c r="X75" s="70"/>
      <c r="Y75" s="70"/>
      <c r="Z75" s="70"/>
      <c r="AA75" s="70"/>
      <c r="AB75" s="70"/>
      <c r="AC75" s="70"/>
      <c r="AD75" s="70"/>
      <c r="AE75" s="70"/>
      <c r="AF75" s="70"/>
      <c r="AG75" s="70"/>
      <c r="AH75" s="70"/>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0"/>
      <c r="CP75" s="70"/>
    </row>
    <row r="76" spans="8:94" x14ac:dyDescent="0.25">
      <c r="H76" s="72"/>
      <c r="I76" s="72"/>
      <c r="J76" s="72"/>
      <c r="Q76" s="70"/>
      <c r="R76" s="70"/>
      <c r="S76" s="70"/>
      <c r="T76" s="70"/>
      <c r="U76" s="70"/>
      <c r="V76" s="70"/>
      <c r="W76" s="70"/>
      <c r="X76" s="70"/>
      <c r="Y76" s="70"/>
      <c r="Z76" s="70"/>
      <c r="AA76" s="70"/>
      <c r="AB76" s="70"/>
      <c r="AC76" s="70"/>
      <c r="AD76" s="70"/>
      <c r="AE76" s="70"/>
      <c r="AF76" s="70"/>
      <c r="AG76" s="70"/>
      <c r="AH76" s="70"/>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71"/>
      <c r="BY76" s="71"/>
      <c r="BZ76" s="71"/>
      <c r="CA76" s="71"/>
      <c r="CB76" s="71"/>
      <c r="CC76" s="71"/>
      <c r="CD76" s="71"/>
      <c r="CE76" s="71"/>
      <c r="CF76" s="71"/>
      <c r="CG76" s="71"/>
      <c r="CH76" s="71"/>
      <c r="CI76" s="71"/>
      <c r="CJ76" s="71"/>
      <c r="CK76" s="71"/>
      <c r="CL76" s="71"/>
      <c r="CM76" s="71"/>
      <c r="CN76" s="71"/>
      <c r="CO76" s="70"/>
      <c r="CP76" s="70"/>
    </row>
    <row r="77" spans="8:94" ht="15.75" x14ac:dyDescent="0.25">
      <c r="H77" s="8"/>
      <c r="I77" s="8"/>
      <c r="J77" s="8"/>
      <c r="Q77" s="68"/>
      <c r="R77" s="68"/>
      <c r="S77" s="68"/>
      <c r="T77" s="68"/>
      <c r="U77" s="68"/>
      <c r="V77" s="68"/>
      <c r="W77" s="68"/>
      <c r="X77" s="68"/>
      <c r="Y77" s="68"/>
      <c r="Z77" s="68"/>
      <c r="AA77" s="68"/>
      <c r="AB77" s="68"/>
      <c r="AC77" s="68"/>
      <c r="AD77" s="68"/>
      <c r="AE77" s="68"/>
      <c r="AF77" s="68"/>
      <c r="AG77" s="68"/>
      <c r="AH77" s="68"/>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69"/>
      <c r="CI77" s="69"/>
      <c r="CJ77" s="69"/>
      <c r="CK77" s="69"/>
      <c r="CL77" s="69"/>
      <c r="CM77" s="69"/>
      <c r="CN77" s="69"/>
      <c r="CO77" s="68"/>
      <c r="CP77" s="68"/>
    </row>
  </sheetData>
  <mergeCells count="102">
    <mergeCell ref="Z62:AI62"/>
    <mergeCell ref="AL62:BA62"/>
    <mergeCell ref="Z70:AI72"/>
    <mergeCell ref="AL70:CD72"/>
    <mergeCell ref="Z74:AI74"/>
    <mergeCell ref="AL74:BA74"/>
    <mergeCell ref="Z64:AI64"/>
    <mergeCell ref="AL64:BA64"/>
    <mergeCell ref="Z66:AI66"/>
    <mergeCell ref="AL66:BA66"/>
    <mergeCell ref="Z68:AI68"/>
    <mergeCell ref="AL68:BA68"/>
    <mergeCell ref="AL52:AS52"/>
    <mergeCell ref="AU52:BB52"/>
    <mergeCell ref="BD52:BK52"/>
    <mergeCell ref="BM52:BT52"/>
    <mergeCell ref="BV52:CC52"/>
    <mergeCell ref="Z54:AI54"/>
    <mergeCell ref="AL54:AS54"/>
    <mergeCell ref="Z56:AI56"/>
    <mergeCell ref="AL56:AS56"/>
    <mergeCell ref="Z50:AI50"/>
    <mergeCell ref="AL50:AS50"/>
    <mergeCell ref="AU50:BB50"/>
    <mergeCell ref="BD50:BK50"/>
    <mergeCell ref="BM50:BT50"/>
    <mergeCell ref="BV50:CC50"/>
    <mergeCell ref="AL51:AS51"/>
    <mergeCell ref="AU51:BB51"/>
    <mergeCell ref="BD51:BK51"/>
    <mergeCell ref="BM51:BT51"/>
    <mergeCell ref="BV51:CC51"/>
    <mergeCell ref="AL47:AS47"/>
    <mergeCell ref="AU47:BB47"/>
    <mergeCell ref="BD47:BK47"/>
    <mergeCell ref="BM47:BT47"/>
    <mergeCell ref="BV47:CC47"/>
    <mergeCell ref="AL48:AS48"/>
    <mergeCell ref="AU48:BB48"/>
    <mergeCell ref="BD48:BK48"/>
    <mergeCell ref="BM48:BT48"/>
    <mergeCell ref="BV48:CC48"/>
    <mergeCell ref="AL44:AS44"/>
    <mergeCell ref="AU44:BB44"/>
    <mergeCell ref="BD44:BK44"/>
    <mergeCell ref="BM44:BT44"/>
    <mergeCell ref="BV44:CC44"/>
    <mergeCell ref="Z46:AI46"/>
    <mergeCell ref="AL46:AS46"/>
    <mergeCell ref="AU46:BB46"/>
    <mergeCell ref="BD46:BK46"/>
    <mergeCell ref="BM46:BT46"/>
    <mergeCell ref="BV46:CC46"/>
    <mergeCell ref="Z42:AI42"/>
    <mergeCell ref="AL42:AS42"/>
    <mergeCell ref="AU42:BB42"/>
    <mergeCell ref="BD42:BK42"/>
    <mergeCell ref="BM42:BT42"/>
    <mergeCell ref="BV42:CC42"/>
    <mergeCell ref="AL43:AS43"/>
    <mergeCell ref="AU43:BB43"/>
    <mergeCell ref="BD43:BK43"/>
    <mergeCell ref="BM43:BT43"/>
    <mergeCell ref="BV43:CC43"/>
    <mergeCell ref="V32:AJ32"/>
    <mergeCell ref="AL32:BG32"/>
    <mergeCell ref="BI32:BO32"/>
    <mergeCell ref="BQ32:CL32"/>
    <mergeCell ref="V33:AJ33"/>
    <mergeCell ref="AL33:BG33"/>
    <mergeCell ref="BI33:BO33"/>
    <mergeCell ref="BQ33:CL33"/>
    <mergeCell ref="V34:AJ34"/>
    <mergeCell ref="AL34:BG34"/>
    <mergeCell ref="BI34:BO34"/>
    <mergeCell ref="BQ34:CL34"/>
    <mergeCell ref="V24:AJ24"/>
    <mergeCell ref="AL24:BG24"/>
    <mergeCell ref="BI24:BO24"/>
    <mergeCell ref="BQ24:CL24"/>
    <mergeCell ref="V25:AJ25"/>
    <mergeCell ref="AL25:AZ25"/>
    <mergeCell ref="BI25:BO25"/>
    <mergeCell ref="BQ25:CE25"/>
    <mergeCell ref="V26:AJ26"/>
    <mergeCell ref="AL26:AO26"/>
    <mergeCell ref="AX26:AZ26"/>
    <mergeCell ref="BI26:BO26"/>
    <mergeCell ref="BQ26:BT26"/>
    <mergeCell ref="CC26:CE26"/>
    <mergeCell ref="H1:P3"/>
    <mergeCell ref="V4:BF4"/>
    <mergeCell ref="V7:BX7"/>
    <mergeCell ref="Q9:CP9"/>
    <mergeCell ref="V16:AJ16"/>
    <mergeCell ref="AL16:BG16"/>
    <mergeCell ref="V17:AJ17"/>
    <mergeCell ref="AL17:AW17"/>
    <mergeCell ref="V23:AJ23"/>
    <mergeCell ref="AL23:BG23"/>
    <mergeCell ref="BI23:BO23"/>
    <mergeCell ref="BQ23:CL23"/>
  </mergeCells>
  <conditionalFormatting sqref="AL43">
    <cfRule type="expression" dxfId="33" priority="34">
      <formula>dms_FRCPlength_Num&lt;6</formula>
    </cfRule>
  </conditionalFormatting>
  <conditionalFormatting sqref="AL44">
    <cfRule type="expression" dxfId="32" priority="26">
      <formula>dms_FRCPlength_Num&lt;11</formula>
    </cfRule>
  </conditionalFormatting>
  <conditionalFormatting sqref="AL47">
    <cfRule type="expression" dxfId="31" priority="30">
      <formula>dms_CRCPlength_Num&lt;6</formula>
    </cfRule>
  </conditionalFormatting>
  <conditionalFormatting sqref="AL48">
    <cfRule type="expression" dxfId="30" priority="20">
      <formula>dms_CRCPlength_Num&lt;11</formula>
    </cfRule>
  </conditionalFormatting>
  <conditionalFormatting sqref="AL51">
    <cfRule type="expression" dxfId="29" priority="11">
      <formula>dms_PRCPlength_Num&lt;6</formula>
    </cfRule>
  </conditionalFormatting>
  <conditionalFormatting sqref="AL52">
    <cfRule type="expression" dxfId="28" priority="10">
      <formula>dms_PRCPlength_Num&lt;11</formula>
    </cfRule>
  </conditionalFormatting>
  <conditionalFormatting sqref="AL42:AS42">
    <cfRule type="expression" dxfId="27" priority="28" stopIfTrue="1">
      <formula>(INDEX(dms_Model_Span_List,MATCH(dms_Model,dms_Model_List))&gt;1)</formula>
    </cfRule>
  </conditionalFormatting>
  <conditionalFormatting sqref="AL54:AS54">
    <cfRule type="expression" dxfId="26" priority="29" stopIfTrue="1">
      <formula>(INDEX(dms_Model_Span_List,MATCH(dms_Model,dms_Model_List))=1)</formula>
    </cfRule>
  </conditionalFormatting>
  <conditionalFormatting sqref="AL68:BA68">
    <cfRule type="cellIs" dxfId="25" priority="27" operator="equal">
      <formula>"Confidential"</formula>
    </cfRule>
  </conditionalFormatting>
  <conditionalFormatting sqref="AU43">
    <cfRule type="expression" dxfId="24" priority="33">
      <formula>dms_FRCPlength_Num&lt;7</formula>
    </cfRule>
  </conditionalFormatting>
  <conditionalFormatting sqref="AU44">
    <cfRule type="expression" dxfId="23" priority="15">
      <formula>dms_FRCPlength_Num&lt;12</formula>
    </cfRule>
  </conditionalFormatting>
  <conditionalFormatting sqref="AU47">
    <cfRule type="expression" dxfId="22" priority="24">
      <formula>dms_CRCPlength_Num&lt;7</formula>
    </cfRule>
  </conditionalFormatting>
  <conditionalFormatting sqref="AU48">
    <cfRule type="expression" dxfId="21" priority="19">
      <formula>dms_CRCPlength_Num&lt;12</formula>
    </cfRule>
  </conditionalFormatting>
  <conditionalFormatting sqref="AU51">
    <cfRule type="expression" dxfId="20" priority="9">
      <formula>dms_PRCPlength_Num&lt;7</formula>
    </cfRule>
  </conditionalFormatting>
  <conditionalFormatting sqref="AU52">
    <cfRule type="expression" dxfId="19" priority="5">
      <formula>dms_PRCPlength_Num&lt;12</formula>
    </cfRule>
  </conditionalFormatting>
  <conditionalFormatting sqref="BD43">
    <cfRule type="expression" dxfId="18" priority="32">
      <formula>dms_FRCPlength_Num&lt;8</formula>
    </cfRule>
  </conditionalFormatting>
  <conditionalFormatting sqref="BD44">
    <cfRule type="expression" dxfId="17" priority="14">
      <formula>dms_FRCPlength_Num&lt;13</formula>
    </cfRule>
  </conditionalFormatting>
  <conditionalFormatting sqref="BD47">
    <cfRule type="expression" dxfId="16" priority="23">
      <formula>dms_CRCPlength_Num&lt;8</formula>
    </cfRule>
  </conditionalFormatting>
  <conditionalFormatting sqref="BD48">
    <cfRule type="expression" dxfId="15" priority="18">
      <formula>dms_CRCPlength_Num&lt;13</formula>
    </cfRule>
  </conditionalFormatting>
  <conditionalFormatting sqref="BD51">
    <cfRule type="expression" dxfId="14" priority="8">
      <formula>dms_PRCPlength_Num&lt;8</formula>
    </cfRule>
  </conditionalFormatting>
  <conditionalFormatting sqref="BD52">
    <cfRule type="expression" dxfId="13" priority="4">
      <formula>dms_PRCPlength_Num&lt;13</formula>
    </cfRule>
  </conditionalFormatting>
  <conditionalFormatting sqref="BM43">
    <cfRule type="expression" dxfId="12" priority="25">
      <formula>dms_FRCPlength_Num&lt;9</formula>
    </cfRule>
  </conditionalFormatting>
  <conditionalFormatting sqref="BM44">
    <cfRule type="expression" dxfId="11" priority="13">
      <formula>dms_FRCPlength_Num&lt;14</formula>
    </cfRule>
  </conditionalFormatting>
  <conditionalFormatting sqref="BM47">
    <cfRule type="expression" dxfId="10" priority="22">
      <formula>dms_CRCPlength_Num&lt;9</formula>
    </cfRule>
  </conditionalFormatting>
  <conditionalFormatting sqref="BM48">
    <cfRule type="expression" dxfId="9" priority="17">
      <formula>dms_CRCPlength_Num&lt;14</formula>
    </cfRule>
  </conditionalFormatting>
  <conditionalFormatting sqref="BM51">
    <cfRule type="expression" dxfId="8" priority="7">
      <formula>dms_PRCPlength_Num&lt;9</formula>
    </cfRule>
  </conditionalFormatting>
  <conditionalFormatting sqref="BM52">
    <cfRule type="expression" dxfId="7" priority="3">
      <formula>dms_PRCPlength_Num&lt;14</formula>
    </cfRule>
  </conditionalFormatting>
  <conditionalFormatting sqref="BV42">
    <cfRule type="expression" dxfId="6" priority="1">
      <formula>dms_FRCPlength_Num&lt;5</formula>
    </cfRule>
  </conditionalFormatting>
  <conditionalFormatting sqref="BV43">
    <cfRule type="expression" dxfId="5" priority="31">
      <formula>dms_FRCPlength_Num&lt;10</formula>
    </cfRule>
  </conditionalFormatting>
  <conditionalFormatting sqref="BV44">
    <cfRule type="expression" dxfId="4" priority="12">
      <formula>dms_FRCPlength_Num&lt;15</formula>
    </cfRule>
  </conditionalFormatting>
  <conditionalFormatting sqref="BV47">
    <cfRule type="expression" dxfId="3" priority="21">
      <formula>dms_CRCPlength_Num&lt;10</formula>
    </cfRule>
  </conditionalFormatting>
  <conditionalFormatting sqref="BV48">
    <cfRule type="expression" dxfId="2" priority="16">
      <formula>dms_CRCPlength_Num&lt;15</formula>
    </cfRule>
  </conditionalFormatting>
  <conditionalFormatting sqref="BV51">
    <cfRule type="expression" dxfId="1" priority="6">
      <formula>dms_PRCPlength_Num&lt;10</formula>
    </cfRule>
  </conditionalFormatting>
  <conditionalFormatting sqref="BV52">
    <cfRule type="expression" dxfId="0" priority="2">
      <formula>dms_PRCPlength_Num&lt;15</formula>
    </cfRule>
  </conditionalFormatting>
  <dataValidations count="6">
    <dataValidation type="list" operator="lessThanOrEqual" showInputMessage="1" showErrorMessage="1" prompt="Please use drop down to select correct business name. ABN will auto populate." sqref="AL16:AN16" xr:uid="{00000000-0002-0000-0300-000000000000}">
      <formula1>dms_TradingName_List</formula1>
    </dataValidation>
    <dataValidation type="list" allowBlank="1" showInputMessage="1" showErrorMessage="1" sqref="AL64:BA64" xr:uid="{00000000-0002-0000-0300-000001000000}">
      <formula1>dms_SourceList</formula1>
    </dataValidation>
    <dataValidation type="list" allowBlank="1" showInputMessage="1" showErrorMessage="1" sqref="AL66:BA66" xr:uid="{00000000-0002-0000-0300-000002000000}">
      <formula1>dms_DataQuality_List</formula1>
    </dataValidation>
    <dataValidation type="list" allowBlank="1" showInputMessage="1" showErrorMessage="1" sqref="AL68:BA68" xr:uid="{00000000-0002-0000-0300-000003000000}">
      <formula1>dms_Confid_status_List</formula1>
    </dataValidation>
    <dataValidation allowBlank="1" showInputMessage="1" showErrorMessage="1" promptTitle="Submission Date" prompt="-- enter date file submitted to AER -- " sqref="AL74:BA74" xr:uid="{00000000-0002-0000-0300-000004000000}"/>
    <dataValidation type="list" allowBlank="1" showInputMessage="1" showErrorMessage="1" sqref="AL42:AS42 AL54:AS54 AL56:AS56" xr:uid="{00000000-0002-0000-0300-000005000000}">
      <formula1>INDIRECT(dms_RPT)</formula1>
    </dataValidation>
  </dataValidations>
  <pageMargins left="0.7" right="0.7" top="0.75" bottom="0.75" header="0.3" footer="0.3"/>
  <pageSetup orientation="portrait" r:id="rId1"/>
  <headerFooter>
    <oddFooter>&amp;C_x000D_&amp;1#&amp;"Aptos"&amp;10&amp;K008000 APA-INTERNAL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77"/>
  <sheetViews>
    <sheetView showGridLines="0" topLeftCell="A27" zoomScaleNormal="100" workbookViewId="0">
      <selection activeCell="G29" sqref="G29"/>
    </sheetView>
  </sheetViews>
  <sheetFormatPr defaultRowHeight="15" x14ac:dyDescent="0.25"/>
  <cols>
    <col min="1" max="1" width="17.7109375" customWidth="1"/>
    <col min="2" max="2" width="47.7109375" customWidth="1"/>
    <col min="3" max="3" width="25.7109375" customWidth="1"/>
    <col min="4" max="12" width="18.7109375" customWidth="1"/>
  </cols>
  <sheetData>
    <row r="1" spans="1:31" s="8" customFormat="1" ht="24" customHeight="1" x14ac:dyDescent="0.25">
      <c r="B1" s="5" t="e">
        <f>IF(dms_DataQuality="backcast",INDEX(dms_Worksheet_List,MATCH(dms_Model,dms_Model_List))&amp;" BACKCAST",INDEX(dms_Worksheet_List,MATCH(dms_Model,dms_Model_List)))</f>
        <v>#REF!</v>
      </c>
      <c r="C1" s="9"/>
      <c r="D1" s="9"/>
      <c r="E1" s="9"/>
      <c r="F1" s="9"/>
      <c r="G1" s="9"/>
      <c r="H1" s="9"/>
      <c r="I1" s="9"/>
      <c r="J1" s="9"/>
      <c r="K1" s="9"/>
      <c r="L1" s="9"/>
      <c r="M1"/>
      <c r="N1"/>
      <c r="O1"/>
      <c r="P1"/>
      <c r="Q1"/>
      <c r="R1"/>
      <c r="S1"/>
      <c r="T1"/>
      <c r="U1"/>
      <c r="V1"/>
      <c r="W1"/>
      <c r="X1"/>
      <c r="Y1"/>
      <c r="Z1"/>
      <c r="AA1"/>
      <c r="AB1"/>
      <c r="AC1"/>
      <c r="AD1"/>
      <c r="AE1"/>
    </row>
    <row r="2" spans="1:31" s="8" customFormat="1" ht="24" customHeight="1" x14ac:dyDescent="0.25">
      <c r="B2" s="6" t="e">
        <f>INDEX(dms_TradingNameFull_List,MATCH(dms_TradingName,dms_TradingName_List))</f>
        <v>#REF!</v>
      </c>
      <c r="C2" s="6"/>
      <c r="D2" s="6"/>
      <c r="E2" s="6"/>
      <c r="F2" s="6"/>
      <c r="G2" s="6"/>
      <c r="H2" s="6"/>
      <c r="I2" s="6"/>
      <c r="J2" s="6"/>
      <c r="K2" s="6"/>
      <c r="L2" s="6"/>
      <c r="M2"/>
      <c r="N2"/>
      <c r="O2"/>
      <c r="P2"/>
      <c r="Q2"/>
      <c r="R2"/>
      <c r="S2"/>
      <c r="T2"/>
      <c r="U2"/>
      <c r="V2"/>
      <c r="W2"/>
      <c r="X2"/>
      <c r="Y2"/>
      <c r="Z2"/>
      <c r="AA2"/>
      <c r="AB2"/>
      <c r="AC2"/>
      <c r="AD2"/>
      <c r="AE2"/>
    </row>
    <row r="3" spans="1:31" s="8" customFormat="1" ht="24" customHeight="1" x14ac:dyDescent="0.25">
      <c r="B3" s="114" t="s">
        <v>69</v>
      </c>
      <c r="C3" s="4"/>
      <c r="D3" s="4"/>
      <c r="E3" s="4"/>
      <c r="F3" s="4"/>
      <c r="G3" s="4"/>
      <c r="H3" s="4"/>
      <c r="I3" s="4"/>
      <c r="J3" s="4"/>
      <c r="K3" s="4"/>
      <c r="L3" s="4"/>
      <c r="M3"/>
      <c r="N3"/>
      <c r="O3"/>
      <c r="P3"/>
      <c r="Q3"/>
      <c r="R3"/>
      <c r="S3"/>
      <c r="T3"/>
      <c r="U3"/>
      <c r="V3"/>
      <c r="W3"/>
      <c r="X3"/>
      <c r="Y3"/>
      <c r="Z3"/>
      <c r="AA3"/>
      <c r="AB3"/>
      <c r="AC3"/>
      <c r="AD3"/>
      <c r="AE3"/>
    </row>
    <row r="4" spans="1:31" s="8" customFormat="1" ht="24" customHeight="1" x14ac:dyDescent="0.25">
      <c r="B4" s="59" t="s">
        <v>63</v>
      </c>
      <c r="C4" s="59"/>
      <c r="D4" s="59"/>
      <c r="E4" s="59"/>
      <c r="F4" s="59"/>
      <c r="G4" s="59"/>
      <c r="H4" s="59"/>
      <c r="I4" s="59"/>
      <c r="J4" s="59"/>
      <c r="K4" s="59"/>
      <c r="L4" s="59"/>
      <c r="M4"/>
      <c r="N4"/>
      <c r="O4"/>
      <c r="P4"/>
      <c r="Q4"/>
      <c r="R4"/>
      <c r="S4"/>
      <c r="T4"/>
      <c r="U4"/>
      <c r="V4"/>
      <c r="W4"/>
      <c r="X4"/>
      <c r="Y4"/>
      <c r="Z4"/>
      <c r="AA4"/>
      <c r="AB4"/>
      <c r="AC4"/>
      <c r="AD4"/>
      <c r="AE4"/>
    </row>
    <row r="5" spans="1:31" ht="12.75" customHeight="1" thickBot="1" x14ac:dyDescent="0.3">
      <c r="A5" s="10"/>
      <c r="B5" s="10"/>
      <c r="C5" s="10"/>
      <c r="D5" s="10"/>
      <c r="E5" s="10"/>
      <c r="F5" s="10"/>
      <c r="G5" s="10"/>
      <c r="H5" s="10"/>
      <c r="I5" s="10"/>
      <c r="J5" s="10"/>
      <c r="K5" s="10"/>
      <c r="L5" s="10"/>
    </row>
    <row r="6" spans="1:31" ht="16.5" thickBot="1" x14ac:dyDescent="0.3">
      <c r="A6" s="10"/>
      <c r="B6" s="2" t="s">
        <v>62</v>
      </c>
      <c r="C6" s="3"/>
      <c r="D6" s="1"/>
      <c r="G6" s="10"/>
      <c r="H6" s="10"/>
      <c r="I6" s="10"/>
      <c r="J6" s="10"/>
      <c r="K6" s="10"/>
      <c r="L6" s="10"/>
    </row>
    <row r="7" spans="1:31" ht="15.75" thickBot="1" x14ac:dyDescent="0.3"/>
    <row r="8" spans="1:31" ht="19.5" customHeight="1" thickBot="1" x14ac:dyDescent="0.3">
      <c r="B8" s="119" t="s">
        <v>57</v>
      </c>
      <c r="C8" s="122"/>
      <c r="D8" s="40"/>
    </row>
    <row r="9" spans="1:31" x14ac:dyDescent="0.25">
      <c r="B9" s="204"/>
      <c r="C9" s="204"/>
      <c r="D9" s="131" t="s">
        <v>60</v>
      </c>
    </row>
    <row r="10" spans="1:31" ht="15.75" thickBot="1" x14ac:dyDescent="0.3">
      <c r="B10" s="213"/>
      <c r="C10" s="213"/>
      <c r="D10" s="125" t="e">
        <f>CRCP_y5</f>
        <v>#REF!</v>
      </c>
    </row>
    <row r="11" spans="1:31" x14ac:dyDescent="0.25">
      <c r="B11" s="214" t="s">
        <v>0</v>
      </c>
      <c r="C11" s="215"/>
      <c r="D11" s="123">
        <v>7238</v>
      </c>
    </row>
    <row r="12" spans="1:31" ht="15.75" thickBot="1" x14ac:dyDescent="0.3">
      <c r="B12" s="216" t="s">
        <v>2</v>
      </c>
      <c r="C12" s="217"/>
      <c r="D12" s="117"/>
    </row>
    <row r="13" spans="1:31" ht="48.75" customHeight="1" thickBot="1" x14ac:dyDescent="0.3">
      <c r="B13" s="120" t="s">
        <v>23</v>
      </c>
      <c r="C13" s="210" t="s">
        <v>72</v>
      </c>
      <c r="D13" s="211"/>
    </row>
    <row r="15" spans="1:31" ht="15.75" thickBot="1" x14ac:dyDescent="0.3"/>
    <row r="16" spans="1:31" ht="21" customHeight="1" thickBot="1" x14ac:dyDescent="0.3">
      <c r="A16" s="10"/>
      <c r="B16" s="119" t="s">
        <v>59</v>
      </c>
      <c r="C16" s="122"/>
      <c r="D16" s="40"/>
      <c r="G16" s="10"/>
      <c r="H16" s="10"/>
      <c r="I16" s="10"/>
      <c r="J16" s="10"/>
      <c r="K16" s="10"/>
      <c r="L16" s="10"/>
    </row>
    <row r="17" spans="1:12" ht="28.9" customHeight="1" thickBot="1" x14ac:dyDescent="0.3">
      <c r="A17" s="10"/>
      <c r="B17" s="124"/>
      <c r="C17" s="129" t="s">
        <v>24</v>
      </c>
      <c r="D17" s="130" t="e">
        <f>CONCATENATE("$ real, ", dms_DollarReal)</f>
        <v>#REF!</v>
      </c>
      <c r="G17" s="10"/>
      <c r="H17" s="10"/>
      <c r="I17" s="10"/>
      <c r="J17" s="10"/>
      <c r="K17" s="10"/>
      <c r="L17" s="10"/>
    </row>
    <row r="18" spans="1:12" x14ac:dyDescent="0.25">
      <c r="A18" s="10"/>
      <c r="B18" s="126" t="s">
        <v>0</v>
      </c>
      <c r="C18" s="127" t="s">
        <v>70</v>
      </c>
      <c r="D18" s="128">
        <v>777.9021830266571</v>
      </c>
      <c r="G18" s="10"/>
      <c r="H18" s="10"/>
      <c r="I18" s="10"/>
      <c r="J18" s="10"/>
      <c r="K18" s="10"/>
      <c r="L18" s="10"/>
    </row>
    <row r="19" spans="1:12" ht="15.75" thickBot="1" x14ac:dyDescent="0.3">
      <c r="A19" s="10"/>
      <c r="B19" s="121" t="s">
        <v>2</v>
      </c>
      <c r="C19" s="115"/>
      <c r="D19" s="116"/>
      <c r="G19" s="10"/>
      <c r="H19" s="10"/>
      <c r="I19" s="10"/>
      <c r="J19" s="10"/>
      <c r="K19" s="10"/>
      <c r="L19" s="10"/>
    </row>
    <row r="20" spans="1:12" ht="45.95" customHeight="1" thickBot="1" x14ac:dyDescent="0.3">
      <c r="A20" s="10"/>
      <c r="B20" s="120" t="s">
        <v>23</v>
      </c>
      <c r="C20" s="210"/>
      <c r="D20" s="211"/>
      <c r="G20" s="10"/>
      <c r="H20" s="10"/>
      <c r="I20" s="10"/>
      <c r="J20" s="10"/>
      <c r="K20" s="10"/>
      <c r="L20" s="10"/>
    </row>
    <row r="21" spans="1:12" x14ac:dyDescent="0.25">
      <c r="A21" s="10"/>
      <c r="B21" s="10"/>
      <c r="C21" s="11"/>
      <c r="F21" s="10"/>
      <c r="G21" s="10"/>
      <c r="H21" s="10"/>
      <c r="I21" s="10"/>
      <c r="J21" s="10"/>
      <c r="K21" s="10"/>
      <c r="L21" s="10"/>
    </row>
    <row r="22" spans="1:12" ht="15.75" thickBot="1" x14ac:dyDescent="0.3">
      <c r="A22" s="10"/>
      <c r="B22" s="10"/>
      <c r="H22" s="10"/>
      <c r="I22" s="10"/>
      <c r="J22" s="10"/>
      <c r="K22" s="10"/>
      <c r="L22" s="10"/>
    </row>
    <row r="23" spans="1:12" ht="21" customHeight="1" thickBot="1" x14ac:dyDescent="0.3">
      <c r="A23" s="10"/>
      <c r="B23" s="119" t="s">
        <v>67</v>
      </c>
      <c r="C23" s="122"/>
      <c r="D23" s="40"/>
      <c r="G23" s="10"/>
      <c r="H23" s="10"/>
      <c r="I23" s="10"/>
      <c r="J23" s="10"/>
      <c r="K23" s="10"/>
      <c r="L23" s="10"/>
    </row>
    <row r="24" spans="1:12" x14ac:dyDescent="0.25">
      <c r="A24" s="10"/>
      <c r="B24" s="212"/>
      <c r="C24" s="212"/>
      <c r="D24" s="133" t="s">
        <v>58</v>
      </c>
      <c r="H24" s="10"/>
      <c r="I24" s="10"/>
      <c r="J24" s="10"/>
      <c r="K24" s="10"/>
      <c r="L24" s="10"/>
    </row>
    <row r="25" spans="1:12" ht="15.75" thickBot="1" x14ac:dyDescent="0.3">
      <c r="A25" s="10"/>
      <c r="B25" s="205"/>
      <c r="C25" s="205"/>
      <c r="D25" s="132" t="e">
        <f>CRCP_y5</f>
        <v>#REF!</v>
      </c>
      <c r="H25" s="10"/>
      <c r="I25" s="10"/>
      <c r="J25" s="10"/>
      <c r="K25" s="10"/>
      <c r="L25" s="10"/>
    </row>
    <row r="26" spans="1:12" x14ac:dyDescent="0.25">
      <c r="A26" s="10"/>
      <c r="B26" s="206" t="s">
        <v>0</v>
      </c>
      <c r="C26" s="207"/>
      <c r="D26" s="203">
        <v>1.1222239699867839E-2</v>
      </c>
      <c r="G26" s="10"/>
      <c r="H26" s="10"/>
      <c r="I26" s="10"/>
      <c r="J26" s="10"/>
      <c r="K26" s="10"/>
      <c r="L26" s="10"/>
    </row>
    <row r="27" spans="1:12" ht="15.75" customHeight="1" thickBot="1" x14ac:dyDescent="0.3">
      <c r="A27" s="10"/>
      <c r="B27" s="208" t="s">
        <v>2</v>
      </c>
      <c r="C27" s="209"/>
      <c r="D27" s="202"/>
      <c r="G27" s="10"/>
      <c r="H27" s="10"/>
      <c r="I27" s="10"/>
      <c r="J27" s="10"/>
      <c r="K27" s="10"/>
      <c r="L27" s="10"/>
    </row>
    <row r="28" spans="1:12" ht="45.95" customHeight="1" thickBot="1" x14ac:dyDescent="0.3">
      <c r="A28" s="10"/>
      <c r="B28" s="120" t="s">
        <v>23</v>
      </c>
      <c r="C28" s="210" t="s">
        <v>71</v>
      </c>
      <c r="D28" s="211"/>
      <c r="G28" s="10"/>
      <c r="H28" s="10"/>
      <c r="I28" s="10"/>
      <c r="J28" s="10"/>
      <c r="K28" s="10"/>
      <c r="L28" s="10"/>
    </row>
    <row r="29" spans="1:12" x14ac:dyDescent="0.25">
      <c r="A29" s="10"/>
      <c r="B29" s="10"/>
      <c r="F29" s="10"/>
      <c r="G29" s="10"/>
      <c r="H29" s="10"/>
      <c r="I29" s="10"/>
      <c r="J29" s="10"/>
      <c r="K29" s="10"/>
      <c r="L29" s="10"/>
    </row>
    <row r="30" spans="1:12" ht="15.75" thickBot="1" x14ac:dyDescent="0.3">
      <c r="B30" s="10"/>
      <c r="F30" s="10"/>
      <c r="G30" s="10"/>
      <c r="H30" s="10"/>
      <c r="I30" s="10"/>
      <c r="J30" s="10"/>
      <c r="K30" s="10"/>
      <c r="L30" s="10"/>
    </row>
    <row r="31" spans="1:12" ht="23.25" customHeight="1" thickBot="1" x14ac:dyDescent="0.3">
      <c r="B31" s="173" t="s">
        <v>68</v>
      </c>
      <c r="C31" s="179"/>
      <c r="D31" s="179"/>
      <c r="E31" s="179"/>
      <c r="F31" s="179"/>
      <c r="G31" s="179"/>
      <c r="H31" s="179"/>
      <c r="I31" s="179"/>
      <c r="J31" s="180"/>
      <c r="K31" s="10"/>
    </row>
    <row r="32" spans="1:12" ht="15.75" thickBot="1" x14ac:dyDescent="0.3">
      <c r="B32" s="7"/>
      <c r="C32" s="7"/>
      <c r="D32" s="174" t="e">
        <f>CRCP_y5</f>
        <v>#REF!</v>
      </c>
      <c r="E32" s="175" t="str">
        <f>FRCP_y1</f>
        <v>2027-28</v>
      </c>
      <c r="F32" s="176" t="e">
        <f>FRCP_y2</f>
        <v>#REF!</v>
      </c>
      <c r="G32" s="176" t="e">
        <f>FRCP_y3</f>
        <v>#REF!</v>
      </c>
      <c r="H32" s="176" t="e">
        <f>FRCP_y4</f>
        <v>#REF!</v>
      </c>
      <c r="I32" s="177" t="e">
        <f>FRCP_y5</f>
        <v>#REF!</v>
      </c>
      <c r="J32" s="178" t="s">
        <v>25</v>
      </c>
    </row>
    <row r="33" spans="2:31" x14ac:dyDescent="0.25">
      <c r="B33" s="199" t="s">
        <v>26</v>
      </c>
      <c r="C33" s="200"/>
      <c r="D33" s="17"/>
      <c r="E33" s="21">
        <v>2.4519938701808908E-2</v>
      </c>
      <c r="F33" s="50">
        <f>+$E$33</f>
        <v>2.4519938701808908E-2</v>
      </c>
      <c r="G33" s="50">
        <f t="shared" ref="G33:I33" si="0">+$E$33</f>
        <v>2.4519938701808908E-2</v>
      </c>
      <c r="H33" s="50">
        <f t="shared" si="0"/>
        <v>2.4519938701808908E-2</v>
      </c>
      <c r="I33" s="56">
        <f t="shared" si="0"/>
        <v>2.4519938701808908E-2</v>
      </c>
      <c r="J33" s="189"/>
    </row>
    <row r="34" spans="2:31" x14ac:dyDescent="0.25">
      <c r="B34" s="162"/>
      <c r="C34" s="163"/>
      <c r="D34" s="17"/>
      <c r="E34" s="22"/>
      <c r="F34" s="23"/>
      <c r="G34" s="23"/>
      <c r="H34" s="23"/>
      <c r="I34" s="57"/>
      <c r="J34" s="190"/>
    </row>
    <row r="35" spans="2:31" x14ac:dyDescent="0.25">
      <c r="B35" s="160" t="s">
        <v>27</v>
      </c>
      <c r="C35" s="161"/>
      <c r="D35" s="17"/>
      <c r="E35" s="51">
        <v>-0.13528672191574587</v>
      </c>
      <c r="F35" s="51">
        <v>-0.12228672191574586</v>
      </c>
      <c r="G35" s="51">
        <v>-0.10928672191574584</v>
      </c>
      <c r="H35" s="51">
        <v>-9.7586721915745842E-2</v>
      </c>
      <c r="I35" s="58">
        <v>-8.4716721915745835E-2</v>
      </c>
      <c r="J35" s="191"/>
    </row>
    <row r="36" spans="2:31" x14ac:dyDescent="0.25">
      <c r="B36" s="164"/>
      <c r="C36" s="165"/>
      <c r="D36" s="17"/>
      <c r="E36" s="18"/>
      <c r="F36" s="19"/>
      <c r="G36" s="19"/>
      <c r="H36" s="19"/>
      <c r="I36" s="20"/>
      <c r="J36" s="192"/>
    </row>
    <row r="37" spans="2:31" x14ac:dyDescent="0.25">
      <c r="B37" s="160" t="s">
        <v>22</v>
      </c>
      <c r="C37" s="161"/>
      <c r="D37" s="24">
        <v>1</v>
      </c>
      <c r="E37" s="25">
        <f>D37*(1+E33)*(1-E35)</f>
        <v>1.1631238827460975</v>
      </c>
      <c r="F37" s="26">
        <f>E37*(1+F33)*(1-F35)</f>
        <v>1.3373657996966601</v>
      </c>
      <c r="G37" s="26">
        <f>F37*(1+G33)*(1-G35)</f>
        <v>1.5198979954897138</v>
      </c>
      <c r="H37" s="26">
        <f>G37*(1+H33)*(1-H35)</f>
        <v>1.7091245071878174</v>
      </c>
      <c r="I37" s="27">
        <f>H37*(1+I33)*(1-I35)</f>
        <v>1.8993738378127709</v>
      </c>
      <c r="J37" s="192"/>
      <c r="AE37" s="28"/>
    </row>
    <row r="38" spans="2:31" x14ac:dyDescent="0.25">
      <c r="B38" s="160" t="s">
        <v>1</v>
      </c>
      <c r="C38" s="161"/>
      <c r="D38" s="17"/>
      <c r="E38" s="29">
        <f>E37/D37-1</f>
        <v>0.16312388274609746</v>
      </c>
      <c r="F38" s="30">
        <f>F37/E37-1</f>
        <v>0.14980512354297404</v>
      </c>
      <c r="G38" s="30">
        <f>G37/F37-1</f>
        <v>0.1364863643398504</v>
      </c>
      <c r="H38" s="30">
        <f>H37/G37-1</f>
        <v>0.12449948105703923</v>
      </c>
      <c r="I38" s="31">
        <f>I37/H37-1</f>
        <v>0.11131390944594699</v>
      </c>
      <c r="J38" s="193">
        <f>(I37/D37)^(1/5)-1</f>
        <v>0.13689953888376505</v>
      </c>
      <c r="M38" s="32"/>
      <c r="AE38" s="28"/>
    </row>
    <row r="39" spans="2:31" x14ac:dyDescent="0.25">
      <c r="B39" s="160"/>
      <c r="C39" s="161"/>
      <c r="D39" s="17"/>
      <c r="E39" s="33"/>
      <c r="F39" s="34"/>
      <c r="G39" s="34"/>
      <c r="H39" s="34"/>
      <c r="I39" s="35"/>
      <c r="J39" s="194"/>
    </row>
    <row r="40" spans="2:31" x14ac:dyDescent="0.25">
      <c r="B40" s="166" t="e">
        <f>CONCATENATE("Annual price path (index, real ",dms_DollarReal,")")</f>
        <v>#REF!</v>
      </c>
      <c r="C40" s="167"/>
      <c r="D40" s="24">
        <v>1</v>
      </c>
      <c r="E40" s="25">
        <f>D40*(1-E35)</f>
        <v>1.1352867219157459</v>
      </c>
      <c r="F40" s="26">
        <f>E40*(1-F35)</f>
        <v>1.2741172135732952</v>
      </c>
      <c r="G40" s="26">
        <f>F40*(1-G35)</f>
        <v>1.4133613071811448</v>
      </c>
      <c r="H40" s="26">
        <f>G40*(1-H35)</f>
        <v>1.5512866040315061</v>
      </c>
      <c r="I40" s="27">
        <f>H40*(1-I35)</f>
        <v>1.6827065198768649</v>
      </c>
      <c r="J40" s="195"/>
      <c r="AE40" s="28"/>
    </row>
    <row r="41" spans="2:31" ht="15.75" thickBot="1" x14ac:dyDescent="0.3">
      <c r="B41" s="168" t="e">
        <f>CONCATENATE("Annual price path (per cent, real ",dms_DollarReal,")")</f>
        <v>#REF!</v>
      </c>
      <c r="C41" s="169"/>
      <c r="D41" s="36"/>
      <c r="E41" s="37">
        <f>E40/D40-1</f>
        <v>0.13528672191574587</v>
      </c>
      <c r="F41" s="38">
        <f>F40/E40-1</f>
        <v>0.12228672191574574</v>
      </c>
      <c r="G41" s="38">
        <f>G40/F40-1</f>
        <v>0.10928672191574584</v>
      </c>
      <c r="H41" s="38">
        <f>H40/G40-1</f>
        <v>9.75867219157458E-2</v>
      </c>
      <c r="I41" s="39">
        <f>I40/H40-1</f>
        <v>8.4716721915745863E-2</v>
      </c>
      <c r="J41" s="196">
        <f>(I40/D40)^(1/5)-1</f>
        <v>0.10969000791175887</v>
      </c>
      <c r="AE41" s="28"/>
    </row>
    <row r="42" spans="2:31" ht="15.75" thickBot="1" x14ac:dyDescent="0.3">
      <c r="F42" s="10"/>
      <c r="G42" s="10"/>
      <c r="H42" s="10"/>
      <c r="I42" s="10"/>
      <c r="J42" s="10"/>
      <c r="K42" s="10"/>
      <c r="L42" s="10"/>
    </row>
    <row r="43" spans="2:31" ht="16.5" thickBot="1" x14ac:dyDescent="0.3">
      <c r="B43" s="173" t="s">
        <v>65</v>
      </c>
      <c r="C43" s="179"/>
      <c r="D43" s="179"/>
      <c r="E43" s="179"/>
      <c r="F43" s="179"/>
      <c r="G43" s="179"/>
      <c r="H43" s="179"/>
      <c r="I43" s="179"/>
      <c r="J43" s="179"/>
      <c r="K43" s="179"/>
      <c r="L43" s="180"/>
    </row>
    <row r="44" spans="2:31" ht="15.75" thickBot="1" x14ac:dyDescent="0.3">
      <c r="B44" s="184" t="s">
        <v>0</v>
      </c>
      <c r="C44" s="185"/>
      <c r="D44" s="186"/>
      <c r="E44" s="187"/>
      <c r="F44" s="187"/>
      <c r="G44" s="187"/>
      <c r="H44" s="187"/>
      <c r="I44" s="187"/>
      <c r="J44" s="187"/>
      <c r="K44" s="187"/>
      <c r="L44" s="188"/>
    </row>
    <row r="45" spans="2:31" ht="45.75" thickBot="1" x14ac:dyDescent="0.3">
      <c r="B45" s="7"/>
      <c r="C45" s="7"/>
      <c r="D45" s="174" t="e">
        <f>CRCP_y5</f>
        <v>#REF!</v>
      </c>
      <c r="E45" s="181" t="str">
        <f>FRCP_y1</f>
        <v>2027-28</v>
      </c>
      <c r="F45" s="182" t="e">
        <f>FRCP_y2</f>
        <v>#REF!</v>
      </c>
      <c r="G45" s="182" t="e">
        <f>FRCP_y3</f>
        <v>#REF!</v>
      </c>
      <c r="H45" s="182" t="e">
        <f>FRCP_y4</f>
        <v>#REF!</v>
      </c>
      <c r="I45" s="183" t="e">
        <f>FRCP_y5</f>
        <v>#REF!</v>
      </c>
      <c r="J45" s="118" t="e">
        <f>"Total 
"&amp;E45&amp;" to 
"&amp;I45&amp;""</f>
        <v>#REF!</v>
      </c>
      <c r="K45" s="118" t="s">
        <v>25</v>
      </c>
      <c r="L45" s="178" t="s">
        <v>29</v>
      </c>
    </row>
    <row r="46" spans="2:31" x14ac:dyDescent="0.25">
      <c r="B46" s="41" t="s">
        <v>66</v>
      </c>
      <c r="C46" s="66"/>
      <c r="D46" s="134">
        <f>D18*$D$26</f>
        <v>8.7298047609756093</v>
      </c>
      <c r="E46" s="134">
        <f>D46*(1+E$38)</f>
        <v>10.153844409201318</v>
      </c>
      <c r="F46" s="135">
        <f t="shared" ref="F46" si="1">E46*(1+F$38)</f>
        <v>11.674942325357858</v>
      </c>
      <c r="G46" s="136">
        <f>F46*(1+G$38)</f>
        <v>13.268412757223391</v>
      </c>
      <c r="H46" s="136">
        <f>G46*(1+H$38)</f>
        <v>14.920323259948303</v>
      </c>
      <c r="I46" s="137">
        <f>H46*(1+I$38)</f>
        <v>16.581162772210444</v>
      </c>
      <c r="J46" s="154"/>
      <c r="K46" s="140">
        <f>+AVERAGE(E46:I46)</f>
        <v>13.319737104788263</v>
      </c>
      <c r="L46" s="197"/>
      <c r="O46" s="42"/>
      <c r="P46" s="42"/>
      <c r="Q46" s="42"/>
      <c r="AE46" s="28"/>
    </row>
    <row r="47" spans="2:31" x14ac:dyDescent="0.25">
      <c r="B47" s="41" t="s">
        <v>28</v>
      </c>
      <c r="C47" s="66"/>
      <c r="D47" s="138"/>
      <c r="E47" s="139">
        <f>+E46-D46</f>
        <v>1.4240396482257083</v>
      </c>
      <c r="F47" s="140">
        <f>+F46-E46</f>
        <v>1.5210979161565401</v>
      </c>
      <c r="G47" s="140">
        <f>+G46-F46</f>
        <v>1.5934704318655335</v>
      </c>
      <c r="H47" s="140">
        <f>+H46-G46</f>
        <v>1.6519105027249115</v>
      </c>
      <c r="I47" s="141">
        <f>+I46-H46</f>
        <v>1.6608395122621413</v>
      </c>
      <c r="J47" s="155">
        <f>+SUM(E47:I47)</f>
        <v>7.8513580112348347</v>
      </c>
      <c r="K47" s="140">
        <f>+AVERAGE(E47:I47)</f>
        <v>1.5702716022469669</v>
      </c>
      <c r="L47" s="52">
        <f>K47/D18</f>
        <v>2.0185977575449959E-3</v>
      </c>
      <c r="M47" s="43"/>
      <c r="O47" s="44"/>
      <c r="AE47" s="28"/>
    </row>
    <row r="48" spans="2:31" x14ac:dyDescent="0.25">
      <c r="B48" s="41" t="e">
        <f>CONCATENATE("Transmission charges bill component ($, real ",dms_DollarReal,")")</f>
        <v>#REF!</v>
      </c>
      <c r="C48" s="66"/>
      <c r="D48" s="142">
        <f>D18*$D$26</f>
        <v>8.7298047609756093</v>
      </c>
      <c r="E48" s="143">
        <f>D48*(1+E$41)</f>
        <v>9.91083143005247</v>
      </c>
      <c r="F48" s="144">
        <f t="shared" ref="F48:I48" si="2">E48*(1+F$41)</f>
        <v>11.12279451709313</v>
      </c>
      <c r="G48" s="144">
        <f t="shared" si="2"/>
        <v>12.338368268408669</v>
      </c>
      <c r="H48" s="144">
        <f t="shared" si="2"/>
        <v>13.542429181511928</v>
      </c>
      <c r="I48" s="141">
        <f t="shared" si="2"/>
        <v>14.689699388545755</v>
      </c>
      <c r="J48" s="149"/>
      <c r="K48" s="149">
        <f>+AVERAGE(E48:I48)</f>
        <v>12.320824557122389</v>
      </c>
      <c r="L48" s="53"/>
    </row>
    <row r="49" spans="2:31" ht="15.75" thickBot="1" x14ac:dyDescent="0.3">
      <c r="B49" s="45" t="e">
        <f>CONCATENATE("Annual change ($, real ",dms_DollarReal,")")</f>
        <v>#REF!</v>
      </c>
      <c r="C49" s="170"/>
      <c r="D49" s="145"/>
      <c r="E49" s="146">
        <f>+E48-D48</f>
        <v>1.1810266690768607</v>
      </c>
      <c r="F49" s="147">
        <f>+F48-E48</f>
        <v>1.2119630870406599</v>
      </c>
      <c r="G49" s="147">
        <f>+G48-F48</f>
        <v>1.2155737513155387</v>
      </c>
      <c r="H49" s="147">
        <f>+H48-G48</f>
        <v>1.2040609131032589</v>
      </c>
      <c r="I49" s="148">
        <f>+I48-H48</f>
        <v>1.1472702070338272</v>
      </c>
      <c r="J49" s="156">
        <f>+SUM(E49:I49)</f>
        <v>5.9598946275701454</v>
      </c>
      <c r="K49" s="147">
        <f>+AVERAGE(E49:I49)</f>
        <v>1.1919789255140292</v>
      </c>
      <c r="L49" s="54">
        <f>K49/D18</f>
        <v>1.5322992421441535E-3</v>
      </c>
    </row>
    <row r="50" spans="2:31" ht="15.75" thickBot="1" x14ac:dyDescent="0.3">
      <c r="B50" s="10"/>
      <c r="C50" s="10"/>
      <c r="D50" s="10"/>
      <c r="E50" s="10"/>
      <c r="F50" s="10"/>
      <c r="G50" s="10"/>
      <c r="H50" s="10"/>
      <c r="I50" s="10"/>
      <c r="J50" s="10"/>
      <c r="K50" s="10"/>
      <c r="L50" s="10"/>
    </row>
    <row r="51" spans="2:31" ht="15.75" thickBot="1" x14ac:dyDescent="0.3">
      <c r="B51" s="184" t="s">
        <v>61</v>
      </c>
      <c r="C51" s="185"/>
      <c r="D51" s="186"/>
      <c r="E51" s="187"/>
      <c r="F51" s="187"/>
      <c r="G51" s="187"/>
      <c r="H51" s="187"/>
      <c r="I51" s="187"/>
      <c r="J51" s="187"/>
      <c r="K51" s="187"/>
      <c r="L51" s="188"/>
    </row>
    <row r="52" spans="2:31" ht="40.5" customHeight="1" thickBot="1" x14ac:dyDescent="0.3">
      <c r="B52" s="7"/>
      <c r="C52" s="7"/>
      <c r="D52" s="12" t="e">
        <f>CRCP_y5</f>
        <v>#REF!</v>
      </c>
      <c r="E52" s="13" t="str">
        <f>FRCP_y1</f>
        <v>2027-28</v>
      </c>
      <c r="F52" s="14" t="e">
        <f>FRCP_y2</f>
        <v>#REF!</v>
      </c>
      <c r="G52" s="14" t="e">
        <f>FRCP_y3</f>
        <v>#REF!</v>
      </c>
      <c r="H52" s="14" t="e">
        <f>FRCP_y4</f>
        <v>#REF!</v>
      </c>
      <c r="I52" s="15" t="e">
        <f>FRCP_y5</f>
        <v>#REF!</v>
      </c>
      <c r="J52" s="118" t="e">
        <f>"Total 
"&amp;E52&amp;" to 
"&amp;I52&amp;""</f>
        <v>#REF!</v>
      </c>
      <c r="K52" s="46" t="s">
        <v>25</v>
      </c>
      <c r="L52" s="16" t="s">
        <v>29</v>
      </c>
    </row>
    <row r="53" spans="2:31" x14ac:dyDescent="0.25">
      <c r="B53" s="47" t="s">
        <v>66</v>
      </c>
      <c r="C53" s="171"/>
      <c r="D53" s="134">
        <f>D19*$D$27</f>
        <v>0</v>
      </c>
      <c r="E53" s="134">
        <f>D53*(1+E$38)</f>
        <v>0</v>
      </c>
      <c r="F53" s="135">
        <f>E53*(1+F$38)</f>
        <v>0</v>
      </c>
      <c r="G53" s="136">
        <f>F53*(1+G$38)</f>
        <v>0</v>
      </c>
      <c r="H53" s="136">
        <f>G53*(1+H$38)</f>
        <v>0</v>
      </c>
      <c r="I53" s="137">
        <f t="shared" ref="I53" si="3">H53*(1+I$38)</f>
        <v>0</v>
      </c>
      <c r="J53" s="157"/>
      <c r="K53" s="136">
        <f>+AVERAGE(E53:I53)</f>
        <v>0</v>
      </c>
      <c r="L53" s="198"/>
      <c r="O53" s="42"/>
      <c r="P53" s="42"/>
      <c r="Q53" s="42"/>
      <c r="AE53" s="28"/>
    </row>
    <row r="54" spans="2:31" x14ac:dyDescent="0.25">
      <c r="B54" s="47" t="s">
        <v>28</v>
      </c>
      <c r="C54" s="171"/>
      <c r="D54" s="138"/>
      <c r="E54" s="142">
        <f>+E53-D53</f>
        <v>0</v>
      </c>
      <c r="F54" s="149">
        <f>+F53-E53</f>
        <v>0</v>
      </c>
      <c r="G54" s="149">
        <f>+G53-F53</f>
        <v>0</v>
      </c>
      <c r="H54" s="149">
        <f>+H53-G53</f>
        <v>0</v>
      </c>
      <c r="I54" s="150">
        <f>+I53-H53</f>
        <v>0</v>
      </c>
      <c r="J54" s="158">
        <f>+SUM(E54:I54)</f>
        <v>0</v>
      </c>
      <c r="K54" s="149">
        <f>+AVERAGE(E54:I54)</f>
        <v>0</v>
      </c>
      <c r="L54" s="53" t="e">
        <f>K54/D19</f>
        <v>#DIV/0!</v>
      </c>
      <c r="M54" s="43"/>
      <c r="O54" s="44"/>
      <c r="AE54" s="28"/>
    </row>
    <row r="55" spans="2:31" x14ac:dyDescent="0.25">
      <c r="B55" s="47" t="e">
        <f>CONCATENATE("Transmission charges bill component ($, real ",dms_DollarReal,")")</f>
        <v>#REF!</v>
      </c>
      <c r="C55" s="171"/>
      <c r="D55" s="142">
        <f>D19*$D$27</f>
        <v>0</v>
      </c>
      <c r="E55" s="142">
        <f>D55*(1+E$41)</f>
        <v>0</v>
      </c>
      <c r="F55" s="149">
        <f t="shared" ref="F55:I55" si="4">E55*(1+F$41)</f>
        <v>0</v>
      </c>
      <c r="G55" s="149">
        <f t="shared" si="4"/>
        <v>0</v>
      </c>
      <c r="H55" s="149">
        <f>G55*(1+H$41)</f>
        <v>0</v>
      </c>
      <c r="I55" s="150">
        <f t="shared" si="4"/>
        <v>0</v>
      </c>
      <c r="J55" s="158"/>
      <c r="K55" s="149">
        <f>+AVERAGE(E55:I55)</f>
        <v>0</v>
      </c>
      <c r="L55" s="53"/>
    </row>
    <row r="56" spans="2:31" ht="15.75" thickBot="1" x14ac:dyDescent="0.3">
      <c r="B56" s="48" t="e">
        <f>CONCATENATE("Annual change ($, real ",dms_DollarReal,")")</f>
        <v>#REF!</v>
      </c>
      <c r="C56" s="172"/>
      <c r="D56" s="145"/>
      <c r="E56" s="151">
        <f>+E55-D55</f>
        <v>0</v>
      </c>
      <c r="F56" s="152">
        <f>+F55-E55</f>
        <v>0</v>
      </c>
      <c r="G56" s="152">
        <f>+G55-F55</f>
        <v>0</v>
      </c>
      <c r="H56" s="152">
        <f>+H55-G55</f>
        <v>0</v>
      </c>
      <c r="I56" s="153">
        <f>+I55-H55</f>
        <v>0</v>
      </c>
      <c r="J56" s="159">
        <f>+SUM(E56:I56)</f>
        <v>0</v>
      </c>
      <c r="K56" s="152">
        <f>+AVERAGE(E56:I56)</f>
        <v>0</v>
      </c>
      <c r="L56" s="55" t="e">
        <f>K56/D19</f>
        <v>#DIV/0!</v>
      </c>
    </row>
    <row r="57" spans="2:31" x14ac:dyDescent="0.25">
      <c r="B57" s="10"/>
      <c r="K57" s="10"/>
      <c r="L57" s="10"/>
    </row>
    <row r="58" spans="2:31" x14ac:dyDescent="0.25">
      <c r="B58" s="10"/>
      <c r="K58" s="10"/>
      <c r="L58" s="10"/>
    </row>
    <row r="59" spans="2:31" x14ac:dyDescent="0.25">
      <c r="D59" s="10"/>
      <c r="E59" s="10"/>
      <c r="F59" s="10"/>
      <c r="G59" s="10"/>
      <c r="H59" s="10"/>
      <c r="I59" s="10"/>
      <c r="J59" s="10"/>
    </row>
    <row r="77" spans="2:11" x14ac:dyDescent="0.25">
      <c r="B77" s="10"/>
      <c r="C77" s="49"/>
      <c r="D77" s="10"/>
      <c r="E77" s="10"/>
      <c r="F77" s="10"/>
      <c r="G77" s="10"/>
      <c r="H77" s="10"/>
      <c r="I77" s="10"/>
      <c r="J77" s="10"/>
      <c r="K77" s="10"/>
    </row>
  </sheetData>
  <mergeCells count="11">
    <mergeCell ref="B9:C9"/>
    <mergeCell ref="B25:C25"/>
    <mergeCell ref="B26:C26"/>
    <mergeCell ref="B27:C27"/>
    <mergeCell ref="C28:D28"/>
    <mergeCell ref="B24:C24"/>
    <mergeCell ref="B10:C10"/>
    <mergeCell ref="C13:D13"/>
    <mergeCell ref="C20:D20"/>
    <mergeCell ref="B11:C11"/>
    <mergeCell ref="B12:C12"/>
  </mergeCells>
  <pageMargins left="0.7" right="0.7" top="0.75" bottom="0.75" header="0.3" footer="0.3"/>
  <pageSetup paperSize="9" orientation="portrait" r:id="rId1"/>
  <headerFooter>
    <oddFooter>&amp;C_x000D_&amp;1#&amp;"Aptos"&amp;10&amp;K008000 APA-INTERNAL</oddFooter>
  </headerFooter>
  <ignoredErrors>
    <ignoredError sqref="E48"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26</vt:i4>
      </vt:variant>
    </vt:vector>
  </HeadingPairs>
  <TitlesOfParts>
    <vt:vector size="28" baseType="lpstr">
      <vt:lpstr>Business &amp; other details</vt:lpstr>
      <vt:lpstr>Indicative bill impact</vt:lpstr>
      <vt:lpstr>CRY</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2026-07-13T05:35:16Z</dcterms:created>
  <dcterms:modified xsi:type="dcterms:W3CDTF">2026-07-13T05:35:50Z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2026-07-13T05:35:50Z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5430733b-2e89-4dfc-8a7f-020f046ff357</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