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0" documentId="8_{FC6B58D6-154F-4FB9-9F69-2F1F607AF950}" xr6:coauthVersionLast="47" xr6:coauthVersionMax="47" xr10:uidLastSave="{00000000-0000-0000-0000-000000000000}"/>
  <bookViews>
    <workbookView xWindow="-120" yWindow="-120" windowWidth="29040" windowHeight="15720" xr2:uid="{00000000-000D-0000-FFFF-FFFF00000000}"/>
  </bookViews>
  <sheets>
    <sheet name="Business &amp; other details" sheetId="14" r:id="rId1"/>
    <sheet name="ECM" sheetId="8" r:id="rId2"/>
  </sheets>
  <definedNames>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8" l="1"/>
  <c r="AL17" i="14" l="1"/>
  <c r="C84" i="8"/>
  <c r="D84" i="8"/>
  <c r="C71" i="8"/>
  <c r="B2" i="8"/>
  <c r="U44" i="8"/>
  <c r="H14" i="8"/>
  <c r="G14" i="8"/>
  <c r="F14" i="8"/>
  <c r="E14" i="8"/>
  <c r="D14" i="8"/>
  <c r="E48" i="8"/>
  <c r="D48" i="8"/>
  <c r="E33" i="8"/>
  <c r="D33" i="8"/>
  <c r="I14" i="8"/>
  <c r="V2" i="14"/>
  <c r="V1" i="14"/>
  <c r="E71" i="8"/>
  <c r="T58" i="8"/>
  <c r="B1" i="8"/>
  <c r="M14" i="8"/>
  <c r="J14" i="8"/>
  <c r="K14" i="8"/>
  <c r="F33" i="8"/>
  <c r="G33" i="8"/>
  <c r="H33" i="8"/>
  <c r="I33" i="8"/>
  <c r="J33" i="8"/>
  <c r="F48" i="8"/>
  <c r="G48" i="8"/>
  <c r="H48" i="8"/>
  <c r="I48" i="8"/>
  <c r="E84" i="8"/>
  <c r="F84" i="8"/>
  <c r="G84" i="8"/>
  <c r="H84" i="8"/>
  <c r="I84" i="8"/>
  <c r="L14" i="8"/>
  <c r="AL62" i="14"/>
  <c r="L15" i="8" l="1"/>
  <c r="R47" i="8" l="1"/>
  <c r="R45" i="8"/>
  <c r="R42" i="8"/>
  <c r="R46" i="8"/>
  <c r="R44" i="8"/>
  <c r="R43" i="8"/>
  <c r="R41" i="8"/>
  <c r="R39" i="8"/>
  <c r="K15" i="8"/>
  <c r="BM44" i="14"/>
  <c r="BM43" i="14"/>
  <c r="AU44" i="14"/>
  <c r="BV43" i="14"/>
  <c r="AL43" i="14"/>
  <c r="BV42" i="14"/>
  <c r="X58" i="8"/>
  <c r="I71" i="8"/>
  <c r="BD44" i="14"/>
  <c r="AL44" i="14"/>
  <c r="BD43" i="14"/>
  <c r="BD42" i="14"/>
  <c r="V58" i="8"/>
  <c r="G71" i="8"/>
  <c r="BV44" i="14"/>
  <c r="AU43" i="14"/>
  <c r="AU42" i="14"/>
  <c r="F71" i="8"/>
  <c r="U58" i="8"/>
  <c r="BM42" i="14"/>
  <c r="H71" i="8"/>
  <c r="W58" i="8"/>
  <c r="Q39" i="8" l="1"/>
  <c r="Q43" i="8"/>
  <c r="Q42" i="8"/>
  <c r="Q47" i="8"/>
  <c r="Q44" i="8"/>
  <c r="Q41" i="8"/>
  <c r="Q45" i="8"/>
  <c r="Q46" i="8"/>
  <c r="J15" i="8"/>
  <c r="R48" i="8"/>
  <c r="BV47" i="14"/>
  <c r="AL51" i="14"/>
  <c r="E12" i="8"/>
  <c r="AU50" i="14"/>
  <c r="BV51" i="14"/>
  <c r="AL47" i="14"/>
  <c r="BV48" i="14"/>
  <c r="D12" i="8"/>
  <c r="AL50" i="14"/>
  <c r="BM48" i="14"/>
  <c r="F38" i="8"/>
  <c r="F23" i="8"/>
  <c r="AL46" i="14"/>
  <c r="N59" i="8"/>
  <c r="O38" i="8"/>
  <c r="O58" i="8"/>
  <c r="O23" i="8"/>
  <c r="I12" i="8"/>
  <c r="E23" i="8"/>
  <c r="N38" i="8"/>
  <c r="BV50" i="14"/>
  <c r="N23" i="8"/>
  <c r="H12" i="8"/>
  <c r="E38" i="8"/>
  <c r="BD47" i="14"/>
  <c r="H38" i="8"/>
  <c r="Q23" i="8"/>
  <c r="H23" i="8"/>
  <c r="Q58" i="8"/>
  <c r="N61" i="8"/>
  <c r="Q38" i="8"/>
  <c r="K12" i="8"/>
  <c r="BD46" i="14"/>
  <c r="BV52" i="14"/>
  <c r="AU48" i="14"/>
  <c r="AU47" i="14"/>
  <c r="BM47" i="14"/>
  <c r="BM51" i="14"/>
  <c r="I38" i="8"/>
  <c r="N62" i="8"/>
  <c r="I23" i="8"/>
  <c r="R58" i="8"/>
  <c r="R23" i="8"/>
  <c r="L12" i="8"/>
  <c r="BM46" i="14"/>
  <c r="R38" i="8"/>
  <c r="BM52" i="14"/>
  <c r="AU51" i="14"/>
  <c r="D71" i="8"/>
  <c r="S23" i="8"/>
  <c r="N63" i="8"/>
  <c r="J38" i="8"/>
  <c r="B15" i="8"/>
  <c r="M12" i="8"/>
  <c r="S38" i="8"/>
  <c r="BV46" i="14"/>
  <c r="J23" i="8"/>
  <c r="O51" i="8"/>
  <c r="S58" i="8"/>
  <c r="AL52" i="14"/>
  <c r="G38" i="8"/>
  <c r="J12" i="8"/>
  <c r="P23" i="8"/>
  <c r="N60" i="8"/>
  <c r="P58" i="8"/>
  <c r="G23" i="8"/>
  <c r="AU46" i="14"/>
  <c r="P38" i="8"/>
  <c r="M38" i="8"/>
  <c r="M23" i="8"/>
  <c r="BM50" i="14"/>
  <c r="G12" i="8"/>
  <c r="D38" i="8"/>
  <c r="D23" i="8"/>
  <c r="BD52" i="14"/>
  <c r="BD50" i="14"/>
  <c r="F12" i="8"/>
  <c r="BD51" i="14"/>
  <c r="AL48" i="14"/>
  <c r="AU52" i="14"/>
  <c r="BD48" i="14"/>
  <c r="P45" i="8" l="1"/>
  <c r="P43" i="8"/>
  <c r="P42" i="8"/>
  <c r="P47" i="8"/>
  <c r="P46" i="8"/>
  <c r="P39" i="8"/>
  <c r="I15" i="8"/>
  <c r="P44" i="8"/>
  <c r="P41" i="8"/>
  <c r="Q48" i="8"/>
  <c r="U49" i="8"/>
  <c r="M22" i="8"/>
  <c r="O57" i="8"/>
  <c r="O52" i="8"/>
  <c r="B84" i="8"/>
  <c r="N64" i="8"/>
  <c r="E70" i="8"/>
  <c r="C70" i="8"/>
  <c r="M37" i="8"/>
  <c r="P48" i="8" l="1"/>
  <c r="O46" i="8"/>
  <c r="O45" i="8"/>
  <c r="H15" i="8"/>
  <c r="O39" i="8"/>
  <c r="O41" i="8"/>
  <c r="O44" i="8"/>
  <c r="O42" i="8"/>
  <c r="O43" i="8"/>
  <c r="O47" i="8"/>
  <c r="O48" i="8" l="1"/>
  <c r="Q32" i="8"/>
  <c r="R27" i="8"/>
  <c r="R28" i="8"/>
  <c r="O27" i="8"/>
  <c r="S27" i="8"/>
  <c r="S32" i="8"/>
  <c r="P27" i="8"/>
  <c r="O32" i="8"/>
  <c r="S29" i="8"/>
  <c r="S31" i="8"/>
  <c r="P28" i="8"/>
  <c r="O28" i="8"/>
  <c r="Q29" i="8"/>
  <c r="O29" i="8"/>
  <c r="R29" i="8"/>
  <c r="Q27" i="8"/>
  <c r="P26" i="8"/>
  <c r="R26" i="8"/>
  <c r="P31" i="8"/>
  <c r="N41" i="8"/>
  <c r="Q24" i="8"/>
  <c r="S24" i="8"/>
  <c r="N45" i="8"/>
  <c r="Q31" i="8"/>
  <c r="P32" i="8"/>
  <c r="O24" i="8"/>
  <c r="N42" i="8"/>
  <c r="R24" i="8"/>
  <c r="N46" i="8"/>
  <c r="G15" i="8"/>
  <c r="R32" i="8"/>
  <c r="N43" i="8"/>
  <c r="S26" i="8"/>
  <c r="O26" i="8"/>
  <c r="P29" i="8"/>
  <c r="R31" i="8"/>
  <c r="O31" i="8"/>
  <c r="Q26" i="8"/>
  <c r="N47" i="8"/>
  <c r="Q28" i="8"/>
  <c r="N44" i="8"/>
  <c r="N39" i="8"/>
  <c r="P24" i="8"/>
  <c r="S28" i="8"/>
  <c r="P33" i="8" l="1"/>
  <c r="R33" i="8"/>
  <c r="M42" i="8"/>
  <c r="M41" i="8"/>
  <c r="M46" i="8"/>
  <c r="M39" i="8"/>
  <c r="M47" i="8"/>
  <c r="M43" i="8"/>
  <c r="M45" i="8"/>
  <c r="F15" i="8"/>
  <c r="E15" i="8" s="1"/>
  <c r="D15" i="8" s="1"/>
  <c r="C15" i="8" s="1"/>
  <c r="M44" i="8"/>
  <c r="O33" i="8"/>
  <c r="N48" i="8"/>
  <c r="S33" i="8"/>
  <c r="Q33" i="8"/>
  <c r="Q54" i="8" s="1"/>
  <c r="S48" i="8" l="1"/>
  <c r="S54" i="8" s="1"/>
  <c r="T63" i="8" s="1"/>
  <c r="V61" i="8"/>
  <c r="U61" i="8"/>
  <c r="S61" i="8"/>
  <c r="T61" i="8"/>
  <c r="R61" i="8"/>
  <c r="P54" i="8"/>
  <c r="N28" i="8"/>
  <c r="M29" i="8"/>
  <c r="N27" i="8"/>
  <c r="M31" i="8"/>
  <c r="M27" i="8"/>
  <c r="N24" i="8"/>
  <c r="M28" i="8"/>
  <c r="N26" i="8"/>
  <c r="N29" i="8"/>
  <c r="N32" i="8"/>
  <c r="M32" i="8"/>
  <c r="M26" i="8"/>
  <c r="N31" i="8"/>
  <c r="M24" i="8"/>
  <c r="M48" i="8"/>
  <c r="R54" i="8"/>
  <c r="X63" i="8" l="1"/>
  <c r="X64" i="8" s="1"/>
  <c r="X66" i="8" s="1"/>
  <c r="W63" i="8"/>
  <c r="V63" i="8"/>
  <c r="U63" i="8"/>
  <c r="U60" i="8"/>
  <c r="S60" i="8"/>
  <c r="T60" i="8"/>
  <c r="R60" i="8"/>
  <c r="Q60" i="8"/>
  <c r="W62" i="8"/>
  <c r="U62" i="8"/>
  <c r="S62" i="8"/>
  <c r="V62" i="8"/>
  <c r="T62" i="8"/>
  <c r="M33" i="8"/>
  <c r="N33" i="8"/>
  <c r="O54" i="8" s="1"/>
  <c r="U64" i="8" l="1"/>
  <c r="U66" i="8" s="1"/>
  <c r="W64" i="8"/>
  <c r="W66" i="8" s="1"/>
  <c r="V64" i="8"/>
  <c r="V66" i="8" s="1"/>
  <c r="R59" i="8"/>
  <c r="Q59" i="8" l="1"/>
  <c r="S59" i="8"/>
  <c r="P59" i="8"/>
  <c r="T59" i="8"/>
  <c r="T64" i="8" s="1"/>
  <c r="T66" i="8" s="1"/>
  <c r="Y66" i="8" l="1"/>
  <c r="Y64" i="8"/>
</calcChain>
</file>

<file path=xl/sharedStrings.xml><?xml version="1.0" encoding="utf-8"?>
<sst xmlns="http://schemas.openxmlformats.org/spreadsheetml/2006/main" count="118" uniqueCount="89">
  <si>
    <t>Actual</t>
  </si>
  <si>
    <t>Estimate</t>
  </si>
  <si>
    <t>Consolidated</t>
  </si>
  <si>
    <t>Public</t>
  </si>
  <si>
    <t>Regulatory proposal</t>
  </si>
  <si>
    <t>2016-17</t>
  </si>
  <si>
    <t>2020-21</t>
  </si>
  <si>
    <t>2025-26</t>
  </si>
  <si>
    <t>2027-28</t>
  </si>
  <si>
    <t>BUSINESS &amp; OTHER DETAILS</t>
  </si>
  <si>
    <t>Instructions</t>
  </si>
  <si>
    <t>ENTITY DETAILS</t>
  </si>
  <si>
    <t>Short name</t>
  </si>
  <si>
    <t>Address 1</t>
  </si>
  <si>
    <t>Address 2</t>
  </si>
  <si>
    <t>Suburb</t>
  </si>
  <si>
    <t>State</t>
  </si>
  <si>
    <t>REGULATORY CONTROL PERIODS</t>
  </si>
  <si>
    <t>Forthcoming regulatory control period</t>
  </si>
  <si>
    <t>Current regulatory control period</t>
  </si>
  <si>
    <t>Source</t>
  </si>
  <si>
    <t>Submission Date</t>
  </si>
  <si>
    <t>Actual and estimated inflation</t>
  </si>
  <si>
    <t>Forecast opex</t>
  </si>
  <si>
    <t>.</t>
  </si>
  <si>
    <t>dd/mm/yy</t>
  </si>
  <si>
    <t>SUBMISSION PARTICULARS INPUT SHEET</t>
  </si>
  <si>
    <t>&lt;category proposed for exclusion&gt;</t>
  </si>
  <si>
    <t xml:space="preserve">Less excluded costs </t>
  </si>
  <si>
    <t xml:space="preserve"> </t>
  </si>
  <si>
    <t>PTRM inputs</t>
  </si>
  <si>
    <t xml:space="preserve">Total </t>
  </si>
  <si>
    <t>Efficiency carryovers</t>
  </si>
  <si>
    <t>Actual opex for Incentive Mechanism purposes</t>
  </si>
  <si>
    <t>Less movements in provisions</t>
  </si>
  <si>
    <t>Less approved excludable costs</t>
  </si>
  <si>
    <t>Total opex (actual)</t>
  </si>
  <si>
    <t>$m, Actual</t>
  </si>
  <si>
    <t>Forecast opex for Incentive Mechanism purposes</t>
  </si>
  <si>
    <t>Inflation rate (per cent)</t>
  </si>
  <si>
    <t>1.2 - Actual and estimated opex applicable to Incentive Mechanism</t>
  </si>
  <si>
    <t>1.3 - Proposed forecast opex for the Incentive Mechanism for the forthcoming regulatory control period</t>
  </si>
  <si>
    <t>Name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</si>
  <si>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</si>
  <si>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</si>
  <si>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Business Name</t>
  </si>
  <si>
    <t>ACN/ABN</t>
  </si>
  <si>
    <t>Business Address</t>
  </si>
  <si>
    <t>Postal Address</t>
  </si>
  <si>
    <t>Post code</t>
  </si>
  <si>
    <t>`</t>
  </si>
  <si>
    <t>Contact Names</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</si>
  <si>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</si>
  <si>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</si>
  <si>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</si>
  <si>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</si>
  <si>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</si>
  <si>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</si>
  <si>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</si>
  <si>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</si>
  <si>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</si>
  <si>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</si>
  <si>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</si>
  <si>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</si>
  <si>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</si>
  <si>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</si>
  <si>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</si>
  <si>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Please enter date this file submitted to AER</t>
  </si>
  <si>
    <t>EFFICIENCY CARRYOVER MECHANISM</t>
  </si>
  <si>
    <t>Roma to Brisbane Pipeline</t>
  </si>
  <si>
    <t>DECEMBER 2020</t>
  </si>
  <si>
    <t>Populate all yellow input cells in tables 1.1 to 1.3 presented below.</t>
  </si>
  <si>
    <t>ABS CPI index - December</t>
  </si>
  <si>
    <t>Total forecast opex</t>
  </si>
  <si>
    <t>1.1 - Forecast opex applicable to Incentive Mechanism</t>
  </si>
  <si>
    <t>Debt  raising costs (clause 3.6(g)(iii))</t>
  </si>
  <si>
    <t>Approved pass through event opex (clause 3.6(h)(ii))</t>
  </si>
  <si>
    <t>Capitalisation policy changes (clause 3.6(h)(iii))</t>
  </si>
  <si>
    <t>The carryover amounts that arise from applying the Incentive Mechanism during the 2018 to 2022 regulatory control period</t>
  </si>
  <si>
    <t>Less approved excludable costs (enter as positive values)</t>
  </si>
  <si>
    <t>Plus (less) forecast opex adjustments (enter with the same sign)</t>
  </si>
  <si>
    <t>$m, real June 2021</t>
  </si>
  <si>
    <t>$m, real June 2016</t>
  </si>
  <si>
    <t>Any cost category that is not forecast using a single year revealed cost approach for the 2027-32 access arrangement period (clause 3.6(g)(iii))</t>
  </si>
  <si>
    <t>2027-32 RESET RIN</t>
  </si>
  <si>
    <t>Note relating to table 1.2 Actual and estimated opex applicabe to Incentive Mechanism:</t>
  </si>
  <si>
    <t>- Actual opex and debt raising costs for FY2020–21 to FY2024–25 have been reported. As these amounts were audited as part of the annual Regulatory Information Notice (RIN) process, in accordance with the requirements of the RBP Reset RIN, they have not been subject to further audit.</t>
  </si>
  <si>
    <t xml:space="preserve">- Estimated opex and debt raising costs for FY2025–26 have been reported.
</t>
  </si>
  <si>
    <t>Debt Raising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</si>
</sst>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 ###\ ###\ ###\ ##0"/>
    <numFmt numFmtId="169" formatCode="_([$€-2]* #,##0.00_);_([$€-2]* \(#,##0.00\);_([$€-2]* &quot;-&quot;??_)"/>
    <numFmt numFmtId="170" formatCode="_-* #,##0.00_-;[Red]\(#,##0.00\)_-;_-* &quot;-&quot;??_-;_-@_-"/>
    <numFmt numFmtId="171" formatCode="mm/dd/yy"/>
    <numFmt numFmtId="172" formatCode="0_);[Red]\(0\)"/>
    <numFmt numFmtId="173" formatCode="0.0%"/>
    <numFmt numFmtId="174" formatCode="_(* #,##0.0_);_(* \(#,##0.0\);_(* &quot;-&quot;?_);_(@_)"/>
    <numFmt numFmtId="175" formatCode="_(* #,##0_);_(* \(#,##0\);_(* &quot;-&quot;?_);_(@_)"/>
    <numFmt numFmtId="176" formatCode="#,##0.000_ ;[Red]\-#,##0.000\ "/>
    <numFmt numFmtId="177" formatCode="#,##0.0_);\(#,##0.0\)"/>
    <numFmt numFmtId="178" formatCode="#,##0_ ;\-#,##0\ "/>
    <numFmt numFmtId="179" formatCode="#,##0;[Red]\(#,##0.0\)"/>
    <numFmt numFmtId="180" formatCode="#,##0_ ;[Red]\(#,##0\)\ "/>
    <numFmt numFmtId="181" formatCode="#,##0.00;\(#,##0.00\)"/>
    <numFmt numFmtId="182" formatCode="_)d\-mmm\-yy_)"/>
    <numFmt numFmtId="183" formatCode="_(#,##0.0_);\(#,##0.0\);_(&quot;-&quot;_)"/>
    <numFmt numFmtId="184" formatCode="_(###0_);\(###0\);_(###0_)"/>
    <numFmt numFmtId="185" formatCode="#,##0.0000_);[Red]\(#,##0.0000\)"/>
    <numFmt numFmtId="186" formatCode="0.0"/>
    <numFmt numFmtId="187" formatCode="_-* #,##0_-;\-* #,##0_-;_-* &quot;-&quot;??_-;_-@_-"/>
    <numFmt numFmtId="188" formatCode="#,##0_ ;\(#,##0\)_ "/>
    <numFmt numFmtId="189" formatCode="#,##0.0_ ;\-#,##0.0\ "/>
    <numFmt numFmtId="192" formatCode="0.000"/>
    <numFmt numFmtId="193" formatCode="0.000000"/>
    <numFmt numFmtId="194" formatCode="_-* #,##0_-;[Red]\(#,##0\)_-;_-* &quot;-&quot;??_-;_-@_-"/>
    <numFmt numFmtId="196" formatCode="0#\ ####\ ####"/>
  </numFmts>
  <fonts count="10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b/>
      <sz val="11"/>
      <name val="Calibri"/>
      <family val="2"/>
      <scheme val="minor"/>
    </font>
    <font>
      <sz val="10"/>
      <color theme="1"/>
      <name val="Arial"/>
      <family val="2"/>
    </font>
    <font>
      <sz val="10"/>
      <color rgb="FFFF0000"/>
      <name val="Arial"/>
      <family val="2"/>
    </font>
    <font>
      <b/>
      <sz val="11"/>
      <color rgb="FFFF0000"/>
      <name val="Arial"/>
      <family val="2"/>
    </font>
    <font>
      <sz val="11"/>
      <name val="Calibri"/>
      <family val="2"/>
      <scheme val="minor"/>
    </font>
    <font>
      <sz val="9"/>
      <name val="Arial"/>
      <family val="2"/>
    </font>
    <font>
      <b/>
      <sz val="11"/>
      <name val="Arial"/>
      <family val="2"/>
    </font>
    <font>
      <sz val="10"/>
      <name val="Helv"/>
      <charset val="204"/>
    </font>
    <font>
      <sz val="14"/>
      <name val="System"/>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b/>
      <sz val="12"/>
      <color theme="0"/>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u/>
      <sz val="10"/>
      <color indexed="12"/>
      <name val="Arial"/>
      <family val="2"/>
    </font>
    <font>
      <u/>
      <sz val="11"/>
      <color theme="10"/>
      <name val="Calibri"/>
      <family val="2"/>
    </font>
    <font>
      <u/>
      <sz val="11"/>
      <color theme="10"/>
      <name val="Calibri"/>
      <family val="2"/>
      <scheme val="minor"/>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6"/>
      <color indexed="9"/>
      <name val="Arial"/>
      <family val="2"/>
    </font>
    <font>
      <b/>
      <sz val="14"/>
      <name val="Arial"/>
      <family val="2"/>
    </font>
    <font>
      <sz val="9"/>
      <color indexed="21"/>
      <name val="Helvetica-Black"/>
    </font>
    <font>
      <b/>
      <sz val="9"/>
      <name val="Palatino"/>
      <family val="1"/>
    </font>
    <font>
      <sz val="7"/>
      <name val="Palatino"/>
      <family val="1"/>
    </font>
    <font>
      <b/>
      <sz val="12"/>
      <color theme="0"/>
      <name val="Calibri"/>
      <family val="2"/>
      <scheme val="minor"/>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6"/>
      <color theme="0"/>
      <name val="Arial"/>
      <family val="2"/>
    </font>
    <font>
      <b/>
      <sz val="10"/>
      <color theme="1"/>
      <name val="Arial"/>
      <family val="2"/>
    </font>
    <font>
      <b/>
      <sz val="12"/>
      <color indexed="8"/>
      <name val="Calibri"/>
      <family val="2"/>
    </font>
    <font>
      <sz val="12"/>
      <color theme="1"/>
      <name val="Calibri"/>
      <family val="2"/>
      <scheme val="minor"/>
    </font>
    <font>
      <i/>
      <sz val="10"/>
      <name val="Arial"/>
      <family val="2"/>
    </font>
    <font>
      <i/>
      <sz val="11"/>
      <color theme="1"/>
      <name val="Arial"/>
      <family val="2"/>
    </font>
    <font>
      <sz val="5"/>
      <name val="Arial"/>
      <family val="2"/>
    </font>
    <font>
      <b/>
      <sz val="10"/>
      <color theme="0"/>
      <name val="Arial"/>
      <family val="2"/>
    </font>
    <font>
      <vertAlign val="superscript"/>
      <sz val="5"/>
      <name val="Arial"/>
      <family val="2"/>
    </font>
    <font>
      <b/>
      <sz val="14"/>
      <color theme="0"/>
      <name val="Arial"/>
      <family val="2"/>
    </font>
    <font>
      <b/>
      <sz val="11"/>
      <color theme="0"/>
      <name val="Arial"/>
      <family val="2"/>
    </font>
    <font>
      <sz val="11"/>
      <color rgb="FFFF0000"/>
      <name val="Arial"/>
      <family val="2"/>
    </font>
    <font>
      <sz val="11"/>
      <color theme="0"/>
      <name val="Calibri"/>
      <family val="2"/>
      <scheme val="minor"/>
    </font>
    <font>
      <b/>
      <sz val="12"/>
      <color theme="1"/>
      <name val="Arial"/>
      <family val="2"/>
    </font>
    <font>
      <b/>
      <sz val="20"/>
      <color theme="0"/>
      <name val="Arial"/>
      <family val="2"/>
    </font>
    <font>
      <b/>
      <sz val="10"/>
      <color indexed="8"/>
      <name val="Arial"/>
      <family val="2"/>
    </font>
    <font>
      <b/>
      <sz val="11"/>
      <color theme="3" tint="0.39994506668294322"/>
      <name val="Calibri"/>
      <family val="2"/>
      <scheme val="minor"/>
    </font>
    <font>
      <b/>
      <sz val="10"/>
      <name val="Calibri"/>
      <family val="2"/>
      <scheme val="minor"/>
    </font>
    <font>
      <sz val="12"/>
      <name val="Arial"/>
      <family val="2"/>
    </font>
    <font>
      <sz val="12"/>
      <color rgb="FFFF0000"/>
      <name val="Arial"/>
      <family val="2"/>
    </font>
    <font>
      <b/>
      <sz val="18"/>
      <color theme="0"/>
      <name val="Arial"/>
      <family val="2"/>
    </font>
    <font>
      <b/>
      <sz val="2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i/>
      <sz val="11"/>
      <color theme="0"/>
      <name val="Arial"/>
      <family val="2"/>
    </font>
    <font>
      <b/>
      <sz val="12"/>
      <color rgb="FFFF0000"/>
      <name val="Calibri"/>
      <family val="2"/>
      <scheme val="minor"/>
    </font>
    <font>
      <b/>
      <sz val="16"/>
      <name val="Arial"/>
      <family val="2"/>
    </font>
    <font>
      <sz val="10"/>
      <name val="Calibri"/>
      <family val="2"/>
    </font>
    <font>
      <b/>
      <sz val="11"/>
      <name val="Calibri"/>
      <family val="2"/>
    </font>
    <font>
      <sz val="10"/>
      <color rgb="FF3F3F76"/>
      <name val="Arial"/>
      <family val="2"/>
    </font>
  </fonts>
  <fills count="7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1"/>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theme="4" tint="0.39997558519241921"/>
        <bgColor indexed="64"/>
      </patternFill>
    </fill>
    <fill>
      <patternFill patternType="solid">
        <fgColor rgb="FFFFFFCC"/>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8"/>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1" tint="0.249977111117893"/>
        <bgColor indexed="64"/>
      </patternFill>
    </fill>
    <fill>
      <patternFill patternType="solid">
        <fgColor rgb="FFBFBFBF"/>
        <bgColor rgb="FF000000"/>
      </patternFill>
    </fill>
    <fill>
      <patternFill patternType="solid">
        <fgColor theme="0" tint="-0.14996795556505021"/>
        <bgColor indexed="64"/>
      </patternFill>
    </fill>
    <fill>
      <patternFill patternType="solid">
        <fgColor theme="6" tint="0.59996337778862885"/>
        <bgColor indexed="64"/>
      </patternFill>
    </fill>
    <fill>
      <patternFill patternType="solid">
        <fgColor theme="6" tint="0.39994506668294322"/>
        <bgColor indexed="64"/>
      </patternFill>
    </fill>
    <fill>
      <patternFill patternType="solid">
        <fgColor rgb="FFFFFF99"/>
        <bgColor indexed="64"/>
      </patternFill>
    </fill>
    <fill>
      <patternFill patternType="gray125">
        <fgColor theme="3" tint="0.39991454817346722"/>
        <bgColor rgb="FFFFFFCC"/>
      </patternFill>
    </fill>
    <fill>
      <patternFill patternType="solid">
        <fgColor rgb="FFD9D9D9"/>
        <bgColor rgb="FF000000"/>
      </patternFill>
    </fill>
    <fill>
      <patternFill patternType="solid">
        <fgColor rgb="FFEEECE1"/>
        <bgColor rgb="FF000000"/>
      </patternFill>
    </fill>
    <fill>
      <patternFill patternType="solid">
        <fgColor theme="0" tint="-0.249977111117893"/>
        <bgColor rgb="FF000000"/>
      </patternFill>
    </fill>
    <fill>
      <patternFill patternType="solid">
        <fgColor rgb="FFFFC7CE"/>
        <bgColor indexed="64"/>
      </patternFill>
    </fill>
    <fill>
      <patternFill patternType="gray125">
        <fgColor rgb="FF000000"/>
        <bgColor rgb="FFFFCCCC"/>
      </patternFill>
    </fill>
    <fill>
      <patternFill patternType="solid">
        <fgColor rgb="FFFFCCCC"/>
        <bgColor rgb="FF000000"/>
      </patternFill>
    </fill>
    <fill>
      <patternFill patternType="solid">
        <fgColor rgb="FF25C6FF"/>
        <bgColor rgb="FF000000"/>
      </patternFill>
    </fill>
    <fill>
      <patternFill patternType="solid">
        <fgColor theme="0" tint="-0.34998626667073579"/>
        <bgColor rgb="FF000000"/>
      </patternFill>
    </fill>
    <fill>
      <patternFill patternType="solid">
        <fgColor theme="0" tint="-0.24994659260841701"/>
        <bgColor indexed="64"/>
      </patternFill>
    </fill>
    <fill>
      <patternFill patternType="solid">
        <fgColor theme="3" tint="0.39994506668294322"/>
        <bgColor indexed="64"/>
      </patternFill>
    </fill>
  </fills>
  <borders count="120">
    <border>
      <left/>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auto="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thin">
        <color theme="0" tint="-0.24994659260841701"/>
      </bottom>
      <diagonal/>
    </border>
    <border>
      <left/>
      <right style="medium">
        <color auto="1"/>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medium">
        <color auto="1"/>
      </right>
      <top style="thin">
        <color theme="0" tint="-0.24994659260841701"/>
      </top>
      <bottom style="medium">
        <color indexed="64"/>
      </bottom>
      <diagonal/>
    </border>
    <border>
      <left style="medium">
        <color indexed="64"/>
      </left>
      <right style="medium">
        <color indexed="64"/>
      </right>
      <top style="thin">
        <color theme="0" tint="-0.34998626667073579"/>
      </top>
      <bottom style="medium">
        <color indexed="64"/>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auto="1"/>
      </left>
      <right style="thin">
        <color indexed="64"/>
      </right>
      <top style="medium">
        <color auto="1"/>
      </top>
      <bottom style="thin">
        <color theme="0" tint="-0.34998626667073579"/>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34998626667073579"/>
      </right>
      <top style="thin">
        <color theme="0" tint="-0.34998626667073579"/>
      </top>
      <bottom style="medium">
        <color auto="1"/>
      </bottom>
      <diagonal/>
    </border>
    <border>
      <left style="medium">
        <color indexed="64"/>
      </left>
      <right/>
      <top/>
      <bottom style="medium">
        <color auto="1"/>
      </bottom>
      <diagonal/>
    </border>
    <border>
      <left style="thin">
        <color theme="0" tint="-0.34998626667073579"/>
      </left>
      <right/>
      <top style="thin">
        <color theme="0" tint="-0.34998626667073579"/>
      </top>
      <bottom style="medium">
        <color auto="1"/>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thin">
        <color theme="0" tint="-0.34998626667073579"/>
      </top>
      <bottom style="medium">
        <color auto="1"/>
      </bottom>
      <diagonal/>
    </border>
    <border>
      <left style="medium">
        <color auto="1"/>
      </left>
      <right style="thin">
        <color theme="0" tint="-0.34998626667073579"/>
      </right>
      <top/>
      <bottom style="medium">
        <color indexed="64"/>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style="medium">
        <color indexed="64"/>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auto="1"/>
      </left>
      <right style="thin">
        <color theme="0" tint="-0.34998626667073579"/>
      </right>
      <top style="medium">
        <color indexed="64"/>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medium">
        <color indexed="64"/>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right style="thin">
        <color auto="1"/>
      </right>
      <top style="medium">
        <color auto="1"/>
      </top>
      <bottom style="medium">
        <color auto="1"/>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thin">
        <color theme="0" tint="-0.34998626667073579"/>
      </left>
      <right/>
      <top style="medium">
        <color auto="1"/>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tint="-0.34998626667073579"/>
      </right>
      <top style="thin">
        <color theme="0" tint="-0.34998626667073579"/>
      </top>
      <bottom/>
      <diagonal/>
    </border>
    <border>
      <left style="thin">
        <color auto="1"/>
      </left>
      <right style="thin">
        <color auto="1"/>
      </right>
      <top style="thin">
        <color theme="0" tint="-0.34998626667073579"/>
      </top>
      <bottom/>
      <diagonal/>
    </border>
    <border>
      <left style="thin">
        <color auto="1"/>
      </left>
      <right style="thin">
        <color auto="1"/>
      </right>
      <top style="thin">
        <color theme="0" tint="-0.34998626667073579"/>
      </top>
      <bottom style="thin">
        <color theme="0" tint="-0.34998626667073579"/>
      </bottom>
      <diagonal/>
    </border>
    <border>
      <left style="thin">
        <color indexed="64"/>
      </left>
      <right style="thin">
        <color indexed="64"/>
      </right>
      <top style="medium">
        <color auto="1"/>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medium">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thin">
        <color indexed="64"/>
      </top>
      <bottom style="medium">
        <color auto="1"/>
      </bottom>
      <diagonal/>
    </border>
    <border>
      <left style="thin">
        <color auto="1"/>
      </left>
      <right style="medium">
        <color auto="1"/>
      </right>
      <top/>
      <bottom style="thin">
        <color indexed="64"/>
      </bottom>
      <diagonal/>
    </border>
    <border>
      <left style="medium">
        <color indexed="64"/>
      </left>
      <right style="thin">
        <color indexed="64"/>
      </right>
      <top/>
      <bottom style="thin">
        <color indexed="64"/>
      </bottom>
      <diagonal/>
    </border>
    <border>
      <left style="thin">
        <color theme="0" tint="-0.34998626667073579"/>
      </left>
      <right style="thin">
        <color theme="0" tint="-0.34998626667073579"/>
      </right>
      <top style="medium">
        <color indexed="64"/>
      </top>
      <bottom/>
      <diagonal/>
    </border>
    <border>
      <left style="medium">
        <color indexed="64"/>
      </left>
      <right style="thin">
        <color indexed="64"/>
      </right>
      <top style="medium">
        <color indexed="64"/>
      </top>
      <bottom style="thin">
        <color rgb="FFA6A6A6"/>
      </bottom>
      <diagonal/>
    </border>
    <border>
      <left/>
      <right/>
      <top style="thin">
        <color indexed="64"/>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indexed="64"/>
      </left>
      <right/>
      <top style="medium">
        <color indexed="64"/>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style="thin">
        <color indexed="64"/>
      </left>
      <right/>
      <top style="thin">
        <color indexed="64"/>
      </top>
      <bottom/>
      <diagonal/>
    </border>
    <border>
      <left/>
      <right style="thin">
        <color theme="0" tint="-0.24994659260841701"/>
      </right>
      <top/>
      <bottom style="thin">
        <color theme="0" tint="-0.2499465926084170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top style="thin">
        <color theme="0" tint="-0.34998626667073579"/>
      </top>
      <bottom style="thin">
        <color indexed="64"/>
      </bottom>
      <diagonal/>
    </border>
    <border>
      <left style="thin">
        <color theme="0" tint="-0.34998626667073579"/>
      </left>
      <right style="medium">
        <color indexed="64"/>
      </right>
      <top style="medium">
        <color indexed="64"/>
      </top>
      <bottom/>
      <diagonal/>
    </border>
    <border>
      <left/>
      <right style="thin">
        <color indexed="64"/>
      </right>
      <top style="thin">
        <color indexed="64"/>
      </top>
      <bottom/>
      <diagonal/>
    </border>
    <border>
      <left/>
      <right style="thin">
        <color theme="0" tint="-0.34998626667073579"/>
      </right>
      <top style="medium">
        <color indexed="64"/>
      </top>
      <bottom style="medium">
        <color indexed="64"/>
      </bottom>
      <diagonal/>
    </border>
    <border>
      <left style="thin">
        <color indexed="64"/>
      </left>
      <right style="medium">
        <color indexed="64"/>
      </right>
      <top style="medium">
        <color auto="1"/>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diagonal/>
    </border>
    <border>
      <left/>
      <right style="thin">
        <color indexed="64"/>
      </right>
      <top style="medium">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right style="thin">
        <color auto="1"/>
      </right>
      <top style="thin">
        <color theme="0" tint="-0.34998626667073579"/>
      </top>
      <bottom/>
      <diagonal/>
    </border>
    <border>
      <left style="medium">
        <color indexed="64"/>
      </left>
      <right style="thin">
        <color auto="1"/>
      </right>
      <top style="thin">
        <color theme="0" tint="-0.34998626667073579"/>
      </top>
      <bottom/>
      <diagonal/>
    </border>
    <border>
      <left style="thin">
        <color rgb="FF7F7F7F"/>
      </left>
      <right style="thin">
        <color rgb="FF7F7F7F"/>
      </right>
      <top style="thin">
        <color rgb="FF7F7F7F"/>
      </top>
      <bottom style="thin">
        <color rgb="FF7F7F7F"/>
      </bottom>
      <diagonal/>
    </border>
  </borders>
  <cellStyleXfs count="719">
    <xf numFmtId="0" fontId="0" fillId="0" borderId="0"/>
    <xf numFmtId="0" fontId="4" fillId="0" borderId="0"/>
    <xf numFmtId="0" fontId="4" fillId="0" borderId="0"/>
    <xf numFmtId="0" fontId="1" fillId="0" borderId="0"/>
    <xf numFmtId="0" fontId="4" fillId="0" borderId="0"/>
    <xf numFmtId="0" fontId="1" fillId="0" borderId="0"/>
    <xf numFmtId="0" fontId="1" fillId="0" borderId="0"/>
    <xf numFmtId="0" fontId="4" fillId="9" borderId="0"/>
    <xf numFmtId="0" fontId="4" fillId="0" borderId="0"/>
    <xf numFmtId="169" fontId="4" fillId="0" borderId="0"/>
    <xf numFmtId="0" fontId="4" fillId="0" borderId="0"/>
    <xf numFmtId="169" fontId="4" fillId="0" borderId="0"/>
    <xf numFmtId="169" fontId="4" fillId="0" borderId="0"/>
    <xf numFmtId="0" fontId="15" fillId="0" borderId="0"/>
    <xf numFmtId="0" fontId="15"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170" fontId="17" fillId="0" borderId="0"/>
    <xf numFmtId="170" fontId="17" fillId="0" borderId="0"/>
    <xf numFmtId="0" fontId="18" fillId="12" borderId="0" applyNumberFormat="0" applyBorder="0" applyAlignment="0" applyProtection="0"/>
    <xf numFmtId="0" fontId="1" fillId="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 fillId="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18" fillId="2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8" fillId="29"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0" fillId="0" borderId="0"/>
    <xf numFmtId="164" fontId="21" fillId="0" borderId="0" applyFont="0" applyFill="0" applyBorder="0" applyAlignment="0" applyProtection="0"/>
    <xf numFmtId="0" fontId="22" fillId="31" borderId="0" applyNumberFormat="0" applyBorder="0" applyAlignment="0" applyProtection="0"/>
    <xf numFmtId="0" fontId="23" fillId="0" borderId="0" applyNumberFormat="0" applyFill="0" applyBorder="0" applyAlignment="0"/>
    <xf numFmtId="165" fontId="4" fillId="32" borderId="0" applyNumberFormat="0" applyFont="0" applyBorder="0" applyAlignment="0">
      <alignment horizontal="right"/>
    </xf>
    <xf numFmtId="165" fontId="4" fillId="32" borderId="0" applyNumberFormat="0" applyFont="0" applyBorder="0" applyAlignment="0">
      <alignment horizontal="right"/>
    </xf>
    <xf numFmtId="165" fontId="4" fillId="32" borderId="0" applyNumberFormat="0" applyFont="0" applyBorder="0" applyAlignment="0">
      <alignment horizontal="right"/>
    </xf>
    <xf numFmtId="165" fontId="4" fillId="32" borderId="0" applyNumberFormat="0" applyFont="0" applyBorder="0" applyAlignment="0">
      <alignment horizontal="right"/>
    </xf>
    <xf numFmtId="0" fontId="24" fillId="0" borderId="0" applyNumberFormat="0" applyFill="0" applyBorder="0" applyAlignment="0">
      <protection locked="0"/>
    </xf>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6" fillId="33" borderId="32" applyNumberFormat="0" applyAlignment="0" applyProtection="0"/>
    <xf numFmtId="0" fontId="26" fillId="33" borderId="32" applyNumberFormat="0" applyAlignment="0" applyProtection="0"/>
    <xf numFmtId="165" fontId="4" fillId="0" borderId="0" applyFont="0" applyFill="0" applyBorder="0" applyAlignment="0" applyProtection="0"/>
    <xf numFmtId="0" fontId="2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4" fillId="0" borderId="0" applyFont="0" applyFill="0" applyBorder="0" applyAlignment="0" applyProtection="0"/>
    <xf numFmtId="167" fontId="28"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3" fontId="2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169" fontId="18" fillId="0" borderId="0" applyFont="0" applyFill="0" applyBorder="0" applyAlignment="0" applyProtection="0"/>
    <xf numFmtId="0" fontId="32" fillId="0" borderId="0" applyNumberForma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33" fillId="0" borderId="0"/>
    <xf numFmtId="0" fontId="34" fillId="0" borderId="0"/>
    <xf numFmtId="0" fontId="35" fillId="39" borderId="0" applyNumberFormat="0" applyBorder="0" applyAlignment="0" applyProtection="0"/>
    <xf numFmtId="0" fontId="7" fillId="0" borderId="0" applyFill="0" applyBorder="0">
      <alignment vertical="center"/>
    </xf>
    <xf numFmtId="0" fontId="36" fillId="0" borderId="34" applyNumberFormat="0" applyFill="0" applyAlignment="0" applyProtection="0"/>
    <xf numFmtId="0" fontId="7" fillId="0" borderId="0" applyFill="0" applyBorder="0">
      <alignment vertical="center"/>
    </xf>
    <xf numFmtId="0" fontId="37" fillId="0" borderId="0" applyFill="0" applyBorder="0">
      <alignment vertical="center"/>
    </xf>
    <xf numFmtId="0" fontId="38" fillId="0" borderId="35" applyNumberFormat="0" applyFill="0" applyAlignment="0" applyProtection="0"/>
    <xf numFmtId="0" fontId="37" fillId="0" borderId="0" applyFill="0" applyBorder="0">
      <alignment vertical="center"/>
    </xf>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40" fillId="0" borderId="0" applyFill="0" applyBorder="0">
      <alignment vertical="center"/>
    </xf>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40" fillId="0" borderId="0" applyFill="0" applyBorder="0">
      <alignment vertical="center"/>
    </xf>
    <xf numFmtId="0" fontId="17" fillId="0" borderId="0" applyFill="0" applyBorder="0">
      <alignment vertical="center"/>
    </xf>
    <xf numFmtId="0" fontId="39" fillId="0" borderId="0" applyNumberFormat="0" applyFill="0" applyBorder="0" applyAlignment="0" applyProtection="0"/>
    <xf numFmtId="0" fontId="17" fillId="0" borderId="0" applyFill="0" applyBorder="0">
      <alignment vertical="center"/>
    </xf>
    <xf numFmtId="173" fontId="41" fillId="0" borderId="0"/>
    <xf numFmtId="0" fontId="45" fillId="0" borderId="0" applyNumberFormat="0" applyFill="0" applyBorder="0" applyAlignment="0" applyProtection="0"/>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3" fillId="0" borderId="0" applyNumberFormat="0" applyFill="0" applyBorder="0" applyAlignment="0" applyProtection="0">
      <alignment vertical="top"/>
      <protection locked="0"/>
    </xf>
    <xf numFmtId="0" fontId="46" fillId="0" borderId="0" applyFill="0" applyBorder="0">
      <alignment horizontal="center" vertical="center"/>
      <protection locked="0"/>
    </xf>
    <xf numFmtId="0" fontId="47" fillId="0" borderId="0" applyFill="0" applyBorder="0">
      <alignment horizontal="left" vertical="center"/>
      <protection locked="0"/>
    </xf>
    <xf numFmtId="174" fontId="4" fillId="40" borderId="0" applyFont="0" applyBorder="0">
      <alignment horizontal="right"/>
    </xf>
    <xf numFmtId="173" fontId="4" fillId="40" borderId="0" applyFont="0" applyBorder="0" applyAlignment="0"/>
    <xf numFmtId="174" fontId="4" fillId="40" borderId="0" applyFont="0" applyBorder="0">
      <alignment horizontal="right"/>
    </xf>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2" borderId="0" applyFont="0" applyBorder="0" applyAlignment="0">
      <alignment horizontal="right"/>
      <protection locked="0"/>
    </xf>
    <xf numFmtId="10" fontId="4" fillId="42" borderId="0" applyFont="0" applyBorder="0">
      <alignment horizontal="right"/>
      <protection locked="0"/>
    </xf>
    <xf numFmtId="165" fontId="4" fillId="42" borderId="0" applyFont="0" applyBorder="0" applyAlignment="0">
      <alignment horizontal="right"/>
      <protection locked="0"/>
    </xf>
    <xf numFmtId="3" fontId="4" fillId="43" borderId="0" applyFont="0" applyBorder="0">
      <protection locked="0"/>
    </xf>
    <xf numFmtId="173" fontId="37" fillId="43" borderId="0" applyBorder="0" applyAlignment="0">
      <protection locked="0"/>
    </xf>
    <xf numFmtId="175" fontId="4" fillId="44" borderId="0" applyFont="0" applyBorder="0">
      <alignment horizontal="right"/>
      <protection locked="0"/>
    </xf>
    <xf numFmtId="175" fontId="4" fillId="44" borderId="0" applyFont="0" applyBorder="0">
      <alignment horizontal="right"/>
      <protection locked="0"/>
    </xf>
    <xf numFmtId="175" fontId="4" fillId="44" borderId="0" applyFont="0" applyBorder="0">
      <alignment horizontal="right"/>
      <protection locked="0"/>
    </xf>
    <xf numFmtId="165" fontId="4" fillId="40" borderId="0" applyFont="0" applyBorder="0">
      <alignment horizontal="right"/>
      <protection locked="0"/>
    </xf>
    <xf numFmtId="165" fontId="4" fillId="40" borderId="0" applyFont="0" applyBorder="0">
      <alignment horizontal="right"/>
      <protection locked="0"/>
    </xf>
    <xf numFmtId="165" fontId="4" fillId="40" borderId="0" applyFont="0" applyBorder="0">
      <alignment horizontal="right"/>
      <protection locked="0"/>
    </xf>
    <xf numFmtId="176" fontId="1" fillId="35" borderId="15">
      <protection locked="0"/>
    </xf>
    <xf numFmtId="176" fontId="1" fillId="35" borderId="15">
      <protection locked="0"/>
    </xf>
    <xf numFmtId="176" fontId="1" fillId="35" borderId="15">
      <protection locked="0"/>
    </xf>
    <xf numFmtId="49" fontId="1" fillId="35" borderId="15" applyFont="0" applyAlignment="0">
      <alignment horizontal="left" vertical="center" wrapText="1"/>
      <protection locked="0"/>
    </xf>
    <xf numFmtId="49" fontId="1" fillId="35" borderId="15" applyFont="0" applyAlignment="0">
      <alignment horizontal="left" vertical="center" wrapText="1"/>
      <protection locked="0"/>
    </xf>
    <xf numFmtId="49" fontId="1" fillId="35" borderId="15" applyFont="0" applyAlignment="0">
      <alignment horizontal="left" vertical="center" wrapText="1"/>
      <protection locked="0"/>
    </xf>
    <xf numFmtId="173" fontId="49" fillId="45" borderId="0" applyBorder="0" applyAlignment="0"/>
    <xf numFmtId="0" fontId="17" fillId="32" borderId="0"/>
    <xf numFmtId="0" fontId="50" fillId="0" borderId="37" applyNumberFormat="0" applyFill="0" applyAlignment="0" applyProtection="0"/>
    <xf numFmtId="174" fontId="13" fillId="32" borderId="38" applyFont="0" applyBorder="0" applyAlignment="0"/>
    <xf numFmtId="173" fontId="37" fillId="32" borderId="0" applyFont="0" applyBorder="0" applyAlignment="0"/>
    <xf numFmtId="177" fontId="51" fillId="0" borderId="0"/>
    <xf numFmtId="0" fontId="52" fillId="0" borderId="0" applyFill="0" applyBorder="0">
      <alignment horizontal="left" vertical="center"/>
    </xf>
    <xf numFmtId="0" fontId="53" fillId="16" borderId="0" applyNumberFormat="0" applyBorder="0" applyAlignment="0" applyProtection="0"/>
    <xf numFmtId="176" fontId="1" fillId="4" borderId="15" applyBorder="0"/>
    <xf numFmtId="176" fontId="1" fillId="4" borderId="15"/>
    <xf numFmtId="176" fontId="1" fillId="4" borderId="15"/>
    <xf numFmtId="178" fontId="54" fillId="0" borderId="0"/>
    <xf numFmtId="0" fontId="4" fillId="0" borderId="0"/>
    <xf numFmtId="0" fontId="4" fillId="0" borderId="0"/>
    <xf numFmtId="0" fontId="4" fillId="0" borderId="0"/>
    <xf numFmtId="0" fontId="4" fillId="9" borderId="0"/>
    <xf numFmtId="0" fontId="1" fillId="0" borderId="0"/>
    <xf numFmtId="0" fontId="4" fillId="0" borderId="0" applyFill="0"/>
    <xf numFmtId="0" fontId="4" fillId="0" borderId="0" applyFill="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9" borderId="0"/>
    <xf numFmtId="0" fontId="4" fillId="9" borderId="0"/>
    <xf numFmtId="0" fontId="4" fillId="0" borderId="0"/>
    <xf numFmtId="0" fontId="1" fillId="0" borderId="0">
      <protection locked="0"/>
    </xf>
    <xf numFmtId="0" fontId="4" fillId="0" borderId="0"/>
    <xf numFmtId="0" fontId="28" fillId="0" borderId="0"/>
    <xf numFmtId="0" fontId="18" fillId="0" borderId="0"/>
    <xf numFmtId="0" fontId="18" fillId="0" borderId="0"/>
    <xf numFmtId="0" fontId="4" fillId="0" borderId="0"/>
    <xf numFmtId="0" fontId="4" fillId="0" borderId="0"/>
    <xf numFmtId="0" fontId="4" fillId="0" borderId="0"/>
    <xf numFmtId="0" fontId="4" fillId="0" borderId="0" applyFill="0"/>
    <xf numFmtId="0" fontId="4" fillId="0" borderId="0"/>
    <xf numFmtId="0" fontId="4" fillId="0" borderId="0" applyFill="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protection locked="0"/>
    </xf>
    <xf numFmtId="0" fontId="4" fillId="0" borderId="0"/>
    <xf numFmtId="0" fontId="4" fillId="9" borderId="0"/>
    <xf numFmtId="0" fontId="4" fillId="0" borderId="0"/>
    <xf numFmtId="0" fontId="4" fillId="9"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protection locked="0"/>
    </xf>
    <xf numFmtId="0" fontId="4" fillId="0" borderId="0"/>
    <xf numFmtId="0" fontId="4" fillId="0" borderId="0"/>
    <xf numFmtId="0" fontId="4" fillId="0" borderId="0"/>
    <xf numFmtId="0" fontId="4" fillId="0" borderId="0"/>
    <xf numFmtId="0" fontId="4" fillId="0" borderId="0" applyFill="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Fill="0"/>
    <xf numFmtId="0" fontId="4" fillId="0" borderId="0"/>
    <xf numFmtId="0" fontId="1" fillId="0" borderId="0"/>
    <xf numFmtId="0" fontId="4" fillId="0" borderId="0"/>
    <xf numFmtId="0" fontId="4" fillId="0" borderId="0"/>
    <xf numFmtId="0" fontId="4" fillId="0" borderId="0"/>
    <xf numFmtId="0" fontId="4" fillId="0" borderId="0"/>
    <xf numFmtId="0" fontId="18" fillId="0" borderId="0"/>
    <xf numFmtId="0" fontId="4" fillId="0" borderId="0"/>
    <xf numFmtId="0" fontId="18" fillId="0" borderId="0"/>
    <xf numFmtId="0" fontId="21" fillId="0" borderId="0"/>
    <xf numFmtId="0" fontId="4" fillId="9" borderId="0"/>
    <xf numFmtId="0" fontId="4" fillId="9"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179" fontId="4" fillId="0" borderId="0" applyFill="0" applyBorder="0"/>
    <xf numFmtId="179" fontId="4" fillId="0" borderId="0" applyFill="0" applyBorder="0"/>
    <xf numFmtId="179"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56" fillId="0" borderId="0"/>
    <xf numFmtId="0" fontId="40" fillId="0" borderId="0" applyFill="0" applyBorder="0">
      <alignment vertical="center"/>
    </xf>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180" fontId="57" fillId="0" borderId="9"/>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3" fontId="27" fillId="0" borderId="0" applyFont="0" applyFill="0" applyBorder="0" applyAlignment="0" applyProtection="0"/>
    <xf numFmtId="0" fontId="27" fillId="46" borderId="0" applyNumberFormat="0" applyFont="0" applyBorder="0" applyAlignment="0" applyProtection="0"/>
    <xf numFmtId="181" fontId="4" fillId="0" borderId="0"/>
    <xf numFmtId="181" fontId="4" fillId="0" borderId="0"/>
    <xf numFmtId="181" fontId="4" fillId="0" borderId="0"/>
    <xf numFmtId="182" fontId="17" fillId="0" borderId="0" applyFill="0" applyBorder="0">
      <alignment horizontal="right" vertical="center"/>
    </xf>
    <xf numFmtId="183" fontId="17" fillId="0" borderId="0" applyFill="0" applyBorder="0">
      <alignment horizontal="right" vertical="center"/>
    </xf>
    <xf numFmtId="184" fontId="17" fillId="0" borderId="0" applyFill="0" applyBorder="0">
      <alignment horizontal="right" vertical="center"/>
    </xf>
    <xf numFmtId="176" fontId="6" fillId="35" borderId="18">
      <alignment horizontal="right" indent="2"/>
      <protection locked="0"/>
    </xf>
    <xf numFmtId="0" fontId="4" fillId="14" borderId="0" applyNumberFormat="0" applyFont="0" applyBorder="0" applyAlignment="0" applyProtection="0"/>
    <xf numFmtId="0" fontId="4" fillId="14" borderId="0" applyNumberFormat="0" applyFont="0" applyBorder="0" applyAlignment="0" applyProtection="0"/>
    <xf numFmtId="0" fontId="4" fillId="15" borderId="0" applyNumberFormat="0" applyFont="0" applyBorder="0" applyAlignment="0" applyProtection="0"/>
    <xf numFmtId="0" fontId="4" fillId="15" borderId="0" applyNumberFormat="0" applyFont="0" applyBorder="0" applyAlignment="0" applyProtection="0"/>
    <xf numFmtId="0" fontId="4" fillId="17" borderId="0" applyNumberFormat="0" applyFont="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17" borderId="0" applyNumberFormat="0" applyFont="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59" fillId="0" borderId="0" applyNumberFormat="0" applyFill="0" applyBorder="0" applyAlignment="0" applyProtection="0"/>
    <xf numFmtId="0" fontId="60" fillId="47"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61" fillId="0" borderId="0"/>
    <xf numFmtId="15" fontId="4" fillId="0" borderId="0"/>
    <xf numFmtId="15" fontId="4" fillId="0" borderId="0"/>
    <xf numFmtId="15" fontId="4" fillId="0" borderId="0"/>
    <xf numFmtId="10" fontId="4" fillId="0" borderId="0"/>
    <xf numFmtId="10" fontId="4" fillId="0" borderId="0"/>
    <xf numFmtId="10" fontId="4" fillId="0" borderId="0"/>
    <xf numFmtId="0" fontId="62" fillId="48" borderId="41" applyBorder="0" applyProtection="0">
      <alignment horizontal="centerContinuous" vertical="center"/>
    </xf>
    <xf numFmtId="0" fontId="63" fillId="0" borderId="0" applyBorder="0" applyProtection="0">
      <alignment vertical="center"/>
    </xf>
    <xf numFmtId="0" fontId="64" fillId="0" borderId="0">
      <alignment horizontal="left"/>
    </xf>
    <xf numFmtId="0" fontId="64" fillId="0" borderId="10" applyFill="0" applyBorder="0" applyProtection="0">
      <alignment horizontal="left" vertical="top"/>
    </xf>
    <xf numFmtId="0" fontId="60" fillId="49" borderId="0">
      <alignment horizontal="left" vertical="center"/>
      <protection locked="0"/>
    </xf>
    <xf numFmtId="0" fontId="65" fillId="11" borderId="0">
      <alignment vertical="center"/>
      <protection locked="0"/>
    </xf>
    <xf numFmtId="49" fontId="4" fillId="0" borderId="0" applyFont="0" applyFill="0" applyBorder="0" applyAlignment="0" applyProtection="0"/>
    <xf numFmtId="0" fontId="66" fillId="0" borderId="0"/>
    <xf numFmtId="49" fontId="4" fillId="0" borderId="0" applyFont="0" applyFill="0" applyBorder="0" applyAlignment="0" applyProtection="0"/>
    <xf numFmtId="0" fontId="67" fillId="0" borderId="0"/>
    <xf numFmtId="0" fontId="67" fillId="0" borderId="0"/>
    <xf numFmtId="0" fontId="66" fillId="0" borderId="0"/>
    <xf numFmtId="177" fontId="68" fillId="0" borderId="0"/>
    <xf numFmtId="0" fontId="59" fillId="0" borderId="0" applyNumberFormat="0" applyFill="0" applyBorder="0" applyAlignment="0" applyProtection="0"/>
    <xf numFmtId="0" fontId="69" fillId="0" borderId="0" applyFill="0" applyBorder="0">
      <alignment horizontal="left" vertical="center"/>
      <protection locked="0"/>
    </xf>
    <xf numFmtId="0" fontId="66" fillId="0" borderId="0"/>
    <xf numFmtId="0" fontId="70" fillId="0" borderId="0" applyFill="0" applyBorder="0">
      <alignment horizontal="left" vertical="center"/>
      <protection locked="0"/>
    </xf>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71" fillId="0" borderId="0" applyNumberFormat="0" applyFill="0" applyBorder="0" applyAlignment="0" applyProtection="0"/>
    <xf numFmtId="185" fontId="4" fillId="0" borderId="41" applyBorder="0" applyProtection="0">
      <alignment horizontal="right"/>
    </xf>
    <xf numFmtId="185" fontId="4" fillId="0" borderId="41" applyBorder="0" applyProtection="0">
      <alignment horizontal="right"/>
    </xf>
    <xf numFmtId="185" fontId="4" fillId="0" borderId="41"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4" fillId="0" borderId="0"/>
    <xf numFmtId="0" fontId="4" fillId="9" borderId="0"/>
    <xf numFmtId="0" fontId="4" fillId="9" borderId="0"/>
    <xf numFmtId="0" fontId="4" fillId="9"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8" fillId="0" borderId="5">
      <alignment horizontal="center"/>
    </xf>
    <xf numFmtId="0" fontId="58" fillId="0" borderId="5">
      <alignment horizontal="center"/>
    </xf>
    <xf numFmtId="0" fontId="58" fillId="0" borderId="5">
      <alignment horizontal="center"/>
    </xf>
    <xf numFmtId="0" fontId="1" fillId="0" borderId="0"/>
    <xf numFmtId="0" fontId="1" fillId="0" borderId="0"/>
    <xf numFmtId="0" fontId="4" fillId="0" borderId="0"/>
    <xf numFmtId="0" fontId="1" fillId="0" borderId="0"/>
    <xf numFmtId="0" fontId="1" fillId="0" borderId="0"/>
    <xf numFmtId="0" fontId="1" fillId="0" borderId="0"/>
    <xf numFmtId="49" fontId="72" fillId="11" borderId="0">
      <alignment vertical="center"/>
    </xf>
    <xf numFmtId="0" fontId="72" fillId="49" borderId="0">
      <alignment vertical="center"/>
    </xf>
    <xf numFmtId="0" fontId="30" fillId="11" borderId="23">
      <alignment vertical="center"/>
    </xf>
    <xf numFmtId="0" fontId="1" fillId="0" borderId="0"/>
    <xf numFmtId="0" fontId="1" fillId="0" borderId="0"/>
    <xf numFmtId="0" fontId="88" fillId="59" borderId="15" applyNumberFormat="0" applyFont="0" applyBorder="0" applyAlignment="0" applyProtection="0"/>
    <xf numFmtId="194" fontId="12" fillId="64" borderId="16" applyNumberFormat="0" applyFont="0" applyBorder="0" applyAlignment="0" applyProtection="0">
      <alignment horizontal="right"/>
      <protection locked="0"/>
    </xf>
    <xf numFmtId="194" fontId="12" fillId="65" borderId="16" applyNumberFormat="0" applyFont="0" applyBorder="0" applyAlignment="0" applyProtection="0">
      <alignment horizontal="right"/>
      <protection locked="0"/>
    </xf>
    <xf numFmtId="194" fontId="12" fillId="66" borderId="16" applyNumberFormat="0" applyFont="0" applyBorder="0" applyAlignment="0" applyProtection="0">
      <alignment horizontal="right"/>
      <protection locked="0"/>
    </xf>
    <xf numFmtId="194" fontId="12" fillId="51" borderId="96" applyNumberFormat="0" applyFont="0" applyBorder="0" applyAlignment="0" applyProtection="0">
      <alignment horizontal="right"/>
      <protection locked="0"/>
    </xf>
    <xf numFmtId="0" fontId="106" fillId="69" borderId="119" applyNumberFormat="0" applyAlignment="0" applyProtection="0"/>
  </cellStyleXfs>
  <cellXfs count="408">
    <xf numFmtId="0" fontId="0" fillId="0" borderId="0" xfId="0"/>
    <xf numFmtId="0" fontId="60" fillId="48" borderId="2" xfId="4" applyFont="1" applyFill="1" applyBorder="1" applyAlignment="1" applyProtection="1">
      <alignment vertical="center"/>
      <protection locked="0"/>
    </xf>
    <xf numFmtId="0" fontId="60" fillId="48" borderId="0" xfId="4" applyFont="1" applyFill="1" applyAlignment="1">
      <alignment horizontal="left" vertical="center"/>
    </xf>
    <xf numFmtId="0" fontId="4" fillId="5" borderId="0" xfId="367" applyFill="1"/>
    <xf numFmtId="0" fontId="4" fillId="0" borderId="0" xfId="367"/>
    <xf numFmtId="0" fontId="84" fillId="5" borderId="0" xfId="367" applyFont="1" applyFill="1"/>
    <xf numFmtId="0" fontId="12" fillId="5" borderId="0" xfId="367" applyFont="1" applyFill="1"/>
    <xf numFmtId="186" fontId="82" fillId="53" borderId="11" xfId="367" applyNumberFormat="1" applyFont="1" applyFill="1" applyBorder="1" applyAlignment="1">
      <alignment horizontal="right" vertical="center" wrapText="1"/>
    </xf>
    <xf numFmtId="186" fontId="82" fillId="53" borderId="79" xfId="367" applyNumberFormat="1" applyFont="1" applyFill="1" applyBorder="1" applyAlignment="1">
      <alignment horizontal="right" vertical="center" wrapText="1"/>
    </xf>
    <xf numFmtId="186" fontId="82" fillId="53" borderId="43" xfId="367" applyNumberFormat="1" applyFont="1" applyFill="1" applyBorder="1" applyAlignment="1">
      <alignment horizontal="right" vertical="center" wrapText="1"/>
    </xf>
    <xf numFmtId="0" fontId="82" fillId="53" borderId="45" xfId="367" applyFont="1" applyFill="1" applyBorder="1" applyAlignment="1">
      <alignment vertical="center" wrapText="1"/>
    </xf>
    <xf numFmtId="2" fontId="4" fillId="35" borderId="84" xfId="367" applyNumberFormat="1" applyFill="1" applyBorder="1" applyAlignment="1" applyProtection="1">
      <alignment vertical="center" wrapText="1"/>
      <protection locked="0"/>
    </xf>
    <xf numFmtId="2" fontId="4" fillId="35" borderId="85" xfId="367" applyNumberFormat="1" applyFill="1" applyBorder="1" applyAlignment="1" applyProtection="1">
      <alignment vertical="center" wrapText="1"/>
      <protection locked="0"/>
    </xf>
    <xf numFmtId="0" fontId="2" fillId="0" borderId="0" xfId="367" applyFont="1"/>
    <xf numFmtId="0" fontId="4" fillId="0" borderId="0" xfId="367" applyAlignment="1">
      <alignment horizontal="left"/>
    </xf>
    <xf numFmtId="0" fontId="10" fillId="0" borderId="0" xfId="367" applyFont="1" applyAlignment="1">
      <alignment horizontal="left"/>
    </xf>
    <xf numFmtId="0" fontId="4" fillId="4" borderId="85" xfId="367" applyFill="1" applyBorder="1" applyAlignment="1">
      <alignment horizontal="right" vertical="center" wrapText="1"/>
    </xf>
    <xf numFmtId="2" fontId="7" fillId="40" borderId="86" xfId="367" applyNumberFormat="1" applyFont="1" applyFill="1" applyBorder="1" applyAlignment="1" applyProtection="1">
      <alignment vertical="center" wrapText="1"/>
      <protection locked="0"/>
    </xf>
    <xf numFmtId="0" fontId="4" fillId="0" borderId="0" xfId="367" applyProtection="1">
      <protection locked="0"/>
    </xf>
    <xf numFmtId="0" fontId="2" fillId="0" borderId="0" xfId="367" applyFont="1" applyProtection="1">
      <protection locked="0"/>
    </xf>
    <xf numFmtId="0" fontId="78" fillId="0" borderId="0" xfId="367" applyFont="1" applyProtection="1">
      <protection locked="0"/>
    </xf>
    <xf numFmtId="0" fontId="4" fillId="5" borderId="7" xfId="367" applyFill="1" applyBorder="1"/>
    <xf numFmtId="0" fontId="12" fillId="5" borderId="0" xfId="367" applyFont="1" applyFill="1" applyAlignment="1">
      <alignment vertical="center"/>
    </xf>
    <xf numFmtId="0" fontId="4" fillId="0" borderId="0" xfId="367" applyAlignment="1" applyProtection="1">
      <alignment horizontal="left"/>
      <protection locked="0"/>
    </xf>
    <xf numFmtId="0" fontId="4" fillId="5" borderId="0" xfId="367" applyFill="1" applyAlignment="1">
      <alignment horizontal="left" vertical="center"/>
    </xf>
    <xf numFmtId="0" fontId="81" fillId="5" borderId="0" xfId="367" applyFont="1" applyFill="1" applyAlignment="1">
      <alignment horizontal="left" vertical="center"/>
    </xf>
    <xf numFmtId="0" fontId="81" fillId="0" borderId="0" xfId="367" applyFont="1" applyAlignment="1">
      <alignment horizontal="left" vertical="center"/>
    </xf>
    <xf numFmtId="0" fontId="7" fillId="0" borderId="0" xfId="367" applyFont="1" applyAlignment="1">
      <alignment vertical="center" wrapText="1"/>
    </xf>
    <xf numFmtId="0" fontId="4" fillId="10" borderId="3" xfId="367" applyFill="1" applyBorder="1"/>
    <xf numFmtId="0" fontId="4" fillId="10" borderId="2" xfId="367" applyFill="1" applyBorder="1"/>
    <xf numFmtId="0" fontId="74" fillId="10" borderId="23" xfId="367" applyFont="1" applyFill="1" applyBorder="1" applyAlignment="1" applyProtection="1">
      <alignment horizontal="left" vertical="center"/>
      <protection locked="0"/>
    </xf>
    <xf numFmtId="0" fontId="84" fillId="5" borderId="0" xfId="367" applyFont="1" applyFill="1" applyAlignment="1">
      <alignment horizontal="left" vertical="center"/>
    </xf>
    <xf numFmtId="0" fontId="80" fillId="0" borderId="0" xfId="367" applyFont="1" applyAlignment="1">
      <alignment horizontal="center" wrapText="1"/>
    </xf>
    <xf numFmtId="189" fontId="79" fillId="53" borderId="11" xfId="367" applyNumberFormat="1" applyFont="1" applyFill="1" applyBorder="1" applyAlignment="1">
      <alignment horizontal="right"/>
    </xf>
    <xf numFmtId="189" fontId="79" fillId="53" borderId="24" xfId="367" applyNumberFormat="1" applyFont="1" applyFill="1" applyBorder="1" applyAlignment="1">
      <alignment horizontal="right" vertical="center"/>
    </xf>
    <xf numFmtId="189" fontId="79" fillId="53" borderId="79" xfId="367" applyNumberFormat="1" applyFont="1" applyFill="1" applyBorder="1" applyAlignment="1">
      <alignment horizontal="right" vertical="center"/>
    </xf>
    <xf numFmtId="189" fontId="79" fillId="53" borderId="80" xfId="367" applyNumberFormat="1" applyFont="1" applyFill="1" applyBorder="1" applyAlignment="1">
      <alignment horizontal="right" vertical="center"/>
    </xf>
    <xf numFmtId="2" fontId="7" fillId="53" borderId="73" xfId="367" applyNumberFormat="1" applyFont="1" applyFill="1" applyBorder="1" applyAlignment="1">
      <alignment horizontal="right"/>
    </xf>
    <xf numFmtId="2" fontId="7" fillId="53" borderId="24" xfId="367" applyNumberFormat="1" applyFont="1" applyFill="1" applyBorder="1" applyAlignment="1">
      <alignment horizontal="right"/>
    </xf>
    <xf numFmtId="0" fontId="79" fillId="53" borderId="24" xfId="367" applyFont="1" applyFill="1" applyBorder="1" applyAlignment="1">
      <alignment vertical="center"/>
    </xf>
    <xf numFmtId="0" fontId="79" fillId="53" borderId="23" xfId="367" applyFont="1" applyFill="1" applyBorder="1" applyAlignment="1">
      <alignment vertical="center"/>
    </xf>
    <xf numFmtId="0" fontId="6" fillId="0" borderId="0" xfId="367" applyFont="1" applyAlignment="1">
      <alignment horizontal="left"/>
    </xf>
    <xf numFmtId="189" fontId="7" fillId="5" borderId="2" xfId="367" applyNumberFormat="1" applyFont="1" applyFill="1" applyBorder="1" applyAlignment="1">
      <alignment horizontal="right" vertical="center"/>
    </xf>
    <xf numFmtId="0" fontId="7" fillId="5" borderId="0" xfId="367" applyFont="1" applyFill="1" applyAlignment="1">
      <alignment horizontal="left" wrapText="1"/>
    </xf>
    <xf numFmtId="0" fontId="6" fillId="0" borderId="0" xfId="367" applyFont="1" applyAlignment="1">
      <alignment horizontal="left" wrapText="1"/>
    </xf>
    <xf numFmtId="189" fontId="79" fillId="53" borderId="30" xfId="367" applyNumberFormat="1" applyFont="1" applyFill="1" applyBorder="1" applyAlignment="1">
      <alignment horizontal="right"/>
    </xf>
    <xf numFmtId="189" fontId="79" fillId="53" borderId="5" xfId="367" applyNumberFormat="1" applyFont="1" applyFill="1" applyBorder="1" applyAlignment="1">
      <alignment horizontal="right" vertical="center"/>
    </xf>
    <xf numFmtId="189" fontId="79" fillId="53" borderId="72" xfId="367" applyNumberFormat="1" applyFont="1" applyFill="1" applyBorder="1" applyAlignment="1">
      <alignment horizontal="right" vertical="center"/>
    </xf>
    <xf numFmtId="189" fontId="79" fillId="53" borderId="71" xfId="367" applyNumberFormat="1" applyFont="1" applyFill="1" applyBorder="1" applyAlignment="1">
      <alignment horizontal="right" vertical="center"/>
    </xf>
    <xf numFmtId="189" fontId="79" fillId="53" borderId="25" xfId="367" applyNumberFormat="1" applyFont="1" applyFill="1" applyBorder="1" applyAlignment="1">
      <alignment horizontal="right"/>
    </xf>
    <xf numFmtId="189" fontId="79" fillId="53" borderId="24" xfId="367" applyNumberFormat="1" applyFont="1" applyFill="1" applyBorder="1" applyAlignment="1">
      <alignment horizontal="right"/>
    </xf>
    <xf numFmtId="0" fontId="79" fillId="53" borderId="24" xfId="367" applyFont="1" applyFill="1" applyBorder="1" applyAlignment="1">
      <alignment wrapText="1"/>
    </xf>
    <xf numFmtId="189" fontId="4" fillId="32" borderId="30" xfId="367" applyNumberFormat="1" applyFill="1" applyBorder="1" applyAlignment="1">
      <alignment horizontal="right"/>
    </xf>
    <xf numFmtId="189" fontId="4" fillId="5" borderId="74" xfId="367" applyNumberFormat="1" applyFill="1" applyBorder="1" applyAlignment="1">
      <alignment horizontal="right" vertical="center"/>
    </xf>
    <xf numFmtId="189" fontId="4" fillId="5" borderId="46" xfId="367" applyNumberFormat="1" applyFill="1" applyBorder="1" applyAlignment="1">
      <alignment horizontal="right" vertical="center"/>
    </xf>
    <xf numFmtId="189" fontId="4" fillId="5" borderId="70" xfId="367" applyNumberFormat="1" applyFill="1" applyBorder="1" applyAlignment="1">
      <alignment horizontal="right" vertical="center"/>
    </xf>
    <xf numFmtId="189" fontId="4" fillId="5" borderId="55" xfId="367" applyNumberFormat="1" applyFill="1" applyBorder="1" applyAlignment="1">
      <alignment horizontal="right" vertical="center"/>
    </xf>
    <xf numFmtId="189" fontId="4" fillId="32" borderId="47" xfId="367" applyNumberFormat="1" applyFill="1" applyBorder="1" applyAlignment="1">
      <alignment horizontal="left" vertical="center"/>
    </xf>
    <xf numFmtId="189" fontId="4" fillId="32" borderId="5" xfId="367" applyNumberFormat="1" applyFill="1" applyBorder="1" applyAlignment="1">
      <alignment horizontal="right" vertical="center"/>
    </xf>
    <xf numFmtId="0" fontId="4" fillId="4" borderId="45" xfId="367" applyFill="1" applyBorder="1" applyAlignment="1">
      <alignment horizontal="right" indent="2"/>
    </xf>
    <xf numFmtId="0" fontId="4" fillId="5" borderId="22" xfId="367" applyFill="1" applyBorder="1" applyAlignment="1">
      <alignment horizontal="right" indent="2"/>
    </xf>
    <xf numFmtId="189" fontId="4" fillId="32" borderId="6" xfId="367" applyNumberFormat="1" applyFill="1" applyBorder="1" applyAlignment="1">
      <alignment horizontal="right"/>
    </xf>
    <xf numFmtId="189" fontId="4" fillId="32" borderId="30" xfId="367" applyNumberFormat="1" applyFill="1" applyBorder="1" applyAlignment="1">
      <alignment horizontal="right" vertical="center"/>
    </xf>
    <xf numFmtId="189" fontId="4" fillId="5" borderId="87" xfId="367" applyNumberFormat="1" applyFill="1" applyBorder="1" applyAlignment="1">
      <alignment horizontal="right" vertical="center"/>
    </xf>
    <xf numFmtId="189" fontId="4" fillId="5" borderId="68" xfId="367" applyNumberFormat="1" applyFill="1" applyBorder="1" applyAlignment="1">
      <alignment horizontal="right" vertical="center"/>
    </xf>
    <xf numFmtId="189" fontId="4" fillId="5" borderId="69" xfId="367" applyNumberFormat="1" applyFill="1" applyBorder="1" applyAlignment="1">
      <alignment horizontal="right" vertical="center"/>
    </xf>
    <xf numFmtId="189" fontId="4" fillId="5" borderId="16" xfId="367" applyNumberFormat="1" applyFill="1" applyBorder="1" applyAlignment="1">
      <alignment horizontal="right" vertical="center"/>
    </xf>
    <xf numFmtId="189" fontId="4" fillId="5" borderId="22" xfId="367" applyNumberFormat="1" applyFill="1" applyBorder="1" applyAlignment="1">
      <alignment horizontal="right" vertical="center"/>
    </xf>
    <xf numFmtId="189" fontId="4" fillId="32" borderId="0" xfId="367" applyNumberFormat="1" applyFill="1" applyAlignment="1">
      <alignment horizontal="left" vertical="center"/>
    </xf>
    <xf numFmtId="189" fontId="4" fillId="32" borderId="0" xfId="367" applyNumberFormat="1" applyFill="1" applyAlignment="1">
      <alignment horizontal="right" vertical="center"/>
    </xf>
    <xf numFmtId="0" fontId="4" fillId="4" borderId="7" xfId="367" applyFill="1" applyBorder="1" applyAlignment="1">
      <alignment horizontal="right" indent="2"/>
    </xf>
    <xf numFmtId="0" fontId="4" fillId="5" borderId="18" xfId="367" applyFill="1" applyBorder="1" applyAlignment="1">
      <alignment horizontal="right" indent="2"/>
    </xf>
    <xf numFmtId="0" fontId="6" fillId="5" borderId="0" xfId="367" applyFont="1" applyFill="1"/>
    <xf numFmtId="189" fontId="4" fillId="32" borderId="8" xfId="367" applyNumberFormat="1" applyFill="1" applyBorder="1" applyAlignment="1">
      <alignment horizontal="right" vertical="center"/>
    </xf>
    <xf numFmtId="189" fontId="4" fillId="32" borderId="45" xfId="367" applyNumberFormat="1" applyFill="1" applyBorder="1" applyAlignment="1">
      <alignment horizontal="right" vertical="center"/>
    </xf>
    <xf numFmtId="189" fontId="4" fillId="5" borderId="67" xfId="367" applyNumberFormat="1" applyFill="1" applyBorder="1" applyAlignment="1">
      <alignment horizontal="right" vertical="center"/>
    </xf>
    <xf numFmtId="189" fontId="4" fillId="5" borderId="61" xfId="367" applyNumberFormat="1" applyFill="1" applyBorder="1" applyAlignment="1">
      <alignment horizontal="right" vertical="center"/>
    </xf>
    <xf numFmtId="189" fontId="4" fillId="5" borderId="62" xfId="367" applyNumberFormat="1" applyFill="1" applyBorder="1" applyAlignment="1">
      <alignment horizontal="right" vertical="center"/>
    </xf>
    <xf numFmtId="189" fontId="4" fillId="5" borderId="56" xfId="367" applyNumberFormat="1" applyFill="1" applyBorder="1" applyAlignment="1">
      <alignment horizontal="right" vertical="center"/>
    </xf>
    <xf numFmtId="189" fontId="4" fillId="5" borderId="44" xfId="367" applyNumberFormat="1" applyFill="1" applyBorder="1" applyAlignment="1">
      <alignment horizontal="right" vertical="center"/>
    </xf>
    <xf numFmtId="189" fontId="4" fillId="32" borderId="3" xfId="367" applyNumberFormat="1" applyFill="1" applyBorder="1" applyAlignment="1">
      <alignment horizontal="right" vertical="center"/>
    </xf>
    <xf numFmtId="189" fontId="4" fillId="32" borderId="2" xfId="367" applyNumberFormat="1" applyFill="1" applyBorder="1" applyAlignment="1">
      <alignment horizontal="right" vertical="center"/>
    </xf>
    <xf numFmtId="189" fontId="4" fillId="32" borderId="23" xfId="367" applyNumberFormat="1" applyFill="1" applyBorder="1" applyAlignment="1">
      <alignment horizontal="right" vertical="center"/>
    </xf>
    <xf numFmtId="189" fontId="4" fillId="5" borderId="77" xfId="367" applyNumberFormat="1" applyFill="1" applyBorder="1" applyAlignment="1">
      <alignment horizontal="right" vertical="center"/>
    </xf>
    <xf numFmtId="189" fontId="4" fillId="5" borderId="59" xfId="367" applyNumberFormat="1" applyFill="1" applyBorder="1" applyAlignment="1">
      <alignment horizontal="right" vertical="center"/>
    </xf>
    <xf numFmtId="189" fontId="4" fillId="5" borderId="54" xfId="367" applyNumberFormat="1" applyFill="1" applyBorder="1" applyAlignment="1">
      <alignment horizontal="right" vertical="center"/>
    </xf>
    <xf numFmtId="189" fontId="4" fillId="5" borderId="24" xfId="367" applyNumberFormat="1" applyFill="1" applyBorder="1" applyAlignment="1">
      <alignment horizontal="right" vertical="center"/>
    </xf>
    <xf numFmtId="0" fontId="4" fillId="4" borderId="4" xfId="367" applyFill="1" applyBorder="1" applyAlignment="1">
      <alignment horizontal="right" indent="2"/>
    </xf>
    <xf numFmtId="0" fontId="4" fillId="5" borderId="14" xfId="367" applyFill="1" applyBorder="1" applyAlignment="1">
      <alignment horizontal="right" indent="2"/>
    </xf>
    <xf numFmtId="0" fontId="61" fillId="4" borderId="6" xfId="367" applyFont="1" applyFill="1" applyBorder="1" applyAlignment="1">
      <alignment horizontal="left" vertical="center"/>
    </xf>
    <xf numFmtId="0" fontId="7" fillId="52" borderId="65" xfId="367" applyFont="1" applyFill="1" applyBorder="1" applyAlignment="1">
      <alignment horizontal="right" vertical="center"/>
    </xf>
    <xf numFmtId="0" fontId="7" fillId="52" borderId="64" xfId="367" applyFont="1" applyFill="1" applyBorder="1" applyAlignment="1">
      <alignment horizontal="right" vertical="center"/>
    </xf>
    <xf numFmtId="0" fontId="7" fillId="52" borderId="63" xfId="367" applyFont="1" applyFill="1" applyBorder="1" applyAlignment="1">
      <alignment horizontal="right" vertical="center"/>
    </xf>
    <xf numFmtId="0" fontId="7" fillId="6" borderId="65" xfId="367" applyFont="1" applyFill="1" applyBorder="1" applyAlignment="1">
      <alignment horizontal="right" vertical="center"/>
    </xf>
    <xf numFmtId="0" fontId="7" fillId="6" borderId="64" xfId="367" applyFont="1" applyFill="1" applyBorder="1" applyAlignment="1">
      <alignment horizontal="right" vertical="center"/>
    </xf>
    <xf numFmtId="0" fontId="7" fillId="6" borderId="63" xfId="367" applyFont="1" applyFill="1" applyBorder="1" applyAlignment="1">
      <alignment horizontal="right" vertical="center"/>
    </xf>
    <xf numFmtId="0" fontId="6" fillId="5" borderId="0" xfId="367" applyFont="1" applyFill="1" applyProtection="1">
      <protection locked="0"/>
    </xf>
    <xf numFmtId="0" fontId="6" fillId="5" borderId="0" xfId="367" applyFont="1" applyFill="1" applyAlignment="1" applyProtection="1">
      <alignment horizontal="right"/>
      <protection locked="0"/>
    </xf>
    <xf numFmtId="0" fontId="61" fillId="4" borderId="11" xfId="367" applyFont="1" applyFill="1" applyBorder="1" applyAlignment="1">
      <alignment horizontal="left" vertical="center"/>
    </xf>
    <xf numFmtId="0" fontId="7" fillId="4" borderId="25" xfId="367" applyFont="1" applyFill="1" applyBorder="1" applyAlignment="1">
      <alignment horizontal="left" vertical="center"/>
    </xf>
    <xf numFmtId="0" fontId="7" fillId="4" borderId="24" xfId="367" applyFont="1" applyFill="1" applyBorder="1" applyAlignment="1">
      <alignment horizontal="left" vertical="center"/>
    </xf>
    <xf numFmtId="0" fontId="61" fillId="4" borderId="23" xfId="367" applyFont="1" applyFill="1" applyBorder="1" applyAlignment="1">
      <alignment horizontal="left" vertical="center"/>
    </xf>
    <xf numFmtId="0" fontId="7" fillId="0" borderId="0" xfId="367" applyFont="1" applyAlignment="1">
      <alignment horizontal="left"/>
    </xf>
    <xf numFmtId="189" fontId="4" fillId="5" borderId="0" xfId="367" applyNumberFormat="1" applyFill="1" applyAlignment="1">
      <alignment horizontal="right" vertical="center"/>
    </xf>
    <xf numFmtId="189" fontId="4" fillId="5" borderId="58" xfId="367" applyNumberFormat="1" applyFill="1" applyBorder="1" applyAlignment="1">
      <alignment horizontal="right" vertical="center"/>
    </xf>
    <xf numFmtId="189" fontId="4" fillId="5" borderId="57" xfId="367" applyNumberFormat="1" applyFill="1" applyBorder="1" applyAlignment="1">
      <alignment horizontal="right" vertical="center"/>
    </xf>
    <xf numFmtId="0" fontId="4" fillId="5" borderId="0" xfId="367" applyFill="1" applyProtection="1">
      <protection locked="0"/>
    </xf>
    <xf numFmtId="0" fontId="6" fillId="5" borderId="2" xfId="367" applyFont="1" applyFill="1" applyBorder="1"/>
    <xf numFmtId="186" fontId="79" fillId="53" borderId="11" xfId="367" applyNumberFormat="1" applyFont="1" applyFill="1" applyBorder="1" applyAlignment="1">
      <alignment vertical="center"/>
    </xf>
    <xf numFmtId="0" fontId="4" fillId="4" borderId="25" xfId="367" applyFill="1" applyBorder="1" applyAlignment="1">
      <alignment horizontal="left" vertical="center" wrapText="1" indent="1"/>
    </xf>
    <xf numFmtId="0" fontId="4" fillId="4" borderId="23" xfId="367" applyFill="1" applyBorder="1" applyAlignment="1">
      <alignment horizontal="left" vertical="center" wrapText="1" indent="1"/>
    </xf>
    <xf numFmtId="0" fontId="6" fillId="4" borderId="6" xfId="367" applyFont="1" applyFill="1" applyBorder="1"/>
    <xf numFmtId="2" fontId="7" fillId="4" borderId="30" xfId="367" applyNumberFormat="1" applyFont="1" applyFill="1" applyBorder="1"/>
    <xf numFmtId="186" fontId="4" fillId="35" borderId="46" xfId="367" applyNumberFormat="1" applyFill="1" applyBorder="1" applyAlignment="1" applyProtection="1">
      <alignment vertical="center" wrapText="1"/>
      <protection locked="0"/>
    </xf>
    <xf numFmtId="186" fontId="4" fillId="35" borderId="55" xfId="367" applyNumberFormat="1" applyFill="1" applyBorder="1" applyAlignment="1" applyProtection="1">
      <alignment vertical="center" wrapText="1"/>
      <protection locked="0"/>
    </xf>
    <xf numFmtId="186" fontId="4" fillId="35" borderId="44" xfId="367" applyNumberFormat="1" applyFill="1" applyBorder="1" applyAlignment="1" applyProtection="1">
      <alignment vertical="center" wrapText="1"/>
      <protection locked="0"/>
    </xf>
    <xf numFmtId="186" fontId="4" fillId="0" borderId="16" xfId="367" applyNumberFormat="1" applyBorder="1" applyAlignment="1">
      <alignment horizontal="right" wrapText="1"/>
    </xf>
    <xf numFmtId="0" fontId="4" fillId="0" borderId="50" xfId="367" applyBorder="1" applyAlignment="1">
      <alignment horizontal="left" vertical="center" wrapText="1" indent="1"/>
    </xf>
    <xf numFmtId="2" fontId="7" fillId="4" borderId="6" xfId="367" applyNumberFormat="1" applyFont="1" applyFill="1" applyBorder="1"/>
    <xf numFmtId="186" fontId="4" fillId="35" borderId="20" xfId="367" applyNumberFormat="1" applyFill="1" applyBorder="1" applyAlignment="1" applyProtection="1">
      <alignment vertical="center" wrapText="1"/>
      <protection locked="0"/>
    </xf>
    <xf numFmtId="186" fontId="4" fillId="35" borderId="69" xfId="367" applyNumberFormat="1" applyFill="1" applyBorder="1" applyAlignment="1" applyProtection="1">
      <alignment vertical="center" wrapText="1"/>
      <protection locked="0"/>
    </xf>
    <xf numFmtId="186" fontId="4" fillId="35" borderId="83" xfId="367" applyNumberFormat="1" applyFill="1" applyBorder="1" applyAlignment="1" applyProtection="1">
      <alignment vertical="center" wrapText="1"/>
      <protection locked="0"/>
    </xf>
    <xf numFmtId="186" fontId="4" fillId="0" borderId="28" xfId="367" applyNumberFormat="1" applyBorder="1" applyAlignment="1">
      <alignment horizontal="right" wrapText="1"/>
    </xf>
    <xf numFmtId="0" fontId="4" fillId="0" borderId="19" xfId="367" applyBorder="1" applyAlignment="1">
      <alignment horizontal="left" vertical="center" wrapText="1" indent="3"/>
    </xf>
    <xf numFmtId="186" fontId="4" fillId="35" borderId="89" xfId="367" applyNumberFormat="1" applyFill="1" applyBorder="1" applyAlignment="1" applyProtection="1">
      <alignment vertical="center" wrapText="1"/>
      <protection locked="0"/>
    </xf>
    <xf numFmtId="186" fontId="4" fillId="35" borderId="61" xfId="367" applyNumberFormat="1" applyFill="1" applyBorder="1" applyAlignment="1" applyProtection="1">
      <alignment vertical="center" wrapText="1"/>
      <protection locked="0"/>
    </xf>
    <xf numFmtId="186" fontId="4" fillId="35" borderId="17" xfId="367" applyNumberFormat="1" applyFill="1" applyBorder="1" applyAlignment="1" applyProtection="1">
      <alignment vertical="center" wrapText="1"/>
      <protection locked="0"/>
    </xf>
    <xf numFmtId="0" fontId="4" fillId="0" borderId="19" xfId="367" applyBorder="1" applyAlignment="1">
      <alignment horizontal="left" vertical="center" indent="3"/>
    </xf>
    <xf numFmtId="4" fontId="7" fillId="4" borderId="6" xfId="367" applyNumberFormat="1" applyFont="1" applyFill="1" applyBorder="1" applyAlignment="1" applyProtection="1">
      <alignment horizontal="right"/>
      <protection locked="0"/>
    </xf>
    <xf numFmtId="0" fontId="78" fillId="0" borderId="0" xfId="367" applyFont="1"/>
    <xf numFmtId="188" fontId="7" fillId="4" borderId="6" xfId="367" applyNumberFormat="1" applyFont="1" applyFill="1" applyBorder="1" applyAlignment="1" applyProtection="1">
      <alignment horizontal="right"/>
      <protection locked="0"/>
    </xf>
    <xf numFmtId="167" fontId="7" fillId="4" borderId="89" xfId="367" applyNumberFormat="1" applyFont="1" applyFill="1" applyBorder="1" applyAlignment="1">
      <alignment horizontal="left"/>
    </xf>
    <xf numFmtId="167" fontId="7" fillId="4" borderId="61" xfId="367" applyNumberFormat="1" applyFont="1" applyFill="1" applyBorder="1" applyAlignment="1">
      <alignment horizontal="left"/>
    </xf>
    <xf numFmtId="167" fontId="7" fillId="4" borderId="17" xfId="367" applyNumberFormat="1" applyFont="1" applyFill="1" applyBorder="1" applyAlignment="1">
      <alignment horizontal="left"/>
    </xf>
    <xf numFmtId="186" fontId="7" fillId="4" borderId="89" xfId="367" applyNumberFormat="1" applyFont="1" applyFill="1" applyBorder="1"/>
    <xf numFmtId="186" fontId="7" fillId="4" borderId="61" xfId="367" applyNumberFormat="1" applyFont="1" applyFill="1" applyBorder="1"/>
    <xf numFmtId="186" fontId="7" fillId="4" borderId="17" xfId="367" applyNumberFormat="1" applyFont="1" applyFill="1" applyBorder="1"/>
    <xf numFmtId="0" fontId="7" fillId="4" borderId="28" xfId="367" applyFont="1" applyFill="1" applyBorder="1" applyAlignment="1">
      <alignment vertical="center"/>
    </xf>
    <xf numFmtId="0" fontId="76" fillId="4" borderId="19" xfId="367" applyFont="1" applyFill="1" applyBorder="1" applyAlignment="1">
      <alignment horizontal="left" vertical="center" wrapText="1" indent="1"/>
    </xf>
    <xf numFmtId="187" fontId="7" fillId="4" borderId="4" xfId="367" applyNumberFormat="1" applyFont="1" applyFill="1" applyBorder="1" applyAlignment="1" applyProtection="1">
      <alignment horizontal="left"/>
      <protection locked="0"/>
    </xf>
    <xf numFmtId="189" fontId="4" fillId="5" borderId="78" xfId="367" applyNumberFormat="1" applyFill="1" applyBorder="1" applyAlignment="1">
      <alignment horizontal="right" vertical="center"/>
    </xf>
    <xf numFmtId="189" fontId="4" fillId="5" borderId="66" xfId="367" applyNumberFormat="1" applyFill="1" applyBorder="1" applyAlignment="1">
      <alignment horizontal="right" vertical="center"/>
    </xf>
    <xf numFmtId="2" fontId="7" fillId="4" borderId="4" xfId="367" applyNumberFormat="1" applyFont="1" applyFill="1" applyBorder="1"/>
    <xf numFmtId="186" fontId="7" fillId="35" borderId="78" xfId="367" applyNumberFormat="1" applyFont="1" applyFill="1" applyBorder="1" applyAlignment="1" applyProtection="1">
      <alignment vertical="center" wrapText="1"/>
      <protection locked="0"/>
    </xf>
    <xf numFmtId="186" fontId="7" fillId="35" borderId="54" xfId="367" applyNumberFormat="1" applyFont="1" applyFill="1" applyBorder="1" applyAlignment="1" applyProtection="1">
      <alignment vertical="center" wrapText="1"/>
      <protection locked="0"/>
    </xf>
    <xf numFmtId="186" fontId="7" fillId="35" borderId="66" xfId="367" applyNumberFormat="1" applyFont="1" applyFill="1" applyBorder="1" applyAlignment="1" applyProtection="1">
      <alignment vertical="center" wrapText="1"/>
      <protection locked="0"/>
    </xf>
    <xf numFmtId="186" fontId="4" fillId="0" borderId="27" xfId="367" applyNumberFormat="1" applyBorder="1" applyAlignment="1">
      <alignment horizontal="right" vertical="center" wrapText="1"/>
    </xf>
    <xf numFmtId="0" fontId="4" fillId="0" borderId="49" xfId="367" applyBorder="1" applyAlignment="1">
      <alignment horizontal="left" vertical="center" wrapText="1" indent="1"/>
    </xf>
    <xf numFmtId="0" fontId="7" fillId="0" borderId="47" xfId="367" applyFont="1" applyBorder="1" applyAlignment="1">
      <alignment horizontal="right" vertical="center"/>
    </xf>
    <xf numFmtId="0" fontId="4" fillId="0" borderId="7" xfId="367" applyBorder="1"/>
    <xf numFmtId="0" fontId="7" fillId="0" borderId="8" xfId="367" applyFont="1" applyBorder="1" applyAlignment="1">
      <alignment horizontal="center" vertical="center"/>
    </xf>
    <xf numFmtId="0" fontId="75" fillId="5" borderId="0" xfId="367" applyFont="1" applyFill="1"/>
    <xf numFmtId="0" fontId="74" fillId="5" borderId="0" xfId="367" applyFont="1" applyFill="1" applyAlignment="1" applyProtection="1">
      <alignment horizontal="left" vertical="center"/>
      <protection locked="0"/>
    </xf>
    <xf numFmtId="0" fontId="5" fillId="0" borderId="3" xfId="367" applyFont="1" applyBorder="1" applyAlignment="1">
      <alignment horizontal="center"/>
    </xf>
    <xf numFmtId="0" fontId="74" fillId="10" borderId="25" xfId="367" applyFont="1" applyFill="1" applyBorder="1" applyAlignment="1" applyProtection="1">
      <alignment horizontal="left" vertical="center"/>
      <protection locked="0"/>
    </xf>
    <xf numFmtId="0" fontId="74" fillId="10" borderId="24" xfId="367" applyFont="1" applyFill="1" applyBorder="1" applyAlignment="1" applyProtection="1">
      <alignment horizontal="left" vertical="center"/>
      <protection locked="0"/>
    </xf>
    <xf numFmtId="0" fontId="4" fillId="0" borderId="0" xfId="367" applyAlignment="1">
      <alignment horizontal="right"/>
    </xf>
    <xf numFmtId="0" fontId="76" fillId="0" borderId="0" xfId="367" applyFont="1" applyAlignment="1">
      <alignment vertical="center"/>
    </xf>
    <xf numFmtId="0" fontId="4" fillId="0" borderId="5" xfId="367" applyBorder="1"/>
    <xf numFmtId="186" fontId="77" fillId="0" borderId="5" xfId="367" applyNumberFormat="1" applyFont="1" applyBorder="1"/>
    <xf numFmtId="186" fontId="77" fillId="0" borderId="0" xfId="367" applyNumberFormat="1" applyFont="1"/>
    <xf numFmtId="0" fontId="76" fillId="0" borderId="24" xfId="367" applyFont="1" applyBorder="1" applyAlignment="1">
      <alignment vertical="center"/>
    </xf>
    <xf numFmtId="186" fontId="79" fillId="53" borderId="63" xfId="367" applyNumberFormat="1" applyFont="1" applyFill="1" applyBorder="1" applyAlignment="1">
      <alignment horizontal="right" wrapText="1"/>
    </xf>
    <xf numFmtId="186" fontId="4" fillId="5" borderId="62" xfId="367" applyNumberFormat="1" applyFill="1" applyBorder="1" applyAlignment="1">
      <alignment horizontal="right" wrapText="1"/>
    </xf>
    <xf numFmtId="186" fontId="4" fillId="5" borderId="61" xfId="367" applyNumberFormat="1" applyFill="1" applyBorder="1" applyAlignment="1">
      <alignment horizontal="right" wrapText="1"/>
    </xf>
    <xf numFmtId="186" fontId="4" fillId="5" borderId="17" xfId="367" applyNumberFormat="1" applyFill="1" applyBorder="1" applyAlignment="1">
      <alignment horizontal="right" wrapText="1"/>
    </xf>
    <xf numFmtId="186" fontId="4" fillId="35" borderId="62" xfId="367" applyNumberFormat="1" applyFill="1" applyBorder="1" applyAlignment="1" applyProtection="1">
      <alignment vertical="center" wrapText="1"/>
      <protection locked="0"/>
    </xf>
    <xf numFmtId="186" fontId="4" fillId="0" borderId="0" xfId="367" applyNumberFormat="1" applyAlignment="1">
      <alignment horizontal="right" wrapText="1"/>
    </xf>
    <xf numFmtId="0" fontId="7" fillId="4" borderId="62" xfId="367" applyFont="1" applyFill="1" applyBorder="1" applyAlignment="1">
      <alignment vertical="center"/>
    </xf>
    <xf numFmtId="0" fontId="7" fillId="4" borderId="61" xfId="367" applyFont="1" applyFill="1" applyBorder="1" applyAlignment="1">
      <alignment vertical="center"/>
    </xf>
    <xf numFmtId="0" fontId="7" fillId="4" borderId="17" xfId="367" applyFont="1" applyFill="1" applyBorder="1" applyAlignment="1">
      <alignment vertical="center"/>
    </xf>
    <xf numFmtId="186" fontId="4" fillId="5" borderId="59" xfId="367" applyNumberFormat="1" applyFill="1" applyBorder="1" applyAlignment="1">
      <alignment horizontal="right" vertical="center" wrapText="1"/>
    </xf>
    <xf numFmtId="186" fontId="4" fillId="5" borderId="54" xfId="367" applyNumberFormat="1" applyFill="1" applyBorder="1" applyAlignment="1">
      <alignment horizontal="right" vertical="center" wrapText="1"/>
    </xf>
    <xf numFmtId="186" fontId="4" fillId="5" borderId="66" xfId="367" applyNumberFormat="1" applyFill="1" applyBorder="1" applyAlignment="1">
      <alignment horizontal="right" vertical="center" wrapText="1"/>
    </xf>
    <xf numFmtId="0" fontId="5" fillId="0" borderId="2" xfId="367" applyFont="1" applyBorder="1" applyAlignment="1">
      <alignment horizontal="center"/>
    </xf>
    <xf numFmtId="0" fontId="85" fillId="5" borderId="1" xfId="367" applyFont="1" applyFill="1" applyBorder="1"/>
    <xf numFmtId="0" fontId="4" fillId="5" borderId="0" xfId="367" applyFill="1" applyAlignment="1">
      <alignment horizontal="left" vertical="top" wrapText="1"/>
    </xf>
    <xf numFmtId="0" fontId="81" fillId="5" borderId="0" xfId="367" applyFont="1" applyFill="1"/>
    <xf numFmtId="0" fontId="81" fillId="11" borderId="0" xfId="367" applyFont="1" applyFill="1" applyAlignment="1">
      <alignment vertical="center"/>
    </xf>
    <xf numFmtId="0" fontId="84" fillId="5" borderId="0" xfId="367" applyFont="1" applyFill="1" applyProtection="1">
      <protection locked="0"/>
    </xf>
    <xf numFmtId="192" fontId="4" fillId="5" borderId="90" xfId="367" applyNumberFormat="1" applyFill="1" applyBorder="1" applyAlignment="1">
      <alignment horizontal="right" vertical="center" wrapText="1"/>
    </xf>
    <xf numFmtId="192" fontId="4" fillId="5" borderId="91" xfId="367" applyNumberFormat="1" applyFill="1" applyBorder="1" applyAlignment="1">
      <alignment horizontal="right" vertical="center" wrapText="1"/>
    </xf>
    <xf numFmtId="192" fontId="4" fillId="5" borderId="92" xfId="367" applyNumberFormat="1" applyFill="1" applyBorder="1" applyAlignment="1">
      <alignment horizontal="right" vertical="center" wrapText="1"/>
    </xf>
    <xf numFmtId="2" fontId="4" fillId="5" borderId="0" xfId="367" applyNumberFormat="1" applyFill="1" applyAlignment="1">
      <alignment horizontal="right" vertical="center" wrapText="1"/>
    </xf>
    <xf numFmtId="193" fontId="4" fillId="5" borderId="0" xfId="367" applyNumberFormat="1" applyFill="1"/>
    <xf numFmtId="10" fontId="4" fillId="5" borderId="93" xfId="367" applyNumberFormat="1" applyFill="1" applyBorder="1" applyAlignment="1">
      <alignment horizontal="right" vertical="center" wrapText="1"/>
    </xf>
    <xf numFmtId="10" fontId="4" fillId="5" borderId="48" xfId="367" applyNumberFormat="1" applyFill="1" applyBorder="1" applyAlignment="1">
      <alignment horizontal="right" vertical="center" wrapText="1"/>
    </xf>
    <xf numFmtId="10" fontId="4" fillId="5" borderId="94" xfId="367" applyNumberFormat="1" applyFill="1" applyBorder="1" applyAlignment="1">
      <alignment horizontal="right" vertical="center" wrapText="1"/>
    </xf>
    <xf numFmtId="0" fontId="4" fillId="0" borderId="18" xfId="367" applyBorder="1" applyAlignment="1">
      <alignment horizontal="left" vertical="center" indent="1"/>
    </xf>
    <xf numFmtId="0" fontId="7" fillId="8" borderId="3" xfId="367" applyFont="1" applyFill="1" applyBorder="1" applyAlignment="1">
      <alignment horizontal="right" vertical="center"/>
    </xf>
    <xf numFmtId="0" fontId="7" fillId="8" borderId="95" xfId="367" applyFont="1" applyFill="1" applyBorder="1" applyAlignment="1">
      <alignment horizontal="right" vertical="center"/>
    </xf>
    <xf numFmtId="0" fontId="7" fillId="8" borderId="75" xfId="367" applyFont="1" applyFill="1" applyBorder="1" applyAlignment="1">
      <alignment horizontal="right" vertical="center"/>
    </xf>
    <xf numFmtId="0" fontId="61" fillId="5" borderId="7" xfId="367" applyFont="1" applyFill="1" applyBorder="1" applyAlignment="1" applyProtection="1">
      <alignment vertical="center" wrapText="1"/>
      <protection locked="0"/>
    </xf>
    <xf numFmtId="0" fontId="52" fillId="4" borderId="25" xfId="367" applyFont="1" applyFill="1" applyBorder="1" applyAlignment="1">
      <alignment horizontal="left" vertical="center"/>
    </xf>
    <xf numFmtId="0" fontId="52" fillId="4" borderId="2" xfId="367" applyFont="1" applyFill="1" applyBorder="1" applyAlignment="1">
      <alignment horizontal="left" vertical="center"/>
    </xf>
    <xf numFmtId="0" fontId="52" fillId="4" borderId="23" xfId="367" applyFont="1" applyFill="1" applyBorder="1" applyAlignment="1">
      <alignment horizontal="left" vertical="center"/>
    </xf>
    <xf numFmtId="0" fontId="4" fillId="5" borderId="0" xfId="367" applyFill="1" applyAlignment="1">
      <alignment vertical="top" wrapText="1"/>
    </xf>
    <xf numFmtId="0" fontId="4" fillId="5" borderId="5" xfId="367" applyFill="1" applyBorder="1" applyAlignment="1">
      <alignment horizontal="left" vertical="top" wrapText="1"/>
    </xf>
    <xf numFmtId="0" fontId="7" fillId="5" borderId="5" xfId="367" applyFont="1" applyFill="1" applyBorder="1" applyAlignment="1">
      <alignment horizontal="left" vertical="top" wrapText="1"/>
    </xf>
    <xf numFmtId="0" fontId="7" fillId="5" borderId="0" xfId="367" applyFont="1" applyFill="1" applyAlignment="1">
      <alignment horizontal="left" vertical="top" wrapText="1"/>
    </xf>
    <xf numFmtId="0" fontId="4" fillId="0" borderId="0" xfId="367" applyAlignment="1">
      <alignment vertical="top" wrapText="1"/>
    </xf>
    <xf numFmtId="0" fontId="4" fillId="5" borderId="0" xfId="367" applyFill="1" applyAlignment="1" applyProtection="1">
      <alignment horizontal="left" vertical="top" wrapText="1"/>
      <protection locked="0"/>
    </xf>
    <xf numFmtId="0" fontId="7" fillId="5" borderId="0" xfId="367" applyFont="1" applyFill="1" applyAlignment="1">
      <alignment vertical="center" wrapText="1"/>
    </xf>
    <xf numFmtId="0" fontId="72" fillId="50" borderId="0" xfId="367" applyFont="1" applyFill="1"/>
    <xf numFmtId="0" fontId="60" fillId="0" borderId="0" xfId="367" applyFont="1" applyAlignment="1">
      <alignment vertical="center"/>
    </xf>
    <xf numFmtId="0" fontId="60" fillId="48" borderId="0" xfId="367" applyFont="1" applyFill="1" applyAlignment="1">
      <alignment vertical="center" wrapText="1"/>
    </xf>
    <xf numFmtId="0" fontId="60" fillId="48" borderId="0" xfId="367" applyFont="1" applyFill="1" applyAlignment="1">
      <alignment vertical="center"/>
    </xf>
    <xf numFmtId="0" fontId="60" fillId="48" borderId="0" xfId="367" applyFont="1" applyFill="1" applyAlignment="1">
      <alignment horizontal="left" vertical="center"/>
    </xf>
    <xf numFmtId="0" fontId="72" fillId="50" borderId="0" xfId="367" applyFont="1" applyFill="1" applyAlignment="1">
      <alignment vertical="center"/>
    </xf>
    <xf numFmtId="0" fontId="7" fillId="0" borderId="0" xfId="367" applyFont="1" applyAlignment="1">
      <alignment wrapText="1"/>
    </xf>
    <xf numFmtId="0" fontId="86" fillId="11" borderId="0" xfId="708" quotePrefix="1" applyNumberFormat="1" applyFont="1">
      <alignment vertical="center"/>
    </xf>
    <xf numFmtId="49" fontId="86" fillId="11" borderId="0" xfId="708" applyFont="1">
      <alignment vertical="center"/>
    </xf>
    <xf numFmtId="0" fontId="86" fillId="11" borderId="0" xfId="708" applyNumberFormat="1" applyFont="1">
      <alignment vertical="center"/>
    </xf>
    <xf numFmtId="0" fontId="72" fillId="49" borderId="0" xfId="709">
      <alignment vertical="center"/>
    </xf>
    <xf numFmtId="0" fontId="0" fillId="0" borderId="0" xfId="0" quotePrefix="1"/>
    <xf numFmtId="0" fontId="6" fillId="5" borderId="0" xfId="0" applyFont="1" applyFill="1"/>
    <xf numFmtId="0" fontId="0" fillId="0" borderId="0" xfId="0" applyAlignment="1">
      <alignment vertical="center"/>
    </xf>
    <xf numFmtId="0" fontId="6" fillId="5" borderId="0" xfId="0" applyFont="1" applyFill="1" applyAlignment="1">
      <alignment vertical="center"/>
    </xf>
    <xf numFmtId="49" fontId="72" fillId="11" borderId="0" xfId="708">
      <alignment vertical="center"/>
    </xf>
    <xf numFmtId="0" fontId="86" fillId="11" borderId="0" xfId="708" applyNumberFormat="1" applyFont="1" applyAlignment="1">
      <alignment horizontal="left" vertical="center"/>
    </xf>
    <xf numFmtId="0" fontId="72" fillId="5" borderId="0" xfId="709" applyFill="1">
      <alignment vertical="center"/>
    </xf>
    <xf numFmtId="0" fontId="72" fillId="10" borderId="0" xfId="709" applyFill="1">
      <alignment vertical="center"/>
    </xf>
    <xf numFmtId="0" fontId="61" fillId="10" borderId="0" xfId="709" applyFont="1" applyFill="1">
      <alignment vertical="center"/>
    </xf>
    <xf numFmtId="0" fontId="90" fillId="5" borderId="0" xfId="709" applyFont="1" applyFill="1" applyAlignment="1">
      <alignment horizontal="justify" vertical="center" wrapText="1"/>
    </xf>
    <xf numFmtId="0" fontId="0" fillId="0" borderId="0" xfId="0" applyAlignment="1">
      <alignment horizontal="center"/>
    </xf>
    <xf numFmtId="49" fontId="92" fillId="5" borderId="0" xfId="708" applyFont="1" applyFill="1">
      <alignment vertical="center"/>
    </xf>
    <xf numFmtId="0" fontId="0" fillId="5" borderId="0" xfId="0" applyFill="1"/>
    <xf numFmtId="0" fontId="93" fillId="5" borderId="0" xfId="0" applyFont="1" applyFill="1"/>
    <xf numFmtId="0" fontId="93" fillId="47" borderId="0" xfId="0" applyFont="1" applyFill="1"/>
    <xf numFmtId="0" fontId="93" fillId="47" borderId="0" xfId="0" applyFont="1" applyFill="1" applyAlignment="1">
      <alignment vertical="top"/>
    </xf>
    <xf numFmtId="0" fontId="93" fillId="47" borderId="0" xfId="0" applyFont="1" applyFill="1" applyAlignment="1">
      <alignment horizontal="centerContinuous" vertical="top"/>
    </xf>
    <xf numFmtId="0" fontId="93" fillId="47" borderId="0" xfId="0" applyFont="1" applyFill="1" applyAlignment="1">
      <alignment horizontal="center" vertical="top"/>
    </xf>
    <xf numFmtId="0" fontId="0" fillId="47" borderId="0" xfId="0" applyFill="1"/>
    <xf numFmtId="0" fontId="6" fillId="47" borderId="0" xfId="0" applyFont="1" applyFill="1"/>
    <xf numFmtId="0" fontId="81" fillId="47" borderId="0" xfId="0" applyFont="1" applyFill="1"/>
    <xf numFmtId="0" fontId="6" fillId="47" borderId="0" xfId="0" applyFont="1" applyFill="1" applyAlignment="1">
      <alignment vertical="center"/>
    </xf>
    <xf numFmtId="0" fontId="95" fillId="0" borderId="0" xfId="0" applyFont="1" applyAlignment="1">
      <alignment vertical="center"/>
    </xf>
    <xf numFmtId="0" fontId="94" fillId="5" borderId="0" xfId="0" applyFont="1" applyFill="1" applyAlignment="1">
      <alignment vertical="center"/>
    </xf>
    <xf numFmtId="0" fontId="94" fillId="47" borderId="0" xfId="0" applyFont="1" applyFill="1" applyAlignment="1">
      <alignment vertical="center"/>
    </xf>
    <xf numFmtId="0" fontId="82" fillId="47" borderId="0" xfId="0" applyFont="1" applyFill="1"/>
    <xf numFmtId="0" fontId="82" fillId="47" borderId="0" xfId="0" applyFont="1" applyFill="1" applyAlignment="1">
      <alignment wrapText="1"/>
    </xf>
    <xf numFmtId="0" fontId="81" fillId="47" borderId="0" xfId="0" applyFont="1" applyFill="1" applyAlignment="1">
      <alignment horizontal="left"/>
    </xf>
    <xf numFmtId="0" fontId="82" fillId="47" borderId="0" xfId="0" applyFont="1" applyFill="1" applyAlignment="1">
      <alignment horizontal="right"/>
    </xf>
    <xf numFmtId="0" fontId="6" fillId="47" borderId="0" xfId="0" applyFont="1" applyFill="1" applyAlignment="1">
      <alignment horizontal="left"/>
    </xf>
    <xf numFmtId="0" fontId="79" fillId="47" borderId="0" xfId="0" applyFont="1" applyFill="1" applyAlignment="1">
      <alignment horizontal="right"/>
    </xf>
    <xf numFmtId="0" fontId="6" fillId="5" borderId="0" xfId="0" applyFont="1" applyFill="1" applyAlignment="1">
      <alignment vertical="top"/>
    </xf>
    <xf numFmtId="0" fontId="96" fillId="5" borderId="0" xfId="0" applyFont="1" applyFill="1" applyAlignment="1">
      <alignment vertical="top"/>
    </xf>
    <xf numFmtId="0" fontId="93" fillId="5" borderId="0" xfId="0" applyFont="1" applyFill="1" applyAlignment="1">
      <alignment vertical="top"/>
    </xf>
    <xf numFmtId="0" fontId="6" fillId="47" borderId="0" xfId="0" applyFont="1" applyFill="1" applyAlignment="1">
      <alignment vertical="top"/>
    </xf>
    <xf numFmtId="0" fontId="97" fillId="47" borderId="0" xfId="0" applyFont="1" applyFill="1" applyAlignment="1">
      <alignment vertical="top"/>
    </xf>
    <xf numFmtId="0" fontId="83" fillId="47" borderId="0" xfId="0" applyFont="1" applyFill="1" applyAlignment="1">
      <alignment vertical="top"/>
    </xf>
    <xf numFmtId="0" fontId="81" fillId="47" borderId="0" xfId="0" applyFont="1" applyFill="1" applyAlignment="1">
      <alignment horizontal="right" vertical="center"/>
    </xf>
    <xf numFmtId="0" fontId="96" fillId="47" borderId="0" xfId="0" applyFont="1" applyFill="1" applyAlignment="1">
      <alignment vertical="top"/>
    </xf>
    <xf numFmtId="0" fontId="5" fillId="47" borderId="0" xfId="0" applyFont="1" applyFill="1" applyAlignment="1">
      <alignment horizontal="center" vertical="top"/>
    </xf>
    <xf numFmtId="0" fontId="30" fillId="47" borderId="0" xfId="0" applyFont="1" applyFill="1" applyAlignment="1">
      <alignment vertical="top"/>
    </xf>
    <xf numFmtId="0" fontId="98" fillId="47" borderId="0" xfId="0" applyFont="1" applyFill="1" applyAlignment="1">
      <alignment vertical="top"/>
    </xf>
    <xf numFmtId="0" fontId="99" fillId="47" borderId="0" xfId="0" applyFont="1" applyFill="1" applyAlignment="1">
      <alignment vertical="top"/>
    </xf>
    <xf numFmtId="0" fontId="11" fillId="47" borderId="0" xfId="0" applyFont="1" applyFill="1" applyAlignment="1">
      <alignment vertical="top"/>
    </xf>
    <xf numFmtId="0" fontId="82" fillId="47" borderId="0" xfId="0" applyFont="1" applyFill="1" applyAlignment="1">
      <alignment vertical="top"/>
    </xf>
    <xf numFmtId="0" fontId="99" fillId="47" borderId="0" xfId="0" applyFont="1" applyFill="1" applyAlignment="1">
      <alignment horizontal="center" vertical="top"/>
    </xf>
    <xf numFmtId="0" fontId="100" fillId="47" borderId="0" xfId="0" applyFont="1" applyFill="1" applyAlignment="1">
      <alignment horizontal="center" vertical="top"/>
    </xf>
    <xf numFmtId="0" fontId="99" fillId="47" borderId="0" xfId="0" applyFont="1" applyFill="1" applyAlignment="1">
      <alignment horizontal="left" vertical="top"/>
    </xf>
    <xf numFmtId="14" fontId="0" fillId="0" borderId="0" xfId="0" applyNumberFormat="1"/>
    <xf numFmtId="0" fontId="81" fillId="47" borderId="0" xfId="0" applyFont="1" applyFill="1" applyAlignment="1">
      <alignment vertical="top" wrapText="1"/>
    </xf>
    <xf numFmtId="0" fontId="101" fillId="47" borderId="0" xfId="0" applyFont="1" applyFill="1" applyAlignment="1">
      <alignment vertical="top"/>
    </xf>
    <xf numFmtId="0" fontId="96" fillId="47" borderId="0" xfId="0" applyFont="1" applyFill="1"/>
    <xf numFmtId="0" fontId="7" fillId="5" borderId="0" xfId="367" applyFont="1" applyFill="1"/>
    <xf numFmtId="10" fontId="4" fillId="5" borderId="103" xfId="367" applyNumberFormat="1" applyFill="1" applyBorder="1" applyAlignment="1">
      <alignment horizontal="right" vertical="center" wrapText="1"/>
    </xf>
    <xf numFmtId="192" fontId="4" fillId="5" borderId="104" xfId="367" applyNumberFormat="1" applyFill="1" applyBorder="1" applyAlignment="1">
      <alignment horizontal="right" vertical="center" wrapText="1"/>
    </xf>
    <xf numFmtId="0" fontId="7" fillId="4" borderId="105" xfId="0" applyFont="1" applyFill="1" applyBorder="1" applyAlignment="1">
      <alignment horizontal="right" vertical="center"/>
    </xf>
    <xf numFmtId="0" fontId="7" fillId="4" borderId="106" xfId="0" applyFont="1" applyFill="1" applyBorder="1" applyAlignment="1">
      <alignment horizontal="right" vertical="center"/>
    </xf>
    <xf numFmtId="0" fontId="7" fillId="4" borderId="63" xfId="0" applyFont="1" applyFill="1" applyBorder="1" applyAlignment="1">
      <alignment horizontal="right" vertical="center"/>
    </xf>
    <xf numFmtId="0" fontId="7" fillId="4" borderId="65" xfId="0" applyFont="1" applyFill="1" applyBorder="1" applyAlignment="1">
      <alignment horizontal="right" vertical="center"/>
    </xf>
    <xf numFmtId="0" fontId="4" fillId="4" borderId="17" xfId="367" applyFill="1" applyBorder="1" applyAlignment="1">
      <alignment vertical="center"/>
    </xf>
    <xf numFmtId="0" fontId="4" fillId="4" borderId="61" xfId="367" applyFill="1" applyBorder="1" applyAlignment="1">
      <alignment vertical="center"/>
    </xf>
    <xf numFmtId="186" fontId="79" fillId="53" borderId="11" xfId="367" applyNumberFormat="1" applyFont="1" applyFill="1" applyBorder="1" applyAlignment="1">
      <alignment horizontal="right" wrapText="1"/>
    </xf>
    <xf numFmtId="186" fontId="79" fillId="53" borderId="73" xfId="367" applyNumberFormat="1" applyFont="1" applyFill="1" applyBorder="1" applyAlignment="1">
      <alignment vertical="center"/>
    </xf>
    <xf numFmtId="186" fontId="79" fillId="53" borderId="24" xfId="367" applyNumberFormat="1" applyFont="1" applyFill="1" applyBorder="1" applyAlignment="1">
      <alignment vertical="center"/>
    </xf>
    <xf numFmtId="0" fontId="79" fillId="53" borderId="11" xfId="367" applyFont="1" applyFill="1" applyBorder="1" applyAlignment="1">
      <alignment vertical="center"/>
    </xf>
    <xf numFmtId="186" fontId="4" fillId="0" borderId="66" xfId="367" applyNumberFormat="1" applyBorder="1" applyAlignment="1" applyProtection="1">
      <alignment vertical="center" wrapText="1"/>
      <protection locked="0"/>
    </xf>
    <xf numFmtId="186" fontId="4" fillId="0" borderId="54" xfId="367" applyNumberFormat="1" applyBorder="1" applyAlignment="1" applyProtection="1">
      <alignment vertical="center" wrapText="1"/>
      <protection locked="0"/>
    </xf>
    <xf numFmtId="186" fontId="4" fillId="0" borderId="17" xfId="367" applyNumberFormat="1" applyBorder="1" applyAlignment="1" applyProtection="1">
      <alignment vertical="center" wrapText="1"/>
      <protection locked="0"/>
    </xf>
    <xf numFmtId="186" fontId="4" fillId="0" borderId="61" xfId="367" applyNumberFormat="1" applyBorder="1" applyAlignment="1" applyProtection="1">
      <alignment vertical="center" wrapText="1"/>
      <protection locked="0"/>
    </xf>
    <xf numFmtId="49" fontId="103" fillId="11" borderId="0" xfId="708" applyFont="1" applyAlignment="1">
      <alignment horizontal="right" vertical="center"/>
    </xf>
    <xf numFmtId="0" fontId="52" fillId="0" borderId="0" xfId="367" applyFont="1" applyAlignment="1">
      <alignment wrapText="1"/>
    </xf>
    <xf numFmtId="167" fontId="7" fillId="4" borderId="17" xfId="367" applyNumberFormat="1" applyFont="1" applyFill="1" applyBorder="1" applyAlignment="1" applyProtection="1">
      <alignment horizontal="left"/>
      <protection locked="0"/>
    </xf>
    <xf numFmtId="167" fontId="7" fillId="4" borderId="61" xfId="367" applyNumberFormat="1" applyFont="1" applyFill="1" applyBorder="1" applyAlignment="1" applyProtection="1">
      <alignment horizontal="left"/>
      <protection locked="0"/>
    </xf>
    <xf numFmtId="167" fontId="7" fillId="4" borderId="62" xfId="367" applyNumberFormat="1" applyFont="1" applyFill="1" applyBorder="1" applyAlignment="1" applyProtection="1">
      <alignment horizontal="left"/>
      <protection locked="0"/>
    </xf>
    <xf numFmtId="0" fontId="5" fillId="0" borderId="0" xfId="0" applyFont="1"/>
    <xf numFmtId="186" fontId="9" fillId="35" borderId="30" xfId="0" applyNumberFormat="1" applyFont="1" applyFill="1" applyBorder="1" applyAlignment="1">
      <alignment horizontal="right"/>
    </xf>
    <xf numFmtId="0" fontId="73" fillId="0" borderId="0" xfId="0" applyFont="1"/>
    <xf numFmtId="0" fontId="73" fillId="35" borderId="11" xfId="0" applyFont="1" applyFill="1" applyBorder="1" applyAlignment="1">
      <alignment horizontal="center"/>
    </xf>
    <xf numFmtId="0" fontId="7" fillId="0" borderId="49" xfId="367" applyFont="1" applyBorder="1" applyAlignment="1">
      <alignment horizontal="left" vertical="center" wrapText="1" indent="1"/>
    </xf>
    <xf numFmtId="0" fontId="104" fillId="0" borderId="19" xfId="367" applyFont="1" applyBorder="1" applyAlignment="1">
      <alignment horizontal="left" vertical="center" wrapText="1" indent="3"/>
    </xf>
    <xf numFmtId="0" fontId="73" fillId="6" borderId="57" xfId="367" applyFont="1" applyFill="1" applyBorder="1" applyAlignment="1">
      <alignment horizontal="center"/>
    </xf>
    <xf numFmtId="0" fontId="73" fillId="6" borderId="74" xfId="367" applyFont="1" applyFill="1" applyBorder="1" applyAlignment="1">
      <alignment horizontal="center"/>
    </xf>
    <xf numFmtId="0" fontId="4" fillId="5" borderId="1" xfId="367" applyFill="1" applyBorder="1"/>
    <xf numFmtId="2" fontId="7" fillId="40" borderId="112" xfId="367" applyNumberFormat="1" applyFont="1" applyFill="1" applyBorder="1" applyAlignment="1" applyProtection="1">
      <alignment vertical="center" wrapText="1"/>
      <protection locked="0"/>
    </xf>
    <xf numFmtId="0" fontId="4" fillId="4" borderId="113" xfId="367" applyFill="1" applyBorder="1" applyAlignment="1">
      <alignment horizontal="right" vertical="center" wrapText="1"/>
    </xf>
    <xf numFmtId="2" fontId="4" fillId="35" borderId="113" xfId="367" applyNumberFormat="1" applyFill="1" applyBorder="1" applyAlignment="1" applyProtection="1">
      <alignment vertical="center" wrapText="1"/>
      <protection locked="0"/>
    </xf>
    <xf numFmtId="2" fontId="4" fillId="35" borderId="114" xfId="367" applyNumberFormat="1" applyFill="1" applyBorder="1" applyAlignment="1" applyProtection="1">
      <alignment vertical="center" wrapText="1"/>
      <protection locked="0"/>
    </xf>
    <xf numFmtId="186" fontId="82" fillId="53" borderId="82" xfId="367" applyNumberFormat="1" applyFont="1" applyFill="1" applyBorder="1" applyAlignment="1">
      <alignment horizontal="right" vertical="center" wrapText="1"/>
    </xf>
    <xf numFmtId="0" fontId="4" fillId="10" borderId="24" xfId="367" applyFill="1" applyBorder="1"/>
    <xf numFmtId="0" fontId="7" fillId="5" borderId="49" xfId="367" applyFont="1" applyFill="1" applyBorder="1" applyAlignment="1">
      <alignment vertical="center" wrapText="1"/>
    </xf>
    <xf numFmtId="0" fontId="76" fillId="10" borderId="19" xfId="367" applyFont="1" applyFill="1" applyBorder="1" applyAlignment="1">
      <alignment horizontal="left" vertical="center" wrapText="1" indent="1"/>
    </xf>
    <xf numFmtId="2" fontId="4" fillId="40" borderId="19" xfId="367" applyNumberFormat="1" applyFill="1" applyBorder="1" applyAlignment="1" applyProtection="1">
      <alignment horizontal="left" vertical="top" wrapText="1" indent="1"/>
      <protection locked="0"/>
    </xf>
    <xf numFmtId="2" fontId="4" fillId="40" borderId="19" xfId="367" applyNumberFormat="1" applyFill="1" applyBorder="1" applyAlignment="1" applyProtection="1">
      <alignment horizontal="left" vertical="center" wrapText="1" indent="2"/>
      <protection locked="0"/>
    </xf>
    <xf numFmtId="2" fontId="4" fillId="40" borderId="56" xfId="367" applyNumberFormat="1" applyFill="1" applyBorder="1" applyAlignment="1" applyProtection="1">
      <alignment horizontal="left" vertical="center" wrapText="1" indent="2"/>
      <protection locked="0"/>
    </xf>
    <xf numFmtId="0" fontId="7" fillId="52" borderId="111" xfId="367" applyFont="1" applyFill="1" applyBorder="1" applyAlignment="1">
      <alignment horizontal="right" vertical="center"/>
    </xf>
    <xf numFmtId="2" fontId="7" fillId="40" borderId="115" xfId="367" applyNumberFormat="1" applyFont="1" applyFill="1" applyBorder="1" applyAlignment="1" applyProtection="1">
      <alignment vertical="center" wrapText="1"/>
      <protection locked="0"/>
    </xf>
    <xf numFmtId="0" fontId="4" fillId="4" borderId="116" xfId="367" applyFill="1" applyBorder="1" applyAlignment="1">
      <alignment horizontal="right" vertical="center" wrapText="1"/>
    </xf>
    <xf numFmtId="2" fontId="4" fillId="35" borderId="116" xfId="367" applyNumberFormat="1" applyFill="1" applyBorder="1" applyAlignment="1" applyProtection="1">
      <alignment vertical="center" wrapText="1"/>
      <protection locked="0"/>
    </xf>
    <xf numFmtId="2" fontId="4" fillId="35" borderId="117" xfId="367" applyNumberFormat="1" applyFill="1" applyBorder="1" applyAlignment="1" applyProtection="1">
      <alignment vertical="center" wrapText="1"/>
      <protection locked="0"/>
    </xf>
    <xf numFmtId="186" fontId="82" fillId="53" borderId="73" xfId="367" applyNumberFormat="1" applyFont="1" applyFill="1" applyBorder="1" applyAlignment="1">
      <alignment horizontal="right" vertical="center" wrapText="1"/>
    </xf>
    <xf numFmtId="2" fontId="7" fillId="40" borderId="33" xfId="367" applyNumberFormat="1" applyFont="1" applyFill="1" applyBorder="1" applyAlignment="1" applyProtection="1">
      <alignment vertical="center" wrapText="1"/>
      <protection locked="0"/>
    </xf>
    <xf numFmtId="0" fontId="4" fillId="4" borderId="60" xfId="367" applyFill="1" applyBorder="1" applyAlignment="1">
      <alignment horizontal="right" vertical="center" wrapText="1"/>
    </xf>
    <xf numFmtId="2" fontId="4" fillId="35" borderId="60" xfId="367" applyNumberFormat="1" applyFill="1" applyBorder="1" applyAlignment="1" applyProtection="1">
      <alignment vertical="center" wrapText="1"/>
      <protection locked="0"/>
    </xf>
    <xf numFmtId="2" fontId="4" fillId="35" borderId="118" xfId="367" applyNumberFormat="1" applyFill="1" applyBorder="1" applyAlignment="1" applyProtection="1">
      <alignment vertical="center" wrapText="1"/>
      <protection locked="0"/>
    </xf>
    <xf numFmtId="189" fontId="4" fillId="0" borderId="17" xfId="367" applyNumberFormat="1" applyBorder="1" applyAlignment="1">
      <alignment horizontal="right" vertical="center"/>
    </xf>
    <xf numFmtId="189" fontId="4" fillId="0" borderId="61" xfId="367" applyNumberFormat="1" applyBorder="1" applyAlignment="1">
      <alignment horizontal="right" vertical="center"/>
    </xf>
    <xf numFmtId="189" fontId="4" fillId="0" borderId="89" xfId="367" applyNumberFormat="1" applyBorder="1" applyAlignment="1">
      <alignment horizontal="right" vertical="center"/>
    </xf>
    <xf numFmtId="189" fontId="4" fillId="0" borderId="83" xfId="367" applyNumberFormat="1" applyBorder="1" applyAlignment="1">
      <alignment horizontal="right" vertical="center"/>
    </xf>
    <xf numFmtId="189" fontId="4" fillId="0" borderId="69" xfId="367" applyNumberFormat="1" applyBorder="1" applyAlignment="1">
      <alignment horizontal="right" vertical="center"/>
    </xf>
    <xf numFmtId="189" fontId="4" fillId="0" borderId="20" xfId="367" applyNumberFormat="1" applyBorder="1" applyAlignment="1">
      <alignment horizontal="right" vertical="center"/>
    </xf>
    <xf numFmtId="186" fontId="79" fillId="53" borderId="23" xfId="367" applyNumberFormat="1" applyFont="1" applyFill="1" applyBorder="1" applyAlignment="1">
      <alignment horizontal="right" wrapText="1"/>
    </xf>
    <xf numFmtId="186" fontId="79" fillId="53" borderId="25" xfId="367" applyNumberFormat="1" applyFont="1" applyFill="1" applyBorder="1" applyAlignment="1">
      <alignment horizontal="right" wrapText="1"/>
    </xf>
    <xf numFmtId="186" fontId="79" fillId="53" borderId="63" xfId="367" applyNumberFormat="1" applyFont="1" applyFill="1" applyBorder="1" applyAlignment="1">
      <alignment vertical="center"/>
    </xf>
    <xf numFmtId="186" fontId="79" fillId="53" borderId="64" xfId="367" applyNumberFormat="1" applyFont="1" applyFill="1" applyBorder="1" applyAlignment="1">
      <alignment vertical="center"/>
    </xf>
    <xf numFmtId="186" fontId="79" fillId="53" borderId="88" xfId="367" applyNumberFormat="1" applyFont="1" applyFill="1" applyBorder="1" applyAlignment="1">
      <alignment vertical="center"/>
    </xf>
    <xf numFmtId="186" fontId="79" fillId="53" borderId="111" xfId="367" applyNumberFormat="1" applyFont="1" applyFill="1" applyBorder="1" applyAlignment="1">
      <alignment horizontal="right" wrapText="1"/>
    </xf>
    <xf numFmtId="186" fontId="79" fillId="53" borderId="24" xfId="367" applyNumberFormat="1" applyFont="1" applyFill="1" applyBorder="1" applyAlignment="1">
      <alignment horizontal="right" wrapText="1"/>
    </xf>
    <xf numFmtId="0" fontId="6" fillId="35" borderId="0" xfId="0" applyFont="1" applyFill="1" applyAlignment="1" applyProtection="1">
      <alignment horizontal="left"/>
      <protection locked="0"/>
    </xf>
    <xf numFmtId="0" fontId="4" fillId="0" borderId="22" xfId="367" applyBorder="1" applyAlignment="1">
      <alignment horizontal="left" vertical="center" indent="1"/>
    </xf>
    <xf numFmtId="0" fontId="4" fillId="0" borderId="49" xfId="367" applyBorder="1" applyAlignment="1">
      <alignment horizontal="left" vertical="center" indent="1"/>
    </xf>
    <xf numFmtId="186" fontId="4" fillId="35" borderId="81" xfId="367" applyNumberFormat="1" applyFill="1" applyBorder="1" applyAlignment="1" applyProtection="1">
      <alignment vertical="center" wrapText="1"/>
      <protection locked="0"/>
    </xf>
    <xf numFmtId="186" fontId="106" fillId="69" borderId="119" xfId="718" applyNumberFormat="1" applyAlignment="1" applyProtection="1">
      <alignment vertical="center" wrapText="1"/>
      <protection locked="0"/>
    </xf>
    <xf numFmtId="186" fontId="4" fillId="35" borderId="59" xfId="367" applyNumberFormat="1" applyFill="1" applyBorder="1" applyAlignment="1" applyProtection="1">
      <alignment vertical="center" wrapText="1"/>
      <protection locked="0"/>
    </xf>
    <xf numFmtId="0" fontId="7" fillId="52" borderId="52" xfId="367" applyFont="1" applyFill="1" applyBorder="1" applyAlignment="1">
      <alignment horizontal="center" vertical="center"/>
    </xf>
    <xf numFmtId="0" fontId="7" fillId="52" borderId="21" xfId="367" applyFont="1" applyFill="1" applyBorder="1" applyAlignment="1">
      <alignment horizontal="center" vertical="center"/>
    </xf>
    <xf numFmtId="0" fontId="3" fillId="6" borderId="75" xfId="367" applyFont="1" applyFill="1" applyBorder="1" applyAlignment="1">
      <alignment horizontal="center"/>
    </xf>
    <xf numFmtId="0" fontId="3" fillId="6" borderId="109" xfId="367" applyFont="1" applyFill="1" applyBorder="1" applyAlignment="1">
      <alignment horizontal="center"/>
    </xf>
    <xf numFmtId="0" fontId="73" fillId="6" borderId="57" xfId="367" applyFont="1" applyFill="1" applyBorder="1" applyAlignment="1">
      <alignment horizontal="center"/>
    </xf>
    <xf numFmtId="0" fontId="73" fillId="6" borderId="74" xfId="367" applyFont="1" applyFill="1" applyBorder="1" applyAlignment="1">
      <alignment horizontal="center"/>
    </xf>
    <xf numFmtId="0" fontId="5" fillId="4" borderId="23" xfId="367" applyFont="1" applyFill="1" applyBorder="1" applyAlignment="1">
      <alignment horizontal="center"/>
    </xf>
    <xf numFmtId="0" fontId="5" fillId="4" borderId="25" xfId="367" applyFont="1" applyFill="1" applyBorder="1" applyAlignment="1">
      <alignment horizontal="center"/>
    </xf>
    <xf numFmtId="0" fontId="5" fillId="6" borderId="66" xfId="367" applyFont="1" applyFill="1" applyBorder="1" applyAlignment="1">
      <alignment horizontal="center"/>
    </xf>
    <xf numFmtId="0" fontId="5" fillId="6" borderId="54" xfId="367" applyFont="1" applyFill="1" applyBorder="1" applyAlignment="1">
      <alignment horizontal="center"/>
    </xf>
    <xf numFmtId="0" fontId="5" fillId="6" borderId="59" xfId="367" applyFont="1" applyFill="1" applyBorder="1" applyAlignment="1">
      <alignment horizontal="center"/>
    </xf>
    <xf numFmtId="0" fontId="7" fillId="4" borderId="108" xfId="0" applyFont="1" applyFill="1" applyBorder="1" applyAlignment="1">
      <alignment horizontal="center" vertical="center"/>
    </xf>
    <xf numFmtId="0" fontId="7" fillId="4" borderId="107" xfId="0" applyFont="1" applyFill="1" applyBorder="1" applyAlignment="1">
      <alignment horizontal="center" vertical="center"/>
    </xf>
    <xf numFmtId="0" fontId="7" fillId="6" borderId="44" xfId="367" applyFont="1" applyFill="1" applyBorder="1" applyAlignment="1">
      <alignment horizontal="center" vertical="center"/>
    </xf>
    <xf numFmtId="0" fontId="7" fillId="6" borderId="55" xfId="367" applyFont="1" applyFill="1" applyBorder="1" applyAlignment="1">
      <alignment horizontal="center" vertical="center"/>
    </xf>
    <xf numFmtId="0" fontId="3" fillId="52" borderId="51" xfId="367" applyFont="1" applyFill="1" applyBorder="1" applyAlignment="1">
      <alignment horizontal="center"/>
    </xf>
    <xf numFmtId="0" fontId="3" fillId="52" borderId="13" xfId="367" applyFont="1" applyFill="1" applyBorder="1" applyAlignment="1">
      <alignment horizontal="center"/>
    </xf>
    <xf numFmtId="0" fontId="5" fillId="6" borderId="75" xfId="367" applyFont="1" applyFill="1" applyBorder="1" applyAlignment="1">
      <alignment horizontal="center"/>
    </xf>
    <xf numFmtId="0" fontId="5" fillId="6" borderId="95" xfId="367" applyFont="1" applyFill="1" applyBorder="1" applyAlignment="1">
      <alignment horizontal="center"/>
    </xf>
    <xf numFmtId="0" fontId="5" fillId="6" borderId="109" xfId="367" applyFont="1" applyFill="1" applyBorder="1" applyAlignment="1">
      <alignment horizontal="center"/>
    </xf>
    <xf numFmtId="0" fontId="90" fillId="32" borderId="0" xfId="367" applyFont="1" applyFill="1" applyAlignment="1" applyProtection="1">
      <alignment horizontal="left" vertical="top" wrapText="1"/>
      <protection locked="0"/>
    </xf>
    <xf numFmtId="0" fontId="14" fillId="8" borderId="23" xfId="367" applyFont="1" applyFill="1" applyBorder="1" applyAlignment="1" applyProtection="1">
      <alignment horizontal="center" vertical="center"/>
      <protection locked="0"/>
    </xf>
    <xf numFmtId="0" fontId="14" fillId="8" borderId="24" xfId="367" applyFont="1" applyFill="1" applyBorder="1" applyAlignment="1" applyProtection="1">
      <alignment horizontal="center" vertical="center"/>
      <protection locked="0"/>
    </xf>
    <xf numFmtId="0" fontId="14" fillId="8" borderId="25" xfId="367" applyFont="1" applyFill="1" applyBorder="1" applyAlignment="1" applyProtection="1">
      <alignment horizontal="center" vertical="center"/>
      <protection locked="0"/>
    </xf>
    <xf numFmtId="0" fontId="14" fillId="8" borderId="23" xfId="367" applyFont="1" applyFill="1" applyBorder="1" applyAlignment="1">
      <alignment horizontal="center" vertical="center"/>
    </xf>
    <xf numFmtId="0" fontId="14" fillId="8" borderId="25" xfId="367" applyFont="1" applyFill="1" applyBorder="1" applyAlignment="1">
      <alignment horizontal="center" vertical="center"/>
    </xf>
    <xf numFmtId="0" fontId="5" fillId="4" borderId="49" xfId="367" applyFont="1" applyFill="1" applyBorder="1" applyAlignment="1">
      <alignment horizontal="center"/>
    </xf>
    <xf numFmtId="0" fontId="5" fillId="4" borderId="27" xfId="367" applyFont="1" applyFill="1" applyBorder="1" applyAlignment="1">
      <alignment horizontal="center"/>
    </xf>
    <xf numFmtId="0" fontId="7" fillId="6" borderId="23" xfId="367" applyFont="1" applyFill="1" applyBorder="1" applyAlignment="1">
      <alignment horizontal="center" vertical="center"/>
    </xf>
    <xf numFmtId="0" fontId="7" fillId="6" borderId="24" xfId="367" applyFont="1" applyFill="1" applyBorder="1" applyAlignment="1">
      <alignment horizontal="center" vertical="center"/>
    </xf>
    <xf numFmtId="0" fontId="7" fillId="6" borderId="2" xfId="367" applyFont="1" applyFill="1" applyBorder="1" applyAlignment="1">
      <alignment horizontal="center" vertical="center"/>
    </xf>
    <xf numFmtId="0" fontId="7" fillId="6" borderId="3" xfId="367" applyFont="1" applyFill="1" applyBorder="1" applyAlignment="1">
      <alignment horizontal="center" vertical="center"/>
    </xf>
    <xf numFmtId="0" fontId="7" fillId="6" borderId="76" xfId="367" applyFont="1" applyFill="1" applyBorder="1" applyAlignment="1">
      <alignment horizontal="center" vertical="center"/>
    </xf>
    <xf numFmtId="0" fontId="5" fillId="6" borderId="1" xfId="367" applyFont="1" applyFill="1" applyBorder="1" applyAlignment="1">
      <alignment horizontal="center"/>
    </xf>
    <xf numFmtId="0" fontId="5" fillId="6" borderId="2" xfId="367" applyFont="1" applyFill="1" applyBorder="1" applyAlignment="1">
      <alignment horizontal="center"/>
    </xf>
    <xf numFmtId="0" fontId="5" fillId="6" borderId="3" xfId="367" applyFont="1" applyFill="1" applyBorder="1" applyAlignment="1">
      <alignment horizontal="center"/>
    </xf>
    <xf numFmtId="0" fontId="102" fillId="63" borderId="101" xfId="0" applyFont="1" applyFill="1" applyBorder="1" applyAlignment="1">
      <alignment horizontal="center" vertical="center" wrapText="1"/>
    </xf>
    <xf numFmtId="0" fontId="102" fillId="63" borderId="110" xfId="0" applyFont="1" applyFill="1" applyBorder="1" applyAlignment="1">
      <alignment horizontal="center" vertical="center" wrapText="1"/>
    </xf>
    <xf numFmtId="0" fontId="102" fillId="63" borderId="10" xfId="0" applyFont="1" applyFill="1" applyBorder="1" applyAlignment="1">
      <alignment horizontal="center" vertical="center" wrapText="1"/>
    </xf>
    <xf numFmtId="0" fontId="102" fillId="63" borderId="38" xfId="0" applyFont="1" applyFill="1" applyBorder="1" applyAlignment="1">
      <alignment horizontal="center" vertical="center" wrapText="1"/>
    </xf>
    <xf numFmtId="0" fontId="102" fillId="63" borderId="41" xfId="0" applyFont="1" applyFill="1" applyBorder="1" applyAlignment="1">
      <alignment horizontal="center" vertical="center" wrapText="1"/>
    </xf>
    <xf numFmtId="0" fontId="102" fillId="63" borderId="103" xfId="0" applyFont="1" applyFill="1" applyBorder="1" applyAlignment="1">
      <alignment horizontal="center" vertical="center" wrapText="1"/>
    </xf>
    <xf numFmtId="0" fontId="7" fillId="6" borderId="1" xfId="367" applyFont="1" applyFill="1" applyBorder="1" applyAlignment="1">
      <alignment horizontal="center" vertical="center"/>
    </xf>
    <xf numFmtId="0" fontId="6" fillId="5" borderId="0" xfId="367" quotePrefix="1" applyFont="1" applyFill="1" applyAlignment="1">
      <alignment horizontal="left" vertical="top" wrapText="1"/>
    </xf>
    <xf numFmtId="0" fontId="6" fillId="5" borderId="0" xfId="367" applyFont="1" applyFill="1" applyAlignment="1">
      <alignment horizontal="left" vertical="top" wrapText="1"/>
    </xf>
    <xf numFmtId="49" fontId="72" fillId="11" borderId="0" xfId="708" applyAlignment="1">
      <alignment horizontal="center" vertical="center"/>
    </xf>
    <xf numFmtId="0" fontId="72" fillId="49" borderId="0" xfId="709">
      <alignment vertical="center"/>
    </xf>
    <xf numFmtId="0" fontId="90" fillId="10" borderId="0" xfId="709" applyFont="1" applyFill="1" applyAlignment="1">
      <alignment horizontal="justify" vertical="center" wrapText="1"/>
    </xf>
    <xf numFmtId="49" fontId="92" fillId="11" borderId="0" xfId="708" applyFont="1" applyAlignment="1">
      <alignment horizontal="center" vertical="center"/>
    </xf>
    <xf numFmtId="0" fontId="82" fillId="47" borderId="0" xfId="0" applyFont="1" applyFill="1" applyAlignment="1">
      <alignment horizontal="right" vertical="center"/>
    </xf>
    <xf numFmtId="0" fontId="94" fillId="35" borderId="0" xfId="0" applyFont="1" applyFill="1" applyAlignment="1" applyProtection="1">
      <alignment vertical="center"/>
      <protection locked="0"/>
    </xf>
    <xf numFmtId="0" fontId="82" fillId="47" borderId="0" xfId="0" applyFont="1" applyFill="1" applyAlignment="1">
      <alignment horizontal="right"/>
    </xf>
    <xf numFmtId="0" fontId="6" fillId="35" borderId="102" xfId="0" applyFont="1" applyFill="1" applyBorder="1" applyAlignment="1" applyProtection="1">
      <alignment horizontal="left"/>
      <protection locked="0"/>
    </xf>
    <xf numFmtId="0" fontId="6" fillId="35" borderId="26" xfId="0" applyFont="1" applyFill="1" applyBorder="1" applyAlignment="1" applyProtection="1">
      <alignment horizontal="left"/>
      <protection locked="0"/>
    </xf>
    <xf numFmtId="0" fontId="6" fillId="35" borderId="12" xfId="0" applyFont="1" applyFill="1" applyBorder="1" applyAlignment="1" applyProtection="1">
      <alignment horizontal="left"/>
      <protection locked="0"/>
    </xf>
    <xf numFmtId="0" fontId="81" fillId="47" borderId="0" xfId="0" quotePrefix="1" applyFont="1" applyFill="1" applyAlignment="1">
      <alignment horizontal="right" vertical="center"/>
    </xf>
    <xf numFmtId="0" fontId="81" fillId="47" borderId="0" xfId="0" applyFont="1" applyFill="1" applyAlignment="1">
      <alignment horizontal="right" vertical="center"/>
    </xf>
    <xf numFmtId="168" fontId="94" fillId="4" borderId="0" xfId="0" applyNumberFormat="1" applyFont="1" applyFill="1" applyAlignment="1" applyProtection="1">
      <alignment horizontal="left" vertical="center" wrapText="1"/>
      <protection locked="0"/>
    </xf>
    <xf numFmtId="0" fontId="6" fillId="50" borderId="0" xfId="0" quotePrefix="1" applyFont="1" applyFill="1" applyProtection="1">
      <protection locked="0"/>
    </xf>
    <xf numFmtId="196" fontId="6" fillId="50" borderId="0" xfId="712" quotePrefix="1" applyNumberFormat="1" applyFont="1" applyFill="1" applyAlignment="1" applyProtection="1">
      <alignment horizontal="left"/>
      <protection locked="0"/>
    </xf>
    <xf numFmtId="0" fontId="6" fillId="35" borderId="0" xfId="0" applyFont="1" applyFill="1" applyAlignment="1" applyProtection="1">
      <alignment horizontal="left"/>
      <protection locked="0"/>
    </xf>
    <xf numFmtId="0" fontId="30" fillId="47" borderId="0" xfId="0" applyFont="1" applyFill="1" applyAlignment="1">
      <alignment horizontal="right" vertical="top"/>
    </xf>
    <xf numFmtId="0" fontId="52" fillId="35" borderId="0" xfId="0" applyFont="1" applyFill="1" applyAlignment="1" applyProtection="1">
      <alignment horizontal="center" vertical="top"/>
      <protection locked="0"/>
    </xf>
    <xf numFmtId="0" fontId="52" fillId="4" borderId="0" xfId="0" applyFont="1" applyFill="1" applyAlignment="1">
      <alignment horizontal="center" vertical="top"/>
    </xf>
    <xf numFmtId="0" fontId="52" fillId="62" borderId="0" xfId="0" quotePrefix="1" applyFont="1" applyFill="1" applyAlignment="1">
      <alignment horizontal="center" vertical="center"/>
    </xf>
    <xf numFmtId="0" fontId="5" fillId="4" borderId="0" xfId="0" applyFont="1" applyFill="1" applyAlignment="1">
      <alignment horizontal="left" vertical="top" indent="1"/>
    </xf>
    <xf numFmtId="0" fontId="30" fillId="47" borderId="0" xfId="0" applyFont="1" applyFill="1" applyAlignment="1">
      <alignment horizontal="right" vertical="top" wrapText="1"/>
    </xf>
    <xf numFmtId="0" fontId="6" fillId="35" borderId="0" xfId="0" applyFont="1" applyFill="1" applyAlignment="1" applyProtection="1">
      <alignment horizontal="left" vertical="top" indent="1"/>
      <protection locked="0"/>
    </xf>
    <xf numFmtId="14" fontId="5" fillId="35" borderId="0" xfId="0" quotePrefix="1" applyNumberFormat="1" applyFont="1" applyFill="1" applyAlignment="1" applyProtection="1">
      <alignment horizontal="left" vertical="top" indent="1"/>
      <protection locked="0"/>
    </xf>
    <xf numFmtId="14" fontId="5" fillId="35" borderId="0" xfId="0" applyNumberFormat="1" applyFont="1" applyFill="1" applyAlignment="1" applyProtection="1">
      <alignment horizontal="left" vertical="top" indent="1"/>
      <protection locked="0"/>
    </xf>
    <xf numFmtId="0" fontId="5" fillId="35" borderId="0" xfId="0" applyFont="1" applyFill="1" applyAlignment="1" applyProtection="1">
      <alignment horizontal="left" vertical="top" indent="1"/>
      <protection locked="0"/>
    </xf>
  </cellXfs>
  <cellStyles count="719">
    <cellStyle name=" 1" xfId="8" xr:uid="{00000000-0005-0000-0000-000000000000}"/>
    <cellStyle name=" 1 2" xfId="9" xr:uid="{00000000-0005-0000-0000-000001000000}"/>
    <cellStyle name=" 1 2 2" xfId="10" xr:uid="{00000000-0005-0000-0000-000002000000}"/>
    <cellStyle name=" 1 2 3" xfId="11" xr:uid="{00000000-0005-0000-0000-000003000000}"/>
    <cellStyle name=" 1 3" xfId="12" xr:uid="{00000000-0005-0000-0000-000004000000}"/>
    <cellStyle name=" 1 3 2" xfId="13" xr:uid="{00000000-0005-0000-0000-000005000000}"/>
    <cellStyle name=" 1 4" xfId="14" xr:uid="{00000000-0005-0000-0000-000006000000}"/>
    <cellStyle name=" 1_29(d) - Gas extensions -tariffs" xfId="15" xr:uid="{00000000-0005-0000-0000-000007000000}"/>
    <cellStyle name="_3GIS model v2.77_Distribution Business_Retail Fin Perform " xfId="16" xr:uid="{00000000-0005-0000-0000-000008000000}"/>
    <cellStyle name="_3GIS model v2.77_Fleet Overhead Costs 2_Retail Fin Perform " xfId="17" xr:uid="{00000000-0005-0000-0000-000009000000}"/>
    <cellStyle name="_3GIS model v2.77_Fleet Overhead Costs_Retail Fin Perform " xfId="18" xr:uid="{00000000-0005-0000-0000-00000A000000}"/>
    <cellStyle name="_3GIS model v2.77_Forecast 2_Retail Fin Perform " xfId="19" xr:uid="{00000000-0005-0000-0000-00000B000000}"/>
    <cellStyle name="_3GIS model v2.77_Forecast_Retail Fin Perform " xfId="20" xr:uid="{00000000-0005-0000-0000-00000C000000}"/>
    <cellStyle name="_3GIS model v2.77_Funding &amp; Cashflow_1_Retail Fin Perform " xfId="21" xr:uid="{00000000-0005-0000-0000-00000D000000}"/>
    <cellStyle name="_3GIS model v2.77_Funding &amp; Cashflow_Retail Fin Perform " xfId="22" xr:uid="{00000000-0005-0000-0000-00000E000000}"/>
    <cellStyle name="_3GIS model v2.77_Group P&amp;L_1_Retail Fin Perform " xfId="23" xr:uid="{00000000-0005-0000-0000-00000F000000}"/>
    <cellStyle name="_3GIS model v2.77_Group P&amp;L_Retail Fin Perform " xfId="24" xr:uid="{00000000-0005-0000-0000-000010000000}"/>
    <cellStyle name="_3GIS model v2.77_Opening  Detailed BS_Retail Fin Perform " xfId="25" xr:uid="{00000000-0005-0000-0000-000011000000}"/>
    <cellStyle name="_3GIS model v2.77_OUTPUT DB_Retail Fin Perform " xfId="26" xr:uid="{00000000-0005-0000-0000-000012000000}"/>
    <cellStyle name="_3GIS model v2.77_OUTPUT EB_Retail Fin Perform " xfId="27" xr:uid="{00000000-0005-0000-0000-000013000000}"/>
    <cellStyle name="_3GIS model v2.77_Report_Retail Fin Perform " xfId="28" xr:uid="{00000000-0005-0000-0000-000014000000}"/>
    <cellStyle name="_3GIS model v2.77_Retail Fin Perform " xfId="29" xr:uid="{00000000-0005-0000-0000-000015000000}"/>
    <cellStyle name="_3GIS model v2.77_Sheet2 2_Retail Fin Perform " xfId="30" xr:uid="{00000000-0005-0000-0000-000016000000}"/>
    <cellStyle name="_3GIS model v2.77_Sheet2_Retail Fin Perform " xfId="31" xr:uid="{00000000-0005-0000-0000-000017000000}"/>
    <cellStyle name="_Amended" xfId="713" xr:uid="{0A53ADA7-73E3-49BB-ADD9-79C8660852B2}"/>
    <cellStyle name="_AmendedConfidential" xfId="714" xr:uid="{4E22D4AC-A238-4AC9-AB8A-210338435199}"/>
    <cellStyle name="_Capex" xfId="32" xr:uid="{00000000-0005-0000-0000-000018000000}"/>
    <cellStyle name="_Capex 2" xfId="33" xr:uid="{00000000-0005-0000-0000-000019000000}"/>
    <cellStyle name="_Capex_29(d) - Gas extensions -tariffs" xfId="34" xr:uid="{00000000-0005-0000-0000-00001A000000}"/>
    <cellStyle name="_Confidential" xfId="715" xr:uid="{D19DF5AB-BC4B-48FD-8005-09A6ACD94400}"/>
    <cellStyle name="_ProtectedSOCI" xfId="716" xr:uid="{1484F769-008F-4D59-ABA6-E5984233BC06}"/>
    <cellStyle name="_UED AMP 2009-14 Final 250309 Less PU" xfId="35" xr:uid="{00000000-0005-0000-0000-00001B000000}"/>
    <cellStyle name="_UED AMP 2009-14 Final 250309 Less PU_1011 monthly" xfId="36" xr:uid="{00000000-0005-0000-0000-00001C000000}"/>
    <cellStyle name="_YellowNUM" xfId="717" xr:uid="{165D884B-725B-4F67-BE35-CA2DECA7CD77}"/>
    <cellStyle name="20% - Accent1 2" xfId="37" xr:uid="{00000000-0005-0000-0000-00001D000000}"/>
    <cellStyle name="20% - Accent1 3" xfId="38" xr:uid="{00000000-0005-0000-0000-00001E000000}"/>
    <cellStyle name="20% - Accent2 2" xfId="39" xr:uid="{00000000-0005-0000-0000-00001F000000}"/>
    <cellStyle name="20% - Accent3 2" xfId="40" xr:uid="{00000000-0005-0000-0000-000020000000}"/>
    <cellStyle name="20% - Accent4 2" xfId="41" xr:uid="{00000000-0005-0000-0000-000021000000}"/>
    <cellStyle name="20% - Accent5 2" xfId="42" xr:uid="{00000000-0005-0000-0000-000022000000}"/>
    <cellStyle name="20% - Accent6 2" xfId="43" xr:uid="{00000000-0005-0000-0000-000023000000}"/>
    <cellStyle name="40% - Accent1 2" xfId="44" xr:uid="{00000000-0005-0000-0000-000024000000}"/>
    <cellStyle name="40% - Accent1 3" xfId="45" xr:uid="{00000000-0005-0000-0000-000025000000}"/>
    <cellStyle name="40% - Accent2 2" xfId="46" xr:uid="{00000000-0005-0000-0000-000026000000}"/>
    <cellStyle name="40% - Accent3 2" xfId="47" xr:uid="{00000000-0005-0000-0000-000027000000}"/>
    <cellStyle name="40% - Accent4 2" xfId="48" xr:uid="{00000000-0005-0000-0000-000028000000}"/>
    <cellStyle name="40% - Accent5 2" xfId="49" xr:uid="{00000000-0005-0000-0000-000029000000}"/>
    <cellStyle name="40% - Accent6 2" xfId="50" xr:uid="{00000000-0005-0000-0000-00002A000000}"/>
    <cellStyle name="60% - Accent1 2" xfId="51" xr:uid="{00000000-0005-0000-0000-00002B000000}"/>
    <cellStyle name="60% - Accent2 2" xfId="52" xr:uid="{00000000-0005-0000-0000-00002C000000}"/>
    <cellStyle name="60% - Accent3 2" xfId="53" xr:uid="{00000000-0005-0000-0000-00002D000000}"/>
    <cellStyle name="60% - Accent4 2" xfId="54" xr:uid="{00000000-0005-0000-0000-00002E000000}"/>
    <cellStyle name="60% - Accent5 2" xfId="55" xr:uid="{00000000-0005-0000-0000-00002F000000}"/>
    <cellStyle name="60% - Accent6 2" xfId="56" xr:uid="{00000000-0005-0000-0000-000030000000}"/>
    <cellStyle name="Accent1 - 20%" xfId="57" xr:uid="{00000000-0005-0000-0000-000031000000}"/>
    <cellStyle name="Accent1 - 40%" xfId="58" xr:uid="{00000000-0005-0000-0000-000032000000}"/>
    <cellStyle name="Accent1 - 60%" xfId="59" xr:uid="{00000000-0005-0000-0000-000033000000}"/>
    <cellStyle name="Accent1 2" xfId="60" xr:uid="{00000000-0005-0000-0000-000034000000}"/>
    <cellStyle name="Accent1 3" xfId="674" xr:uid="{00000000-0005-0000-0000-000035000000}"/>
    <cellStyle name="Accent1 4" xfId="675" xr:uid="{00000000-0005-0000-0000-000036000000}"/>
    <cellStyle name="Accent1 5" xfId="676" xr:uid="{00000000-0005-0000-0000-000037000000}"/>
    <cellStyle name="Accent2 - 20%" xfId="61" xr:uid="{00000000-0005-0000-0000-000038000000}"/>
    <cellStyle name="Accent2 - 40%" xfId="62" xr:uid="{00000000-0005-0000-0000-000039000000}"/>
    <cellStyle name="Accent2 - 60%" xfId="63" xr:uid="{00000000-0005-0000-0000-00003A000000}"/>
    <cellStyle name="Accent2 2" xfId="64" xr:uid="{00000000-0005-0000-0000-00003B000000}"/>
    <cellStyle name="Accent2 3" xfId="677" xr:uid="{00000000-0005-0000-0000-00003C000000}"/>
    <cellStyle name="Accent2 4" xfId="678" xr:uid="{00000000-0005-0000-0000-00003D000000}"/>
    <cellStyle name="Accent2 5" xfId="679" xr:uid="{00000000-0005-0000-0000-00003E000000}"/>
    <cellStyle name="Accent3 - 20%" xfId="65" xr:uid="{00000000-0005-0000-0000-00003F000000}"/>
    <cellStyle name="Accent3 - 40%" xfId="66" xr:uid="{00000000-0005-0000-0000-000040000000}"/>
    <cellStyle name="Accent3 - 60%" xfId="67" xr:uid="{00000000-0005-0000-0000-000041000000}"/>
    <cellStyle name="Accent3 2" xfId="68" xr:uid="{00000000-0005-0000-0000-000042000000}"/>
    <cellStyle name="Accent3 3" xfId="680" xr:uid="{00000000-0005-0000-0000-000043000000}"/>
    <cellStyle name="Accent3 4" xfId="681" xr:uid="{00000000-0005-0000-0000-000044000000}"/>
    <cellStyle name="Accent3 5" xfId="682" xr:uid="{00000000-0005-0000-0000-000045000000}"/>
    <cellStyle name="Accent4 - 20%" xfId="69" xr:uid="{00000000-0005-0000-0000-000046000000}"/>
    <cellStyle name="Accent4 - 40%" xfId="70" xr:uid="{00000000-0005-0000-0000-000047000000}"/>
    <cellStyle name="Accent4 - 60%" xfId="71" xr:uid="{00000000-0005-0000-0000-000048000000}"/>
    <cellStyle name="Accent4 2" xfId="72" xr:uid="{00000000-0005-0000-0000-000049000000}"/>
    <cellStyle name="Accent4 3" xfId="683" xr:uid="{00000000-0005-0000-0000-00004A000000}"/>
    <cellStyle name="Accent4 4" xfId="684" xr:uid="{00000000-0005-0000-0000-00004B000000}"/>
    <cellStyle name="Accent4 5" xfId="685" xr:uid="{00000000-0005-0000-0000-00004C000000}"/>
    <cellStyle name="Accent5 - 20%" xfId="73" xr:uid="{00000000-0005-0000-0000-00004D000000}"/>
    <cellStyle name="Accent5 - 40%" xfId="74" xr:uid="{00000000-0005-0000-0000-00004E000000}"/>
    <cellStyle name="Accent5 - 60%" xfId="75" xr:uid="{00000000-0005-0000-0000-00004F000000}"/>
    <cellStyle name="Accent5 2" xfId="76" xr:uid="{00000000-0005-0000-0000-000050000000}"/>
    <cellStyle name="Accent5 3" xfId="686" xr:uid="{00000000-0005-0000-0000-000051000000}"/>
    <cellStyle name="Accent5 4" xfId="687" xr:uid="{00000000-0005-0000-0000-000052000000}"/>
    <cellStyle name="Accent5 5" xfId="688" xr:uid="{00000000-0005-0000-0000-000053000000}"/>
    <cellStyle name="Accent6 - 20%" xfId="77" xr:uid="{00000000-0005-0000-0000-000054000000}"/>
    <cellStyle name="Accent6 - 40%" xfId="78" xr:uid="{00000000-0005-0000-0000-000055000000}"/>
    <cellStyle name="Accent6 - 60%" xfId="79" xr:uid="{00000000-0005-0000-0000-000056000000}"/>
    <cellStyle name="Accent6 2" xfId="80" xr:uid="{00000000-0005-0000-0000-000057000000}"/>
    <cellStyle name="Accent6 3" xfId="689" xr:uid="{00000000-0005-0000-0000-000058000000}"/>
    <cellStyle name="Accent6 4" xfId="690" xr:uid="{00000000-0005-0000-0000-000059000000}"/>
    <cellStyle name="Accent6 5" xfId="691" xr:uid="{00000000-0005-0000-0000-00005A000000}"/>
    <cellStyle name="Agara" xfId="81" xr:uid="{00000000-0005-0000-0000-00005B000000}"/>
    <cellStyle name="B79812_.wvu.PrintTitlest" xfId="82" xr:uid="{00000000-0005-0000-0000-00005C000000}"/>
    <cellStyle name="Bad 2" xfId="83" xr:uid="{00000000-0005-0000-0000-00005D000000}"/>
    <cellStyle name="Black" xfId="84" xr:uid="{00000000-0005-0000-0000-00005E000000}"/>
    <cellStyle name="Blockout" xfId="85" xr:uid="{00000000-0005-0000-0000-00005F000000}"/>
    <cellStyle name="Blockout 2" xfId="86" xr:uid="{00000000-0005-0000-0000-000060000000}"/>
    <cellStyle name="Blockout 2 2" xfId="87" xr:uid="{00000000-0005-0000-0000-000061000000}"/>
    <cellStyle name="Blockout 3" xfId="88" xr:uid="{00000000-0005-0000-0000-000062000000}"/>
    <cellStyle name="Blue" xfId="89" xr:uid="{00000000-0005-0000-0000-000063000000}"/>
    <cellStyle name="Calculation 2" xfId="90" xr:uid="{00000000-0005-0000-0000-000064000000}"/>
    <cellStyle name="Calculation 2 2" xfId="91" xr:uid="{00000000-0005-0000-0000-000065000000}"/>
    <cellStyle name="Calculation 2 2 2" xfId="92" xr:uid="{00000000-0005-0000-0000-000066000000}"/>
    <cellStyle name="Calculation 2 3" xfId="93" xr:uid="{00000000-0005-0000-0000-000067000000}"/>
    <cellStyle name="Calculation 2 3 2" xfId="94" xr:uid="{00000000-0005-0000-0000-000068000000}"/>
    <cellStyle name="Calculation 2 3 3" xfId="95" xr:uid="{00000000-0005-0000-0000-000069000000}"/>
    <cellStyle name="Calculation 2 4" xfId="96" xr:uid="{00000000-0005-0000-0000-00006A000000}"/>
    <cellStyle name="Check Cell 2" xfId="97" xr:uid="{00000000-0005-0000-0000-00006B000000}"/>
    <cellStyle name="Check Cell 2 2 2 2" xfId="98" xr:uid="{00000000-0005-0000-0000-00006C000000}"/>
    <cellStyle name="Comma [0]7Z_87C" xfId="99" xr:uid="{00000000-0005-0000-0000-00006D000000}"/>
    <cellStyle name="Comma 0" xfId="100" xr:uid="{00000000-0005-0000-0000-00006E000000}"/>
    <cellStyle name="Comma 1" xfId="101" xr:uid="{00000000-0005-0000-0000-00006F000000}"/>
    <cellStyle name="Comma 1 2" xfId="102" xr:uid="{00000000-0005-0000-0000-000070000000}"/>
    <cellStyle name="Comma 10" xfId="103" xr:uid="{00000000-0005-0000-0000-000071000000}"/>
    <cellStyle name="Comma 11" xfId="104" xr:uid="{00000000-0005-0000-0000-000072000000}"/>
    <cellStyle name="Comma 2" xfId="105" xr:uid="{00000000-0005-0000-0000-000073000000}"/>
    <cellStyle name="Comma 2 2" xfId="106" xr:uid="{00000000-0005-0000-0000-000074000000}"/>
    <cellStyle name="Comma 2 2 2" xfId="107" xr:uid="{00000000-0005-0000-0000-000075000000}"/>
    <cellStyle name="Comma 2 2 3" xfId="108" xr:uid="{00000000-0005-0000-0000-000076000000}"/>
    <cellStyle name="Comma 2 2 4" xfId="109" xr:uid="{00000000-0005-0000-0000-000077000000}"/>
    <cellStyle name="Comma 2 3" xfId="110" xr:uid="{00000000-0005-0000-0000-000078000000}"/>
    <cellStyle name="Comma 2 3 2" xfId="111" xr:uid="{00000000-0005-0000-0000-000079000000}"/>
    <cellStyle name="Comma 2 3 3" xfId="112" xr:uid="{00000000-0005-0000-0000-00007A000000}"/>
    <cellStyle name="Comma 2 4" xfId="113" xr:uid="{00000000-0005-0000-0000-00007B000000}"/>
    <cellStyle name="Comma 2 5" xfId="114" xr:uid="{00000000-0005-0000-0000-00007C000000}"/>
    <cellStyle name="Comma 2 6" xfId="115" xr:uid="{00000000-0005-0000-0000-00007D000000}"/>
    <cellStyle name="Comma 2 7" xfId="116" xr:uid="{00000000-0005-0000-0000-00007E000000}"/>
    <cellStyle name="Comma 2 8" xfId="117" xr:uid="{00000000-0005-0000-0000-00007F000000}"/>
    <cellStyle name="Comma 3" xfId="118" xr:uid="{00000000-0005-0000-0000-000080000000}"/>
    <cellStyle name="Comma 3 2" xfId="119" xr:uid="{00000000-0005-0000-0000-000081000000}"/>
    <cellStyle name="Comma 3 2 2" xfId="120" xr:uid="{00000000-0005-0000-0000-000082000000}"/>
    <cellStyle name="Comma 3 2 3" xfId="121" xr:uid="{00000000-0005-0000-0000-000083000000}"/>
    <cellStyle name="Comma 3 3" xfId="122" xr:uid="{00000000-0005-0000-0000-000084000000}"/>
    <cellStyle name="Comma 3 3 2" xfId="123" xr:uid="{00000000-0005-0000-0000-000085000000}"/>
    <cellStyle name="Comma 3 3 3" xfId="124" xr:uid="{00000000-0005-0000-0000-000086000000}"/>
    <cellStyle name="Comma 3 4" xfId="125" xr:uid="{00000000-0005-0000-0000-000087000000}"/>
    <cellStyle name="Comma 3 5" xfId="126" xr:uid="{00000000-0005-0000-0000-000088000000}"/>
    <cellStyle name="Comma 3 6" xfId="127" xr:uid="{00000000-0005-0000-0000-000089000000}"/>
    <cellStyle name="Comma 4" xfId="128" xr:uid="{00000000-0005-0000-0000-00008A000000}"/>
    <cellStyle name="Comma 4 2" xfId="129" xr:uid="{00000000-0005-0000-0000-00008B000000}"/>
    <cellStyle name="Comma 5" xfId="130" xr:uid="{00000000-0005-0000-0000-00008C000000}"/>
    <cellStyle name="Comma 6" xfId="131" xr:uid="{00000000-0005-0000-0000-00008D000000}"/>
    <cellStyle name="Comma 7" xfId="132" xr:uid="{00000000-0005-0000-0000-00008E000000}"/>
    <cellStyle name="Comma 8" xfId="133" xr:uid="{00000000-0005-0000-0000-00008F000000}"/>
    <cellStyle name="Comma 9" xfId="134" xr:uid="{00000000-0005-0000-0000-000090000000}"/>
    <cellStyle name="Comma 9 2" xfId="135" xr:uid="{00000000-0005-0000-0000-000091000000}"/>
    <cellStyle name="Comma 9 3" xfId="136" xr:uid="{00000000-0005-0000-0000-000092000000}"/>
    <cellStyle name="Comma0" xfId="137" xr:uid="{00000000-0005-0000-0000-000093000000}"/>
    <cellStyle name="Currency 11" xfId="138" xr:uid="{00000000-0005-0000-0000-000094000000}"/>
    <cellStyle name="Currency 11 2" xfId="139" xr:uid="{00000000-0005-0000-0000-000095000000}"/>
    <cellStyle name="Currency 11 3" xfId="140" xr:uid="{00000000-0005-0000-0000-000096000000}"/>
    <cellStyle name="Currency 2" xfId="141" xr:uid="{00000000-0005-0000-0000-000097000000}"/>
    <cellStyle name="Currency 2 2" xfId="142" xr:uid="{00000000-0005-0000-0000-000098000000}"/>
    <cellStyle name="Currency 2 3" xfId="143" xr:uid="{00000000-0005-0000-0000-000099000000}"/>
    <cellStyle name="Currency 3" xfId="144" xr:uid="{00000000-0005-0000-0000-00009A000000}"/>
    <cellStyle name="Currency 3 2" xfId="145" xr:uid="{00000000-0005-0000-0000-00009B000000}"/>
    <cellStyle name="Currency 4" xfId="146" xr:uid="{00000000-0005-0000-0000-00009C000000}"/>
    <cellStyle name="Currency 4 2" xfId="147" xr:uid="{00000000-0005-0000-0000-00009D000000}"/>
    <cellStyle name="Currency 5" xfId="148" xr:uid="{00000000-0005-0000-0000-00009E000000}"/>
    <cellStyle name="Currency 6" xfId="149" xr:uid="{00000000-0005-0000-0000-00009F000000}"/>
    <cellStyle name="Currency 6 2" xfId="150" xr:uid="{00000000-0005-0000-0000-0000A0000000}"/>
    <cellStyle name="Currency 6 3" xfId="151" xr:uid="{00000000-0005-0000-0000-0000A1000000}"/>
    <cellStyle name="Currency 7" xfId="152" xr:uid="{00000000-0005-0000-0000-0000A2000000}"/>
    <cellStyle name="Currency 8" xfId="153" xr:uid="{00000000-0005-0000-0000-0000A3000000}"/>
    <cellStyle name="D4_B8B1_005004B79812_.wvu.PrintTitlest" xfId="154" xr:uid="{00000000-0005-0000-0000-0000A4000000}"/>
    <cellStyle name="Date" xfId="155" xr:uid="{00000000-0005-0000-0000-0000A5000000}"/>
    <cellStyle name="Date 2" xfId="156" xr:uid="{00000000-0005-0000-0000-0000A6000000}"/>
    <cellStyle name="dms_1" xfId="710" xr:uid="{00000000-0005-0000-0000-0000A7000000}"/>
    <cellStyle name="dms_H" xfId="709" xr:uid="{00000000-0005-0000-0000-0000B2000000}"/>
    <cellStyle name="dms_TopHeader" xfId="708" xr:uid="{00000000-0005-0000-0000-0000BA000000}"/>
    <cellStyle name="Emphasis 1" xfId="157" xr:uid="{00000000-0005-0000-0000-0000BB000000}"/>
    <cellStyle name="Emphasis 2" xfId="158" xr:uid="{00000000-0005-0000-0000-0000BC000000}"/>
    <cellStyle name="Emphasis 3" xfId="159" xr:uid="{00000000-0005-0000-0000-0000BD000000}"/>
    <cellStyle name="Euro" xfId="160" xr:uid="{00000000-0005-0000-0000-0000BE000000}"/>
    <cellStyle name="Explanatory Text 2" xfId="161" xr:uid="{00000000-0005-0000-0000-0000BF000000}"/>
    <cellStyle name="Fixed" xfId="162" xr:uid="{00000000-0005-0000-0000-0000C0000000}"/>
    <cellStyle name="Fixed 2" xfId="163" xr:uid="{00000000-0005-0000-0000-0000C1000000}"/>
    <cellStyle name="Gilsans" xfId="164" xr:uid="{00000000-0005-0000-0000-0000C2000000}"/>
    <cellStyle name="Gilsansl" xfId="165" xr:uid="{00000000-0005-0000-0000-0000C3000000}"/>
    <cellStyle name="Good 2" xfId="166" xr:uid="{00000000-0005-0000-0000-0000C4000000}"/>
    <cellStyle name="Heading 1 2" xfId="167" xr:uid="{00000000-0005-0000-0000-0000C5000000}"/>
    <cellStyle name="Heading 1 2 2" xfId="168" xr:uid="{00000000-0005-0000-0000-0000C6000000}"/>
    <cellStyle name="Heading 1 3" xfId="169" xr:uid="{00000000-0005-0000-0000-0000C7000000}"/>
    <cellStyle name="Heading 2 2" xfId="170" xr:uid="{00000000-0005-0000-0000-0000C8000000}"/>
    <cellStyle name="Heading 2 2 2" xfId="171" xr:uid="{00000000-0005-0000-0000-0000C9000000}"/>
    <cellStyle name="Heading 2 3" xfId="172" xr:uid="{00000000-0005-0000-0000-0000CA000000}"/>
    <cellStyle name="Heading 3 2" xfId="173" xr:uid="{00000000-0005-0000-0000-0000CB000000}"/>
    <cellStyle name="Heading 3 2 2" xfId="174" xr:uid="{00000000-0005-0000-0000-0000CC000000}"/>
    <cellStyle name="Heading 3 2 2 2" xfId="175" xr:uid="{00000000-0005-0000-0000-0000CD000000}"/>
    <cellStyle name="Heading 3 2 2 2 2" xfId="176" xr:uid="{00000000-0005-0000-0000-0000CE000000}"/>
    <cellStyle name="Heading 3 2 2 2 2 2" xfId="177" xr:uid="{00000000-0005-0000-0000-0000CF000000}"/>
    <cellStyle name="Heading 3 2 2 2 2 2 2" xfId="178" xr:uid="{00000000-0005-0000-0000-0000D0000000}"/>
    <cellStyle name="Heading 3 2 2 2 2 2 3" xfId="179" xr:uid="{00000000-0005-0000-0000-0000D1000000}"/>
    <cellStyle name="Heading 3 2 2 2 2 3" xfId="180" xr:uid="{00000000-0005-0000-0000-0000D2000000}"/>
    <cellStyle name="Heading 3 2 2 2 2 3 2" xfId="181" xr:uid="{00000000-0005-0000-0000-0000D3000000}"/>
    <cellStyle name="Heading 3 2 2 2 2 3 3" xfId="182" xr:uid="{00000000-0005-0000-0000-0000D4000000}"/>
    <cellStyle name="Heading 3 2 2 2 2 4" xfId="183" xr:uid="{00000000-0005-0000-0000-0000D5000000}"/>
    <cellStyle name="Heading 3 2 2 2 2 4 2" xfId="184" xr:uid="{00000000-0005-0000-0000-0000D6000000}"/>
    <cellStyle name="Heading 3 2 2 2 2 5" xfId="185" xr:uid="{00000000-0005-0000-0000-0000D7000000}"/>
    <cellStyle name="Heading 3 2 2 2 2 6" xfId="186" xr:uid="{00000000-0005-0000-0000-0000D8000000}"/>
    <cellStyle name="Heading 3 2 2 2 3" xfId="187" xr:uid="{00000000-0005-0000-0000-0000D9000000}"/>
    <cellStyle name="Heading 3 2 2 2 3 2" xfId="188" xr:uid="{00000000-0005-0000-0000-0000DA000000}"/>
    <cellStyle name="Heading 3 2 2 2 3 3" xfId="189" xr:uid="{00000000-0005-0000-0000-0000DB000000}"/>
    <cellStyle name="Heading 3 2 2 2 4" xfId="190" xr:uid="{00000000-0005-0000-0000-0000DC000000}"/>
    <cellStyle name="Heading 3 2 2 2 4 2" xfId="191" xr:uid="{00000000-0005-0000-0000-0000DD000000}"/>
    <cellStyle name="Heading 3 2 2 2 4 3" xfId="192" xr:uid="{00000000-0005-0000-0000-0000DE000000}"/>
    <cellStyle name="Heading 3 2 2 2 5" xfId="193" xr:uid="{00000000-0005-0000-0000-0000DF000000}"/>
    <cellStyle name="Heading 3 2 2 2 5 2" xfId="194" xr:uid="{00000000-0005-0000-0000-0000E0000000}"/>
    <cellStyle name="Heading 3 2 2 2 6" xfId="195" xr:uid="{00000000-0005-0000-0000-0000E1000000}"/>
    <cellStyle name="Heading 3 2 2 3" xfId="196" xr:uid="{00000000-0005-0000-0000-0000E2000000}"/>
    <cellStyle name="Heading 3 2 2 3 2" xfId="197" xr:uid="{00000000-0005-0000-0000-0000E3000000}"/>
    <cellStyle name="Heading 3 2 2 3 2 2" xfId="198" xr:uid="{00000000-0005-0000-0000-0000E4000000}"/>
    <cellStyle name="Heading 3 2 2 3 2 2 2" xfId="199" xr:uid="{00000000-0005-0000-0000-0000E5000000}"/>
    <cellStyle name="Heading 3 2 2 3 2 2 3" xfId="200" xr:uid="{00000000-0005-0000-0000-0000E6000000}"/>
    <cellStyle name="Heading 3 2 2 3 2 3" xfId="201" xr:uid="{00000000-0005-0000-0000-0000E7000000}"/>
    <cellStyle name="Heading 3 2 2 3 2 3 2" xfId="202" xr:uid="{00000000-0005-0000-0000-0000E8000000}"/>
    <cellStyle name="Heading 3 2 2 3 2 3 3" xfId="203" xr:uid="{00000000-0005-0000-0000-0000E9000000}"/>
    <cellStyle name="Heading 3 2 2 3 2 4" xfId="204" xr:uid="{00000000-0005-0000-0000-0000EA000000}"/>
    <cellStyle name="Heading 3 2 2 3 2 4 2" xfId="205" xr:uid="{00000000-0005-0000-0000-0000EB000000}"/>
    <cellStyle name="Heading 3 2 2 3 2 5" xfId="206" xr:uid="{00000000-0005-0000-0000-0000EC000000}"/>
    <cellStyle name="Heading 3 2 2 3 2 6" xfId="207" xr:uid="{00000000-0005-0000-0000-0000ED000000}"/>
    <cellStyle name="Heading 3 2 2 3 3" xfId="208" xr:uid="{00000000-0005-0000-0000-0000EE000000}"/>
    <cellStyle name="Heading 3 2 2 3 3 2" xfId="209" xr:uid="{00000000-0005-0000-0000-0000EF000000}"/>
    <cellStyle name="Heading 3 2 2 3 3 3" xfId="210" xr:uid="{00000000-0005-0000-0000-0000F0000000}"/>
    <cellStyle name="Heading 3 2 2 3 4" xfId="211" xr:uid="{00000000-0005-0000-0000-0000F1000000}"/>
    <cellStyle name="Heading 3 2 2 3 4 2" xfId="212" xr:uid="{00000000-0005-0000-0000-0000F2000000}"/>
    <cellStyle name="Heading 3 2 2 3 4 3" xfId="213" xr:uid="{00000000-0005-0000-0000-0000F3000000}"/>
    <cellStyle name="Heading 3 2 2 3 5" xfId="214" xr:uid="{00000000-0005-0000-0000-0000F4000000}"/>
    <cellStyle name="Heading 3 2 2 3 5 2" xfId="215" xr:uid="{00000000-0005-0000-0000-0000F5000000}"/>
    <cellStyle name="Heading 3 2 2 3 6" xfId="216" xr:uid="{00000000-0005-0000-0000-0000F6000000}"/>
    <cellStyle name="Heading 3 2 2 4" xfId="217" xr:uid="{00000000-0005-0000-0000-0000F7000000}"/>
    <cellStyle name="Heading 3 2 2 4 2" xfId="218" xr:uid="{00000000-0005-0000-0000-0000F8000000}"/>
    <cellStyle name="Heading 3 2 2 4 2 2" xfId="219" xr:uid="{00000000-0005-0000-0000-0000F9000000}"/>
    <cellStyle name="Heading 3 2 2 4 2 3" xfId="220" xr:uid="{00000000-0005-0000-0000-0000FA000000}"/>
    <cellStyle name="Heading 3 2 2 4 3" xfId="221" xr:uid="{00000000-0005-0000-0000-0000FB000000}"/>
    <cellStyle name="Heading 3 2 2 4 3 2" xfId="222" xr:uid="{00000000-0005-0000-0000-0000FC000000}"/>
    <cellStyle name="Heading 3 2 2 4 3 3" xfId="223" xr:uid="{00000000-0005-0000-0000-0000FD000000}"/>
    <cellStyle name="Heading 3 2 2 4 4" xfId="224" xr:uid="{00000000-0005-0000-0000-0000FE000000}"/>
    <cellStyle name="Heading 3 2 2 4 4 2" xfId="225" xr:uid="{00000000-0005-0000-0000-0000FF000000}"/>
    <cellStyle name="Heading 3 2 2 4 5" xfId="226" xr:uid="{00000000-0005-0000-0000-000000010000}"/>
    <cellStyle name="Heading 3 2 2 4 6" xfId="227" xr:uid="{00000000-0005-0000-0000-000001010000}"/>
    <cellStyle name="Heading 3 2 2 5" xfId="228" xr:uid="{00000000-0005-0000-0000-000002010000}"/>
    <cellStyle name="Heading 3 2 2 5 2" xfId="229" xr:uid="{00000000-0005-0000-0000-000003010000}"/>
    <cellStyle name="Heading 3 2 2 5 2 2" xfId="230" xr:uid="{00000000-0005-0000-0000-000004010000}"/>
    <cellStyle name="Heading 3 2 2 5 2 3" xfId="231" xr:uid="{00000000-0005-0000-0000-000005010000}"/>
    <cellStyle name="Heading 3 2 2 5 3" xfId="232" xr:uid="{00000000-0005-0000-0000-000006010000}"/>
    <cellStyle name="Heading 3 2 2 5 3 2" xfId="233" xr:uid="{00000000-0005-0000-0000-000007010000}"/>
    <cellStyle name="Heading 3 2 2 5 4" xfId="234" xr:uid="{00000000-0005-0000-0000-000008010000}"/>
    <cellStyle name="Heading 3 2 2 5 5" xfId="235" xr:uid="{00000000-0005-0000-0000-000009010000}"/>
    <cellStyle name="Heading 3 2 2 6" xfId="236" xr:uid="{00000000-0005-0000-0000-00000A010000}"/>
    <cellStyle name="Heading 3 2 3" xfId="237" xr:uid="{00000000-0005-0000-0000-00000B010000}"/>
    <cellStyle name="Heading 3 2 4" xfId="238" xr:uid="{00000000-0005-0000-0000-00000C010000}"/>
    <cellStyle name="Heading 3 2 4 2" xfId="239" xr:uid="{00000000-0005-0000-0000-00000D010000}"/>
    <cellStyle name="Heading 3 2 4 2 2" xfId="240" xr:uid="{00000000-0005-0000-0000-00000E010000}"/>
    <cellStyle name="Heading 3 2 4 2 2 2" xfId="241" xr:uid="{00000000-0005-0000-0000-00000F010000}"/>
    <cellStyle name="Heading 3 2 4 2 2 3" xfId="242" xr:uid="{00000000-0005-0000-0000-000010010000}"/>
    <cellStyle name="Heading 3 2 4 2 3" xfId="243" xr:uid="{00000000-0005-0000-0000-000011010000}"/>
    <cellStyle name="Heading 3 2 4 2 3 2" xfId="244" xr:uid="{00000000-0005-0000-0000-000012010000}"/>
    <cellStyle name="Heading 3 2 4 2 3 3" xfId="245" xr:uid="{00000000-0005-0000-0000-000013010000}"/>
    <cellStyle name="Heading 3 2 4 2 4" xfId="246" xr:uid="{00000000-0005-0000-0000-000014010000}"/>
    <cellStyle name="Heading 3 2 4 2 4 2" xfId="247" xr:uid="{00000000-0005-0000-0000-000015010000}"/>
    <cellStyle name="Heading 3 2 4 2 5" xfId="248" xr:uid="{00000000-0005-0000-0000-000016010000}"/>
    <cellStyle name="Heading 3 2 4 2 6" xfId="249" xr:uid="{00000000-0005-0000-0000-000017010000}"/>
    <cellStyle name="Heading 3 2 4 3" xfId="250" xr:uid="{00000000-0005-0000-0000-000018010000}"/>
    <cellStyle name="Heading 3 2 4 3 2" xfId="251" xr:uid="{00000000-0005-0000-0000-000019010000}"/>
    <cellStyle name="Heading 3 2 4 3 3" xfId="252" xr:uid="{00000000-0005-0000-0000-00001A010000}"/>
    <cellStyle name="Heading 3 2 4 4" xfId="253" xr:uid="{00000000-0005-0000-0000-00001B010000}"/>
    <cellStyle name="Heading 3 2 4 4 2" xfId="254" xr:uid="{00000000-0005-0000-0000-00001C010000}"/>
    <cellStyle name="Heading 3 2 4 4 3" xfId="255" xr:uid="{00000000-0005-0000-0000-00001D010000}"/>
    <cellStyle name="Heading 3 2 4 5" xfId="256" xr:uid="{00000000-0005-0000-0000-00001E010000}"/>
    <cellStyle name="Heading 3 2 4 5 2" xfId="257" xr:uid="{00000000-0005-0000-0000-00001F010000}"/>
    <cellStyle name="Heading 3 2 4 6" xfId="258" xr:uid="{00000000-0005-0000-0000-000020010000}"/>
    <cellStyle name="Heading 3 2 5" xfId="259" xr:uid="{00000000-0005-0000-0000-000021010000}"/>
    <cellStyle name="Heading 3 2 5 2" xfId="260" xr:uid="{00000000-0005-0000-0000-000022010000}"/>
    <cellStyle name="Heading 3 2 5 2 2" xfId="261" xr:uid="{00000000-0005-0000-0000-000023010000}"/>
    <cellStyle name="Heading 3 2 5 2 2 2" xfId="262" xr:uid="{00000000-0005-0000-0000-000024010000}"/>
    <cellStyle name="Heading 3 2 5 2 2 3" xfId="263" xr:uid="{00000000-0005-0000-0000-000025010000}"/>
    <cellStyle name="Heading 3 2 5 2 3" xfId="264" xr:uid="{00000000-0005-0000-0000-000026010000}"/>
    <cellStyle name="Heading 3 2 5 2 3 2" xfId="265" xr:uid="{00000000-0005-0000-0000-000027010000}"/>
    <cellStyle name="Heading 3 2 5 2 3 3" xfId="266" xr:uid="{00000000-0005-0000-0000-000028010000}"/>
    <cellStyle name="Heading 3 2 5 2 4" xfId="267" xr:uid="{00000000-0005-0000-0000-000029010000}"/>
    <cellStyle name="Heading 3 2 5 2 4 2" xfId="268" xr:uid="{00000000-0005-0000-0000-00002A010000}"/>
    <cellStyle name="Heading 3 2 5 2 5" xfId="269" xr:uid="{00000000-0005-0000-0000-00002B010000}"/>
    <cellStyle name="Heading 3 2 5 2 6" xfId="270" xr:uid="{00000000-0005-0000-0000-00002C010000}"/>
    <cellStyle name="Heading 3 2 5 3" xfId="271" xr:uid="{00000000-0005-0000-0000-00002D010000}"/>
    <cellStyle name="Heading 3 2 5 3 2" xfId="272" xr:uid="{00000000-0005-0000-0000-00002E010000}"/>
    <cellStyle name="Heading 3 2 5 3 3" xfId="273" xr:uid="{00000000-0005-0000-0000-00002F010000}"/>
    <cellStyle name="Heading 3 2 5 4" xfId="274" xr:uid="{00000000-0005-0000-0000-000030010000}"/>
    <cellStyle name="Heading 3 2 5 4 2" xfId="275" xr:uid="{00000000-0005-0000-0000-000031010000}"/>
    <cellStyle name="Heading 3 2 5 4 3" xfId="276" xr:uid="{00000000-0005-0000-0000-000032010000}"/>
    <cellStyle name="Heading 3 2 5 5" xfId="277" xr:uid="{00000000-0005-0000-0000-000033010000}"/>
    <cellStyle name="Heading 3 2 5 5 2" xfId="278" xr:uid="{00000000-0005-0000-0000-000034010000}"/>
    <cellStyle name="Heading 3 2 5 6" xfId="279" xr:uid="{00000000-0005-0000-0000-000035010000}"/>
    <cellStyle name="Heading 3 2 6" xfId="280" xr:uid="{00000000-0005-0000-0000-000036010000}"/>
    <cellStyle name="Heading 3 2 6 2" xfId="281" xr:uid="{00000000-0005-0000-0000-000037010000}"/>
    <cellStyle name="Heading 3 2 6 2 2" xfId="282" xr:uid="{00000000-0005-0000-0000-000038010000}"/>
    <cellStyle name="Heading 3 2 6 2 3" xfId="283" xr:uid="{00000000-0005-0000-0000-000039010000}"/>
    <cellStyle name="Heading 3 2 6 3" xfId="284" xr:uid="{00000000-0005-0000-0000-00003A010000}"/>
    <cellStyle name="Heading 3 2 6 3 2" xfId="285" xr:uid="{00000000-0005-0000-0000-00003B010000}"/>
    <cellStyle name="Heading 3 2 6 3 3" xfId="286" xr:uid="{00000000-0005-0000-0000-00003C010000}"/>
    <cellStyle name="Heading 3 2 6 4" xfId="287" xr:uid="{00000000-0005-0000-0000-00003D010000}"/>
    <cellStyle name="Heading 3 2 6 4 2" xfId="288" xr:uid="{00000000-0005-0000-0000-00003E010000}"/>
    <cellStyle name="Heading 3 2 6 5" xfId="289" xr:uid="{00000000-0005-0000-0000-00003F010000}"/>
    <cellStyle name="Heading 3 2 6 6" xfId="290" xr:uid="{00000000-0005-0000-0000-000040010000}"/>
    <cellStyle name="Heading 3 2 7" xfId="291" xr:uid="{00000000-0005-0000-0000-000041010000}"/>
    <cellStyle name="Heading 3 2 7 2" xfId="292" xr:uid="{00000000-0005-0000-0000-000042010000}"/>
    <cellStyle name="Heading 3 2 7 2 2" xfId="293" xr:uid="{00000000-0005-0000-0000-000043010000}"/>
    <cellStyle name="Heading 3 2 7 2 3" xfId="294" xr:uid="{00000000-0005-0000-0000-000044010000}"/>
    <cellStyle name="Heading 3 2 7 3" xfId="295" xr:uid="{00000000-0005-0000-0000-000045010000}"/>
    <cellStyle name="Heading 3 2 7 3 2" xfId="296" xr:uid="{00000000-0005-0000-0000-000046010000}"/>
    <cellStyle name="Heading 3 2 7 4" xfId="297" xr:uid="{00000000-0005-0000-0000-000047010000}"/>
    <cellStyle name="Heading 3 2 7 5" xfId="298" xr:uid="{00000000-0005-0000-0000-000048010000}"/>
    <cellStyle name="Heading 3 2 8" xfId="299" xr:uid="{00000000-0005-0000-0000-000049010000}"/>
    <cellStyle name="Heading 3 3" xfId="300" xr:uid="{00000000-0005-0000-0000-00004A010000}"/>
    <cellStyle name="Heading 4 2" xfId="301" xr:uid="{00000000-0005-0000-0000-00004B010000}"/>
    <cellStyle name="Heading 4 2 2" xfId="302" xr:uid="{00000000-0005-0000-0000-00004C010000}"/>
    <cellStyle name="Heading 4 3" xfId="303" xr:uid="{00000000-0005-0000-0000-00004D010000}"/>
    <cellStyle name="Heading(4)" xfId="304" xr:uid="{00000000-0005-0000-0000-00004E010000}"/>
    <cellStyle name="Hyperlink 2" xfId="305" xr:uid="{00000000-0005-0000-0000-00004F010000}"/>
    <cellStyle name="Hyperlink 2 2" xfId="306" xr:uid="{00000000-0005-0000-0000-000050010000}"/>
    <cellStyle name="Hyperlink 2 3" xfId="307" xr:uid="{00000000-0005-0000-0000-000051010000}"/>
    <cellStyle name="Hyperlink 2 4" xfId="308" xr:uid="{00000000-0005-0000-0000-000052010000}"/>
    <cellStyle name="Hyperlink 3" xfId="309" xr:uid="{00000000-0005-0000-0000-000053010000}"/>
    <cellStyle name="Hyperlink 4" xfId="310" xr:uid="{00000000-0005-0000-0000-000054010000}"/>
    <cellStyle name="Hyperlink Arrow" xfId="311" xr:uid="{00000000-0005-0000-0000-000055010000}"/>
    <cellStyle name="Hyperlink Text" xfId="312" xr:uid="{00000000-0005-0000-0000-000056010000}"/>
    <cellStyle name="import" xfId="313" xr:uid="{00000000-0005-0000-0000-000057010000}"/>
    <cellStyle name="import%" xfId="314" xr:uid="{00000000-0005-0000-0000-000058010000}"/>
    <cellStyle name="import_ICRC Electricity model 1-1  (1 Feb 2003) " xfId="315" xr:uid="{00000000-0005-0000-0000-000059010000}"/>
    <cellStyle name="Input" xfId="718" builtinId="20" customBuiltin="1"/>
    <cellStyle name="Input 2" xfId="316" xr:uid="{00000000-0005-0000-0000-00005A010000}"/>
    <cellStyle name="Input 2 2" xfId="317" xr:uid="{00000000-0005-0000-0000-00005B010000}"/>
    <cellStyle name="Input 2 2 2" xfId="318" xr:uid="{00000000-0005-0000-0000-00005C010000}"/>
    <cellStyle name="Input 2 3" xfId="319" xr:uid="{00000000-0005-0000-0000-00005D010000}"/>
    <cellStyle name="Input 2 3 2" xfId="320" xr:uid="{00000000-0005-0000-0000-00005E010000}"/>
    <cellStyle name="Input 2 3 3" xfId="321" xr:uid="{00000000-0005-0000-0000-00005F010000}"/>
    <cellStyle name="Input 2 4" xfId="322" xr:uid="{00000000-0005-0000-0000-000060010000}"/>
    <cellStyle name="Input1" xfId="323" xr:uid="{00000000-0005-0000-0000-000061010000}"/>
    <cellStyle name="Input1 2" xfId="324" xr:uid="{00000000-0005-0000-0000-000062010000}"/>
    <cellStyle name="Input1 2 2" xfId="325" xr:uid="{00000000-0005-0000-0000-000063010000}"/>
    <cellStyle name="Input1 3" xfId="326" xr:uid="{00000000-0005-0000-0000-000064010000}"/>
    <cellStyle name="Input1 3 2" xfId="327" xr:uid="{00000000-0005-0000-0000-000065010000}"/>
    <cellStyle name="Input1 4" xfId="328" xr:uid="{00000000-0005-0000-0000-000066010000}"/>
    <cellStyle name="Input1 5" xfId="329" xr:uid="{00000000-0005-0000-0000-000067010000}"/>
    <cellStyle name="Input1%" xfId="330" xr:uid="{00000000-0005-0000-0000-000068010000}"/>
    <cellStyle name="Input1_ICRC Electricity model 1-1  (1 Feb 2003) " xfId="331" xr:uid="{00000000-0005-0000-0000-000069010000}"/>
    <cellStyle name="Input1default" xfId="332" xr:uid="{00000000-0005-0000-0000-00006A010000}"/>
    <cellStyle name="Input1default%" xfId="333" xr:uid="{00000000-0005-0000-0000-00006B010000}"/>
    <cellStyle name="Input2" xfId="334" xr:uid="{00000000-0005-0000-0000-00006C010000}"/>
    <cellStyle name="Input2 2" xfId="335" xr:uid="{00000000-0005-0000-0000-00006D010000}"/>
    <cellStyle name="Input2 3" xfId="336" xr:uid="{00000000-0005-0000-0000-00006E010000}"/>
    <cellStyle name="Input3" xfId="337" xr:uid="{00000000-0005-0000-0000-00006F010000}"/>
    <cellStyle name="Input3 2" xfId="338" xr:uid="{00000000-0005-0000-0000-000070010000}"/>
    <cellStyle name="Input3 3" xfId="339" xr:uid="{00000000-0005-0000-0000-000071010000}"/>
    <cellStyle name="InputCell" xfId="340" xr:uid="{00000000-0005-0000-0000-000072010000}"/>
    <cellStyle name="InputCell 2" xfId="341" xr:uid="{00000000-0005-0000-0000-000073010000}"/>
    <cellStyle name="InputCell 3" xfId="342" xr:uid="{00000000-0005-0000-0000-000074010000}"/>
    <cellStyle name="InputCellText" xfId="343" xr:uid="{00000000-0005-0000-0000-000075010000}"/>
    <cellStyle name="InputCellText 2" xfId="344" xr:uid="{00000000-0005-0000-0000-000076010000}"/>
    <cellStyle name="InputCellText 3" xfId="345" xr:uid="{00000000-0005-0000-0000-000077010000}"/>
    <cellStyle name="key result" xfId="346" xr:uid="{00000000-0005-0000-0000-000078010000}"/>
    <cellStyle name="Lines" xfId="347" xr:uid="{00000000-0005-0000-0000-000079010000}"/>
    <cellStyle name="Linked Cell 2" xfId="348" xr:uid="{00000000-0005-0000-0000-00007A010000}"/>
    <cellStyle name="Local import" xfId="349" xr:uid="{00000000-0005-0000-0000-00007B010000}"/>
    <cellStyle name="Local import %" xfId="350" xr:uid="{00000000-0005-0000-0000-00007C010000}"/>
    <cellStyle name="Mine" xfId="351" xr:uid="{00000000-0005-0000-0000-00007D010000}"/>
    <cellStyle name="Model Name" xfId="352" xr:uid="{00000000-0005-0000-0000-00007E010000}"/>
    <cellStyle name="Neutral 2" xfId="353" xr:uid="{00000000-0005-0000-0000-00007F010000}"/>
    <cellStyle name="NonInputCell" xfId="354" xr:uid="{00000000-0005-0000-0000-000080010000}"/>
    <cellStyle name="NonInputCell 2" xfId="355" xr:uid="{00000000-0005-0000-0000-000081010000}"/>
    <cellStyle name="NonInputCell 3" xfId="356" xr:uid="{00000000-0005-0000-0000-000082010000}"/>
    <cellStyle name="Normal" xfId="0" builtinId="0"/>
    <cellStyle name="Normal - Style1" xfId="357" xr:uid="{00000000-0005-0000-0000-000084010000}"/>
    <cellStyle name="Normal 10" xfId="4" xr:uid="{00000000-0005-0000-0000-000085010000}"/>
    <cellStyle name="Normal 10 2" xfId="358" xr:uid="{00000000-0005-0000-0000-000086010000}"/>
    <cellStyle name="Normal 10 2 2 2" xfId="692" xr:uid="{00000000-0005-0000-0000-000087010000}"/>
    <cellStyle name="Normal 10 2 2 2 7" xfId="704" xr:uid="{00000000-0005-0000-0000-000088010000}"/>
    <cellStyle name="Normal 11" xfId="359" xr:uid="{00000000-0005-0000-0000-000089010000}"/>
    <cellStyle name="Normal 11 2" xfId="360" xr:uid="{00000000-0005-0000-0000-00008A010000}"/>
    <cellStyle name="Normal 11 3" xfId="361" xr:uid="{00000000-0005-0000-0000-00008B010000}"/>
    <cellStyle name="Normal 11 4" xfId="362" xr:uid="{00000000-0005-0000-0000-00008C010000}"/>
    <cellStyle name="Normal 114" xfId="363" xr:uid="{00000000-0005-0000-0000-00008D010000}"/>
    <cellStyle name="Normal 114 2" xfId="364" xr:uid="{00000000-0005-0000-0000-00008E010000}"/>
    <cellStyle name="Normal 12" xfId="365" xr:uid="{00000000-0005-0000-0000-00008F010000}"/>
    <cellStyle name="Normal 12 2" xfId="366" xr:uid="{00000000-0005-0000-0000-000090010000}"/>
    <cellStyle name="Normal 13" xfId="367" xr:uid="{00000000-0005-0000-0000-000091010000}"/>
    <cellStyle name="Normal 13 2" xfId="2" xr:uid="{00000000-0005-0000-0000-000092010000}"/>
    <cellStyle name="Normal 13_29(d) - Gas extensions -tariffs" xfId="368" xr:uid="{00000000-0005-0000-0000-000093010000}"/>
    <cellStyle name="Normal 14" xfId="6" xr:uid="{00000000-0005-0000-0000-000094010000}"/>
    <cellStyle name="Normal 14 2" xfId="369" xr:uid="{00000000-0005-0000-0000-000095010000}"/>
    <cellStyle name="Normal 14 3" xfId="370" xr:uid="{00000000-0005-0000-0000-000096010000}"/>
    <cellStyle name="Normal 14 3 2" xfId="371" xr:uid="{00000000-0005-0000-0000-000097010000}"/>
    <cellStyle name="Normal 14 3 3" xfId="372" xr:uid="{00000000-0005-0000-0000-000098010000}"/>
    <cellStyle name="Normal 14 4" xfId="373" xr:uid="{00000000-0005-0000-0000-000099010000}"/>
    <cellStyle name="Normal 14 5" xfId="374" xr:uid="{00000000-0005-0000-0000-00009A010000}"/>
    <cellStyle name="Normal 14 9" xfId="706" xr:uid="{00000000-0005-0000-0000-00009B010000}"/>
    <cellStyle name="Normal 14 9 2" xfId="707" xr:uid="{00000000-0005-0000-0000-00009C010000}"/>
    <cellStyle name="Normal 15" xfId="375" xr:uid="{00000000-0005-0000-0000-00009D010000}"/>
    <cellStyle name="Normal 15 2" xfId="376" xr:uid="{00000000-0005-0000-0000-00009E010000}"/>
    <cellStyle name="Normal 159" xfId="702" xr:uid="{00000000-0005-0000-0000-00009F010000}"/>
    <cellStyle name="Normal 16" xfId="377" xr:uid="{00000000-0005-0000-0000-0000A0010000}"/>
    <cellStyle name="Normal 16 2" xfId="378" xr:uid="{00000000-0005-0000-0000-0000A1010000}"/>
    <cellStyle name="Normal 16 3" xfId="379" xr:uid="{00000000-0005-0000-0000-0000A2010000}"/>
    <cellStyle name="Normal 17" xfId="380" xr:uid="{00000000-0005-0000-0000-0000A3010000}"/>
    <cellStyle name="Normal 17 2" xfId="381" xr:uid="{00000000-0005-0000-0000-0000A4010000}"/>
    <cellStyle name="Normal 17 2 2" xfId="382" xr:uid="{00000000-0005-0000-0000-0000A5010000}"/>
    <cellStyle name="Normal 17 2 2 2" xfId="383" xr:uid="{00000000-0005-0000-0000-0000A6010000}"/>
    <cellStyle name="Normal 17 2 2 3" xfId="384" xr:uid="{00000000-0005-0000-0000-0000A7010000}"/>
    <cellStyle name="Normal 17 2 3" xfId="385" xr:uid="{00000000-0005-0000-0000-0000A8010000}"/>
    <cellStyle name="Normal 17 2 4" xfId="386" xr:uid="{00000000-0005-0000-0000-0000A9010000}"/>
    <cellStyle name="Normal 17 3" xfId="387" xr:uid="{00000000-0005-0000-0000-0000AA010000}"/>
    <cellStyle name="Normal 17 3 2" xfId="388" xr:uid="{00000000-0005-0000-0000-0000AB010000}"/>
    <cellStyle name="Normal 17 3 2 2" xfId="389" xr:uid="{00000000-0005-0000-0000-0000AC010000}"/>
    <cellStyle name="Normal 17 3 2 3" xfId="390" xr:uid="{00000000-0005-0000-0000-0000AD010000}"/>
    <cellStyle name="Normal 17 3 3" xfId="391" xr:uid="{00000000-0005-0000-0000-0000AE010000}"/>
    <cellStyle name="Normal 17 3 4" xfId="392" xr:uid="{00000000-0005-0000-0000-0000AF010000}"/>
    <cellStyle name="Normal 17 4" xfId="393" xr:uid="{00000000-0005-0000-0000-0000B0010000}"/>
    <cellStyle name="Normal 17 4 2" xfId="394" xr:uid="{00000000-0005-0000-0000-0000B1010000}"/>
    <cellStyle name="Normal 17 4 3" xfId="395" xr:uid="{00000000-0005-0000-0000-0000B2010000}"/>
    <cellStyle name="Normal 17 5" xfId="396" xr:uid="{00000000-0005-0000-0000-0000B3010000}"/>
    <cellStyle name="Normal 17 6" xfId="397" xr:uid="{00000000-0005-0000-0000-0000B4010000}"/>
    <cellStyle name="Normal 18" xfId="398" xr:uid="{00000000-0005-0000-0000-0000B5010000}"/>
    <cellStyle name="Normal 18 2" xfId="399" xr:uid="{00000000-0005-0000-0000-0000B6010000}"/>
    <cellStyle name="Normal 19" xfId="400" xr:uid="{00000000-0005-0000-0000-0000B7010000}"/>
    <cellStyle name="Normal 2" xfId="401" xr:uid="{00000000-0005-0000-0000-0000B8010000}"/>
    <cellStyle name="Normal 2 2" xfId="402" xr:uid="{00000000-0005-0000-0000-0000B9010000}"/>
    <cellStyle name="Normal 2 2 2" xfId="1" xr:uid="{00000000-0005-0000-0000-0000BA010000}"/>
    <cellStyle name="Normal 2 2 3" xfId="403" xr:uid="{00000000-0005-0000-0000-0000BB010000}"/>
    <cellStyle name="Normal 2 2 4" xfId="404" xr:uid="{00000000-0005-0000-0000-0000BC010000}"/>
    <cellStyle name="Normal 2 2 5" xfId="405" xr:uid="{00000000-0005-0000-0000-0000BD010000}"/>
    <cellStyle name="Normal 2 3" xfId="406" xr:uid="{00000000-0005-0000-0000-0000BE010000}"/>
    <cellStyle name="Normal 2 3 2" xfId="407" xr:uid="{00000000-0005-0000-0000-0000BF010000}"/>
    <cellStyle name="Normal 2 3_29(d) - Gas extensions -tariffs" xfId="408" xr:uid="{00000000-0005-0000-0000-0000C0010000}"/>
    <cellStyle name="Normal 2 4" xfId="409" xr:uid="{00000000-0005-0000-0000-0000C1010000}"/>
    <cellStyle name="Normal 2 4 2" xfId="410" xr:uid="{00000000-0005-0000-0000-0000C2010000}"/>
    <cellStyle name="Normal 2 4 3" xfId="411" xr:uid="{00000000-0005-0000-0000-0000C3010000}"/>
    <cellStyle name="Normal 2 5" xfId="7" xr:uid="{00000000-0005-0000-0000-0000C4010000}"/>
    <cellStyle name="Normal 2 6" xfId="412" xr:uid="{00000000-0005-0000-0000-0000C5010000}"/>
    <cellStyle name="Normal 2_29(d) - Gas extensions -tariffs" xfId="413" xr:uid="{00000000-0005-0000-0000-0000C6010000}"/>
    <cellStyle name="Normal 20" xfId="414" xr:uid="{00000000-0005-0000-0000-0000C7010000}"/>
    <cellStyle name="Normal 20 2" xfId="415" xr:uid="{00000000-0005-0000-0000-0000C8010000}"/>
    <cellStyle name="Normal 20 2 2" xfId="416" xr:uid="{00000000-0005-0000-0000-0000C9010000}"/>
    <cellStyle name="Normal 20 3" xfId="417" xr:uid="{00000000-0005-0000-0000-0000CA010000}"/>
    <cellStyle name="Normal 20 4" xfId="418" xr:uid="{00000000-0005-0000-0000-0000CB010000}"/>
    <cellStyle name="Normal 21" xfId="419" xr:uid="{00000000-0005-0000-0000-0000CC010000}"/>
    <cellStyle name="Normal 21 2" xfId="420" xr:uid="{00000000-0005-0000-0000-0000CD010000}"/>
    <cellStyle name="Normal 21 3" xfId="421" xr:uid="{00000000-0005-0000-0000-0000CE010000}"/>
    <cellStyle name="Normal 22" xfId="422" xr:uid="{00000000-0005-0000-0000-0000CF010000}"/>
    <cellStyle name="Normal 23" xfId="423" xr:uid="{00000000-0005-0000-0000-0000D0010000}"/>
    <cellStyle name="Normal 23 2" xfId="424" xr:uid="{00000000-0005-0000-0000-0000D1010000}"/>
    <cellStyle name="Normal 23 2 2" xfId="425" xr:uid="{00000000-0005-0000-0000-0000D2010000}"/>
    <cellStyle name="Normal 23 3" xfId="426" xr:uid="{00000000-0005-0000-0000-0000D3010000}"/>
    <cellStyle name="Normal 23 4" xfId="427" xr:uid="{00000000-0005-0000-0000-0000D4010000}"/>
    <cellStyle name="Normal 24" xfId="428" xr:uid="{00000000-0005-0000-0000-0000D5010000}"/>
    <cellStyle name="Normal 24 2" xfId="429" xr:uid="{00000000-0005-0000-0000-0000D6010000}"/>
    <cellStyle name="Normal 24 2 2" xfId="430" xr:uid="{00000000-0005-0000-0000-0000D7010000}"/>
    <cellStyle name="Normal 24 3" xfId="431" xr:uid="{00000000-0005-0000-0000-0000D8010000}"/>
    <cellStyle name="Normal 24 4" xfId="432" xr:uid="{00000000-0005-0000-0000-0000D9010000}"/>
    <cellStyle name="Normal 25" xfId="433" xr:uid="{00000000-0005-0000-0000-0000DA010000}"/>
    <cellStyle name="Normal 25 2" xfId="434" xr:uid="{00000000-0005-0000-0000-0000DB010000}"/>
    <cellStyle name="Normal 25 2 2" xfId="435" xr:uid="{00000000-0005-0000-0000-0000DC010000}"/>
    <cellStyle name="Normal 25 3" xfId="436" xr:uid="{00000000-0005-0000-0000-0000DD010000}"/>
    <cellStyle name="Normal 25 4" xfId="437" xr:uid="{00000000-0005-0000-0000-0000DE010000}"/>
    <cellStyle name="Normal 26" xfId="438" xr:uid="{00000000-0005-0000-0000-0000DF010000}"/>
    <cellStyle name="Normal 26 2" xfId="439" xr:uid="{00000000-0005-0000-0000-0000E0010000}"/>
    <cellStyle name="Normal 26 2 2" xfId="440" xr:uid="{00000000-0005-0000-0000-0000E1010000}"/>
    <cellStyle name="Normal 26 3" xfId="441" xr:uid="{00000000-0005-0000-0000-0000E2010000}"/>
    <cellStyle name="Normal 26 4" xfId="442" xr:uid="{00000000-0005-0000-0000-0000E3010000}"/>
    <cellStyle name="Normal 27" xfId="443" xr:uid="{00000000-0005-0000-0000-0000E4010000}"/>
    <cellStyle name="Normal 28" xfId="5" xr:uid="{00000000-0005-0000-0000-0000E5010000}"/>
    <cellStyle name="Normal 28 4" xfId="705" xr:uid="{00000000-0005-0000-0000-0000E6010000}"/>
    <cellStyle name="Normal 29" xfId="444" xr:uid="{00000000-0005-0000-0000-0000E7010000}"/>
    <cellStyle name="Normal 3" xfId="445" xr:uid="{00000000-0005-0000-0000-0000E8010000}"/>
    <cellStyle name="Normal 3 2" xfId="446" xr:uid="{00000000-0005-0000-0000-0000E9010000}"/>
    <cellStyle name="Normal 3 2 2" xfId="447" xr:uid="{00000000-0005-0000-0000-0000EA010000}"/>
    <cellStyle name="Normal 3 3" xfId="448" xr:uid="{00000000-0005-0000-0000-0000EB010000}"/>
    <cellStyle name="Normal 3 3 2" xfId="449" xr:uid="{00000000-0005-0000-0000-0000EC010000}"/>
    <cellStyle name="Normal 3 3 3" xfId="450" xr:uid="{00000000-0005-0000-0000-0000ED010000}"/>
    <cellStyle name="Normal 3 4" xfId="451" xr:uid="{00000000-0005-0000-0000-0000EE010000}"/>
    <cellStyle name="Normal 3 5" xfId="452" xr:uid="{00000000-0005-0000-0000-0000EF010000}"/>
    <cellStyle name="Normal 3 5 2" xfId="453" xr:uid="{00000000-0005-0000-0000-0000F0010000}"/>
    <cellStyle name="Normal 3 5 3" xfId="454" xr:uid="{00000000-0005-0000-0000-0000F1010000}"/>
    <cellStyle name="Normal 3_29(d) - Gas extensions -tariffs" xfId="455" xr:uid="{00000000-0005-0000-0000-0000F2010000}"/>
    <cellStyle name="Normal 30" xfId="456" xr:uid="{00000000-0005-0000-0000-0000F3010000}"/>
    <cellStyle name="Normal 31" xfId="457" xr:uid="{00000000-0005-0000-0000-0000F4010000}"/>
    <cellStyle name="Normal 32" xfId="3" xr:uid="{00000000-0005-0000-0000-0000F5010000}"/>
    <cellStyle name="Normal 32 3" xfId="703" xr:uid="{00000000-0005-0000-0000-0000F6010000}"/>
    <cellStyle name="Normal 33" xfId="458" xr:uid="{00000000-0005-0000-0000-0000F7010000}"/>
    <cellStyle name="Normal 34" xfId="459" xr:uid="{00000000-0005-0000-0000-0000F8010000}"/>
    <cellStyle name="Normal 35" xfId="693" xr:uid="{00000000-0005-0000-0000-0000F9010000}"/>
    <cellStyle name="Normal 36" xfId="694" xr:uid="{00000000-0005-0000-0000-0000FA010000}"/>
    <cellStyle name="Normal 37" xfId="695" xr:uid="{00000000-0005-0000-0000-0000FB010000}"/>
    <cellStyle name="Normal 38" xfId="460" xr:uid="{00000000-0005-0000-0000-0000FC010000}"/>
    <cellStyle name="Normal 38 2" xfId="461" xr:uid="{00000000-0005-0000-0000-0000FD010000}"/>
    <cellStyle name="Normal 38_29(d) - Gas extensions -tariffs" xfId="462" xr:uid="{00000000-0005-0000-0000-0000FE010000}"/>
    <cellStyle name="Normal 4" xfId="463" xr:uid="{00000000-0005-0000-0000-0000FF010000}"/>
    <cellStyle name="Normal 4 2" xfId="464" xr:uid="{00000000-0005-0000-0000-000000020000}"/>
    <cellStyle name="Normal 4 2 2" xfId="465" xr:uid="{00000000-0005-0000-0000-000001020000}"/>
    <cellStyle name="Normal 4 2 2 2" xfId="466" xr:uid="{00000000-0005-0000-0000-000002020000}"/>
    <cellStyle name="Normal 4 2 2 2 2" xfId="467" xr:uid="{00000000-0005-0000-0000-000003020000}"/>
    <cellStyle name="Normal 4 2 2 2 3" xfId="468" xr:uid="{00000000-0005-0000-0000-000004020000}"/>
    <cellStyle name="Normal 4 2 2 3" xfId="469" xr:uid="{00000000-0005-0000-0000-000005020000}"/>
    <cellStyle name="Normal 4 2 2 4" xfId="470" xr:uid="{00000000-0005-0000-0000-000006020000}"/>
    <cellStyle name="Normal 4 2 3" xfId="471" xr:uid="{00000000-0005-0000-0000-000007020000}"/>
    <cellStyle name="Normal 4 2 3 2" xfId="472" xr:uid="{00000000-0005-0000-0000-000008020000}"/>
    <cellStyle name="Normal 4 2 3 2 2" xfId="473" xr:uid="{00000000-0005-0000-0000-000009020000}"/>
    <cellStyle name="Normal 4 2 3 2 3" xfId="474" xr:uid="{00000000-0005-0000-0000-00000A020000}"/>
    <cellStyle name="Normal 4 2 3 3" xfId="475" xr:uid="{00000000-0005-0000-0000-00000B020000}"/>
    <cellStyle name="Normal 4 2 3 4" xfId="476" xr:uid="{00000000-0005-0000-0000-00000C020000}"/>
    <cellStyle name="Normal 4 3" xfId="477" xr:uid="{00000000-0005-0000-0000-00000D020000}"/>
    <cellStyle name="Normal 4 3 2" xfId="478" xr:uid="{00000000-0005-0000-0000-00000E020000}"/>
    <cellStyle name="Normal 4 3 2 2" xfId="479" xr:uid="{00000000-0005-0000-0000-00000F020000}"/>
    <cellStyle name="Normal 4 3 2 3" xfId="480" xr:uid="{00000000-0005-0000-0000-000010020000}"/>
    <cellStyle name="Normal 4 3 3" xfId="481" xr:uid="{00000000-0005-0000-0000-000011020000}"/>
    <cellStyle name="Normal 4 3 3 2" xfId="482" xr:uid="{00000000-0005-0000-0000-000012020000}"/>
    <cellStyle name="Normal 4 3 4" xfId="483" xr:uid="{00000000-0005-0000-0000-000013020000}"/>
    <cellStyle name="Normal 4 4" xfId="484" xr:uid="{00000000-0005-0000-0000-000014020000}"/>
    <cellStyle name="Normal 4 5" xfId="485" xr:uid="{00000000-0005-0000-0000-000015020000}"/>
    <cellStyle name="Normal 4 6" xfId="486" xr:uid="{00000000-0005-0000-0000-000016020000}"/>
    <cellStyle name="Normal 4_29(d) - Gas extensions -tariffs" xfId="487" xr:uid="{00000000-0005-0000-0000-000017020000}"/>
    <cellStyle name="Normal 40" xfId="488" xr:uid="{00000000-0005-0000-0000-000018020000}"/>
    <cellStyle name="Normal 40 2" xfId="489" xr:uid="{00000000-0005-0000-0000-000019020000}"/>
    <cellStyle name="Normal 40_29(d) - Gas extensions -tariffs" xfId="490" xr:uid="{00000000-0005-0000-0000-00001A020000}"/>
    <cellStyle name="Normal 5" xfId="491" xr:uid="{00000000-0005-0000-0000-00001B020000}"/>
    <cellStyle name="Normal 5 2" xfId="492" xr:uid="{00000000-0005-0000-0000-00001C020000}"/>
    <cellStyle name="Normal 5 3" xfId="493" xr:uid="{00000000-0005-0000-0000-00001D020000}"/>
    <cellStyle name="Normal 5 4" xfId="711" xr:uid="{00000000-0005-0000-0000-00001E020000}"/>
    <cellStyle name="Normal 6" xfId="494" xr:uid="{00000000-0005-0000-0000-00001F020000}"/>
    <cellStyle name="Normal 6 2" xfId="495" xr:uid="{00000000-0005-0000-0000-000020020000}"/>
    <cellStyle name="Normal 6 2 2" xfId="496" xr:uid="{00000000-0005-0000-0000-000021020000}"/>
    <cellStyle name="Normal 6 2 3" xfId="497" xr:uid="{00000000-0005-0000-0000-000022020000}"/>
    <cellStyle name="Normal 7" xfId="498" xr:uid="{00000000-0005-0000-0000-000023020000}"/>
    <cellStyle name="Normal 7 2" xfId="499" xr:uid="{00000000-0005-0000-0000-000024020000}"/>
    <cellStyle name="Normal 7 2 2" xfId="500" xr:uid="{00000000-0005-0000-0000-000025020000}"/>
    <cellStyle name="Normal 7 2 2 2" xfId="501" xr:uid="{00000000-0005-0000-0000-000026020000}"/>
    <cellStyle name="Normal 7 2 2 3" xfId="502" xr:uid="{00000000-0005-0000-0000-000027020000}"/>
    <cellStyle name="Normal 7 2 3" xfId="503" xr:uid="{00000000-0005-0000-0000-000028020000}"/>
    <cellStyle name="Normal 7 2 4" xfId="504" xr:uid="{00000000-0005-0000-0000-000029020000}"/>
    <cellStyle name="Normal 8" xfId="505" xr:uid="{00000000-0005-0000-0000-00002A020000}"/>
    <cellStyle name="Normal 8 2" xfId="506" xr:uid="{00000000-0005-0000-0000-00002B020000}"/>
    <cellStyle name="Normal 8 2 2" xfId="507" xr:uid="{00000000-0005-0000-0000-00002C020000}"/>
    <cellStyle name="Normal 8 2 3" xfId="508" xr:uid="{00000000-0005-0000-0000-00002D020000}"/>
    <cellStyle name="Normal 8 2 3 2" xfId="509" xr:uid="{00000000-0005-0000-0000-00002E020000}"/>
    <cellStyle name="Normal 8 2 3 3" xfId="510" xr:uid="{00000000-0005-0000-0000-00002F020000}"/>
    <cellStyle name="Normal 8 2 4" xfId="511" xr:uid="{00000000-0005-0000-0000-000030020000}"/>
    <cellStyle name="Normal 9" xfId="512" xr:uid="{00000000-0005-0000-0000-000031020000}"/>
    <cellStyle name="Normal 9 2" xfId="513" xr:uid="{00000000-0005-0000-0000-000032020000}"/>
    <cellStyle name="Normal 9 3" xfId="712" xr:uid="{00000000-0005-0000-0000-000033020000}"/>
    <cellStyle name="Note 2" xfId="514" xr:uid="{00000000-0005-0000-0000-000034020000}"/>
    <cellStyle name="Note 2 2" xfId="515" xr:uid="{00000000-0005-0000-0000-000035020000}"/>
    <cellStyle name="Note 2 2 2" xfId="516" xr:uid="{00000000-0005-0000-0000-000036020000}"/>
    <cellStyle name="Note 2 3" xfId="517" xr:uid="{00000000-0005-0000-0000-000037020000}"/>
    <cellStyle name="Note 2 3 2" xfId="518" xr:uid="{00000000-0005-0000-0000-000038020000}"/>
    <cellStyle name="Note 2 3 3" xfId="519" xr:uid="{00000000-0005-0000-0000-000039020000}"/>
    <cellStyle name="Note 2 4" xfId="520" xr:uid="{00000000-0005-0000-0000-00003A020000}"/>
    <cellStyle name="Note 3" xfId="521" xr:uid="{00000000-0005-0000-0000-00003B020000}"/>
    <cellStyle name="Note 3 2" xfId="522" xr:uid="{00000000-0005-0000-0000-00003C020000}"/>
    <cellStyle name="Note 3 2 2" xfId="523" xr:uid="{00000000-0005-0000-0000-00003D020000}"/>
    <cellStyle name="Note 3 3" xfId="524" xr:uid="{00000000-0005-0000-0000-00003E020000}"/>
    <cellStyle name="Note 3 3 2" xfId="525" xr:uid="{00000000-0005-0000-0000-00003F020000}"/>
    <cellStyle name="Note 3 3 3" xfId="526" xr:uid="{00000000-0005-0000-0000-000040020000}"/>
    <cellStyle name="Note 3 4" xfId="527" xr:uid="{00000000-0005-0000-0000-000041020000}"/>
    <cellStyle name="Note 4" xfId="528" xr:uid="{00000000-0005-0000-0000-000042020000}"/>
    <cellStyle name="Note 4 2" xfId="529" xr:uid="{00000000-0005-0000-0000-000043020000}"/>
    <cellStyle name="Note 4 2 2" xfId="530" xr:uid="{00000000-0005-0000-0000-000044020000}"/>
    <cellStyle name="Note 4 3" xfId="531" xr:uid="{00000000-0005-0000-0000-000045020000}"/>
    <cellStyle name="Note 4 3 2" xfId="532" xr:uid="{00000000-0005-0000-0000-000046020000}"/>
    <cellStyle name="Note 4 3 3" xfId="533" xr:uid="{00000000-0005-0000-0000-000047020000}"/>
    <cellStyle name="Note 4 4" xfId="534" xr:uid="{00000000-0005-0000-0000-000048020000}"/>
    <cellStyle name="Output 2" xfId="535" xr:uid="{00000000-0005-0000-0000-000049020000}"/>
    <cellStyle name="Output 2 2" xfId="536" xr:uid="{00000000-0005-0000-0000-00004A020000}"/>
    <cellStyle name="Output 2 2 2" xfId="537" xr:uid="{00000000-0005-0000-0000-00004B020000}"/>
    <cellStyle name="Output 2 3" xfId="538" xr:uid="{00000000-0005-0000-0000-00004C020000}"/>
    <cellStyle name="Output 2 3 2" xfId="539" xr:uid="{00000000-0005-0000-0000-00004D020000}"/>
    <cellStyle name="Output 2 3 3" xfId="540" xr:uid="{00000000-0005-0000-0000-00004E020000}"/>
    <cellStyle name="Output 2 4" xfId="541" xr:uid="{00000000-0005-0000-0000-00004F020000}"/>
    <cellStyle name="Percent [2]" xfId="542" xr:uid="{00000000-0005-0000-0000-000050020000}"/>
    <cellStyle name="Percent [2] 2" xfId="543" xr:uid="{00000000-0005-0000-0000-000051020000}"/>
    <cellStyle name="Percent [2]_29(d) - Gas extensions -tariffs" xfId="544" xr:uid="{00000000-0005-0000-0000-000052020000}"/>
    <cellStyle name="Percent 10" xfId="696" xr:uid="{00000000-0005-0000-0000-000053020000}"/>
    <cellStyle name="Percent 11" xfId="697" xr:uid="{00000000-0005-0000-0000-000054020000}"/>
    <cellStyle name="Percent 12" xfId="545" xr:uid="{00000000-0005-0000-0000-000055020000}"/>
    <cellStyle name="Percent 12 2" xfId="546" xr:uid="{00000000-0005-0000-0000-000056020000}"/>
    <cellStyle name="Percent 12 2 2" xfId="547" xr:uid="{00000000-0005-0000-0000-000057020000}"/>
    <cellStyle name="Percent 12 3" xfId="548" xr:uid="{00000000-0005-0000-0000-000058020000}"/>
    <cellStyle name="Percent 12 4" xfId="549" xr:uid="{00000000-0005-0000-0000-000059020000}"/>
    <cellStyle name="Percent 2" xfId="550" xr:uid="{00000000-0005-0000-0000-00005A020000}"/>
    <cellStyle name="Percent 2 2" xfId="551" xr:uid="{00000000-0005-0000-0000-00005B020000}"/>
    <cellStyle name="Percent 2 2 2" xfId="552" xr:uid="{00000000-0005-0000-0000-00005C020000}"/>
    <cellStyle name="Percent 2 2 2 2" xfId="553" xr:uid="{00000000-0005-0000-0000-00005D020000}"/>
    <cellStyle name="Percent 2 2 2 2 2" xfId="554" xr:uid="{00000000-0005-0000-0000-00005E020000}"/>
    <cellStyle name="Percent 2 2 2 2 3" xfId="555" xr:uid="{00000000-0005-0000-0000-00005F020000}"/>
    <cellStyle name="Percent 2 2 2 3" xfId="556" xr:uid="{00000000-0005-0000-0000-000060020000}"/>
    <cellStyle name="Percent 2 2 2 4" xfId="557" xr:uid="{00000000-0005-0000-0000-000061020000}"/>
    <cellStyle name="Percent 2 2 3" xfId="558" xr:uid="{00000000-0005-0000-0000-000062020000}"/>
    <cellStyle name="Percent 2 2 3 2" xfId="559" xr:uid="{00000000-0005-0000-0000-000063020000}"/>
    <cellStyle name="Percent 2 2 3 2 2" xfId="560" xr:uid="{00000000-0005-0000-0000-000064020000}"/>
    <cellStyle name="Percent 2 2 3 2 3" xfId="561" xr:uid="{00000000-0005-0000-0000-000065020000}"/>
    <cellStyle name="Percent 2 2 3 3" xfId="562" xr:uid="{00000000-0005-0000-0000-000066020000}"/>
    <cellStyle name="Percent 2 2 3 4" xfId="563" xr:uid="{00000000-0005-0000-0000-000067020000}"/>
    <cellStyle name="Percent 2 3" xfId="564" xr:uid="{00000000-0005-0000-0000-000068020000}"/>
    <cellStyle name="Percent 2 3 2" xfId="565" xr:uid="{00000000-0005-0000-0000-000069020000}"/>
    <cellStyle name="Percent 2 3 2 2" xfId="566" xr:uid="{00000000-0005-0000-0000-00006A020000}"/>
    <cellStyle name="Percent 2 3 2 3" xfId="567" xr:uid="{00000000-0005-0000-0000-00006B020000}"/>
    <cellStyle name="Percent 2 3 3" xfId="568" xr:uid="{00000000-0005-0000-0000-00006C020000}"/>
    <cellStyle name="Percent 2 3 4" xfId="569" xr:uid="{00000000-0005-0000-0000-00006D020000}"/>
    <cellStyle name="Percent 2 4" xfId="570" xr:uid="{00000000-0005-0000-0000-00006E020000}"/>
    <cellStyle name="Percent 2 4 2" xfId="571" xr:uid="{00000000-0005-0000-0000-00006F020000}"/>
    <cellStyle name="Percent 2 4 2 2" xfId="572" xr:uid="{00000000-0005-0000-0000-000070020000}"/>
    <cellStyle name="Percent 2 4 2 3" xfId="573" xr:uid="{00000000-0005-0000-0000-000071020000}"/>
    <cellStyle name="Percent 2 4 3" xfId="574" xr:uid="{00000000-0005-0000-0000-000072020000}"/>
    <cellStyle name="Percent 2 4 4" xfId="575" xr:uid="{00000000-0005-0000-0000-000073020000}"/>
    <cellStyle name="Percent 3" xfId="576" xr:uid="{00000000-0005-0000-0000-000074020000}"/>
    <cellStyle name="Percent 3 2" xfId="577" xr:uid="{00000000-0005-0000-0000-000075020000}"/>
    <cellStyle name="Percent 3 4" xfId="578" xr:uid="{00000000-0005-0000-0000-000076020000}"/>
    <cellStyle name="Percent 3 4 2" xfId="579" xr:uid="{00000000-0005-0000-0000-000077020000}"/>
    <cellStyle name="Percent 3 4 3" xfId="580" xr:uid="{00000000-0005-0000-0000-000078020000}"/>
    <cellStyle name="Percent 4" xfId="581" xr:uid="{00000000-0005-0000-0000-000079020000}"/>
    <cellStyle name="Percent 5" xfId="582" xr:uid="{00000000-0005-0000-0000-00007A020000}"/>
    <cellStyle name="Percent 5 2" xfId="583" xr:uid="{00000000-0005-0000-0000-00007B020000}"/>
    <cellStyle name="Percent 5 3" xfId="584" xr:uid="{00000000-0005-0000-0000-00007C020000}"/>
    <cellStyle name="Percent 6" xfId="585" xr:uid="{00000000-0005-0000-0000-00007D020000}"/>
    <cellStyle name="Percent 7" xfId="586" xr:uid="{00000000-0005-0000-0000-00007E020000}"/>
    <cellStyle name="Percent 8" xfId="587" xr:uid="{00000000-0005-0000-0000-00007F020000}"/>
    <cellStyle name="Percent 9" xfId="698" xr:uid="{00000000-0005-0000-0000-000080020000}"/>
    <cellStyle name="Percentage" xfId="588" xr:uid="{00000000-0005-0000-0000-000081020000}"/>
    <cellStyle name="Period Title" xfId="589" xr:uid="{00000000-0005-0000-0000-000082020000}"/>
    <cellStyle name="PSChar" xfId="590" xr:uid="{00000000-0005-0000-0000-000083020000}"/>
    <cellStyle name="PSDate" xfId="591" xr:uid="{00000000-0005-0000-0000-000084020000}"/>
    <cellStyle name="PSDec" xfId="592" xr:uid="{00000000-0005-0000-0000-000085020000}"/>
    <cellStyle name="PSDetail" xfId="593" xr:uid="{00000000-0005-0000-0000-000086020000}"/>
    <cellStyle name="PSHeading" xfId="594" xr:uid="{00000000-0005-0000-0000-000087020000}"/>
    <cellStyle name="PSHeading 2" xfId="595" xr:uid="{00000000-0005-0000-0000-000088020000}"/>
    <cellStyle name="PSHeading 2 2" xfId="596" xr:uid="{00000000-0005-0000-0000-000089020000}"/>
    <cellStyle name="PSHeading 2 2 2" xfId="597" xr:uid="{00000000-0005-0000-0000-00008A020000}"/>
    <cellStyle name="PSHeading 2 3" xfId="598" xr:uid="{00000000-0005-0000-0000-00008B020000}"/>
    <cellStyle name="PSHeading 3" xfId="599" xr:uid="{00000000-0005-0000-0000-00008C020000}"/>
    <cellStyle name="PSHeading 3 2" xfId="600" xr:uid="{00000000-0005-0000-0000-00008D020000}"/>
    <cellStyle name="PSHeading 3 2 2" xfId="601" xr:uid="{00000000-0005-0000-0000-00008E020000}"/>
    <cellStyle name="PSHeading 3 2 2 2" xfId="699" xr:uid="{00000000-0005-0000-0000-00008F020000}"/>
    <cellStyle name="PSHeading 3 2 3" xfId="700" xr:uid="{00000000-0005-0000-0000-000090020000}"/>
    <cellStyle name="PSHeading 3 3" xfId="602" xr:uid="{00000000-0005-0000-0000-000091020000}"/>
    <cellStyle name="PSHeading 4" xfId="603" xr:uid="{00000000-0005-0000-0000-000092020000}"/>
    <cellStyle name="PSHeading 4 2" xfId="604" xr:uid="{00000000-0005-0000-0000-000093020000}"/>
    <cellStyle name="PSHeading 5" xfId="701" xr:uid="{00000000-0005-0000-0000-000094020000}"/>
    <cellStyle name="PSInt" xfId="605" xr:uid="{00000000-0005-0000-0000-000095020000}"/>
    <cellStyle name="PSSpacer" xfId="606" xr:uid="{00000000-0005-0000-0000-000096020000}"/>
    <cellStyle name="Ratio" xfId="607" xr:uid="{00000000-0005-0000-0000-000097020000}"/>
    <cellStyle name="Ratio 2" xfId="608" xr:uid="{00000000-0005-0000-0000-000098020000}"/>
    <cellStyle name="Ratio_29(d) - Gas extensions -tariffs" xfId="609" xr:uid="{00000000-0005-0000-0000-000099020000}"/>
    <cellStyle name="Right Date" xfId="610" xr:uid="{00000000-0005-0000-0000-00009A020000}"/>
    <cellStyle name="Right Number" xfId="611" xr:uid="{00000000-0005-0000-0000-00009B020000}"/>
    <cellStyle name="Right Year" xfId="612" xr:uid="{00000000-0005-0000-0000-00009C020000}"/>
    <cellStyle name="RIN_Input$_3dp" xfId="613" xr:uid="{00000000-0005-0000-0000-00009D020000}"/>
    <cellStyle name="SAPError" xfId="614" xr:uid="{00000000-0005-0000-0000-00009E020000}"/>
    <cellStyle name="SAPError 2" xfId="615" xr:uid="{00000000-0005-0000-0000-00009F020000}"/>
    <cellStyle name="SAPKey" xfId="616" xr:uid="{00000000-0005-0000-0000-0000A0020000}"/>
    <cellStyle name="SAPKey 2" xfId="617" xr:uid="{00000000-0005-0000-0000-0000A1020000}"/>
    <cellStyle name="SAPLocked" xfId="618" xr:uid="{00000000-0005-0000-0000-0000A2020000}"/>
    <cellStyle name="SAPLocked 2" xfId="619" xr:uid="{00000000-0005-0000-0000-0000A3020000}"/>
    <cellStyle name="SAPOutput" xfId="620" xr:uid="{00000000-0005-0000-0000-0000A4020000}"/>
    <cellStyle name="SAPOutput 2" xfId="621" xr:uid="{00000000-0005-0000-0000-0000A5020000}"/>
    <cellStyle name="SAPSpace" xfId="622" xr:uid="{00000000-0005-0000-0000-0000A6020000}"/>
    <cellStyle name="SAPSpace 2" xfId="623" xr:uid="{00000000-0005-0000-0000-0000A7020000}"/>
    <cellStyle name="SAPText" xfId="624" xr:uid="{00000000-0005-0000-0000-0000A8020000}"/>
    <cellStyle name="SAPText 2" xfId="625" xr:uid="{00000000-0005-0000-0000-0000A9020000}"/>
    <cellStyle name="SAPUnLocked" xfId="626" xr:uid="{00000000-0005-0000-0000-0000AA020000}"/>
    <cellStyle name="SAPUnLocked 2" xfId="627" xr:uid="{00000000-0005-0000-0000-0000AB020000}"/>
    <cellStyle name="Sheet Title" xfId="628" xr:uid="{00000000-0005-0000-0000-0000AC020000}"/>
    <cellStyle name="SheetHeader1" xfId="629" xr:uid="{00000000-0005-0000-0000-0000AD020000}"/>
    <cellStyle name="Style 1" xfId="630" xr:uid="{00000000-0005-0000-0000-0000AE020000}"/>
    <cellStyle name="Style 1 2" xfId="631" xr:uid="{00000000-0005-0000-0000-0000AF020000}"/>
    <cellStyle name="Style 1 2 2" xfId="632" xr:uid="{00000000-0005-0000-0000-0000B0020000}"/>
    <cellStyle name="Style 1 3" xfId="633" xr:uid="{00000000-0005-0000-0000-0000B1020000}"/>
    <cellStyle name="Style 1 3 2" xfId="634" xr:uid="{00000000-0005-0000-0000-0000B2020000}"/>
    <cellStyle name="Style 1 3 3" xfId="635" xr:uid="{00000000-0005-0000-0000-0000B3020000}"/>
    <cellStyle name="Style 1 4" xfId="636" xr:uid="{00000000-0005-0000-0000-0000B4020000}"/>
    <cellStyle name="Style 1_29(d) - Gas extensions -tariffs" xfId="637" xr:uid="{00000000-0005-0000-0000-0000B5020000}"/>
    <cellStyle name="Style2" xfId="638" xr:uid="{00000000-0005-0000-0000-0000B6020000}"/>
    <cellStyle name="Style3" xfId="639" xr:uid="{00000000-0005-0000-0000-0000B7020000}"/>
    <cellStyle name="Style4" xfId="640" xr:uid="{00000000-0005-0000-0000-0000B8020000}"/>
    <cellStyle name="Style4 2" xfId="641" xr:uid="{00000000-0005-0000-0000-0000B9020000}"/>
    <cellStyle name="Style4_29(d) - Gas extensions -tariffs" xfId="642" xr:uid="{00000000-0005-0000-0000-0000BA020000}"/>
    <cellStyle name="Style5" xfId="643" xr:uid="{00000000-0005-0000-0000-0000BB020000}"/>
    <cellStyle name="Style5 2" xfId="644" xr:uid="{00000000-0005-0000-0000-0000BC020000}"/>
    <cellStyle name="Style5_29(d) - Gas extensions -tariffs" xfId="645" xr:uid="{00000000-0005-0000-0000-0000BD020000}"/>
    <cellStyle name="Table Head Green" xfId="646" xr:uid="{00000000-0005-0000-0000-0000BE020000}"/>
    <cellStyle name="Table Head_pldt" xfId="647" xr:uid="{00000000-0005-0000-0000-0000BF020000}"/>
    <cellStyle name="Table Source" xfId="648" xr:uid="{00000000-0005-0000-0000-0000C0020000}"/>
    <cellStyle name="Table Units" xfId="649" xr:uid="{00000000-0005-0000-0000-0000C1020000}"/>
    <cellStyle name="TableLvl2" xfId="650" xr:uid="{00000000-0005-0000-0000-0000C2020000}"/>
    <cellStyle name="TableLvl3" xfId="651" xr:uid="{00000000-0005-0000-0000-0000C3020000}"/>
    <cellStyle name="Text" xfId="652" xr:uid="{00000000-0005-0000-0000-0000C4020000}"/>
    <cellStyle name="Text 2" xfId="653" xr:uid="{00000000-0005-0000-0000-0000C5020000}"/>
    <cellStyle name="Text 3" xfId="654" xr:uid="{00000000-0005-0000-0000-0000C6020000}"/>
    <cellStyle name="Text Head 1" xfId="655" xr:uid="{00000000-0005-0000-0000-0000C7020000}"/>
    <cellStyle name="Text Head 2" xfId="656" xr:uid="{00000000-0005-0000-0000-0000C8020000}"/>
    <cellStyle name="Text Indent 2" xfId="657" xr:uid="{00000000-0005-0000-0000-0000C9020000}"/>
    <cellStyle name="Theirs" xfId="658" xr:uid="{00000000-0005-0000-0000-0000CA020000}"/>
    <cellStyle name="Title 2" xfId="659" xr:uid="{00000000-0005-0000-0000-0000CB020000}"/>
    <cellStyle name="TOC 1" xfId="660" xr:uid="{00000000-0005-0000-0000-0000CC020000}"/>
    <cellStyle name="TOC 2" xfId="661" xr:uid="{00000000-0005-0000-0000-0000CD020000}"/>
    <cellStyle name="TOC 3" xfId="662" xr:uid="{00000000-0005-0000-0000-0000CE020000}"/>
    <cellStyle name="Total 2" xfId="663" xr:uid="{00000000-0005-0000-0000-0000CF020000}"/>
    <cellStyle name="Total 2 2" xfId="664" xr:uid="{00000000-0005-0000-0000-0000D0020000}"/>
    <cellStyle name="Total 2 2 2" xfId="665" xr:uid="{00000000-0005-0000-0000-0000D1020000}"/>
    <cellStyle name="Total 2 3" xfId="666" xr:uid="{00000000-0005-0000-0000-0000D2020000}"/>
    <cellStyle name="Total 2 3 2" xfId="667" xr:uid="{00000000-0005-0000-0000-0000D3020000}"/>
    <cellStyle name="Total 2 3 3" xfId="668" xr:uid="{00000000-0005-0000-0000-0000D4020000}"/>
    <cellStyle name="Total 2 4" xfId="669" xr:uid="{00000000-0005-0000-0000-0000D5020000}"/>
    <cellStyle name="Warning Text 2" xfId="670" xr:uid="{00000000-0005-0000-0000-0000D6020000}"/>
    <cellStyle name="year" xfId="671" xr:uid="{00000000-0005-0000-0000-0000D7020000}"/>
    <cellStyle name="year 2" xfId="672" xr:uid="{00000000-0005-0000-0000-0000D8020000}"/>
    <cellStyle name="year_29(d) - Gas extensions -tariffs" xfId="673" xr:uid="{00000000-0005-0000-0000-0000D9020000}"/>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784412</xdr:colOff>
      <xdr:row>0</xdr:row>
      <xdr:rowOff>0</xdr:rowOff>
    </xdr:from>
    <xdr:to>
      <xdr:col>23</xdr:col>
      <xdr:colOff>373630</xdr:colOff>
      <xdr:row>2</xdr:row>
      <xdr:rowOff>361866</xdr:rowOff>
    </xdr:to>
    <xdr:pic>
      <xdr:nvPicPr>
        <xdr:cNvPr id="2" name="Picture 1">
          <a:extLst>
            <a:ext uri="{FF2B5EF4-FFF2-40B4-BE49-F238E27FC236}">
              <a16:creationId xmlns:a16="http://schemas.microsoft.com/office/drawing/2014/main" id="{BE5C47EF-01BD-47B6-B064-640980E3CD15}"/>
            </a:ext>
          </a:extLst>
        </xdr:cNvPr>
        <xdr:cNvPicPr>
          <a:picLocks noChangeAspect="1"/>
        </xdr:cNvPicPr>
      </xdr:nvPicPr>
      <xdr:blipFill>
        <a:blip xmlns:r="http://schemas.openxmlformats.org/officeDocument/2006/relationships" r:embed="rId1"/>
        <a:stretch>
          <a:fillRect/>
        </a:stretch>
      </xdr:blipFill>
      <xdr:spPr>
        <a:xfrm>
          <a:off x="24339177" y="0"/>
          <a:ext cx="5979746" cy="11238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499984740745262"/>
  </sheetPr>
  <dimension ref="A1:CU77"/>
  <sheetViews>
    <sheetView showGridLines="0" tabSelected="1" zoomScale="85" zoomScaleNormal="85" workbookViewId="0">
      <selection activeCell="Q9" sqref="Q9:CP9"/>
    </sheetView>
  </sheetViews>
  <sheetFormatPr defaultRowHeight="15"/>
  <cols>
    <col min="1" max="96" width="2.7109375" customWidth="1"/>
  </cols>
  <sheetData>
    <row r="1" spans="1:96" ht="44.25" customHeight="1">
      <c r="H1" s="382"/>
      <c r="I1" s="382"/>
      <c r="J1" s="382"/>
      <c r="K1" s="382"/>
      <c r="L1" s="382"/>
      <c r="M1" s="382"/>
      <c r="N1" s="382"/>
      <c r="O1" s="382"/>
      <c r="P1" s="382"/>
      <c r="Q1" s="218"/>
      <c r="R1" s="218"/>
      <c r="S1" s="218"/>
      <c r="T1" s="218"/>
      <c r="U1" s="218"/>
      <c r="V1" s="210" t="e">
        <f>INDEX(dms_Worksheet_List,MATCH(dms_Model,dms_Model_List))</f>
        <v>#REF!</v>
      </c>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83" t="s">
        <v>70</v>
      </c>
    </row>
    <row r="2" spans="1:96" ht="44.25" customHeight="1">
      <c r="H2" s="382"/>
      <c r="I2" s="382"/>
      <c r="J2" s="382"/>
      <c r="K2" s="382"/>
      <c r="L2" s="382"/>
      <c r="M2" s="382"/>
      <c r="N2" s="382"/>
      <c r="O2" s="382"/>
      <c r="P2" s="382"/>
      <c r="Q2" s="218"/>
      <c r="R2" s="218"/>
      <c r="S2" s="218"/>
      <c r="T2" s="218"/>
      <c r="U2" s="218"/>
      <c r="V2" s="211" t="e">
        <f>INDEX(dms_TradingNameFull_List,MATCH(dms_TradingName,dms_TradingName_List))</f>
        <v>#REF!</v>
      </c>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row>
    <row r="3" spans="1:96" ht="44.25" customHeight="1">
      <c r="H3" s="382"/>
      <c r="I3" s="382"/>
      <c r="J3" s="382"/>
      <c r="K3" s="382"/>
      <c r="L3" s="382"/>
      <c r="M3" s="382"/>
      <c r="N3" s="382"/>
      <c r="O3" s="382"/>
      <c r="P3" s="382"/>
      <c r="Q3" s="218"/>
      <c r="R3" s="218"/>
      <c r="S3" s="218"/>
      <c r="T3" s="218"/>
      <c r="U3" s="218"/>
      <c r="V3" s="219" t="s">
        <v>84</v>
      </c>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row>
    <row r="4" spans="1:96" ht="31.5" customHeight="1">
      <c r="Q4" s="213"/>
      <c r="R4" s="213"/>
      <c r="S4" s="213"/>
      <c r="T4" s="213"/>
      <c r="U4" s="213"/>
      <c r="V4" s="383" t="s">
        <v>9</v>
      </c>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row>
    <row r="6" spans="1:96" ht="20.25">
      <c r="H6" s="220"/>
      <c r="I6" s="220"/>
      <c r="J6" s="220"/>
      <c r="K6" s="220"/>
      <c r="L6" s="220"/>
      <c r="M6" s="220"/>
      <c r="N6" s="220"/>
      <c r="O6" s="220"/>
      <c r="P6" s="220"/>
      <c r="Q6" s="221"/>
      <c r="R6" s="221"/>
      <c r="S6" s="221"/>
      <c r="T6" s="221"/>
      <c r="U6" s="221"/>
      <c r="V6" s="222" t="s">
        <v>43</v>
      </c>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row>
    <row r="7" spans="1:96" ht="50.25" customHeight="1">
      <c r="H7" s="220"/>
      <c r="I7" s="220"/>
      <c r="J7" s="220"/>
      <c r="K7" s="220"/>
      <c r="L7" s="220"/>
      <c r="M7" s="220"/>
      <c r="N7" s="220"/>
      <c r="O7" s="220"/>
      <c r="P7" s="220"/>
      <c r="Q7" s="221"/>
      <c r="R7" s="221"/>
      <c r="S7" s="221"/>
      <c r="T7" s="221"/>
      <c r="U7" s="221"/>
      <c r="V7" s="384" t="s">
        <v>44</v>
      </c>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221"/>
      <c r="BZ7" s="221"/>
      <c r="CA7" s="221"/>
      <c r="CB7" s="221"/>
      <c r="CC7" s="221"/>
      <c r="CD7" s="221"/>
      <c r="CE7" s="221"/>
      <c r="CF7" s="221"/>
      <c r="CG7" s="221"/>
      <c r="CH7" s="221"/>
      <c r="CI7" s="221"/>
      <c r="CJ7" s="221"/>
      <c r="CK7" s="221"/>
      <c r="CL7" s="221"/>
      <c r="CM7" s="221"/>
      <c r="CN7" s="221"/>
      <c r="CO7" s="221"/>
      <c r="CP7" s="221"/>
    </row>
    <row r="8" spans="1:96" ht="20.25">
      <c r="H8" s="220"/>
      <c r="I8" s="220"/>
      <c r="J8" s="220"/>
      <c r="K8" s="220"/>
      <c r="L8" s="220"/>
      <c r="M8" s="220"/>
      <c r="N8" s="220"/>
      <c r="O8" s="220"/>
      <c r="P8" s="220"/>
      <c r="Q8" s="220"/>
      <c r="R8" s="220"/>
      <c r="S8" s="220"/>
      <c r="T8" s="220"/>
      <c r="U8" s="220"/>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0"/>
      <c r="BZ8" s="220"/>
      <c r="CA8" s="220"/>
      <c r="CB8" s="220"/>
      <c r="CC8" s="220"/>
      <c r="CD8" s="220"/>
      <c r="CE8" s="220"/>
      <c r="CF8" s="220"/>
      <c r="CG8" s="220"/>
      <c r="CH8" s="220"/>
      <c r="CI8" s="220"/>
      <c r="CJ8" s="220"/>
      <c r="CK8" s="220"/>
      <c r="CL8" s="220"/>
      <c r="CM8" s="220"/>
      <c r="CN8" s="220"/>
      <c r="CO8" s="220"/>
      <c r="CP8" s="220"/>
    </row>
    <row r="9" spans="1:96" s="224" customFormat="1" ht="45.2" customHeight="1">
      <c r="H9" s="225"/>
      <c r="I9" s="225"/>
      <c r="J9" s="225"/>
      <c r="K9" s="225"/>
      <c r="L9" s="225"/>
      <c r="M9" s="225"/>
      <c r="N9" s="225"/>
      <c r="O9" s="225"/>
      <c r="P9" s="225"/>
      <c r="Q9" s="385" t="s">
        <v>26</v>
      </c>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385"/>
      <c r="BW9" s="385"/>
      <c r="BX9" s="385"/>
      <c r="BY9" s="385"/>
      <c r="BZ9" s="385"/>
      <c r="CA9" s="385"/>
      <c r="CB9" s="385"/>
      <c r="CC9" s="385"/>
      <c r="CD9" s="385"/>
      <c r="CE9" s="385"/>
      <c r="CF9" s="385"/>
      <c r="CG9" s="385"/>
      <c r="CH9" s="385"/>
      <c r="CI9" s="385"/>
      <c r="CJ9" s="385"/>
      <c r="CK9" s="385"/>
      <c r="CL9" s="385"/>
      <c r="CM9" s="385"/>
      <c r="CN9" s="385"/>
      <c r="CO9" s="385"/>
      <c r="CP9" s="385"/>
      <c r="CQ9"/>
      <c r="CR9"/>
    </row>
    <row r="10" spans="1:9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row>
    <row r="11" spans="1:96" ht="12.2" customHeight="1">
      <c r="H11" s="227"/>
      <c r="I11" s="227"/>
      <c r="J11" s="227"/>
      <c r="K11" s="227"/>
      <c r="L11" s="227"/>
      <c r="M11" s="227"/>
      <c r="N11" s="227"/>
      <c r="O11" s="227"/>
      <c r="P11" s="227"/>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row>
    <row r="12" spans="1:96" ht="30">
      <c r="H12" s="227"/>
      <c r="I12" s="227"/>
      <c r="J12" s="227"/>
      <c r="K12" s="227"/>
      <c r="L12" s="227"/>
      <c r="M12" s="227"/>
      <c r="N12" s="227"/>
      <c r="O12" s="227"/>
      <c r="P12" s="227"/>
      <c r="Q12" s="229"/>
      <c r="R12" s="229"/>
      <c r="S12" s="229"/>
      <c r="T12" s="229"/>
      <c r="U12" s="229"/>
      <c r="V12" s="230" t="s">
        <v>11</v>
      </c>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1"/>
      <c r="CK12" s="231"/>
      <c r="CL12" s="231"/>
      <c r="CM12" s="229"/>
      <c r="CN12" s="229"/>
      <c r="CO12" s="229"/>
      <c r="CP12" s="229"/>
    </row>
    <row r="13" spans="1:96">
      <c r="H13" s="226"/>
      <c r="I13" s="226"/>
      <c r="J13" s="226"/>
      <c r="K13" s="226"/>
      <c r="L13" s="226"/>
      <c r="M13" s="226"/>
      <c r="N13" s="226"/>
      <c r="O13" s="226"/>
      <c r="P13" s="226"/>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row>
    <row r="14" spans="1:96" ht="18">
      <c r="H14" s="215"/>
      <c r="I14" s="215"/>
      <c r="J14" s="215"/>
      <c r="K14" s="215"/>
      <c r="L14" s="215"/>
      <c r="M14" s="215"/>
      <c r="N14" s="215"/>
      <c r="O14" s="215"/>
      <c r="P14" s="215"/>
      <c r="Q14" s="233"/>
      <c r="R14" s="233"/>
      <c r="S14" s="233"/>
      <c r="T14" s="233"/>
      <c r="U14" s="233"/>
      <c r="V14" s="234" t="s">
        <v>45</v>
      </c>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row>
    <row r="15" spans="1:96">
      <c r="H15" s="215"/>
      <c r="I15" s="215"/>
      <c r="J15" s="215"/>
      <c r="K15" s="215"/>
      <c r="L15" s="215"/>
      <c r="M15" s="215"/>
      <c r="N15" s="215"/>
      <c r="O15" s="215"/>
      <c r="P15" s="215"/>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row>
    <row r="16" spans="1:96" s="216" customFormat="1" ht="27.95" customHeight="1">
      <c r="A16"/>
      <c r="H16" s="217"/>
      <c r="I16" s="217"/>
      <c r="J16" s="217"/>
      <c r="K16" s="217"/>
      <c r="L16" s="217"/>
      <c r="M16" s="217"/>
      <c r="N16" s="217"/>
      <c r="O16" s="217"/>
      <c r="P16" s="217"/>
      <c r="Q16" s="235"/>
      <c r="R16" s="235"/>
      <c r="S16" s="235"/>
      <c r="T16" s="235"/>
      <c r="U16" s="235"/>
      <c r="V16" s="386" t="s">
        <v>12</v>
      </c>
      <c r="W16" s="386"/>
      <c r="X16" s="386"/>
      <c r="Y16" s="386"/>
      <c r="Z16" s="386"/>
      <c r="AA16" s="386"/>
      <c r="AB16" s="386"/>
      <c r="AC16" s="386"/>
      <c r="AD16" s="386"/>
      <c r="AE16" s="386"/>
      <c r="AF16" s="386"/>
      <c r="AG16" s="386"/>
      <c r="AH16" s="386"/>
      <c r="AI16" s="386"/>
      <c r="AJ16" s="386"/>
      <c r="AK16" s="235"/>
      <c r="AL16" s="387" t="s">
        <v>69</v>
      </c>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c r="CR16"/>
    </row>
    <row r="17" spans="1:99" s="236" customFormat="1" ht="25.5" customHeight="1">
      <c r="A17"/>
      <c r="H17" s="237"/>
      <c r="I17" s="237"/>
      <c r="J17" s="237"/>
      <c r="K17" s="237"/>
      <c r="L17" s="237"/>
      <c r="M17" s="237"/>
      <c r="N17" s="237"/>
      <c r="O17" s="237"/>
      <c r="P17" s="237"/>
      <c r="Q17" s="238"/>
      <c r="R17" s="238"/>
      <c r="S17" s="238"/>
      <c r="T17" s="238"/>
      <c r="U17" s="238"/>
      <c r="V17" s="392" t="s">
        <v>46</v>
      </c>
      <c r="W17" s="393"/>
      <c r="X17" s="393"/>
      <c r="Y17" s="393"/>
      <c r="Z17" s="393"/>
      <c r="AA17" s="393"/>
      <c r="AB17" s="393"/>
      <c r="AC17" s="393"/>
      <c r="AD17" s="393"/>
      <c r="AE17" s="393"/>
      <c r="AF17" s="393"/>
      <c r="AG17" s="393"/>
      <c r="AH17" s="393"/>
      <c r="AI17" s="393"/>
      <c r="AJ17" s="393"/>
      <c r="AK17" s="238"/>
      <c r="AL17" s="394" t="e">
        <f>INDEX(dms_ABN_List,MATCH(dms_TradingName,dms_TradingName_List))</f>
        <v>#REF!</v>
      </c>
      <c r="AM17" s="394"/>
      <c r="AN17" s="394"/>
      <c r="AO17" s="394"/>
      <c r="AP17" s="394"/>
      <c r="AQ17" s="394"/>
      <c r="AR17" s="394"/>
      <c r="AS17" s="394"/>
      <c r="AT17" s="394"/>
      <c r="AU17" s="394"/>
      <c r="AV17" s="394"/>
      <c r="AW17" s="394"/>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c r="CR17"/>
    </row>
    <row r="18" spans="1:99">
      <c r="H18" s="215"/>
      <c r="I18" s="215"/>
      <c r="J18" s="215"/>
      <c r="K18" s="215"/>
      <c r="L18" s="215"/>
      <c r="M18" s="215"/>
      <c r="N18" s="215"/>
      <c r="O18" s="215"/>
      <c r="P18" s="215"/>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row>
    <row r="19" spans="1:99">
      <c r="H19" s="215"/>
      <c r="I19" s="215"/>
      <c r="J19" s="215"/>
      <c r="K19" s="215"/>
      <c r="L19" s="215"/>
      <c r="M19" s="215"/>
      <c r="N19" s="215"/>
      <c r="O19" s="215"/>
      <c r="P19" s="215"/>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row>
    <row r="20" spans="1:99">
      <c r="H20" s="215"/>
      <c r="I20" s="215"/>
      <c r="J20" s="215"/>
      <c r="K20" s="215"/>
      <c r="L20" s="215"/>
      <c r="M20" s="215"/>
      <c r="N20" s="215"/>
      <c r="O20" s="215"/>
      <c r="P20" s="215"/>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row>
    <row r="21" spans="1:99" ht="15" customHeight="1">
      <c r="H21" s="215"/>
      <c r="I21" s="215"/>
      <c r="J21" s="215"/>
      <c r="K21" s="215"/>
      <c r="L21" s="215"/>
      <c r="M21" s="215"/>
      <c r="N21" s="215"/>
      <c r="O21" s="215"/>
      <c r="P21" s="215"/>
      <c r="Q21" s="233"/>
      <c r="R21" s="233"/>
      <c r="S21" s="233"/>
      <c r="T21" s="233"/>
      <c r="U21" s="239"/>
      <c r="V21" s="234" t="s">
        <v>47</v>
      </c>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3"/>
      <c r="BI21" s="239"/>
      <c r="BJ21" s="240"/>
      <c r="BK21" s="240"/>
      <c r="BL21" s="240"/>
      <c r="BM21" s="240"/>
      <c r="BN21" s="240"/>
      <c r="BO21" s="240"/>
      <c r="BP21" s="240"/>
      <c r="BQ21" s="241" t="s">
        <v>48</v>
      </c>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row>
    <row r="22" spans="1:99">
      <c r="H22" s="215"/>
      <c r="I22" s="215"/>
      <c r="J22" s="215"/>
      <c r="K22" s="215"/>
      <c r="L22" s="215"/>
      <c r="M22" s="215"/>
      <c r="N22" s="215"/>
      <c r="O22" s="215"/>
      <c r="P22" s="215"/>
      <c r="Q22" s="233"/>
      <c r="R22" s="233"/>
      <c r="S22" s="233"/>
      <c r="T22" s="233"/>
      <c r="U22" s="233"/>
      <c r="V22" s="233"/>
      <c r="W22" s="233"/>
      <c r="X22" s="233"/>
      <c r="Y22" s="233"/>
      <c r="Z22" s="233"/>
      <c r="AA22" s="233"/>
      <c r="AB22" s="233"/>
      <c r="AC22" s="233"/>
      <c r="AD22" s="233"/>
      <c r="AE22" s="233"/>
      <c r="AF22" s="233"/>
      <c r="AG22" s="233"/>
      <c r="AH22" s="233"/>
      <c r="AI22" s="233"/>
      <c r="AJ22" s="233"/>
      <c r="AK22" s="239"/>
      <c r="AL22" s="239"/>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33"/>
      <c r="BI22" s="233"/>
      <c r="BJ22" s="233"/>
      <c r="BK22" s="233"/>
      <c r="BL22" s="233"/>
      <c r="BM22" s="233"/>
      <c r="BN22" s="233"/>
      <c r="BO22" s="233"/>
      <c r="BP22" s="233"/>
      <c r="BQ22" s="239"/>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33"/>
      <c r="CN22" s="233"/>
      <c r="CO22" s="233"/>
      <c r="CP22" s="233"/>
    </row>
    <row r="23" spans="1:99">
      <c r="H23" s="215"/>
      <c r="I23" s="215"/>
      <c r="J23" s="215"/>
      <c r="K23" s="215"/>
      <c r="L23" s="215"/>
      <c r="M23" s="215"/>
      <c r="N23" s="215"/>
      <c r="O23" s="215"/>
      <c r="P23" s="215"/>
      <c r="Q23" s="233"/>
      <c r="R23" s="233"/>
      <c r="S23" s="233"/>
      <c r="T23" s="233"/>
      <c r="U23" s="233"/>
      <c r="V23" s="388" t="s">
        <v>13</v>
      </c>
      <c r="W23" s="388"/>
      <c r="X23" s="388"/>
      <c r="Y23" s="388"/>
      <c r="Z23" s="388"/>
      <c r="AA23" s="388"/>
      <c r="AB23" s="388"/>
      <c r="AC23" s="388"/>
      <c r="AD23" s="388"/>
      <c r="AE23" s="388"/>
      <c r="AF23" s="388"/>
      <c r="AG23" s="388"/>
      <c r="AH23" s="388"/>
      <c r="AI23" s="388"/>
      <c r="AJ23" s="388"/>
      <c r="AK23" s="233"/>
      <c r="AL23" s="389"/>
      <c r="AM23" s="390"/>
      <c r="AN23" s="390"/>
      <c r="AO23" s="390"/>
      <c r="AP23" s="390"/>
      <c r="AQ23" s="390"/>
      <c r="AR23" s="390"/>
      <c r="AS23" s="390"/>
      <c r="AT23" s="390"/>
      <c r="AU23" s="390"/>
      <c r="AV23" s="390"/>
      <c r="AW23" s="390"/>
      <c r="AX23" s="390"/>
      <c r="AY23" s="390"/>
      <c r="AZ23" s="390"/>
      <c r="BA23" s="390"/>
      <c r="BB23" s="390"/>
      <c r="BC23" s="390"/>
      <c r="BD23" s="390"/>
      <c r="BE23" s="390"/>
      <c r="BF23" s="390"/>
      <c r="BG23" s="391"/>
      <c r="BH23" s="233"/>
      <c r="BI23" s="388" t="s">
        <v>13</v>
      </c>
      <c r="BJ23" s="388"/>
      <c r="BK23" s="388"/>
      <c r="BL23" s="388"/>
      <c r="BM23" s="388"/>
      <c r="BN23" s="388"/>
      <c r="BO23" s="388"/>
      <c r="BP23" s="242"/>
      <c r="BQ23" s="389"/>
      <c r="BR23" s="390"/>
      <c r="BS23" s="390"/>
      <c r="BT23" s="390"/>
      <c r="BU23" s="390"/>
      <c r="BV23" s="390"/>
      <c r="BW23" s="390"/>
      <c r="BX23" s="390"/>
      <c r="BY23" s="390"/>
      <c r="BZ23" s="390"/>
      <c r="CA23" s="390"/>
      <c r="CB23" s="390"/>
      <c r="CC23" s="390"/>
      <c r="CD23" s="390"/>
      <c r="CE23" s="390"/>
      <c r="CF23" s="390"/>
      <c r="CG23" s="390"/>
      <c r="CH23" s="390"/>
      <c r="CI23" s="390"/>
      <c r="CJ23" s="390"/>
      <c r="CK23" s="390"/>
      <c r="CL23" s="391"/>
      <c r="CM23" s="233"/>
      <c r="CN23" s="233"/>
      <c r="CO23" s="233"/>
      <c r="CP23" s="233"/>
    </row>
    <row r="24" spans="1:99">
      <c r="H24" s="215"/>
      <c r="I24" s="215"/>
      <c r="J24" s="215"/>
      <c r="K24" s="215"/>
      <c r="L24" s="215"/>
      <c r="M24" s="215"/>
      <c r="N24" s="215"/>
      <c r="O24" s="215"/>
      <c r="P24" s="215"/>
      <c r="Q24" s="233"/>
      <c r="R24" s="233"/>
      <c r="S24" s="233"/>
      <c r="T24" s="233"/>
      <c r="U24" s="233"/>
      <c r="V24" s="388" t="s">
        <v>14</v>
      </c>
      <c r="W24" s="388"/>
      <c r="X24" s="388"/>
      <c r="Y24" s="388"/>
      <c r="Z24" s="388"/>
      <c r="AA24" s="388"/>
      <c r="AB24" s="388"/>
      <c r="AC24" s="388"/>
      <c r="AD24" s="388"/>
      <c r="AE24" s="388"/>
      <c r="AF24" s="388"/>
      <c r="AG24" s="388"/>
      <c r="AH24" s="388"/>
      <c r="AI24" s="388"/>
      <c r="AJ24" s="388"/>
      <c r="AK24" s="233"/>
      <c r="AL24" s="389"/>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233"/>
      <c r="BI24" s="388" t="s">
        <v>14</v>
      </c>
      <c r="BJ24" s="388"/>
      <c r="BK24" s="388"/>
      <c r="BL24" s="388"/>
      <c r="BM24" s="388"/>
      <c r="BN24" s="388"/>
      <c r="BO24" s="388"/>
      <c r="BP24" s="242"/>
      <c r="BQ24" s="389"/>
      <c r="BR24" s="390"/>
      <c r="BS24" s="390"/>
      <c r="BT24" s="390"/>
      <c r="BU24" s="390"/>
      <c r="BV24" s="390"/>
      <c r="BW24" s="390"/>
      <c r="BX24" s="390"/>
      <c r="BY24" s="390"/>
      <c r="BZ24" s="390"/>
      <c r="CA24" s="390"/>
      <c r="CB24" s="390"/>
      <c r="CC24" s="390"/>
      <c r="CD24" s="390"/>
      <c r="CE24" s="390"/>
      <c r="CF24" s="390"/>
      <c r="CG24" s="390"/>
      <c r="CH24" s="390"/>
      <c r="CI24" s="390"/>
      <c r="CJ24" s="390"/>
      <c r="CK24" s="390"/>
      <c r="CL24" s="391"/>
      <c r="CM24" s="233"/>
      <c r="CN24" s="233"/>
      <c r="CO24" s="233"/>
      <c r="CP24" s="233"/>
    </row>
    <row r="25" spans="1:99">
      <c r="H25" s="215"/>
      <c r="I25" s="215"/>
      <c r="J25" s="215"/>
      <c r="K25" s="215"/>
      <c r="L25" s="215"/>
      <c r="M25" s="215"/>
      <c r="N25" s="215"/>
      <c r="O25" s="215"/>
      <c r="P25" s="215"/>
      <c r="Q25" s="233"/>
      <c r="R25" s="233"/>
      <c r="S25" s="233"/>
      <c r="T25" s="233"/>
      <c r="U25" s="233"/>
      <c r="V25" s="388" t="s">
        <v>15</v>
      </c>
      <c r="W25" s="388"/>
      <c r="X25" s="388"/>
      <c r="Y25" s="388"/>
      <c r="Z25" s="388"/>
      <c r="AA25" s="388"/>
      <c r="AB25" s="388"/>
      <c r="AC25" s="388"/>
      <c r="AD25" s="388"/>
      <c r="AE25" s="388"/>
      <c r="AF25" s="388"/>
      <c r="AG25" s="388"/>
      <c r="AH25" s="388"/>
      <c r="AI25" s="388"/>
      <c r="AJ25" s="388"/>
      <c r="AK25" s="233"/>
      <c r="AL25" s="389"/>
      <c r="AM25" s="390"/>
      <c r="AN25" s="390"/>
      <c r="AO25" s="390"/>
      <c r="AP25" s="390"/>
      <c r="AQ25" s="390"/>
      <c r="AR25" s="390"/>
      <c r="AS25" s="390"/>
      <c r="AT25" s="390"/>
      <c r="AU25" s="390"/>
      <c r="AV25" s="390"/>
      <c r="AW25" s="390"/>
      <c r="AX25" s="390"/>
      <c r="AY25" s="390"/>
      <c r="AZ25" s="390"/>
      <c r="BA25" s="243"/>
      <c r="BB25" s="243"/>
      <c r="BC25" s="243"/>
      <c r="BD25" s="243"/>
      <c r="BE25" s="243"/>
      <c r="BF25" s="243"/>
      <c r="BG25" s="243"/>
      <c r="BH25" s="233"/>
      <c r="BI25" s="388" t="s">
        <v>15</v>
      </c>
      <c r="BJ25" s="388"/>
      <c r="BK25" s="388"/>
      <c r="BL25" s="388"/>
      <c r="BM25" s="388"/>
      <c r="BN25" s="388"/>
      <c r="BO25" s="388"/>
      <c r="BP25" s="242"/>
      <c r="BQ25" s="389"/>
      <c r="BR25" s="390"/>
      <c r="BS25" s="390"/>
      <c r="BT25" s="390"/>
      <c r="BU25" s="390"/>
      <c r="BV25" s="390"/>
      <c r="BW25" s="390"/>
      <c r="BX25" s="390"/>
      <c r="BY25" s="390"/>
      <c r="BZ25" s="390"/>
      <c r="CA25" s="390"/>
      <c r="CB25" s="390"/>
      <c r="CC25" s="390"/>
      <c r="CD25" s="390"/>
      <c r="CE25" s="390"/>
      <c r="CF25" s="243"/>
      <c r="CG25" s="243"/>
      <c r="CH25" s="243"/>
      <c r="CI25" s="243"/>
      <c r="CJ25" s="243"/>
      <c r="CK25" s="243"/>
      <c r="CL25" s="243"/>
      <c r="CM25" s="233"/>
      <c r="CN25" s="233"/>
      <c r="CO25" s="233"/>
      <c r="CP25" s="233"/>
    </row>
    <row r="26" spans="1:99">
      <c r="H26" s="215"/>
      <c r="I26" s="215"/>
      <c r="J26" s="215"/>
      <c r="K26" s="215"/>
      <c r="L26" s="215"/>
      <c r="M26" s="215"/>
      <c r="N26" s="215"/>
      <c r="O26" s="215"/>
      <c r="P26" s="215"/>
      <c r="Q26" s="233"/>
      <c r="R26" s="233"/>
      <c r="S26" s="233"/>
      <c r="T26" s="233"/>
      <c r="U26" s="233"/>
      <c r="V26" s="388" t="s">
        <v>16</v>
      </c>
      <c r="W26" s="388"/>
      <c r="X26" s="388"/>
      <c r="Y26" s="388"/>
      <c r="Z26" s="388"/>
      <c r="AA26" s="388"/>
      <c r="AB26" s="388"/>
      <c r="AC26" s="388"/>
      <c r="AD26" s="388"/>
      <c r="AE26" s="388"/>
      <c r="AF26" s="388"/>
      <c r="AG26" s="388"/>
      <c r="AH26" s="388"/>
      <c r="AI26" s="388"/>
      <c r="AJ26" s="388"/>
      <c r="AK26" s="233"/>
      <c r="AL26" s="397"/>
      <c r="AM26" s="397"/>
      <c r="AN26" s="397"/>
      <c r="AO26" s="331"/>
      <c r="AP26" s="233"/>
      <c r="AQ26" s="244"/>
      <c r="AR26" s="233"/>
      <c r="AS26" s="233"/>
      <c r="AT26" s="233"/>
      <c r="AU26" s="233"/>
      <c r="AV26" s="244" t="s">
        <v>49</v>
      </c>
      <c r="AW26" s="244"/>
      <c r="AX26" s="397"/>
      <c r="AY26" s="397"/>
      <c r="AZ26" s="397"/>
      <c r="BA26" s="233"/>
      <c r="BB26" s="233"/>
      <c r="BC26" s="233"/>
      <c r="BD26" s="233"/>
      <c r="BE26" s="233"/>
      <c r="BF26" s="233"/>
      <c r="BG26" s="233"/>
      <c r="BH26" s="233"/>
      <c r="BI26" s="388" t="s">
        <v>16</v>
      </c>
      <c r="BJ26" s="388"/>
      <c r="BK26" s="388"/>
      <c r="BL26" s="388"/>
      <c r="BM26" s="388"/>
      <c r="BN26" s="388"/>
      <c r="BO26" s="388"/>
      <c r="BP26" s="242"/>
      <c r="BQ26" s="397"/>
      <c r="BR26" s="397"/>
      <c r="BS26" s="397"/>
      <c r="BT26" s="331"/>
      <c r="BU26" s="233"/>
      <c r="BV26" s="233"/>
      <c r="BW26" s="242"/>
      <c r="BX26" s="233"/>
      <c r="BY26" s="233"/>
      <c r="BZ26" s="233"/>
      <c r="CA26" s="244" t="s">
        <v>49</v>
      </c>
      <c r="CB26" s="233"/>
      <c r="CC26" s="397"/>
      <c r="CD26" s="397"/>
      <c r="CE26" s="397"/>
      <c r="CF26" s="233"/>
      <c r="CG26" s="233"/>
      <c r="CH26" s="233"/>
      <c r="CI26" s="233"/>
      <c r="CJ26" s="233"/>
      <c r="CK26" s="233"/>
      <c r="CL26" s="233"/>
      <c r="CM26" s="233"/>
      <c r="CN26" s="233"/>
      <c r="CO26" s="233"/>
      <c r="CP26" s="233"/>
    </row>
    <row r="27" spans="1:99">
      <c r="H27" s="215"/>
      <c r="I27" s="215"/>
      <c r="J27" s="215"/>
      <c r="K27" s="215"/>
      <c r="L27" s="215"/>
      <c r="M27" s="215"/>
      <c r="N27" s="215"/>
      <c r="O27" s="215"/>
      <c r="P27" s="215"/>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U27" s="214"/>
    </row>
    <row r="28" spans="1:99">
      <c r="H28" s="215"/>
      <c r="I28" s="215"/>
      <c r="J28" s="215"/>
      <c r="K28" s="215"/>
      <c r="L28" s="215"/>
      <c r="M28" s="215"/>
      <c r="N28" s="215"/>
      <c r="O28" s="215"/>
      <c r="P28" s="215"/>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t="s">
        <v>50</v>
      </c>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row>
    <row r="29" spans="1:99">
      <c r="H29" s="215"/>
      <c r="I29" s="215"/>
      <c r="J29" s="215"/>
      <c r="K29" s="215"/>
      <c r="L29" s="215"/>
      <c r="M29" s="215"/>
      <c r="N29" s="215"/>
      <c r="O29" s="215"/>
      <c r="P29" s="215"/>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row>
    <row r="30" spans="1:99" ht="18" hidden="1">
      <c r="H30" s="215"/>
      <c r="I30" s="215"/>
      <c r="J30" s="215"/>
      <c r="K30" s="215"/>
      <c r="L30" s="215"/>
      <c r="M30" s="215"/>
      <c r="N30" s="215"/>
      <c r="O30" s="215"/>
      <c r="P30" s="215"/>
      <c r="Q30" s="233"/>
      <c r="R30" s="233"/>
      <c r="S30" s="233"/>
      <c r="T30" s="233"/>
      <c r="U30" s="233"/>
      <c r="V30" s="234" t="s">
        <v>51</v>
      </c>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row>
    <row r="31" spans="1:99" hidden="1">
      <c r="H31" s="215"/>
      <c r="I31" s="215"/>
      <c r="J31" s="215"/>
      <c r="K31" s="215"/>
      <c r="L31" s="215"/>
      <c r="M31" s="215"/>
      <c r="N31" s="215"/>
      <c r="O31" s="215"/>
      <c r="P31" s="215"/>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row>
    <row r="32" spans="1:99" hidden="1">
      <c r="H32" s="215"/>
      <c r="I32" s="215"/>
      <c r="J32" s="215"/>
      <c r="K32" s="215"/>
      <c r="L32" s="215"/>
      <c r="M32" s="215"/>
      <c r="N32" s="215"/>
      <c r="O32" s="215"/>
      <c r="P32" s="215"/>
      <c r="Q32" s="233"/>
      <c r="R32" s="233"/>
      <c r="S32" s="233"/>
      <c r="T32" s="233"/>
      <c r="U32" s="233"/>
      <c r="V32" s="388" t="s">
        <v>42</v>
      </c>
      <c r="W32" s="388"/>
      <c r="X32" s="388"/>
      <c r="Y32" s="388"/>
      <c r="Z32" s="388"/>
      <c r="AA32" s="388"/>
      <c r="AB32" s="388"/>
      <c r="AC32" s="388"/>
      <c r="AD32" s="388"/>
      <c r="AE32" s="388"/>
      <c r="AF32" s="388"/>
      <c r="AG32" s="388"/>
      <c r="AH32" s="388"/>
      <c r="AI32" s="388"/>
      <c r="AJ32" s="388"/>
      <c r="AK32" s="233"/>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233"/>
      <c r="BI32" s="388" t="s">
        <v>42</v>
      </c>
      <c r="BJ32" s="388"/>
      <c r="BK32" s="388"/>
      <c r="BL32" s="388"/>
      <c r="BM32" s="388"/>
      <c r="BN32" s="388"/>
      <c r="BO32" s="388"/>
      <c r="BP32" s="242"/>
      <c r="BQ32" s="395"/>
      <c r="BR32" s="395"/>
      <c r="BS32" s="395"/>
      <c r="BT32" s="395"/>
      <c r="BU32" s="395"/>
      <c r="BV32" s="395"/>
      <c r="BW32" s="395"/>
      <c r="BX32" s="395"/>
      <c r="BY32" s="395"/>
      <c r="BZ32" s="395"/>
      <c r="CA32" s="395"/>
      <c r="CB32" s="395"/>
      <c r="CC32" s="395"/>
      <c r="CD32" s="395"/>
      <c r="CE32" s="395"/>
      <c r="CF32" s="395"/>
      <c r="CG32" s="395"/>
      <c r="CH32" s="395"/>
      <c r="CI32" s="395"/>
      <c r="CJ32" s="395"/>
      <c r="CK32" s="395"/>
      <c r="CL32" s="395"/>
      <c r="CM32" s="233"/>
      <c r="CN32" s="233"/>
      <c r="CO32" s="233"/>
      <c r="CP32" s="233"/>
    </row>
    <row r="33" spans="2:94" hidden="1">
      <c r="H33" s="215"/>
      <c r="I33" s="215"/>
      <c r="J33" s="215"/>
      <c r="K33" s="215"/>
      <c r="L33" s="215"/>
      <c r="M33" s="215"/>
      <c r="N33" s="215"/>
      <c r="O33" s="215"/>
      <c r="P33" s="215"/>
      <c r="Q33" s="233"/>
      <c r="R33" s="233"/>
      <c r="S33" s="233"/>
      <c r="T33" s="233"/>
      <c r="U33" s="233"/>
      <c r="V33" s="388" t="s">
        <v>52</v>
      </c>
      <c r="W33" s="388"/>
      <c r="X33" s="388"/>
      <c r="Y33" s="388"/>
      <c r="Z33" s="388"/>
      <c r="AA33" s="388"/>
      <c r="AB33" s="388"/>
      <c r="AC33" s="388"/>
      <c r="AD33" s="388"/>
      <c r="AE33" s="388"/>
      <c r="AF33" s="388"/>
      <c r="AG33" s="388"/>
      <c r="AH33" s="388"/>
      <c r="AI33" s="388"/>
      <c r="AJ33" s="388"/>
      <c r="AK33" s="233"/>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239"/>
      <c r="BI33" s="388" t="s">
        <v>52</v>
      </c>
      <c r="BJ33" s="388"/>
      <c r="BK33" s="388"/>
      <c r="BL33" s="388"/>
      <c r="BM33" s="388"/>
      <c r="BN33" s="388"/>
      <c r="BO33" s="388"/>
      <c r="BP33" s="242"/>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233"/>
      <c r="CN33" s="233"/>
      <c r="CO33" s="233"/>
      <c r="CP33" s="233"/>
    </row>
    <row r="34" spans="2:94" hidden="1">
      <c r="H34" s="215"/>
      <c r="I34" s="215"/>
      <c r="J34" s="215"/>
      <c r="K34" s="215"/>
      <c r="L34" s="215"/>
      <c r="M34" s="215"/>
      <c r="N34" s="215"/>
      <c r="O34" s="215"/>
      <c r="P34" s="215"/>
      <c r="Q34" s="233"/>
      <c r="R34" s="233"/>
      <c r="S34" s="233"/>
      <c r="T34" s="233"/>
      <c r="U34" s="233"/>
      <c r="V34" s="388" t="s">
        <v>53</v>
      </c>
      <c r="W34" s="388"/>
      <c r="X34" s="388"/>
      <c r="Y34" s="388"/>
      <c r="Z34" s="388"/>
      <c r="AA34" s="388"/>
      <c r="AB34" s="388"/>
      <c r="AC34" s="388"/>
      <c r="AD34" s="388"/>
      <c r="AE34" s="388"/>
      <c r="AF34" s="388"/>
      <c r="AG34" s="388"/>
      <c r="AH34" s="388"/>
      <c r="AI34" s="388"/>
      <c r="AJ34" s="388"/>
      <c r="AK34" s="233"/>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233"/>
      <c r="BI34" s="388" t="s">
        <v>53</v>
      </c>
      <c r="BJ34" s="388"/>
      <c r="BK34" s="388"/>
      <c r="BL34" s="388"/>
      <c r="BM34" s="388"/>
      <c r="BN34" s="388"/>
      <c r="BO34" s="388"/>
      <c r="BP34" s="242"/>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5"/>
      <c r="CM34" s="233"/>
      <c r="CN34" s="233"/>
      <c r="CO34" s="233"/>
      <c r="CP34" s="233"/>
    </row>
    <row r="35" spans="2:94" hidden="1">
      <c r="H35" s="215"/>
      <c r="I35" s="215"/>
      <c r="J35" s="215"/>
      <c r="K35" s="215"/>
      <c r="L35" s="215"/>
      <c r="M35" s="215"/>
      <c r="N35" s="215"/>
      <c r="O35" s="215"/>
      <c r="P35" s="215"/>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row>
    <row r="36" spans="2:94" hidden="1">
      <c r="H36" s="215"/>
      <c r="I36" s="215"/>
      <c r="J36" s="215"/>
      <c r="K36" s="215"/>
      <c r="L36" s="215"/>
      <c r="M36" s="215"/>
      <c r="N36" s="215"/>
      <c r="O36" s="215"/>
      <c r="P36" s="215"/>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row>
    <row r="37" spans="2:94">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c r="AG37" s="246"/>
      <c r="AH37" s="246"/>
      <c r="AI37" s="246"/>
      <c r="AJ37" s="246"/>
      <c r="AK37" s="246"/>
      <c r="AL37" s="246"/>
      <c r="AM37" s="246"/>
      <c r="AN37" s="246"/>
      <c r="AO37" s="246"/>
      <c r="AP37" s="246"/>
      <c r="AQ37" s="246"/>
      <c r="AR37" s="246"/>
      <c r="AS37" s="246"/>
      <c r="AT37" s="246"/>
      <c r="AU37" s="246"/>
      <c r="AV37" s="246"/>
      <c r="AW37" s="246"/>
      <c r="AX37" s="246"/>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row>
    <row r="38" spans="2:94">
      <c r="H38" s="215"/>
      <c r="I38" s="215"/>
      <c r="J38" s="215"/>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row>
    <row r="39" spans="2:94" ht="30">
      <c r="H39" s="247"/>
      <c r="I39" s="247"/>
      <c r="J39" s="247"/>
      <c r="Q39" s="230" t="s">
        <v>17</v>
      </c>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0"/>
      <c r="BR39" s="230"/>
      <c r="BS39" s="230"/>
      <c r="BT39" s="230"/>
      <c r="BU39" s="230"/>
      <c r="BV39" s="230"/>
      <c r="BW39" s="230"/>
      <c r="BX39" s="230"/>
      <c r="BY39" s="230"/>
      <c r="BZ39" s="230"/>
      <c r="CA39" s="230"/>
      <c r="CB39" s="230"/>
      <c r="CC39" s="230"/>
      <c r="CD39" s="230"/>
      <c r="CE39" s="230"/>
      <c r="CF39" s="230"/>
      <c r="CG39" s="230"/>
      <c r="CH39" s="230"/>
      <c r="CI39" s="230"/>
      <c r="CJ39" s="230"/>
      <c r="CK39" s="230"/>
      <c r="CL39" s="230"/>
      <c r="CM39" s="230"/>
      <c r="CN39" s="230"/>
      <c r="CO39" s="230"/>
      <c r="CP39" s="230"/>
    </row>
    <row r="40" spans="2:94">
      <c r="H40" s="245"/>
      <c r="I40" s="245"/>
      <c r="J40" s="245"/>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c r="CP40" s="248"/>
    </row>
    <row r="41" spans="2:94">
      <c r="H41" s="245"/>
      <c r="I41" s="245"/>
      <c r="J41" s="245"/>
      <c r="Q41" s="248"/>
      <c r="R41" s="248"/>
      <c r="S41" s="248"/>
      <c r="T41" s="248"/>
      <c r="U41" s="248"/>
      <c r="V41" s="248"/>
      <c r="W41" s="248"/>
      <c r="X41" s="248"/>
      <c r="Y41" s="248"/>
      <c r="Z41" s="248"/>
      <c r="AA41" s="248"/>
      <c r="AB41" s="248"/>
      <c r="AC41" s="248"/>
      <c r="AD41" s="248"/>
      <c r="AE41" s="248"/>
      <c r="AF41" s="248"/>
      <c r="AG41" s="248"/>
      <c r="AH41" s="248"/>
      <c r="AI41" s="248"/>
      <c r="AJ41" s="248"/>
      <c r="AK41" s="248"/>
      <c r="AL41" s="249"/>
      <c r="AM41" s="250"/>
      <c r="AN41" s="250"/>
      <c r="AO41" s="250"/>
      <c r="AP41" s="250"/>
      <c r="AQ41" s="250"/>
      <c r="AR41" s="250"/>
      <c r="AS41" s="250"/>
      <c r="AT41" s="250"/>
      <c r="AU41" s="249"/>
      <c r="AV41" s="250"/>
      <c r="AW41" s="250"/>
      <c r="AX41" s="250"/>
      <c r="AY41" s="250"/>
      <c r="AZ41" s="250"/>
      <c r="BA41" s="250"/>
      <c r="BB41" s="250"/>
      <c r="BC41" s="250"/>
      <c r="BD41" s="249"/>
      <c r="BE41" s="250"/>
      <c r="BF41" s="250"/>
      <c r="BG41" s="250"/>
      <c r="BH41" s="250"/>
      <c r="BI41" s="250"/>
      <c r="BJ41" s="250"/>
      <c r="BK41" s="250"/>
      <c r="BL41" s="250"/>
      <c r="BM41" s="249"/>
      <c r="BN41" s="250"/>
      <c r="BO41" s="250"/>
      <c r="BP41" s="250"/>
      <c r="BQ41" s="250"/>
      <c r="BR41" s="250"/>
      <c r="BS41" s="250"/>
      <c r="BT41" s="250"/>
      <c r="BU41" s="250"/>
      <c r="BV41" s="249"/>
      <c r="BW41" s="250"/>
      <c r="BX41" s="250"/>
      <c r="BY41" s="250"/>
      <c r="BZ41" s="250"/>
      <c r="CA41" s="250"/>
      <c r="CB41" s="250"/>
      <c r="CC41" s="250"/>
      <c r="CD41" s="250"/>
      <c r="CE41" s="248"/>
      <c r="CF41" s="248"/>
      <c r="CG41" s="248"/>
      <c r="CH41" s="248"/>
      <c r="CI41" s="248"/>
      <c r="CJ41" s="248"/>
      <c r="CK41" s="248"/>
      <c r="CL41" s="248"/>
      <c r="CM41" s="248"/>
      <c r="CN41" s="248"/>
      <c r="CO41" s="248"/>
      <c r="CP41" s="248"/>
    </row>
    <row r="42" spans="2:94" ht="15.75" customHeight="1">
      <c r="B42" s="214"/>
      <c r="H42" s="245"/>
      <c r="I42" s="245"/>
      <c r="J42" s="245"/>
      <c r="Q42" s="251"/>
      <c r="R42" s="251"/>
      <c r="S42" s="251"/>
      <c r="T42" s="251"/>
      <c r="U42" s="251"/>
      <c r="V42" s="251"/>
      <c r="W42" s="248"/>
      <c r="X42" s="248"/>
      <c r="Y42" s="248"/>
      <c r="Z42" s="398" t="s">
        <v>54</v>
      </c>
      <c r="AA42" s="398"/>
      <c r="AB42" s="398"/>
      <c r="AC42" s="398"/>
      <c r="AD42" s="398"/>
      <c r="AE42" s="398"/>
      <c r="AF42" s="398"/>
      <c r="AG42" s="398"/>
      <c r="AH42" s="398"/>
      <c r="AI42" s="398"/>
      <c r="AJ42" s="252"/>
      <c r="AK42" s="252"/>
      <c r="AL42" s="399" t="s">
        <v>8</v>
      </c>
      <c r="AM42" s="399"/>
      <c r="AN42" s="399"/>
      <c r="AO42" s="399"/>
      <c r="AP42" s="399"/>
      <c r="AQ42" s="399"/>
      <c r="AR42" s="399"/>
      <c r="AS42" s="399"/>
      <c r="AT42" s="253"/>
      <c r="AU42" s="400" t="e">
        <f>FRCP_y2</f>
        <v>#REF!</v>
      </c>
      <c r="AV42" s="400"/>
      <c r="AW42" s="400"/>
      <c r="AX42" s="400"/>
      <c r="AY42" s="400"/>
      <c r="AZ42" s="400"/>
      <c r="BA42" s="400"/>
      <c r="BB42" s="400"/>
      <c r="BC42" s="253"/>
      <c r="BD42" s="400" t="e">
        <f>FRCP_y3</f>
        <v>#REF!</v>
      </c>
      <c r="BE42" s="400"/>
      <c r="BF42" s="400"/>
      <c r="BG42" s="400"/>
      <c r="BH42" s="400"/>
      <c r="BI42" s="400"/>
      <c r="BJ42" s="400"/>
      <c r="BK42" s="400"/>
      <c r="BL42" s="253"/>
      <c r="BM42" s="400" t="e">
        <f>FRCP_y4</f>
        <v>#REF!</v>
      </c>
      <c r="BN42" s="400"/>
      <c r="BO42" s="400"/>
      <c r="BP42" s="400"/>
      <c r="BQ42" s="400"/>
      <c r="BR42" s="400"/>
      <c r="BS42" s="400"/>
      <c r="BT42" s="400"/>
      <c r="BU42" s="253"/>
      <c r="BV42" s="401" t="e">
        <f>FRCP_y5</f>
        <v>#REF!</v>
      </c>
      <c r="BW42" s="401"/>
      <c r="BX42" s="401"/>
      <c r="BY42" s="401"/>
      <c r="BZ42" s="401"/>
      <c r="CA42" s="401"/>
      <c r="CB42" s="401"/>
      <c r="CC42" s="401"/>
      <c r="CD42" s="248"/>
      <c r="CE42" s="248"/>
      <c r="CF42" s="248"/>
      <c r="CG42" s="248"/>
      <c r="CH42" s="248"/>
      <c r="CI42" s="248"/>
      <c r="CJ42" s="248"/>
      <c r="CK42" s="248"/>
      <c r="CL42" s="248"/>
      <c r="CM42" s="248"/>
      <c r="CN42" s="248"/>
      <c r="CO42" s="248"/>
      <c r="CP42" s="248"/>
    </row>
    <row r="43" spans="2:94" ht="18">
      <c r="B43" s="214"/>
      <c r="H43" s="245"/>
      <c r="I43" s="245"/>
      <c r="J43" s="245"/>
      <c r="Q43" s="251"/>
      <c r="R43" s="251"/>
      <c r="S43" s="251"/>
      <c r="T43" s="251"/>
      <c r="U43" s="251"/>
      <c r="V43" s="251"/>
      <c r="W43" s="248"/>
      <c r="X43" s="248"/>
      <c r="Y43" s="248"/>
      <c r="Z43" s="252"/>
      <c r="AA43" s="254"/>
      <c r="AB43" s="254"/>
      <c r="AC43" s="254"/>
      <c r="AD43" s="254"/>
      <c r="AE43" s="254"/>
      <c r="AF43" s="254"/>
      <c r="AG43" s="254"/>
      <c r="AH43" s="254"/>
      <c r="AI43" s="254"/>
      <c r="AJ43" s="254"/>
      <c r="AK43" s="254"/>
      <c r="AL43" s="401" t="e">
        <f>FRCP_y6</f>
        <v>#REF!</v>
      </c>
      <c r="AM43" s="401"/>
      <c r="AN43" s="401"/>
      <c r="AO43" s="401"/>
      <c r="AP43" s="401"/>
      <c r="AQ43" s="401"/>
      <c r="AR43" s="401"/>
      <c r="AS43" s="401"/>
      <c r="AT43" s="255"/>
      <c r="AU43" s="401" t="e">
        <f>FRCP_y7</f>
        <v>#REF!</v>
      </c>
      <c r="AV43" s="401"/>
      <c r="AW43" s="401"/>
      <c r="AX43" s="401"/>
      <c r="AY43" s="401"/>
      <c r="AZ43" s="401"/>
      <c r="BA43" s="401"/>
      <c r="BB43" s="401"/>
      <c r="BC43" s="255"/>
      <c r="BD43" s="401" t="e">
        <f>FRCP_y8</f>
        <v>#REF!</v>
      </c>
      <c r="BE43" s="401"/>
      <c r="BF43" s="401"/>
      <c r="BG43" s="401"/>
      <c r="BH43" s="401"/>
      <c r="BI43" s="401"/>
      <c r="BJ43" s="401"/>
      <c r="BK43" s="401"/>
      <c r="BL43" s="256"/>
      <c r="BM43" s="401" t="e">
        <f>FRCP_y9</f>
        <v>#REF!</v>
      </c>
      <c r="BN43" s="401"/>
      <c r="BO43" s="401"/>
      <c r="BP43" s="401"/>
      <c r="BQ43" s="401"/>
      <c r="BR43" s="401"/>
      <c r="BS43" s="401"/>
      <c r="BT43" s="401"/>
      <c r="BU43" s="256"/>
      <c r="BV43" s="401" t="e">
        <f>FRCP_y10</f>
        <v>#REF!</v>
      </c>
      <c r="BW43" s="401"/>
      <c r="BX43" s="401"/>
      <c r="BY43" s="401"/>
      <c r="BZ43" s="401"/>
      <c r="CA43" s="401"/>
      <c r="CB43" s="401"/>
      <c r="CC43" s="401"/>
      <c r="CD43" s="248"/>
      <c r="CE43" s="248"/>
      <c r="CF43" s="248"/>
      <c r="CG43" s="248"/>
      <c r="CH43" s="248"/>
      <c r="CI43" s="248"/>
      <c r="CJ43" s="248"/>
      <c r="CK43" s="248"/>
      <c r="CL43" s="248"/>
      <c r="CM43" s="248"/>
      <c r="CN43" s="248"/>
      <c r="CO43" s="248"/>
      <c r="CP43" s="248"/>
    </row>
    <row r="44" spans="2:94" ht="15" customHeight="1">
      <c r="H44" s="245"/>
      <c r="I44" s="245"/>
      <c r="J44" s="245"/>
      <c r="Q44" s="251"/>
      <c r="R44" s="251"/>
      <c r="S44" s="251"/>
      <c r="T44" s="251"/>
      <c r="U44" s="251"/>
      <c r="V44" s="251"/>
      <c r="W44" s="248"/>
      <c r="X44" s="248"/>
      <c r="Y44" s="248"/>
      <c r="Z44" s="252"/>
      <c r="AA44" s="252"/>
      <c r="AB44" s="252"/>
      <c r="AC44" s="252"/>
      <c r="AD44" s="252"/>
      <c r="AE44" s="252"/>
      <c r="AF44" s="252"/>
      <c r="AG44" s="252"/>
      <c r="AH44" s="252"/>
      <c r="AI44" s="252"/>
      <c r="AJ44" s="252"/>
      <c r="AK44" s="252"/>
      <c r="AL44" s="401" t="e">
        <f>FRCP_y11</f>
        <v>#REF!</v>
      </c>
      <c r="AM44" s="401"/>
      <c r="AN44" s="401"/>
      <c r="AO44" s="401"/>
      <c r="AP44" s="401"/>
      <c r="AQ44" s="401"/>
      <c r="AR44" s="401"/>
      <c r="AS44" s="401"/>
      <c r="AT44" s="257"/>
      <c r="AU44" s="401" t="e">
        <f>FRCP_y12</f>
        <v>#REF!</v>
      </c>
      <c r="AV44" s="401"/>
      <c r="AW44" s="401"/>
      <c r="AX44" s="401"/>
      <c r="AY44" s="401"/>
      <c r="AZ44" s="401"/>
      <c r="BA44" s="401"/>
      <c r="BB44" s="401"/>
      <c r="BC44" s="257"/>
      <c r="BD44" s="401" t="e">
        <f>FRCP_y13</f>
        <v>#REF!</v>
      </c>
      <c r="BE44" s="401"/>
      <c r="BF44" s="401"/>
      <c r="BG44" s="401"/>
      <c r="BH44" s="401"/>
      <c r="BI44" s="401"/>
      <c r="BJ44" s="401"/>
      <c r="BK44" s="401"/>
      <c r="BL44" s="257"/>
      <c r="BM44" s="401" t="e">
        <f>FRCP_y14</f>
        <v>#REF!</v>
      </c>
      <c r="BN44" s="401"/>
      <c r="BO44" s="401"/>
      <c r="BP44" s="401"/>
      <c r="BQ44" s="401"/>
      <c r="BR44" s="401"/>
      <c r="BS44" s="401"/>
      <c r="BT44" s="401"/>
      <c r="BU44" s="257"/>
      <c r="BV44" s="401" t="e">
        <f>FRCP_y15</f>
        <v>#REF!</v>
      </c>
      <c r="BW44" s="401"/>
      <c r="BX44" s="401"/>
      <c r="BY44" s="401"/>
      <c r="BZ44" s="401"/>
      <c r="CA44" s="401"/>
      <c r="CB44" s="401"/>
      <c r="CC44" s="401"/>
      <c r="CD44" s="248"/>
      <c r="CE44" s="248"/>
      <c r="CF44" s="248"/>
      <c r="CG44" s="248"/>
      <c r="CH44" s="248"/>
      <c r="CI44" s="248"/>
      <c r="CJ44" s="248"/>
      <c r="CK44" s="248"/>
      <c r="CL44" s="248"/>
      <c r="CM44" s="248"/>
      <c r="CN44" s="248"/>
      <c r="CO44" s="248"/>
      <c r="CP44" s="251"/>
    </row>
    <row r="45" spans="2:94" ht="15" customHeight="1">
      <c r="B45" s="214"/>
      <c r="H45" s="245"/>
      <c r="I45" s="245"/>
      <c r="J45" s="245"/>
      <c r="Q45" s="251"/>
      <c r="R45" s="251"/>
      <c r="S45" s="251"/>
      <c r="T45" s="251"/>
      <c r="U45" s="251"/>
      <c r="V45" s="251"/>
      <c r="W45" s="248"/>
      <c r="X45" s="248"/>
      <c r="Y45" s="248"/>
      <c r="Z45" s="252"/>
      <c r="AA45" s="252"/>
      <c r="AB45" s="252"/>
      <c r="AC45" s="252"/>
      <c r="AD45" s="252"/>
      <c r="AE45" s="252"/>
      <c r="AF45" s="252"/>
      <c r="AG45" s="252"/>
      <c r="AH45" s="252"/>
      <c r="AI45" s="252"/>
      <c r="AJ45" s="252"/>
      <c r="AK45" s="252"/>
      <c r="AL45" s="258"/>
      <c r="AM45" s="257"/>
      <c r="AN45" s="257"/>
      <c r="AO45" s="257"/>
      <c r="AP45" s="257"/>
      <c r="AQ45" s="257"/>
      <c r="AR45" s="257"/>
      <c r="AS45" s="257"/>
      <c r="AT45" s="257"/>
      <c r="AU45" s="258"/>
      <c r="AV45" s="257"/>
      <c r="AW45" s="257"/>
      <c r="AX45" s="257"/>
      <c r="AY45" s="257"/>
      <c r="AZ45" s="257"/>
      <c r="BA45" s="257"/>
      <c r="BB45" s="257"/>
      <c r="BC45" s="257"/>
      <c r="BD45" s="258"/>
      <c r="BE45" s="257"/>
      <c r="BF45" s="257"/>
      <c r="BG45" s="257"/>
      <c r="BH45" s="257"/>
      <c r="BI45" s="257"/>
      <c r="BJ45" s="257"/>
      <c r="BK45" s="257"/>
      <c r="BL45" s="257"/>
      <c r="BM45" s="258"/>
      <c r="BN45" s="257"/>
      <c r="BO45" s="257"/>
      <c r="BP45" s="257"/>
      <c r="BQ45" s="257"/>
      <c r="BR45" s="257"/>
      <c r="BS45" s="257"/>
      <c r="BT45" s="257"/>
      <c r="BU45" s="257"/>
      <c r="BV45" s="258"/>
      <c r="BW45" s="257"/>
      <c r="BX45" s="257"/>
      <c r="BY45" s="257"/>
      <c r="BZ45" s="257"/>
      <c r="CA45" s="257"/>
      <c r="CB45" s="257"/>
      <c r="CC45" s="257"/>
      <c r="CD45" s="248"/>
      <c r="CE45" s="248"/>
      <c r="CF45" s="248"/>
      <c r="CG45" s="248"/>
      <c r="CH45" s="248"/>
      <c r="CI45" s="248"/>
      <c r="CJ45" s="248"/>
      <c r="CK45" s="248"/>
      <c r="CL45" s="248"/>
      <c r="CM45" s="248"/>
      <c r="CN45" s="248"/>
      <c r="CO45" s="248"/>
      <c r="CP45" s="251"/>
    </row>
    <row r="46" spans="2:94" ht="15.75" customHeight="1">
      <c r="B46" s="214"/>
      <c r="H46" s="245"/>
      <c r="I46" s="245"/>
      <c r="J46" s="245"/>
      <c r="Q46" s="251"/>
      <c r="R46" s="251"/>
      <c r="S46" s="251"/>
      <c r="T46" s="251"/>
      <c r="U46" s="251"/>
      <c r="V46" s="251"/>
      <c r="W46" s="248"/>
      <c r="X46" s="251" t="s">
        <v>55</v>
      </c>
      <c r="Y46" s="248"/>
      <c r="Z46" s="398" t="s">
        <v>56</v>
      </c>
      <c r="AA46" s="398"/>
      <c r="AB46" s="398"/>
      <c r="AC46" s="398"/>
      <c r="AD46" s="398"/>
      <c r="AE46" s="398"/>
      <c r="AF46" s="398"/>
      <c r="AG46" s="398"/>
      <c r="AH46" s="398"/>
      <c r="AI46" s="398"/>
      <c r="AJ46" s="252"/>
      <c r="AK46" s="252"/>
      <c r="AL46" s="400" t="e">
        <f>CRCP_y1</f>
        <v>#REF!</v>
      </c>
      <c r="AM46" s="400"/>
      <c r="AN46" s="400"/>
      <c r="AO46" s="400"/>
      <c r="AP46" s="400"/>
      <c r="AQ46" s="400"/>
      <c r="AR46" s="400"/>
      <c r="AS46" s="400"/>
      <c r="AT46" s="253"/>
      <c r="AU46" s="400" t="e">
        <f>CRCP_y2</f>
        <v>#REF!</v>
      </c>
      <c r="AV46" s="400"/>
      <c r="AW46" s="400"/>
      <c r="AX46" s="400"/>
      <c r="AY46" s="400"/>
      <c r="AZ46" s="400"/>
      <c r="BA46" s="400"/>
      <c r="BB46" s="400"/>
      <c r="BC46" s="253"/>
      <c r="BD46" s="400" t="e">
        <f>CRCP_y3</f>
        <v>#REF!</v>
      </c>
      <c r="BE46" s="400"/>
      <c r="BF46" s="400"/>
      <c r="BG46" s="400"/>
      <c r="BH46" s="400"/>
      <c r="BI46" s="400"/>
      <c r="BJ46" s="400"/>
      <c r="BK46" s="400"/>
      <c r="BL46" s="253"/>
      <c r="BM46" s="400" t="e">
        <f>CRCP_y4</f>
        <v>#REF!</v>
      </c>
      <c r="BN46" s="400"/>
      <c r="BO46" s="400"/>
      <c r="BP46" s="400"/>
      <c r="BQ46" s="400"/>
      <c r="BR46" s="400"/>
      <c r="BS46" s="400"/>
      <c r="BT46" s="400"/>
      <c r="BU46" s="253"/>
      <c r="BV46" s="400" t="e">
        <f>CRCP_y5</f>
        <v>#REF!</v>
      </c>
      <c r="BW46" s="400"/>
      <c r="BX46" s="400"/>
      <c r="BY46" s="400"/>
      <c r="BZ46" s="400"/>
      <c r="CA46" s="400"/>
      <c r="CB46" s="400"/>
      <c r="CC46" s="400"/>
      <c r="CD46" s="248"/>
      <c r="CE46" s="248"/>
      <c r="CF46" s="248"/>
      <c r="CG46" s="248"/>
      <c r="CH46" s="248"/>
      <c r="CI46" s="248"/>
      <c r="CJ46" s="248"/>
      <c r="CK46" s="248"/>
      <c r="CL46" s="248"/>
      <c r="CM46" s="248"/>
      <c r="CN46" s="248"/>
      <c r="CO46" s="248"/>
      <c r="CP46" s="251"/>
    </row>
    <row r="47" spans="2:94" ht="15" customHeight="1">
      <c r="H47" s="245"/>
      <c r="I47" s="245"/>
      <c r="J47" s="245"/>
      <c r="Q47" s="251"/>
      <c r="R47" s="251"/>
      <c r="S47" s="251"/>
      <c r="T47" s="251"/>
      <c r="U47" s="251"/>
      <c r="V47" s="251"/>
      <c r="W47" s="248"/>
      <c r="X47" s="248"/>
      <c r="Y47" s="248"/>
      <c r="Z47" s="252"/>
      <c r="AA47" s="252"/>
      <c r="AB47" s="252"/>
      <c r="AC47" s="252"/>
      <c r="AD47" s="252"/>
      <c r="AE47" s="252"/>
      <c r="AF47" s="252"/>
      <c r="AG47" s="252"/>
      <c r="AH47" s="252"/>
      <c r="AI47" s="252"/>
      <c r="AJ47" s="252"/>
      <c r="AK47" s="252"/>
      <c r="AL47" s="401" t="e">
        <f>CRCP_y6</f>
        <v>#REF!</v>
      </c>
      <c r="AM47" s="401"/>
      <c r="AN47" s="401"/>
      <c r="AO47" s="401"/>
      <c r="AP47" s="401"/>
      <c r="AQ47" s="401"/>
      <c r="AR47" s="401"/>
      <c r="AS47" s="401"/>
      <c r="AT47" s="259"/>
      <c r="AU47" s="401" t="e">
        <f>CRCP_y7</f>
        <v>#REF!</v>
      </c>
      <c r="AV47" s="401"/>
      <c r="AW47" s="401"/>
      <c r="AX47" s="401"/>
      <c r="AY47" s="401"/>
      <c r="AZ47" s="401"/>
      <c r="BA47" s="401"/>
      <c r="BB47" s="401"/>
      <c r="BC47" s="260"/>
      <c r="BD47" s="401" t="e">
        <f>CRCP_y8</f>
        <v>#REF!</v>
      </c>
      <c r="BE47" s="401"/>
      <c r="BF47" s="401"/>
      <c r="BG47" s="401"/>
      <c r="BH47" s="401"/>
      <c r="BI47" s="401"/>
      <c r="BJ47" s="401"/>
      <c r="BK47" s="401"/>
      <c r="BL47" s="260"/>
      <c r="BM47" s="401" t="e">
        <f>CRCP_y9</f>
        <v>#REF!</v>
      </c>
      <c r="BN47" s="401"/>
      <c r="BO47" s="401"/>
      <c r="BP47" s="401"/>
      <c r="BQ47" s="401"/>
      <c r="BR47" s="401"/>
      <c r="BS47" s="401"/>
      <c r="BT47" s="401"/>
      <c r="BU47" s="260"/>
      <c r="BV47" s="401" t="e">
        <f>CRCP_y10</f>
        <v>#REF!</v>
      </c>
      <c r="BW47" s="401"/>
      <c r="BX47" s="401"/>
      <c r="BY47" s="401"/>
      <c r="BZ47" s="401"/>
      <c r="CA47" s="401"/>
      <c r="CB47" s="401"/>
      <c r="CC47" s="401"/>
      <c r="CD47" s="248"/>
      <c r="CE47" s="248"/>
      <c r="CF47" s="248"/>
      <c r="CG47" s="248"/>
      <c r="CH47" s="248"/>
      <c r="CI47" s="248"/>
      <c r="CJ47" s="248"/>
      <c r="CK47" s="248"/>
      <c r="CL47" s="248"/>
      <c r="CM47" s="248"/>
      <c r="CN47" s="248"/>
      <c r="CO47" s="248"/>
      <c r="CP47" s="251"/>
    </row>
    <row r="48" spans="2:94" ht="15" customHeight="1">
      <c r="H48" s="245"/>
      <c r="I48" s="245"/>
      <c r="J48" s="245"/>
      <c r="Q48" s="251"/>
      <c r="R48" s="251"/>
      <c r="S48" s="251"/>
      <c r="T48" s="251"/>
      <c r="U48" s="251"/>
      <c r="V48" s="251"/>
      <c r="W48" s="248"/>
      <c r="X48" s="248"/>
      <c r="Y48" s="248"/>
      <c r="Z48" s="252"/>
      <c r="AA48" s="252"/>
      <c r="AB48" s="252"/>
      <c r="AC48" s="252"/>
      <c r="AD48" s="252"/>
      <c r="AE48" s="252"/>
      <c r="AF48" s="252"/>
      <c r="AG48" s="252"/>
      <c r="AH48" s="252"/>
      <c r="AI48" s="252"/>
      <c r="AJ48" s="252"/>
      <c r="AK48" s="252"/>
      <c r="AL48" s="401" t="e">
        <f>CRCP_y11</f>
        <v>#REF!</v>
      </c>
      <c r="AM48" s="401"/>
      <c r="AN48" s="401"/>
      <c r="AO48" s="401"/>
      <c r="AP48" s="401"/>
      <c r="AQ48" s="401"/>
      <c r="AR48" s="401"/>
      <c r="AS48" s="401"/>
      <c r="AT48" s="259"/>
      <c r="AU48" s="401" t="e">
        <f>CRCP_y12</f>
        <v>#REF!</v>
      </c>
      <c r="AV48" s="401"/>
      <c r="AW48" s="401"/>
      <c r="AX48" s="401"/>
      <c r="AY48" s="401"/>
      <c r="AZ48" s="401"/>
      <c r="BA48" s="401"/>
      <c r="BB48" s="401"/>
      <c r="BC48" s="260"/>
      <c r="BD48" s="401" t="e">
        <f>CRCP_y13</f>
        <v>#REF!</v>
      </c>
      <c r="BE48" s="401"/>
      <c r="BF48" s="401"/>
      <c r="BG48" s="401"/>
      <c r="BH48" s="401"/>
      <c r="BI48" s="401"/>
      <c r="BJ48" s="401"/>
      <c r="BK48" s="401"/>
      <c r="BL48" s="260"/>
      <c r="BM48" s="401" t="e">
        <f>CRCP_y14</f>
        <v>#REF!</v>
      </c>
      <c r="BN48" s="401"/>
      <c r="BO48" s="401"/>
      <c r="BP48" s="401"/>
      <c r="BQ48" s="401"/>
      <c r="BR48" s="401"/>
      <c r="BS48" s="401"/>
      <c r="BT48" s="401"/>
      <c r="BU48" s="260"/>
      <c r="BV48" s="401" t="e">
        <f>CRCP_y15</f>
        <v>#REF!</v>
      </c>
      <c r="BW48" s="401"/>
      <c r="BX48" s="401"/>
      <c r="BY48" s="401"/>
      <c r="BZ48" s="401"/>
      <c r="CA48" s="401"/>
      <c r="CB48" s="401"/>
      <c r="CC48" s="401"/>
      <c r="CD48" s="248"/>
      <c r="CE48" s="248"/>
      <c r="CF48" s="248"/>
      <c r="CG48" s="248"/>
      <c r="CH48" s="248"/>
      <c r="CI48" s="248"/>
      <c r="CJ48" s="248"/>
      <c r="CK48" s="248"/>
      <c r="CL48" s="248"/>
      <c r="CM48" s="248"/>
      <c r="CN48" s="248"/>
      <c r="CO48" s="248"/>
      <c r="CP48" s="251"/>
    </row>
    <row r="49" spans="5:94" ht="15" customHeight="1">
      <c r="H49" s="245"/>
      <c r="I49" s="245"/>
      <c r="J49" s="245"/>
      <c r="Q49" s="251"/>
      <c r="R49" s="251"/>
      <c r="S49" s="251"/>
      <c r="T49" s="251"/>
      <c r="U49" s="251"/>
      <c r="V49" s="251"/>
      <c r="W49" s="248"/>
      <c r="X49" s="248"/>
      <c r="Y49" s="248"/>
      <c r="Z49" s="252"/>
      <c r="AA49" s="252"/>
      <c r="AB49" s="252"/>
      <c r="AC49" s="252"/>
      <c r="AD49" s="252"/>
      <c r="AE49" s="252"/>
      <c r="AF49" s="252"/>
      <c r="AG49" s="252"/>
      <c r="AH49" s="252"/>
      <c r="AI49" s="252"/>
      <c r="AJ49" s="252"/>
      <c r="AK49" s="252"/>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61"/>
      <c r="CD49" s="248"/>
      <c r="CE49" s="248"/>
      <c r="CF49" s="248"/>
      <c r="CG49" s="248"/>
      <c r="CH49" s="248"/>
      <c r="CI49" s="248"/>
      <c r="CJ49" s="248"/>
      <c r="CK49" s="248"/>
      <c r="CL49" s="248"/>
      <c r="CM49" s="248"/>
      <c r="CN49" s="248"/>
      <c r="CO49" s="248"/>
      <c r="CP49" s="251"/>
    </row>
    <row r="50" spans="5:94" ht="15.75" customHeight="1">
      <c r="H50" s="245"/>
      <c r="I50" s="245"/>
      <c r="J50" s="245"/>
      <c r="Q50" s="251"/>
      <c r="R50" s="251"/>
      <c r="S50" s="251"/>
      <c r="T50" s="251"/>
      <c r="U50" s="251"/>
      <c r="V50" s="251"/>
      <c r="W50" s="248"/>
      <c r="X50" s="248"/>
      <c r="Y50" s="248"/>
      <c r="Z50" s="398" t="s">
        <v>57</v>
      </c>
      <c r="AA50" s="398"/>
      <c r="AB50" s="398"/>
      <c r="AC50" s="398"/>
      <c r="AD50" s="398"/>
      <c r="AE50" s="398"/>
      <c r="AF50" s="398"/>
      <c r="AG50" s="398"/>
      <c r="AH50" s="398"/>
      <c r="AI50" s="398"/>
      <c r="AJ50" s="252"/>
      <c r="AK50" s="252"/>
      <c r="AL50" s="400" t="e">
        <f>PRCP_y1</f>
        <v>#REF!</v>
      </c>
      <c r="AM50" s="400"/>
      <c r="AN50" s="400"/>
      <c r="AO50" s="400"/>
      <c r="AP50" s="400"/>
      <c r="AQ50" s="400"/>
      <c r="AR50" s="400"/>
      <c r="AS50" s="400"/>
      <c r="AT50" s="253"/>
      <c r="AU50" s="400" t="e">
        <f>PRCP_y2</f>
        <v>#REF!</v>
      </c>
      <c r="AV50" s="400"/>
      <c r="AW50" s="400"/>
      <c r="AX50" s="400"/>
      <c r="AY50" s="400"/>
      <c r="AZ50" s="400"/>
      <c r="BA50" s="400"/>
      <c r="BB50" s="400"/>
      <c r="BC50" s="253"/>
      <c r="BD50" s="400" t="e">
        <f>PRCP_y3</f>
        <v>#REF!</v>
      </c>
      <c r="BE50" s="400"/>
      <c r="BF50" s="400"/>
      <c r="BG50" s="400"/>
      <c r="BH50" s="400"/>
      <c r="BI50" s="400"/>
      <c r="BJ50" s="400"/>
      <c r="BK50" s="400"/>
      <c r="BL50" s="253"/>
      <c r="BM50" s="400" t="e">
        <f>PRCP_y4</f>
        <v>#REF!</v>
      </c>
      <c r="BN50" s="400"/>
      <c r="BO50" s="400"/>
      <c r="BP50" s="400"/>
      <c r="BQ50" s="400"/>
      <c r="BR50" s="400"/>
      <c r="BS50" s="400"/>
      <c r="BT50" s="400"/>
      <c r="BU50" s="253"/>
      <c r="BV50" s="400" t="e">
        <f>PRCP_y5</f>
        <v>#REF!</v>
      </c>
      <c r="BW50" s="400"/>
      <c r="BX50" s="400"/>
      <c r="BY50" s="400"/>
      <c r="BZ50" s="400"/>
      <c r="CA50" s="400"/>
      <c r="CB50" s="400"/>
      <c r="CC50" s="400"/>
      <c r="CD50" s="248"/>
      <c r="CE50" s="248"/>
      <c r="CF50" s="248"/>
      <c r="CG50" s="248"/>
      <c r="CH50" s="248"/>
      <c r="CI50" s="248"/>
      <c r="CJ50" s="248"/>
      <c r="CK50" s="248"/>
      <c r="CL50" s="248"/>
      <c r="CM50" s="248"/>
      <c r="CN50" s="248"/>
      <c r="CO50" s="248"/>
      <c r="CP50" s="251"/>
    </row>
    <row r="51" spans="5:94" ht="15.75">
      <c r="H51" s="245"/>
      <c r="I51" s="245"/>
      <c r="J51" s="245"/>
      <c r="Q51" s="248"/>
      <c r="R51" s="248"/>
      <c r="S51" s="248"/>
      <c r="T51" s="248"/>
      <c r="U51" s="248"/>
      <c r="V51" s="248"/>
      <c r="W51" s="248"/>
      <c r="X51" s="248"/>
      <c r="Y51" s="248"/>
      <c r="Z51" s="252"/>
      <c r="AA51" s="252"/>
      <c r="AB51" s="252"/>
      <c r="AC51" s="252"/>
      <c r="AD51" s="252"/>
      <c r="AE51" s="252"/>
      <c r="AF51" s="252"/>
      <c r="AG51" s="252"/>
      <c r="AH51" s="252"/>
      <c r="AI51" s="252"/>
      <c r="AJ51" s="252"/>
      <c r="AK51" s="252"/>
      <c r="AL51" s="401" t="e">
        <f>PRCP_y6</f>
        <v>#REF!</v>
      </c>
      <c r="AM51" s="401"/>
      <c r="AN51" s="401"/>
      <c r="AO51" s="401"/>
      <c r="AP51" s="401"/>
      <c r="AQ51" s="401"/>
      <c r="AR51" s="401"/>
      <c r="AS51" s="401"/>
      <c r="AT51" s="259"/>
      <c r="AU51" s="401" t="e">
        <f>PRCP_y7</f>
        <v>#REF!</v>
      </c>
      <c r="AV51" s="401"/>
      <c r="AW51" s="401"/>
      <c r="AX51" s="401"/>
      <c r="AY51" s="401"/>
      <c r="AZ51" s="401"/>
      <c r="BA51" s="401"/>
      <c r="BB51" s="401"/>
      <c r="BC51" s="260"/>
      <c r="BD51" s="401" t="e">
        <f>PRCP_y8</f>
        <v>#REF!</v>
      </c>
      <c r="BE51" s="401"/>
      <c r="BF51" s="401"/>
      <c r="BG51" s="401"/>
      <c r="BH51" s="401"/>
      <c r="BI51" s="401"/>
      <c r="BJ51" s="401"/>
      <c r="BK51" s="401"/>
      <c r="BL51" s="260"/>
      <c r="BM51" s="401" t="e">
        <f>PRCP_y9</f>
        <v>#REF!</v>
      </c>
      <c r="BN51" s="401"/>
      <c r="BO51" s="401"/>
      <c r="BP51" s="401"/>
      <c r="BQ51" s="401"/>
      <c r="BR51" s="401"/>
      <c r="BS51" s="401"/>
      <c r="BT51" s="401"/>
      <c r="BU51" s="260"/>
      <c r="BV51" s="401" t="e">
        <f>PRCP_y10</f>
        <v>#REF!</v>
      </c>
      <c r="BW51" s="401"/>
      <c r="BX51" s="401"/>
      <c r="BY51" s="401"/>
      <c r="BZ51" s="401"/>
      <c r="CA51" s="401"/>
      <c r="CB51" s="401"/>
      <c r="CC51" s="401"/>
      <c r="CD51" s="248"/>
      <c r="CE51" s="248"/>
      <c r="CF51" s="248"/>
      <c r="CG51" s="248"/>
      <c r="CH51" s="248"/>
      <c r="CI51" s="248"/>
      <c r="CJ51" s="248"/>
      <c r="CK51" s="248"/>
      <c r="CL51" s="248"/>
      <c r="CM51" s="248"/>
      <c r="CN51" s="248"/>
      <c r="CO51" s="248"/>
      <c r="CP51" s="248"/>
    </row>
    <row r="52" spans="5:94" ht="15.75" hidden="1">
      <c r="H52" s="245"/>
      <c r="I52" s="245"/>
      <c r="J52" s="245"/>
      <c r="Q52" s="248"/>
      <c r="R52" s="248"/>
      <c r="S52" s="248"/>
      <c r="T52" s="248"/>
      <c r="U52" s="248"/>
      <c r="V52" s="248"/>
      <c r="W52" s="248"/>
      <c r="X52" s="248"/>
      <c r="Y52" s="248"/>
      <c r="Z52" s="252"/>
      <c r="AA52" s="252"/>
      <c r="AB52" s="252"/>
      <c r="AC52" s="252"/>
      <c r="AD52" s="252"/>
      <c r="AE52" s="252"/>
      <c r="AF52" s="252"/>
      <c r="AG52" s="252"/>
      <c r="AH52" s="252"/>
      <c r="AI52" s="252"/>
      <c r="AJ52" s="252"/>
      <c r="AK52" s="252"/>
      <c r="AL52" s="401" t="e">
        <f>PRCP_y11</f>
        <v>#REF!</v>
      </c>
      <c r="AM52" s="401"/>
      <c r="AN52" s="401"/>
      <c r="AO52" s="401"/>
      <c r="AP52" s="401"/>
      <c r="AQ52" s="401"/>
      <c r="AR52" s="401"/>
      <c r="AS52" s="401"/>
      <c r="AT52" s="259"/>
      <c r="AU52" s="401" t="e">
        <f>PRCP_y12</f>
        <v>#REF!</v>
      </c>
      <c r="AV52" s="401"/>
      <c r="AW52" s="401"/>
      <c r="AX52" s="401"/>
      <c r="AY52" s="401"/>
      <c r="AZ52" s="401"/>
      <c r="BA52" s="401"/>
      <c r="BB52" s="401"/>
      <c r="BC52" s="260"/>
      <c r="BD52" s="401" t="e">
        <f>PRCP_y13</f>
        <v>#REF!</v>
      </c>
      <c r="BE52" s="401"/>
      <c r="BF52" s="401"/>
      <c r="BG52" s="401"/>
      <c r="BH52" s="401"/>
      <c r="BI52" s="401"/>
      <c r="BJ52" s="401"/>
      <c r="BK52" s="401"/>
      <c r="BL52" s="260"/>
      <c r="BM52" s="401" t="e">
        <f>PRCP_y14</f>
        <v>#REF!</v>
      </c>
      <c r="BN52" s="401"/>
      <c r="BO52" s="401"/>
      <c r="BP52" s="401"/>
      <c r="BQ52" s="401"/>
      <c r="BR52" s="401"/>
      <c r="BS52" s="401"/>
      <c r="BT52" s="401"/>
      <c r="BU52" s="260"/>
      <c r="BV52" s="401" t="e">
        <f>PRCP_y15</f>
        <v>#REF!</v>
      </c>
      <c r="BW52" s="401"/>
      <c r="BX52" s="401"/>
      <c r="BY52" s="401"/>
      <c r="BZ52" s="401"/>
      <c r="CA52" s="401"/>
      <c r="CB52" s="401"/>
      <c r="CC52" s="401"/>
      <c r="CD52" s="248"/>
      <c r="CE52" s="248"/>
      <c r="CF52" s="248"/>
      <c r="CG52" s="248"/>
      <c r="CH52" s="248"/>
      <c r="CI52" s="248"/>
      <c r="CJ52" s="248"/>
      <c r="CK52" s="248"/>
      <c r="CL52" s="248"/>
      <c r="CM52" s="248"/>
      <c r="CN52" s="248"/>
      <c r="CO52" s="248"/>
      <c r="CP52" s="248"/>
    </row>
    <row r="53" spans="5:94" hidden="1">
      <c r="E53" s="262"/>
      <c r="H53" s="245"/>
      <c r="I53" s="245"/>
      <c r="J53" s="245"/>
      <c r="Q53" s="248"/>
      <c r="R53" s="248"/>
      <c r="S53" s="248"/>
      <c r="T53" s="248"/>
      <c r="U53" s="248"/>
      <c r="V53" s="248"/>
      <c r="W53" s="248"/>
      <c r="X53" s="248"/>
      <c r="Y53" s="248"/>
      <c r="Z53" s="252"/>
      <c r="AA53" s="252"/>
      <c r="AB53" s="252"/>
      <c r="AC53" s="252"/>
      <c r="AD53" s="252"/>
      <c r="AE53" s="252"/>
      <c r="AF53" s="252"/>
      <c r="AG53" s="252"/>
      <c r="AH53" s="252"/>
      <c r="AI53" s="252"/>
      <c r="AJ53" s="252"/>
      <c r="AK53" s="252"/>
      <c r="AL53" s="252"/>
      <c r="AM53" s="252"/>
      <c r="AN53" s="252"/>
      <c r="AO53" s="252"/>
      <c r="AP53" s="252"/>
      <c r="AQ53" s="252"/>
      <c r="AR53" s="252"/>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row>
    <row r="54" spans="5:94" ht="15.75" hidden="1" customHeight="1">
      <c r="H54" s="245"/>
      <c r="I54" s="245"/>
      <c r="J54" s="245"/>
      <c r="Q54" s="251"/>
      <c r="R54" s="251"/>
      <c r="S54" s="251"/>
      <c r="T54" s="251"/>
      <c r="U54" s="251"/>
      <c r="V54" s="251"/>
      <c r="W54" s="263"/>
      <c r="X54" s="251"/>
      <c r="Y54" s="248"/>
      <c r="Z54" s="398" t="s">
        <v>58</v>
      </c>
      <c r="AA54" s="398"/>
      <c r="AB54" s="398"/>
      <c r="AC54" s="398"/>
      <c r="AD54" s="398"/>
      <c r="AE54" s="398"/>
      <c r="AF54" s="398"/>
      <c r="AG54" s="398"/>
      <c r="AH54" s="398"/>
      <c r="AI54" s="398"/>
      <c r="AJ54" s="252"/>
      <c r="AK54" s="252"/>
      <c r="AL54" s="399" t="s">
        <v>6</v>
      </c>
      <c r="AM54" s="399"/>
      <c r="AN54" s="399"/>
      <c r="AO54" s="399"/>
      <c r="AP54" s="399"/>
      <c r="AQ54" s="399"/>
      <c r="AR54" s="399"/>
      <c r="AS54" s="399"/>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row>
    <row r="55" spans="5:94" ht="15.75" hidden="1" customHeight="1">
      <c r="H55" s="245"/>
      <c r="I55" s="245"/>
      <c r="J55" s="245"/>
      <c r="Q55" s="251"/>
      <c r="R55" s="251"/>
      <c r="S55" s="251"/>
      <c r="T55" s="251"/>
      <c r="U55" s="251"/>
      <c r="V55" s="251"/>
      <c r="W55" s="263"/>
      <c r="X55" s="251" t="s">
        <v>59</v>
      </c>
      <c r="Y55" s="248"/>
      <c r="Z55" s="252"/>
      <c r="AA55" s="252"/>
      <c r="AB55" s="252"/>
      <c r="AC55" s="252"/>
      <c r="AD55" s="252"/>
      <c r="AE55" s="252"/>
      <c r="AF55" s="252"/>
      <c r="AG55" s="252"/>
      <c r="AH55" s="252"/>
      <c r="AI55" s="252"/>
      <c r="AJ55" s="252"/>
      <c r="AK55" s="252"/>
      <c r="AL55" s="252"/>
      <c r="AM55" s="252"/>
      <c r="AN55" s="252"/>
      <c r="AO55" s="252"/>
      <c r="AP55" s="252"/>
      <c r="AQ55" s="252"/>
      <c r="AR55" s="252"/>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8"/>
      <c r="CI55" s="248"/>
      <c r="CJ55" s="248"/>
      <c r="CK55" s="248"/>
      <c r="CL55" s="248"/>
      <c r="CM55" s="248"/>
      <c r="CN55" s="248"/>
      <c r="CO55" s="248"/>
      <c r="CP55" s="248"/>
    </row>
    <row r="56" spans="5:94" ht="15.75" hidden="1" customHeight="1">
      <c r="H56" s="245"/>
      <c r="I56" s="245"/>
      <c r="J56" s="245"/>
      <c r="Q56" s="251"/>
      <c r="R56" s="251"/>
      <c r="S56" s="251"/>
      <c r="T56" s="251"/>
      <c r="U56" s="251"/>
      <c r="V56" s="251"/>
      <c r="W56" s="263"/>
      <c r="X56" s="263"/>
      <c r="Y56" s="248"/>
      <c r="Z56" s="398" t="s">
        <v>60</v>
      </c>
      <c r="AA56" s="398"/>
      <c r="AB56" s="398"/>
      <c r="AC56" s="398"/>
      <c r="AD56" s="398"/>
      <c r="AE56" s="398"/>
      <c r="AF56" s="398"/>
      <c r="AG56" s="398"/>
      <c r="AH56" s="398"/>
      <c r="AI56" s="398"/>
      <c r="AJ56" s="252"/>
      <c r="AK56" s="252"/>
      <c r="AL56" s="399" t="s">
        <v>6</v>
      </c>
      <c r="AM56" s="399"/>
      <c r="AN56" s="399"/>
      <c r="AO56" s="399"/>
      <c r="AP56" s="399"/>
      <c r="AQ56" s="399"/>
      <c r="AR56" s="399"/>
      <c r="AS56" s="399"/>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c r="CP56" s="251"/>
    </row>
    <row r="57" spans="5:94" hidden="1">
      <c r="H57" s="245"/>
      <c r="I57" s="245"/>
      <c r="J57" s="245"/>
      <c r="Q57" s="248"/>
      <c r="R57" s="248"/>
      <c r="S57" s="248"/>
      <c r="T57" s="248"/>
      <c r="U57" s="248"/>
      <c r="V57" s="248"/>
      <c r="W57" s="248"/>
      <c r="X57" s="248"/>
      <c r="Y57" s="248"/>
      <c r="Z57" s="252"/>
      <c r="AA57" s="252"/>
      <c r="AB57" s="252"/>
      <c r="AC57" s="252"/>
      <c r="AD57" s="252"/>
      <c r="AE57" s="252"/>
      <c r="AF57" s="252"/>
      <c r="AG57" s="252"/>
      <c r="AH57" s="252"/>
      <c r="AI57" s="252"/>
      <c r="AJ57" s="252"/>
      <c r="AK57" s="252"/>
      <c r="AL57" s="252"/>
      <c r="AM57" s="252"/>
      <c r="AN57" s="252"/>
      <c r="AO57" s="252"/>
      <c r="AP57" s="252"/>
      <c r="AQ57" s="252"/>
      <c r="AR57" s="252"/>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8"/>
      <c r="CI57" s="248"/>
      <c r="CJ57" s="248"/>
      <c r="CK57" s="248"/>
      <c r="CL57" s="248"/>
      <c r="CM57" s="248"/>
      <c r="CN57" s="248"/>
      <c r="CO57" s="248"/>
      <c r="CP57" s="248"/>
    </row>
    <row r="58" spans="5:94">
      <c r="H58" s="245"/>
      <c r="I58" s="245"/>
      <c r="J58" s="245"/>
      <c r="Q58" s="245"/>
      <c r="R58" s="245"/>
      <c r="S58" s="245"/>
      <c r="T58" s="245"/>
      <c r="U58" s="245"/>
      <c r="V58" s="245"/>
      <c r="W58" s="245"/>
      <c r="X58" s="245"/>
      <c r="Y58" s="245"/>
      <c r="Z58" s="246"/>
      <c r="AA58" s="246"/>
      <c r="AB58" s="246"/>
      <c r="AC58" s="246"/>
      <c r="AD58" s="246"/>
      <c r="AE58" s="246"/>
      <c r="AF58" s="246"/>
      <c r="AG58" s="246"/>
      <c r="AH58" s="246"/>
      <c r="AI58" s="246"/>
      <c r="AJ58" s="246"/>
      <c r="AK58" s="246"/>
      <c r="AL58" s="246"/>
      <c r="AM58" s="246"/>
      <c r="AN58" s="246"/>
      <c r="AO58" s="246"/>
      <c r="AP58" s="246"/>
      <c r="AQ58" s="246"/>
      <c r="AR58" s="246"/>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5"/>
      <c r="BR58" s="245"/>
      <c r="BS58" s="245"/>
      <c r="BT58" s="245"/>
      <c r="BU58" s="245"/>
      <c r="BV58" s="245"/>
      <c r="BW58" s="245"/>
      <c r="BX58" s="245"/>
      <c r="BY58" s="245"/>
      <c r="BZ58" s="245"/>
      <c r="CA58" s="245"/>
      <c r="CB58" s="245"/>
      <c r="CC58" s="245"/>
      <c r="CD58" s="245"/>
      <c r="CE58" s="245"/>
      <c r="CF58" s="245"/>
      <c r="CG58" s="245"/>
      <c r="CH58" s="245"/>
      <c r="CI58" s="245"/>
      <c r="CJ58" s="245"/>
      <c r="CK58" s="245"/>
      <c r="CL58" s="245"/>
      <c r="CM58" s="245"/>
      <c r="CN58" s="245"/>
      <c r="CO58" s="245"/>
      <c r="CP58" s="245"/>
    </row>
    <row r="59" spans="5:94" ht="15.75" customHeight="1">
      <c r="H59" s="245"/>
      <c r="I59" s="245"/>
      <c r="J59" s="245"/>
      <c r="Q59" s="248"/>
      <c r="R59" s="248"/>
      <c r="S59" s="248"/>
      <c r="T59" s="248"/>
      <c r="U59" s="263"/>
      <c r="V59" s="263"/>
      <c r="W59" s="263"/>
      <c r="X59" s="263"/>
      <c r="Y59" s="248"/>
      <c r="Z59" s="252"/>
      <c r="AA59" s="252"/>
      <c r="AB59" s="252"/>
      <c r="AC59" s="252"/>
      <c r="AD59" s="252"/>
      <c r="AE59" s="252"/>
      <c r="AF59" s="252"/>
      <c r="AG59" s="252"/>
      <c r="AH59" s="252"/>
      <c r="AI59" s="252"/>
      <c r="AJ59" s="252"/>
      <c r="AK59" s="252"/>
      <c r="AL59" s="252"/>
      <c r="AM59" s="252"/>
      <c r="AN59" s="252"/>
      <c r="AO59" s="252"/>
      <c r="AP59" s="252"/>
      <c r="AQ59" s="252"/>
      <c r="AR59" s="252"/>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8"/>
      <c r="BY59" s="248"/>
      <c r="BZ59" s="248"/>
      <c r="CA59" s="248"/>
      <c r="CB59" s="248"/>
      <c r="CC59" s="248"/>
      <c r="CD59" s="248"/>
      <c r="CE59" s="248"/>
      <c r="CF59" s="248"/>
      <c r="CG59" s="248"/>
      <c r="CH59" s="248"/>
      <c r="CI59" s="248"/>
      <c r="CJ59" s="248"/>
      <c r="CK59" s="248"/>
      <c r="CL59" s="248"/>
      <c r="CM59" s="248"/>
      <c r="CN59" s="248"/>
      <c r="CO59" s="248"/>
      <c r="CP59" s="248"/>
    </row>
    <row r="60" spans="5:94" ht="30">
      <c r="H60" s="247"/>
      <c r="I60" s="247"/>
      <c r="J60" s="247"/>
      <c r="Q60" s="230" t="s">
        <v>61</v>
      </c>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row>
    <row r="61" spans="5:94" ht="18">
      <c r="Q61" s="248"/>
      <c r="R61" s="248"/>
      <c r="S61" s="248"/>
      <c r="T61" s="248"/>
      <c r="U61" s="263"/>
      <c r="V61" s="263"/>
      <c r="W61" s="263"/>
      <c r="X61" s="263"/>
      <c r="Y61" s="248"/>
      <c r="Z61" s="252"/>
      <c r="AA61" s="252"/>
      <c r="AB61" s="252"/>
      <c r="AC61" s="252"/>
      <c r="AD61" s="252"/>
      <c r="AE61" s="252"/>
      <c r="AF61" s="252"/>
      <c r="AG61" s="252"/>
      <c r="AH61" s="252"/>
      <c r="AI61" s="252"/>
      <c r="AJ61" s="252"/>
      <c r="AK61" s="252"/>
      <c r="AL61" s="252"/>
      <c r="AM61" s="252"/>
      <c r="AN61" s="252"/>
      <c r="AO61" s="252"/>
      <c r="AP61" s="252"/>
      <c r="AQ61" s="252"/>
      <c r="AR61" s="252"/>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c r="BS61" s="248"/>
      <c r="BT61" s="248"/>
      <c r="BU61" s="248"/>
      <c r="BV61" s="248"/>
      <c r="BW61" s="248"/>
      <c r="BX61" s="248"/>
      <c r="BY61" s="248"/>
      <c r="BZ61" s="248"/>
      <c r="CA61" s="248"/>
      <c r="CB61" s="248"/>
      <c r="CC61" s="248"/>
      <c r="CD61" s="248"/>
      <c r="CE61" s="248"/>
      <c r="CF61" s="248"/>
      <c r="CG61" s="248"/>
      <c r="CH61" s="248"/>
      <c r="CI61" s="248"/>
      <c r="CJ61" s="248"/>
      <c r="CK61" s="248"/>
      <c r="CL61" s="248"/>
      <c r="CM61" s="248"/>
      <c r="CN61" s="248"/>
      <c r="CO61" s="248"/>
      <c r="CP61" s="248"/>
    </row>
    <row r="62" spans="5:94" ht="18">
      <c r="Q62" s="248"/>
      <c r="R62" s="248"/>
      <c r="S62" s="248"/>
      <c r="T62" s="248"/>
      <c r="U62" s="263"/>
      <c r="V62" s="263"/>
      <c r="W62" s="263"/>
      <c r="X62" s="263"/>
      <c r="Y62" s="248"/>
      <c r="Z62" s="398" t="s">
        <v>62</v>
      </c>
      <c r="AA62" s="398"/>
      <c r="AB62" s="398"/>
      <c r="AC62" s="398"/>
      <c r="AD62" s="398"/>
      <c r="AE62" s="398"/>
      <c r="AF62" s="398"/>
      <c r="AG62" s="398"/>
      <c r="AH62" s="398"/>
      <c r="AI62" s="398"/>
      <c r="AJ62" s="248"/>
      <c r="AK62" s="248"/>
      <c r="AL62" s="402" t="e">
        <f ca="1">INDIRECT(dms_Model)</f>
        <v>#REF!</v>
      </c>
      <c r="AM62" s="402"/>
      <c r="AN62" s="402"/>
      <c r="AO62" s="402"/>
      <c r="AP62" s="402"/>
      <c r="AQ62" s="402"/>
      <c r="AR62" s="402"/>
      <c r="AS62" s="402"/>
      <c r="AT62" s="402"/>
      <c r="AU62" s="402"/>
      <c r="AV62" s="402"/>
      <c r="AW62" s="402"/>
      <c r="AX62" s="402"/>
      <c r="AY62" s="402"/>
      <c r="AZ62" s="402"/>
      <c r="BA62" s="402"/>
      <c r="BB62" s="248"/>
      <c r="BC62" s="248"/>
      <c r="BD62" s="248"/>
      <c r="BE62" s="248"/>
      <c r="BF62" s="248"/>
      <c r="BG62" s="248"/>
      <c r="BH62" s="248"/>
      <c r="BI62" s="248"/>
      <c r="BJ62" s="248"/>
      <c r="BK62" s="248"/>
      <c r="BL62" s="248"/>
      <c r="BM62" s="248"/>
      <c r="BN62" s="248"/>
      <c r="BO62" s="248"/>
      <c r="BP62" s="248"/>
      <c r="BQ62" s="248"/>
      <c r="BR62" s="248"/>
      <c r="BS62" s="248"/>
      <c r="BT62" s="248"/>
      <c r="BU62" s="248"/>
      <c r="BV62" s="248"/>
      <c r="BW62" s="248"/>
      <c r="BX62" s="248"/>
      <c r="BY62" s="248"/>
      <c r="BZ62" s="248"/>
      <c r="CA62" s="248"/>
      <c r="CB62" s="248"/>
      <c r="CC62" s="248"/>
      <c r="CD62" s="248"/>
      <c r="CE62" s="248"/>
      <c r="CF62" s="248"/>
      <c r="CG62" s="248"/>
      <c r="CH62" s="248"/>
      <c r="CI62" s="248"/>
      <c r="CJ62" s="248"/>
      <c r="CK62" s="248"/>
      <c r="CL62" s="248"/>
      <c r="CM62" s="248"/>
      <c r="CN62" s="248"/>
      <c r="CO62" s="248"/>
      <c r="CP62" s="248"/>
    </row>
    <row r="63" spans="5:94" ht="18">
      <c r="Q63" s="248"/>
      <c r="R63" s="248"/>
      <c r="S63" s="248"/>
      <c r="T63" s="248"/>
      <c r="U63" s="263"/>
      <c r="V63" s="263"/>
      <c r="W63" s="263"/>
      <c r="X63" s="263"/>
      <c r="Y63" s="248"/>
      <c r="Z63" s="252"/>
      <c r="AA63" s="252"/>
      <c r="AB63" s="252"/>
      <c r="AC63" s="252"/>
      <c r="AD63" s="252"/>
      <c r="AE63" s="252"/>
      <c r="AF63" s="252"/>
      <c r="AG63" s="252"/>
      <c r="AH63" s="252"/>
      <c r="AI63" s="252"/>
      <c r="AJ63" s="252"/>
      <c r="AK63" s="252"/>
      <c r="AL63" s="252"/>
      <c r="AM63" s="252"/>
      <c r="AN63" s="252"/>
      <c r="AO63" s="252"/>
      <c r="AP63" s="252"/>
      <c r="AQ63" s="252"/>
      <c r="AR63" s="252"/>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c r="BS63" s="248"/>
      <c r="BT63" s="248"/>
      <c r="BU63" s="248"/>
      <c r="BV63" s="248"/>
      <c r="BW63" s="248"/>
      <c r="BX63" s="248"/>
      <c r="BY63" s="248"/>
      <c r="BZ63" s="248"/>
      <c r="CA63" s="248"/>
      <c r="CB63" s="248"/>
      <c r="CC63" s="248"/>
      <c r="CD63" s="248"/>
      <c r="CE63" s="248"/>
      <c r="CF63" s="248"/>
      <c r="CG63" s="248"/>
      <c r="CH63" s="248"/>
      <c r="CI63" s="248"/>
      <c r="CJ63" s="248"/>
      <c r="CK63" s="248"/>
      <c r="CL63" s="248"/>
      <c r="CM63" s="248"/>
      <c r="CN63" s="248"/>
      <c r="CO63" s="248"/>
      <c r="CP63" s="248"/>
    </row>
    <row r="64" spans="5:94" ht="15.75" customHeight="1">
      <c r="H64" s="245"/>
      <c r="I64" s="245"/>
      <c r="J64" s="245"/>
      <c r="Q64" s="251"/>
      <c r="R64" s="251"/>
      <c r="S64" s="251"/>
      <c r="T64" s="251"/>
      <c r="U64" s="251"/>
      <c r="V64" s="251"/>
      <c r="W64" s="252"/>
      <c r="X64" s="252"/>
      <c r="Y64" s="252"/>
      <c r="Z64" s="398" t="s">
        <v>20</v>
      </c>
      <c r="AA64" s="398"/>
      <c r="AB64" s="398"/>
      <c r="AC64" s="398"/>
      <c r="AD64" s="398"/>
      <c r="AE64" s="398"/>
      <c r="AF64" s="398"/>
      <c r="AG64" s="398"/>
      <c r="AH64" s="398"/>
      <c r="AI64" s="398"/>
      <c r="AJ64" s="248"/>
      <c r="AK64" s="248"/>
      <c r="AL64" s="407" t="s">
        <v>4</v>
      </c>
      <c r="AM64" s="407"/>
      <c r="AN64" s="407"/>
      <c r="AO64" s="407"/>
      <c r="AP64" s="407"/>
      <c r="AQ64" s="407"/>
      <c r="AR64" s="407"/>
      <c r="AS64" s="407"/>
      <c r="AT64" s="407"/>
      <c r="AU64" s="407"/>
      <c r="AV64" s="407"/>
      <c r="AW64" s="407"/>
      <c r="AX64" s="407"/>
      <c r="AY64" s="407"/>
      <c r="AZ64" s="407"/>
      <c r="BA64" s="407"/>
      <c r="BB64" s="248"/>
      <c r="BC64" s="248"/>
      <c r="BD64" s="248"/>
      <c r="BE64" s="248"/>
      <c r="BF64" s="248"/>
      <c r="BG64" s="248"/>
      <c r="BH64" s="248"/>
      <c r="BI64" s="248"/>
      <c r="BJ64" s="248"/>
      <c r="BK64" s="248"/>
      <c r="BL64" s="248"/>
      <c r="BM64" s="248"/>
      <c r="BN64" s="248"/>
      <c r="BO64" s="248"/>
      <c r="BP64" s="248"/>
      <c r="BQ64" s="248"/>
      <c r="BR64" s="248"/>
      <c r="BS64" s="248"/>
      <c r="BT64" s="248"/>
      <c r="BU64" s="248"/>
      <c r="BV64" s="248"/>
      <c r="BW64" s="248"/>
      <c r="BX64" s="248"/>
      <c r="BY64" s="248"/>
      <c r="BZ64" s="248"/>
      <c r="CA64" s="248"/>
      <c r="CB64" s="248"/>
      <c r="CC64" s="248"/>
      <c r="CD64" s="248"/>
      <c r="CE64" s="248"/>
      <c r="CF64" s="248"/>
      <c r="CG64" s="248"/>
      <c r="CH64" s="248"/>
      <c r="CI64" s="248"/>
      <c r="CJ64" s="248"/>
      <c r="CK64" s="248"/>
      <c r="CL64" s="248"/>
      <c r="CM64" s="248"/>
      <c r="CN64" s="248"/>
      <c r="CO64" s="248"/>
      <c r="CP64" s="248"/>
    </row>
    <row r="65" spans="8:94" ht="15" customHeight="1">
      <c r="H65" s="245"/>
      <c r="I65" s="245"/>
      <c r="J65" s="245"/>
      <c r="Q65" s="251"/>
      <c r="R65" s="251"/>
      <c r="S65" s="251"/>
      <c r="T65" s="251"/>
      <c r="U65" s="251"/>
      <c r="V65" s="251"/>
      <c r="W65" s="252"/>
      <c r="X65" s="252"/>
      <c r="Y65" s="252"/>
      <c r="Z65" s="252"/>
      <c r="AA65" s="252"/>
      <c r="AB65" s="252"/>
      <c r="AC65" s="252"/>
      <c r="AD65" s="252"/>
      <c r="AE65" s="252"/>
      <c r="AF65" s="252"/>
      <c r="AG65" s="252"/>
      <c r="AH65" s="252"/>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8"/>
      <c r="BZ65" s="248"/>
      <c r="CA65" s="248"/>
      <c r="CB65" s="248"/>
      <c r="CC65" s="248"/>
      <c r="CD65" s="248"/>
      <c r="CE65" s="248"/>
      <c r="CF65" s="248"/>
      <c r="CG65" s="248"/>
      <c r="CH65" s="248"/>
      <c r="CI65" s="248"/>
      <c r="CJ65" s="248"/>
      <c r="CK65" s="248"/>
      <c r="CL65" s="248"/>
      <c r="CM65" s="248"/>
      <c r="CN65" s="248"/>
      <c r="CO65" s="248"/>
      <c r="CP65" s="248"/>
    </row>
    <row r="66" spans="8:94" ht="15.75" customHeight="1">
      <c r="H66" s="245"/>
      <c r="I66" s="245"/>
      <c r="J66" s="245"/>
      <c r="Q66" s="251"/>
      <c r="R66" s="251"/>
      <c r="S66" s="251"/>
      <c r="T66" s="251"/>
      <c r="U66" s="251"/>
      <c r="V66" s="251"/>
      <c r="W66" s="251"/>
      <c r="X66" s="251" t="s">
        <v>63</v>
      </c>
      <c r="Y66" s="252"/>
      <c r="Z66" s="398" t="s">
        <v>64</v>
      </c>
      <c r="AA66" s="398"/>
      <c r="AB66" s="398"/>
      <c r="AC66" s="398"/>
      <c r="AD66" s="398"/>
      <c r="AE66" s="398"/>
      <c r="AF66" s="398"/>
      <c r="AG66" s="398"/>
      <c r="AH66" s="398"/>
      <c r="AI66" s="398"/>
      <c r="AJ66" s="248"/>
      <c r="AK66" s="248"/>
      <c r="AL66" s="407" t="s">
        <v>2</v>
      </c>
      <c r="AM66" s="407"/>
      <c r="AN66" s="407"/>
      <c r="AO66" s="407"/>
      <c r="AP66" s="407"/>
      <c r="AQ66" s="407"/>
      <c r="AR66" s="407"/>
      <c r="AS66" s="407"/>
      <c r="AT66" s="407"/>
      <c r="AU66" s="407"/>
      <c r="AV66" s="407"/>
      <c r="AW66" s="407"/>
      <c r="AX66" s="407"/>
      <c r="AY66" s="407"/>
      <c r="AZ66" s="407"/>
      <c r="BA66" s="407"/>
      <c r="BB66" s="248"/>
      <c r="BC66" s="248"/>
      <c r="BD66" s="248"/>
      <c r="BE66" s="248"/>
      <c r="BF66" s="248"/>
      <c r="BG66" s="248"/>
      <c r="BH66" s="248"/>
      <c r="BI66" s="248"/>
      <c r="BJ66" s="248"/>
      <c r="BK66" s="248"/>
      <c r="BL66" s="248"/>
      <c r="BM66" s="248"/>
      <c r="BN66" s="248"/>
      <c r="BO66" s="248"/>
      <c r="BP66" s="248"/>
      <c r="BQ66" s="248"/>
      <c r="BR66" s="248"/>
      <c r="BS66" s="248"/>
      <c r="BT66" s="248"/>
      <c r="BU66" s="248"/>
      <c r="BV66" s="248"/>
      <c r="BW66" s="248"/>
      <c r="BX66" s="248"/>
      <c r="BY66" s="248"/>
      <c r="BZ66" s="248"/>
      <c r="CA66" s="248"/>
      <c r="CB66" s="248"/>
      <c r="CC66" s="248"/>
      <c r="CD66" s="248"/>
      <c r="CE66" s="248"/>
      <c r="CF66" s="248"/>
      <c r="CG66" s="248"/>
      <c r="CH66" s="248"/>
      <c r="CI66" s="248"/>
      <c r="CJ66" s="248"/>
      <c r="CK66" s="248"/>
      <c r="CL66" s="248"/>
      <c r="CM66" s="248"/>
      <c r="CN66" s="248"/>
      <c r="CO66" s="252"/>
      <c r="CP66" s="251"/>
    </row>
    <row r="67" spans="8:94" ht="15" customHeight="1">
      <c r="H67" s="245"/>
      <c r="I67" s="245"/>
      <c r="J67" s="245"/>
      <c r="Q67" s="251"/>
      <c r="R67" s="251"/>
      <c r="S67" s="251"/>
      <c r="T67" s="251"/>
      <c r="U67" s="251"/>
      <c r="V67" s="251"/>
      <c r="W67" s="252"/>
      <c r="X67" s="252"/>
      <c r="Y67" s="252"/>
      <c r="Z67" s="252"/>
      <c r="AA67" s="252"/>
      <c r="AB67" s="252"/>
      <c r="AC67" s="252"/>
      <c r="AD67" s="252"/>
      <c r="AE67" s="252"/>
      <c r="AF67" s="252"/>
      <c r="AG67" s="252"/>
      <c r="AH67" s="252"/>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c r="BS67" s="248"/>
      <c r="BT67" s="248"/>
      <c r="BU67" s="248"/>
      <c r="BV67" s="248"/>
      <c r="BW67" s="248"/>
      <c r="BX67" s="248"/>
      <c r="BY67" s="248"/>
      <c r="BZ67" s="248"/>
      <c r="CA67" s="248"/>
      <c r="CB67" s="248"/>
      <c r="CC67" s="248"/>
      <c r="CD67" s="248"/>
      <c r="CE67" s="248"/>
      <c r="CF67" s="248"/>
      <c r="CG67" s="248"/>
      <c r="CH67" s="248"/>
      <c r="CI67" s="248"/>
      <c r="CJ67" s="248"/>
      <c r="CK67" s="248"/>
      <c r="CL67" s="248"/>
      <c r="CM67" s="248"/>
      <c r="CN67" s="248"/>
      <c r="CO67" s="252"/>
      <c r="CP67" s="251"/>
    </row>
    <row r="68" spans="8:94" ht="15.75" customHeight="1">
      <c r="H68" s="245"/>
      <c r="I68" s="245"/>
      <c r="J68" s="245"/>
      <c r="Q68" s="251"/>
      <c r="R68" s="251"/>
      <c r="S68" s="251"/>
      <c r="T68" s="251"/>
      <c r="U68" s="251"/>
      <c r="V68" s="251"/>
      <c r="W68" s="252"/>
      <c r="X68" s="252"/>
      <c r="Y68" s="252"/>
      <c r="Z68" s="398" t="s">
        <v>65</v>
      </c>
      <c r="AA68" s="398"/>
      <c r="AB68" s="398"/>
      <c r="AC68" s="398"/>
      <c r="AD68" s="398"/>
      <c r="AE68" s="398"/>
      <c r="AF68" s="398"/>
      <c r="AG68" s="398"/>
      <c r="AH68" s="398"/>
      <c r="AI68" s="398"/>
      <c r="AJ68" s="248"/>
      <c r="AK68" s="248"/>
      <c r="AL68" s="407" t="s">
        <v>3</v>
      </c>
      <c r="AM68" s="407"/>
      <c r="AN68" s="407"/>
      <c r="AO68" s="407"/>
      <c r="AP68" s="407"/>
      <c r="AQ68" s="407"/>
      <c r="AR68" s="407"/>
      <c r="AS68" s="407"/>
      <c r="AT68" s="407"/>
      <c r="AU68" s="407"/>
      <c r="AV68" s="407"/>
      <c r="AW68" s="407"/>
      <c r="AX68" s="407"/>
      <c r="AY68" s="407"/>
      <c r="AZ68" s="407"/>
      <c r="BA68" s="407"/>
      <c r="BB68" s="248"/>
      <c r="BC68" s="248"/>
      <c r="BD68" s="248"/>
      <c r="BE68" s="248"/>
      <c r="BF68" s="248"/>
      <c r="BG68" s="248"/>
      <c r="BH68" s="248"/>
      <c r="BI68" s="248"/>
      <c r="BJ68" s="248"/>
      <c r="BK68" s="248"/>
      <c r="BL68" s="248"/>
      <c r="BM68" s="248"/>
      <c r="BN68" s="248"/>
      <c r="BO68" s="248"/>
      <c r="BP68" s="248"/>
      <c r="BQ68" s="248"/>
      <c r="BR68" s="248"/>
      <c r="BS68" s="248"/>
      <c r="BT68" s="248"/>
      <c r="BU68" s="248"/>
      <c r="BV68" s="248"/>
      <c r="BW68" s="248"/>
      <c r="BX68" s="248"/>
      <c r="BY68" s="248"/>
      <c r="BZ68" s="248"/>
      <c r="CA68" s="248"/>
      <c r="CB68" s="248"/>
      <c r="CC68" s="248"/>
      <c r="CD68" s="248"/>
      <c r="CE68" s="248"/>
      <c r="CF68" s="248"/>
      <c r="CG68" s="248"/>
      <c r="CH68" s="248"/>
      <c r="CI68" s="248"/>
      <c r="CJ68" s="248"/>
      <c r="CK68" s="248"/>
      <c r="CL68" s="248"/>
      <c r="CM68" s="248"/>
      <c r="CN68" s="248"/>
      <c r="CO68" s="252"/>
      <c r="CP68" s="251"/>
    </row>
    <row r="69" spans="8:94" ht="15" customHeight="1">
      <c r="H69" s="245"/>
      <c r="I69" s="245"/>
      <c r="J69" s="245"/>
      <c r="Q69" s="251"/>
      <c r="R69" s="251"/>
      <c r="S69" s="251"/>
      <c r="T69" s="251"/>
      <c r="U69" s="251"/>
      <c r="V69" s="251"/>
      <c r="W69" s="252"/>
      <c r="X69" s="252"/>
      <c r="Y69" s="252"/>
      <c r="Z69" s="252"/>
      <c r="AA69" s="252"/>
      <c r="AB69" s="252"/>
      <c r="AC69" s="252"/>
      <c r="AD69" s="252"/>
      <c r="AE69" s="252"/>
      <c r="AF69" s="252"/>
      <c r="AG69" s="252"/>
      <c r="AH69" s="252"/>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c r="BS69" s="248"/>
      <c r="BT69" s="248"/>
      <c r="BU69" s="248"/>
      <c r="BV69" s="248"/>
      <c r="BW69" s="248"/>
      <c r="BX69" s="248"/>
      <c r="BY69" s="248"/>
      <c r="BZ69" s="248"/>
      <c r="CA69" s="248"/>
      <c r="CB69" s="248"/>
      <c r="CC69" s="248"/>
      <c r="CD69" s="248"/>
      <c r="CE69" s="248"/>
      <c r="CF69" s="248"/>
      <c r="CG69" s="248"/>
      <c r="CH69" s="248"/>
      <c r="CI69" s="248"/>
      <c r="CJ69" s="248"/>
      <c r="CK69" s="248"/>
      <c r="CL69" s="248"/>
      <c r="CM69" s="248"/>
      <c r="CN69" s="248"/>
      <c r="CO69" s="252"/>
      <c r="CP69" s="251"/>
    </row>
    <row r="70" spans="8:94" ht="15" customHeight="1">
      <c r="H70" s="245"/>
      <c r="I70" s="245"/>
      <c r="J70" s="245"/>
      <c r="Q70" s="251"/>
      <c r="R70" s="251"/>
      <c r="S70" s="251"/>
      <c r="T70" s="251"/>
      <c r="U70" s="251"/>
      <c r="V70" s="251"/>
      <c r="W70" s="252"/>
      <c r="X70" s="252"/>
      <c r="Y70" s="252"/>
      <c r="Z70" s="403" t="s">
        <v>66</v>
      </c>
      <c r="AA70" s="403"/>
      <c r="AB70" s="403"/>
      <c r="AC70" s="403"/>
      <c r="AD70" s="403"/>
      <c r="AE70" s="403"/>
      <c r="AF70" s="403"/>
      <c r="AG70" s="403"/>
      <c r="AH70" s="403"/>
      <c r="AI70" s="403"/>
      <c r="AJ70" s="248"/>
      <c r="AK70" s="248"/>
      <c r="AL70" s="404" t="s">
        <v>24</v>
      </c>
      <c r="AM70" s="404"/>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4"/>
      <c r="BR70" s="404"/>
      <c r="BS70" s="404"/>
      <c r="BT70" s="404"/>
      <c r="BU70" s="404"/>
      <c r="BV70" s="404"/>
      <c r="BW70" s="404"/>
      <c r="BX70" s="404"/>
      <c r="BY70" s="404"/>
      <c r="BZ70" s="404"/>
      <c r="CA70" s="404"/>
      <c r="CB70" s="404"/>
      <c r="CC70" s="404"/>
      <c r="CD70" s="404"/>
      <c r="CE70" s="248"/>
      <c r="CF70" s="248"/>
      <c r="CG70" s="248"/>
      <c r="CH70" s="248"/>
      <c r="CI70" s="248"/>
      <c r="CJ70" s="248"/>
      <c r="CK70" s="248"/>
      <c r="CL70" s="248"/>
      <c r="CM70" s="248"/>
      <c r="CN70" s="248"/>
      <c r="CO70" s="252"/>
      <c r="CP70" s="251"/>
    </row>
    <row r="71" spans="8:94" ht="15" customHeight="1">
      <c r="H71" s="245"/>
      <c r="I71" s="245"/>
      <c r="J71" s="245"/>
      <c r="Q71" s="251"/>
      <c r="R71" s="251"/>
      <c r="S71" s="251"/>
      <c r="T71" s="251"/>
      <c r="U71" s="251"/>
      <c r="V71" s="251"/>
      <c r="W71" s="252"/>
      <c r="X71" s="252"/>
      <c r="Y71" s="252"/>
      <c r="Z71" s="403"/>
      <c r="AA71" s="403"/>
      <c r="AB71" s="403"/>
      <c r="AC71" s="403"/>
      <c r="AD71" s="403"/>
      <c r="AE71" s="403"/>
      <c r="AF71" s="403"/>
      <c r="AG71" s="403"/>
      <c r="AH71" s="403"/>
      <c r="AI71" s="403"/>
      <c r="AJ71" s="248"/>
      <c r="AK71" s="248"/>
      <c r="AL71" s="404"/>
      <c r="AM71" s="404"/>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BK71" s="404"/>
      <c r="BL71" s="404"/>
      <c r="BM71" s="404"/>
      <c r="BN71" s="404"/>
      <c r="BO71" s="404"/>
      <c r="BP71" s="404"/>
      <c r="BQ71" s="404"/>
      <c r="BR71" s="404"/>
      <c r="BS71" s="404"/>
      <c r="BT71" s="404"/>
      <c r="BU71" s="404"/>
      <c r="BV71" s="404"/>
      <c r="BW71" s="404"/>
      <c r="BX71" s="404"/>
      <c r="BY71" s="404"/>
      <c r="BZ71" s="404"/>
      <c r="CA71" s="404"/>
      <c r="CB71" s="404"/>
      <c r="CC71" s="404"/>
      <c r="CD71" s="404"/>
      <c r="CE71" s="248"/>
      <c r="CF71" s="248"/>
      <c r="CG71" s="248"/>
      <c r="CH71" s="248"/>
      <c r="CI71" s="248"/>
      <c r="CJ71" s="248"/>
      <c r="CK71" s="248"/>
      <c r="CL71" s="248"/>
      <c r="CM71" s="248"/>
      <c r="CN71" s="248"/>
      <c r="CO71" s="252"/>
      <c r="CP71" s="251"/>
    </row>
    <row r="72" spans="8:94" ht="15" customHeight="1">
      <c r="H72" s="245"/>
      <c r="I72" s="245"/>
      <c r="J72" s="245"/>
      <c r="Q72" s="251"/>
      <c r="R72" s="251"/>
      <c r="S72" s="251"/>
      <c r="T72" s="251"/>
      <c r="U72" s="251"/>
      <c r="V72" s="251"/>
      <c r="W72" s="252"/>
      <c r="X72" s="252"/>
      <c r="Y72" s="252"/>
      <c r="Z72" s="403"/>
      <c r="AA72" s="403"/>
      <c r="AB72" s="403"/>
      <c r="AC72" s="403"/>
      <c r="AD72" s="403"/>
      <c r="AE72" s="403"/>
      <c r="AF72" s="403"/>
      <c r="AG72" s="403"/>
      <c r="AH72" s="403"/>
      <c r="AI72" s="403"/>
      <c r="AJ72" s="248"/>
      <c r="AK72" s="248"/>
      <c r="AL72" s="404"/>
      <c r="AM72" s="404"/>
      <c r="AN72" s="404"/>
      <c r="AO72" s="404"/>
      <c r="AP72" s="404"/>
      <c r="AQ72" s="404"/>
      <c r="AR72" s="404"/>
      <c r="AS72" s="404"/>
      <c r="AT72" s="404"/>
      <c r="AU72" s="404"/>
      <c r="AV72" s="404"/>
      <c r="AW72" s="404"/>
      <c r="AX72" s="404"/>
      <c r="AY72" s="404"/>
      <c r="AZ72" s="404"/>
      <c r="BA72" s="404"/>
      <c r="BB72" s="404"/>
      <c r="BC72" s="404"/>
      <c r="BD72" s="404"/>
      <c r="BE72" s="404"/>
      <c r="BF72" s="404"/>
      <c r="BG72" s="404"/>
      <c r="BH72" s="404"/>
      <c r="BI72" s="404"/>
      <c r="BJ72" s="404"/>
      <c r="BK72" s="404"/>
      <c r="BL72" s="404"/>
      <c r="BM72" s="404"/>
      <c r="BN72" s="404"/>
      <c r="BO72" s="404"/>
      <c r="BP72" s="404"/>
      <c r="BQ72" s="404"/>
      <c r="BR72" s="404"/>
      <c r="BS72" s="404"/>
      <c r="BT72" s="404"/>
      <c r="BU72" s="404"/>
      <c r="BV72" s="404"/>
      <c r="BW72" s="404"/>
      <c r="BX72" s="404"/>
      <c r="BY72" s="404"/>
      <c r="BZ72" s="404"/>
      <c r="CA72" s="404"/>
      <c r="CB72" s="404"/>
      <c r="CC72" s="404"/>
      <c r="CD72" s="404"/>
      <c r="CE72" s="248"/>
      <c r="CF72" s="248"/>
      <c r="CG72" s="248"/>
      <c r="CH72" s="248"/>
      <c r="CI72" s="248"/>
      <c r="CJ72" s="248"/>
      <c r="CK72" s="248"/>
      <c r="CL72" s="248"/>
      <c r="CM72" s="248"/>
      <c r="CN72" s="248"/>
      <c r="CO72" s="252"/>
      <c r="CP72" s="251"/>
    </row>
    <row r="73" spans="8:94" ht="15" customHeight="1">
      <c r="H73" s="245"/>
      <c r="I73" s="245"/>
      <c r="J73" s="245"/>
      <c r="Q73" s="251"/>
      <c r="R73" s="251"/>
      <c r="S73" s="251"/>
      <c r="T73" s="251"/>
      <c r="U73" s="251"/>
      <c r="V73" s="251"/>
      <c r="W73" s="252"/>
      <c r="X73" s="252"/>
      <c r="Y73" s="252"/>
      <c r="Z73" s="252"/>
      <c r="AA73" s="252"/>
      <c r="AB73" s="252"/>
      <c r="AC73" s="252"/>
      <c r="AD73" s="252"/>
      <c r="AE73" s="252"/>
      <c r="AF73" s="252"/>
      <c r="AG73" s="252"/>
      <c r="AH73" s="252"/>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c r="BS73" s="248"/>
      <c r="BT73" s="248"/>
      <c r="BU73" s="248"/>
      <c r="BV73" s="248"/>
      <c r="BW73" s="248"/>
      <c r="BX73" s="248"/>
      <c r="BY73" s="248"/>
      <c r="BZ73" s="248"/>
      <c r="CA73" s="248"/>
      <c r="CB73" s="248"/>
      <c r="CC73" s="248"/>
      <c r="CD73" s="248"/>
      <c r="CE73" s="248"/>
      <c r="CF73" s="248"/>
      <c r="CG73" s="248"/>
      <c r="CH73" s="248"/>
      <c r="CI73" s="248"/>
      <c r="CJ73" s="248"/>
      <c r="CK73" s="248"/>
      <c r="CL73" s="248"/>
      <c r="CM73" s="248"/>
      <c r="CN73" s="248"/>
      <c r="CO73" s="252"/>
      <c r="CP73" s="251"/>
    </row>
    <row r="74" spans="8:94" ht="15.75" customHeight="1">
      <c r="H74" s="245"/>
      <c r="I74" s="245"/>
      <c r="J74" s="245"/>
      <c r="Q74" s="251"/>
      <c r="R74" s="251"/>
      <c r="S74" s="251"/>
      <c r="T74" s="251"/>
      <c r="U74" s="251"/>
      <c r="V74" s="251"/>
      <c r="W74" s="252"/>
      <c r="X74" s="252"/>
      <c r="Y74" s="252"/>
      <c r="Z74" s="398" t="s">
        <v>21</v>
      </c>
      <c r="AA74" s="398"/>
      <c r="AB74" s="398"/>
      <c r="AC74" s="398"/>
      <c r="AD74" s="398"/>
      <c r="AE74" s="398"/>
      <c r="AF74" s="398"/>
      <c r="AG74" s="398"/>
      <c r="AH74" s="398"/>
      <c r="AI74" s="398"/>
      <c r="AJ74" s="248"/>
      <c r="AK74" s="248"/>
      <c r="AL74" s="405" t="s">
        <v>25</v>
      </c>
      <c r="AM74" s="406"/>
      <c r="AN74" s="406"/>
      <c r="AO74" s="406"/>
      <c r="AP74" s="406"/>
      <c r="AQ74" s="406"/>
      <c r="AR74" s="406"/>
      <c r="AS74" s="406"/>
      <c r="AT74" s="406"/>
      <c r="AU74" s="406"/>
      <c r="AV74" s="406"/>
      <c r="AW74" s="406"/>
      <c r="AX74" s="406"/>
      <c r="AY74" s="406"/>
      <c r="AZ74" s="406"/>
      <c r="BA74" s="406"/>
      <c r="BB74" s="248"/>
      <c r="BC74" s="248"/>
      <c r="BD74" s="264" t="s">
        <v>67</v>
      </c>
      <c r="BE74" s="248"/>
      <c r="BF74" s="248"/>
      <c r="BG74" s="248"/>
      <c r="BH74" s="248"/>
      <c r="BI74" s="248"/>
      <c r="BJ74" s="248"/>
      <c r="BK74" s="248"/>
      <c r="BL74" s="248"/>
      <c r="BM74" s="248"/>
      <c r="BN74" s="248"/>
      <c r="BO74" s="248"/>
      <c r="BP74" s="248"/>
      <c r="BQ74" s="248"/>
      <c r="BR74" s="248"/>
      <c r="BS74" s="248"/>
      <c r="BT74" s="248"/>
      <c r="BU74" s="248"/>
      <c r="BV74" s="248"/>
      <c r="BW74" s="248"/>
      <c r="BX74" s="248"/>
      <c r="BY74" s="248"/>
      <c r="BZ74" s="248"/>
      <c r="CA74" s="248"/>
      <c r="CB74" s="248"/>
      <c r="CC74" s="248"/>
      <c r="CD74" s="248"/>
      <c r="CE74" s="248"/>
      <c r="CF74" s="248"/>
      <c r="CG74" s="248"/>
      <c r="CH74" s="248"/>
      <c r="CI74" s="248"/>
      <c r="CJ74" s="248"/>
      <c r="CK74" s="248"/>
      <c r="CL74" s="248"/>
      <c r="CM74" s="248"/>
      <c r="CN74" s="248"/>
      <c r="CO74" s="252"/>
      <c r="CP74" s="251"/>
    </row>
    <row r="75" spans="8:94">
      <c r="H75" s="245"/>
      <c r="I75" s="245"/>
      <c r="J75" s="245"/>
      <c r="Q75" s="252"/>
      <c r="R75" s="252"/>
      <c r="S75" s="252"/>
      <c r="T75" s="252"/>
      <c r="U75" s="252"/>
      <c r="V75" s="252"/>
      <c r="W75" s="252"/>
      <c r="X75" s="252"/>
      <c r="Y75" s="252"/>
      <c r="Z75" s="252"/>
      <c r="AA75" s="252"/>
      <c r="AB75" s="252"/>
      <c r="AC75" s="252"/>
      <c r="AD75" s="252"/>
      <c r="AE75" s="252"/>
      <c r="AF75" s="252"/>
      <c r="AG75" s="252"/>
      <c r="AH75" s="252"/>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c r="BS75" s="248"/>
      <c r="BT75" s="248"/>
      <c r="BU75" s="248"/>
      <c r="BV75" s="248"/>
      <c r="BW75" s="248"/>
      <c r="BX75" s="248"/>
      <c r="BY75" s="248"/>
      <c r="BZ75" s="248"/>
      <c r="CA75" s="248"/>
      <c r="CB75" s="248"/>
      <c r="CC75" s="248"/>
      <c r="CD75" s="248"/>
      <c r="CE75" s="248"/>
      <c r="CF75" s="248"/>
      <c r="CG75" s="248"/>
      <c r="CH75" s="248"/>
      <c r="CI75" s="248"/>
      <c r="CJ75" s="248"/>
      <c r="CK75" s="248"/>
      <c r="CL75" s="248"/>
      <c r="CM75" s="248"/>
      <c r="CN75" s="248"/>
      <c r="CO75" s="252"/>
      <c r="CP75" s="252"/>
    </row>
    <row r="76" spans="8:94">
      <c r="H76" s="245"/>
      <c r="I76" s="245"/>
      <c r="J76" s="245"/>
      <c r="Q76" s="252"/>
      <c r="R76" s="252"/>
      <c r="S76" s="252"/>
      <c r="T76" s="252"/>
      <c r="U76" s="252"/>
      <c r="V76" s="252"/>
      <c r="W76" s="252"/>
      <c r="X76" s="252"/>
      <c r="Y76" s="252"/>
      <c r="Z76" s="252"/>
      <c r="AA76" s="252"/>
      <c r="AB76" s="252"/>
      <c r="AC76" s="252"/>
      <c r="AD76" s="252"/>
      <c r="AE76" s="252"/>
      <c r="AF76" s="252"/>
      <c r="AG76" s="252"/>
      <c r="AH76" s="252"/>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c r="BS76" s="248"/>
      <c r="BT76" s="248"/>
      <c r="BU76" s="248"/>
      <c r="BV76" s="248"/>
      <c r="BW76" s="248"/>
      <c r="BX76" s="248"/>
      <c r="BY76" s="248"/>
      <c r="BZ76" s="248"/>
      <c r="CA76" s="248"/>
      <c r="CB76" s="248"/>
      <c r="CC76" s="248"/>
      <c r="CD76" s="248"/>
      <c r="CE76" s="248"/>
      <c r="CF76" s="248"/>
      <c r="CG76" s="248"/>
      <c r="CH76" s="248"/>
      <c r="CI76" s="248"/>
      <c r="CJ76" s="248"/>
      <c r="CK76" s="248"/>
      <c r="CL76" s="248"/>
      <c r="CM76" s="248"/>
      <c r="CN76" s="248"/>
      <c r="CO76" s="252"/>
      <c r="CP76" s="252"/>
    </row>
    <row r="77" spans="8:94" ht="15.75">
      <c r="H77" s="215"/>
      <c r="I77" s="215"/>
      <c r="J77" s="215"/>
      <c r="Q77" s="265"/>
      <c r="R77" s="265"/>
      <c r="S77" s="265"/>
      <c r="T77" s="265"/>
      <c r="U77" s="265"/>
      <c r="V77" s="265"/>
      <c r="W77" s="265"/>
      <c r="X77" s="265"/>
      <c r="Y77" s="265"/>
      <c r="Z77" s="265"/>
      <c r="AA77" s="265"/>
      <c r="AB77" s="265"/>
      <c r="AC77" s="265"/>
      <c r="AD77" s="265"/>
      <c r="AE77" s="265"/>
      <c r="AF77" s="265"/>
      <c r="AG77" s="265"/>
      <c r="AH77" s="265"/>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233"/>
      <c r="BQ77" s="233"/>
      <c r="BR77" s="233"/>
      <c r="BS77" s="233"/>
      <c r="BT77" s="233"/>
      <c r="BU77" s="233"/>
      <c r="BV77" s="233"/>
      <c r="BW77" s="233"/>
      <c r="BX77" s="233"/>
      <c r="BY77" s="233"/>
      <c r="BZ77" s="233"/>
      <c r="CA77" s="233"/>
      <c r="CB77" s="233"/>
      <c r="CC77" s="233"/>
      <c r="CD77" s="233"/>
      <c r="CE77" s="233"/>
      <c r="CF77" s="233"/>
      <c r="CG77" s="233"/>
      <c r="CH77" s="233"/>
      <c r="CI77" s="233"/>
      <c r="CJ77" s="233"/>
      <c r="CK77" s="233"/>
      <c r="CL77" s="233"/>
      <c r="CM77" s="233"/>
      <c r="CN77" s="233"/>
      <c r="CO77" s="265"/>
      <c r="CP77" s="265"/>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X26:AZ26"/>
    <mergeCell ref="BI26:BO26"/>
    <mergeCell ref="CC26:CE26"/>
    <mergeCell ref="AL26:AN26"/>
    <mergeCell ref="BQ26:BS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L44">
    <cfRule type="expression" dxfId="32" priority="26">
      <formula>dms_FRCPlength_Num&lt;11</formula>
    </cfRule>
  </conditionalFormatting>
  <conditionalFormatting sqref="AL47">
    <cfRule type="expression" dxfId="31" priority="30">
      <formula>dms_CRCPlength_Num&lt;6</formula>
    </cfRule>
  </conditionalFormatting>
  <conditionalFormatting sqref="AL48">
    <cfRule type="expression" dxfId="30" priority="20">
      <formula>dms_CRCPlength_Num&lt;11</formula>
    </cfRule>
  </conditionalFormatting>
  <conditionalFormatting sqref="AL51">
    <cfRule type="expression" dxfId="29" priority="11">
      <formula>dms_PRCPlength_Num&lt;6</formula>
    </cfRule>
  </conditionalFormatting>
  <conditionalFormatting sqref="AL52">
    <cfRule type="expression" dxfId="28" priority="10">
      <formula>dms_PRCPlength_Num&lt;11</formula>
    </cfRule>
  </conditionalFormatting>
  <conditionalFormatting sqref="AL42:AS42">
    <cfRule type="expression" dxfId="27" priority="28" stopIfTrue="1">
      <formula>(INDEX(dms_Model_Span_List,MATCH(dms_Model,dms_Model_List))&gt;1)</formula>
    </cfRule>
  </conditionalFormatting>
  <conditionalFormatting sqref="AL54:AS54">
    <cfRule type="expression" dxfId="26" priority="29" stopIfTrue="1">
      <formula>(INDEX(dms_Model_Span_List,MATCH(dms_Model,dms_Model_List))=1)</formula>
    </cfRule>
  </conditionalFormatting>
  <conditionalFormatting sqref="AL68:BA68">
    <cfRule type="cellIs" dxfId="25" priority="27" operator="equal">
      <formula>"Confidential"</formula>
    </cfRule>
  </conditionalFormatting>
  <conditionalFormatting sqref="AU43">
    <cfRule type="expression" dxfId="24" priority="33">
      <formula>dms_FRCPlength_Num&lt;7</formula>
    </cfRule>
  </conditionalFormatting>
  <conditionalFormatting sqref="AU44">
    <cfRule type="expression" dxfId="23" priority="15">
      <formula>dms_FRCPlength_Num&lt;12</formula>
    </cfRule>
  </conditionalFormatting>
  <conditionalFormatting sqref="AU47">
    <cfRule type="expression" dxfId="22" priority="24">
      <formula>dms_CRCPlength_Num&lt;7</formula>
    </cfRule>
  </conditionalFormatting>
  <conditionalFormatting sqref="AU48">
    <cfRule type="expression" dxfId="21" priority="19">
      <formula>dms_CRCPlength_Num&lt;12</formula>
    </cfRule>
  </conditionalFormatting>
  <conditionalFormatting sqref="AU51">
    <cfRule type="expression" dxfId="20" priority="9">
      <formula>dms_PRCPlength_Num&lt;7</formula>
    </cfRule>
  </conditionalFormatting>
  <conditionalFormatting sqref="AU52">
    <cfRule type="expression" dxfId="19" priority="5">
      <formula>dms_PRCPlength_Num&lt;12</formula>
    </cfRule>
  </conditionalFormatting>
  <conditionalFormatting sqref="BD43">
    <cfRule type="expression" dxfId="18" priority="32">
      <formula>dms_FRCPlength_Num&lt;8</formula>
    </cfRule>
  </conditionalFormatting>
  <conditionalFormatting sqref="BD44">
    <cfRule type="expression" dxfId="17" priority="14">
      <formula>dms_FRCPlength_Num&lt;13</formula>
    </cfRule>
  </conditionalFormatting>
  <conditionalFormatting sqref="BD47">
    <cfRule type="expression" dxfId="16" priority="23">
      <formula>dms_CRCPlength_Num&lt;8</formula>
    </cfRule>
  </conditionalFormatting>
  <conditionalFormatting sqref="BD48">
    <cfRule type="expression" dxfId="15" priority="18">
      <formula>dms_CRCPlength_Num&lt;13</formula>
    </cfRule>
  </conditionalFormatting>
  <conditionalFormatting sqref="BD51">
    <cfRule type="expression" dxfId="14" priority="8">
      <formula>dms_PRCPlength_Num&lt;8</formula>
    </cfRule>
  </conditionalFormatting>
  <conditionalFormatting sqref="BD52">
    <cfRule type="expression" dxfId="13" priority="4">
      <formula>dms_PRCPlength_Num&lt;13</formula>
    </cfRule>
  </conditionalFormatting>
  <conditionalFormatting sqref="BM43">
    <cfRule type="expression" dxfId="12" priority="25">
      <formula>dms_FRCPlength_Num&lt;9</formula>
    </cfRule>
  </conditionalFormatting>
  <conditionalFormatting sqref="BM44">
    <cfRule type="expression" dxfId="11" priority="13">
      <formula>dms_FRCPlength_Num&lt;14</formula>
    </cfRule>
  </conditionalFormatting>
  <conditionalFormatting sqref="BM47">
    <cfRule type="expression" dxfId="10" priority="22">
      <formula>dms_CRCPlength_Num&lt;9</formula>
    </cfRule>
  </conditionalFormatting>
  <conditionalFormatting sqref="BM48">
    <cfRule type="expression" dxfId="9" priority="17">
      <formula>dms_CRCPlength_Num&lt;14</formula>
    </cfRule>
  </conditionalFormatting>
  <conditionalFormatting sqref="BM51">
    <cfRule type="expression" dxfId="8" priority="7">
      <formula>dms_PRCPlength_Num&lt;9</formula>
    </cfRule>
  </conditionalFormatting>
  <conditionalFormatting sqref="BM52">
    <cfRule type="expression" dxfId="7" priority="3">
      <formula>dms_PRCPlength_Num&lt;14</formula>
    </cfRule>
  </conditionalFormatting>
  <conditionalFormatting sqref="BV42">
    <cfRule type="expression" dxfId="6" priority="1">
      <formula>dms_FRCPlength_Num&lt;5</formula>
    </cfRule>
  </conditionalFormatting>
  <conditionalFormatting sqref="BV43">
    <cfRule type="expression" dxfId="5" priority="31">
      <formula>dms_FRCPlength_Num&lt;10</formula>
    </cfRule>
  </conditionalFormatting>
  <conditionalFormatting sqref="BV44">
    <cfRule type="expression" dxfId="4" priority="12">
      <formula>dms_FRCPlength_Num&lt;15</formula>
    </cfRule>
  </conditionalFormatting>
  <conditionalFormatting sqref="BV47">
    <cfRule type="expression" dxfId="3" priority="21">
      <formula>dms_CRCPlength_Num&lt;10</formula>
    </cfRule>
  </conditionalFormatting>
  <conditionalFormatting sqref="BV48">
    <cfRule type="expression" dxfId="2" priority="16">
      <formula>dms_CRCPlength_Num&lt;15</formula>
    </cfRule>
  </conditionalFormatting>
  <conditionalFormatting sqref="BV51">
    <cfRule type="expression" dxfId="1" priority="6">
      <formula>dms_PRCPlength_Num&lt;10</formula>
    </cfRule>
  </conditionalFormatting>
  <conditionalFormatting sqref="BV52">
    <cfRule type="expression" dxfId="0" priority="2">
      <formula>dms_PRCPlength_Num&lt;15</formula>
    </cfRule>
  </conditionalFormatting>
  <dataValidations count="5">
    <dataValidation type="list" allowBlank="1" showInputMessage="1" showErrorMessage="1" sqref="AL42:AS42 AL54:AS54 AL56:AS56" xr:uid="{00000000-0002-0000-0000-000000000000}">
      <formula1>INDIRECT(dms_RPT)</formula1>
    </dataValidation>
    <dataValidation allowBlank="1" showInputMessage="1" showErrorMessage="1" promptTitle="Submission Date" prompt="-- enter date file submitted to AER -- " sqref="AL74:BA74" xr:uid="{00000000-0002-0000-0000-000001000000}"/>
    <dataValidation type="list" allowBlank="1" showInputMessage="1" showErrorMessage="1" sqref="AL68:BA68" xr:uid="{00000000-0002-0000-0000-000002000000}">
      <formula1>dms_Confid_status_List</formula1>
    </dataValidation>
    <dataValidation type="list" allowBlank="1" showInputMessage="1" showErrorMessage="1" sqref="AL66:BA66" xr:uid="{00000000-0002-0000-0000-000003000000}">
      <formula1>dms_DataQuality_List</formula1>
    </dataValidation>
    <dataValidation type="list" allowBlank="1" showInputMessage="1" showErrorMessage="1" sqref="AL64:BA64" xr:uid="{00000000-0002-0000-0000-000004000000}">
      <formula1>dms_SourceList</formula1>
    </dataValidation>
  </dataValidations>
  <pageMargins left="0.7" right="0.7" top="0.75" bottom="0.75" header="0.3" footer="0.3"/>
  <pageSetup orientation="portrait" r:id="rId1"/>
  <headerFooter>
    <oddFooter>&amp;C_x000D_&amp;1#&amp;"Aptos"&amp;10&amp;K008000 APA-INTERNAL</oddFooter>
  </headerFooter>
  <drawing r:id="rId2"/>
  <extLst>
    <ext xmlns:x14="http://schemas.microsoft.com/office/spreadsheetml/2009/9/main" uri="{CCE6A557-97BC-4b89-ADB6-D9C93CAAB3DF}">
      <x14:dataValidations xmlns:xm="http://schemas.microsoft.com/office/excel/2006/main" count="1">
        <x14:dataValidation type="list" operator="lessThanOrEqual" showInputMessage="1" showErrorMessage="1" prompt="Please use drop down to select correct business name. ABN will auto populate." xr:uid="{00000000-0002-0000-0000-000005000000}">
          <x14:formula1>
            <xm:f>#REF!</xm:f>
          </x14:formula1>
          <xm:sqref>AL16:BG16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249977111117893"/>
    <pageSetUpPr autoPageBreaks="0" fitToPage="1"/>
  </sheetPr>
  <dimension ref="A1:AI86"/>
  <sheetViews>
    <sheetView showGridLines="0" topLeftCell="A53" zoomScale="85" zoomScaleNormal="85" workbookViewId="0">
      <selection activeCell="G61" sqref="G61"/>
    </sheetView>
  </sheetViews>
  <sheetFormatPr defaultColWidth="9.140625" defaultRowHeight="15"/>
  <cols>
    <col min="1" max="1" width="22.7109375" style="5" customWidth="1"/>
    <col min="2" max="2" width="85.85546875" style="3" customWidth="1"/>
    <col min="3" max="24" width="15.28515625" style="3" customWidth="1"/>
    <col min="25" max="25" width="15.85546875" style="3" customWidth="1"/>
    <col min="26" max="26" width="11" style="4" bestFit="1" customWidth="1"/>
    <col min="27" max="27" width="10.5703125" style="4" bestFit="1" customWidth="1"/>
    <col min="28" max="28" width="10.7109375" style="4" bestFit="1" customWidth="1"/>
    <col min="29" max="29" width="11" style="4" bestFit="1" customWidth="1"/>
    <col min="30" max="30" width="9.28515625" style="4" customWidth="1"/>
    <col min="31" max="31" width="11" style="4" bestFit="1" customWidth="1"/>
    <col min="32" max="33" width="10.5703125" style="4" bestFit="1" customWidth="1"/>
    <col min="34" max="34" width="9.85546875" style="4" customWidth="1"/>
    <col min="35" max="16384" width="9.140625" style="3"/>
  </cols>
  <sheetData>
    <row r="1" spans="1:35" ht="30.2" customHeight="1">
      <c r="A1" s="179"/>
      <c r="B1" s="1" t="e">
        <f>IF(dms_DataQuality="backcast",INDEX(dms_Worksheet_List,MATCH(dms_Model,dms_Model_List))&amp;" BACKCAST",INDEX(dms_Worksheet_List,MATCH(dms_Model,dms_Model_List)))</f>
        <v>#REF!</v>
      </c>
      <c r="C1" s="206"/>
      <c r="D1" s="206"/>
      <c r="E1" s="206"/>
      <c r="F1" s="206"/>
      <c r="G1" s="206"/>
      <c r="H1" s="206"/>
      <c r="I1" s="205"/>
      <c r="J1" s="205"/>
      <c r="K1" s="205"/>
      <c r="L1" s="205"/>
      <c r="M1" s="205"/>
      <c r="N1" s="205"/>
      <c r="O1" s="205"/>
      <c r="P1" s="205"/>
      <c r="Q1" s="205"/>
      <c r="R1" s="205"/>
      <c r="S1" s="205"/>
      <c r="T1" s="205"/>
      <c r="U1" s="205"/>
      <c r="V1" s="205"/>
      <c r="W1" s="205"/>
      <c r="X1" s="205"/>
      <c r="Y1" s="205"/>
      <c r="AI1" s="204"/>
    </row>
    <row r="2" spans="1:35" ht="30.2" customHeight="1">
      <c r="A2" s="179"/>
      <c r="B2" s="2" t="e">
        <f>INDEX(dms_TradingNameFull_List,MATCH(dms_TradingName,dms_TradingName_List))</f>
        <v>#REF!</v>
      </c>
      <c r="C2" s="207"/>
      <c r="D2" s="207"/>
      <c r="E2" s="207"/>
      <c r="F2" s="207"/>
      <c r="G2" s="207"/>
      <c r="H2" s="207"/>
      <c r="I2" s="205"/>
      <c r="J2" s="205"/>
      <c r="K2" s="205"/>
      <c r="L2" s="205"/>
      <c r="M2" s="205"/>
      <c r="N2" s="205"/>
      <c r="O2" s="205"/>
      <c r="P2" s="205"/>
      <c r="Q2" s="205"/>
      <c r="R2" s="205"/>
      <c r="S2" s="205"/>
      <c r="T2" s="205"/>
      <c r="U2" s="205"/>
      <c r="V2" s="205"/>
      <c r="W2" s="205"/>
      <c r="X2" s="205"/>
      <c r="Y2" s="205"/>
      <c r="AI2" s="204"/>
    </row>
    <row r="3" spans="1:35" ht="30.2" customHeight="1">
      <c r="A3" s="179"/>
      <c r="B3" s="2" t="s">
        <v>84</v>
      </c>
      <c r="C3" s="206"/>
      <c r="D3" s="206"/>
      <c r="E3" s="206"/>
      <c r="F3" s="206"/>
      <c r="G3" s="206"/>
      <c r="H3" s="206"/>
      <c r="I3" s="205"/>
      <c r="J3" s="205"/>
      <c r="K3" s="205"/>
      <c r="L3" s="205"/>
      <c r="M3" s="205"/>
      <c r="N3" s="205"/>
      <c r="O3" s="205"/>
      <c r="P3" s="205"/>
      <c r="Q3" s="205"/>
      <c r="R3" s="205"/>
      <c r="S3" s="205"/>
      <c r="T3" s="205"/>
      <c r="U3" s="205"/>
      <c r="V3" s="205"/>
      <c r="W3" s="205"/>
      <c r="X3" s="205"/>
      <c r="Y3" s="205"/>
      <c r="AI3" s="204"/>
    </row>
    <row r="4" spans="1:35" s="72" customFormat="1" ht="30.2" customHeight="1">
      <c r="A4" s="4"/>
      <c r="B4" s="208" t="s">
        <v>68</v>
      </c>
      <c r="C4" s="203"/>
      <c r="D4" s="203"/>
      <c r="E4" s="203"/>
      <c r="F4" s="203"/>
      <c r="G4" s="203"/>
      <c r="H4" s="203"/>
      <c r="I4" s="203"/>
      <c r="J4" s="203"/>
      <c r="K4" s="203"/>
      <c r="L4" s="203"/>
      <c r="M4" s="203"/>
      <c r="N4" s="203"/>
      <c r="O4" s="203"/>
      <c r="P4" s="203"/>
      <c r="Q4" s="203"/>
      <c r="R4" s="203"/>
      <c r="S4" s="203"/>
      <c r="T4" s="203"/>
      <c r="U4" s="203"/>
      <c r="V4" s="203"/>
      <c r="W4" s="203"/>
      <c r="X4" s="203"/>
      <c r="Y4" s="203"/>
      <c r="Z4" s="4"/>
      <c r="AA4" s="4"/>
      <c r="AB4" s="4"/>
      <c r="AC4" s="4"/>
      <c r="AD4" s="4"/>
      <c r="AE4" s="4"/>
      <c r="AF4" s="4"/>
    </row>
    <row r="5" spans="1:35" ht="24" customHeight="1">
      <c r="A5" s="179"/>
      <c r="B5" s="106"/>
      <c r="C5" s="106"/>
      <c r="D5" s="106"/>
      <c r="E5" s="106"/>
      <c r="F5" s="106"/>
      <c r="G5" s="106"/>
      <c r="H5" s="106"/>
    </row>
    <row r="6" spans="1:35" ht="25.5" customHeight="1">
      <c r="B6" s="284" t="s">
        <v>10</v>
      </c>
      <c r="C6" s="209"/>
      <c r="D6" s="209"/>
      <c r="E6" s="209"/>
      <c r="F6" s="209"/>
      <c r="G6" s="209"/>
      <c r="H6" s="209"/>
      <c r="I6" s="209"/>
      <c r="J6" s="209"/>
      <c r="K6" s="209"/>
      <c r="L6" s="202"/>
      <c r="M6" s="202"/>
      <c r="N6" s="202"/>
      <c r="O6" s="202"/>
      <c r="P6" s="202"/>
      <c r="Q6" s="202"/>
      <c r="R6" s="202"/>
      <c r="S6" s="202"/>
      <c r="T6" s="202"/>
      <c r="U6" s="202"/>
      <c r="V6" s="202"/>
      <c r="W6" s="202"/>
      <c r="X6" s="202"/>
      <c r="Y6" s="202"/>
      <c r="AI6" s="27"/>
    </row>
    <row r="7" spans="1:35">
      <c r="B7" s="357" t="s">
        <v>71</v>
      </c>
      <c r="C7" s="357"/>
      <c r="D7" s="357"/>
      <c r="E7" s="357"/>
      <c r="F7" s="357"/>
      <c r="G7"/>
      <c r="H7"/>
      <c r="I7"/>
      <c r="J7"/>
      <c r="K7"/>
      <c r="L7" s="201"/>
      <c r="M7" s="201"/>
      <c r="N7" s="201"/>
      <c r="O7" s="201"/>
      <c r="P7" s="201"/>
      <c r="Q7" s="201"/>
      <c r="R7" s="201"/>
      <c r="S7" s="201"/>
      <c r="T7" s="201"/>
      <c r="U7" s="176"/>
      <c r="V7" s="176"/>
      <c r="W7" s="176"/>
      <c r="X7" s="176"/>
      <c r="Y7" s="176"/>
      <c r="AI7" s="200"/>
    </row>
    <row r="8" spans="1:35">
      <c r="B8" s="176"/>
      <c r="C8" s="176"/>
      <c r="D8" s="176"/>
      <c r="E8" s="176"/>
      <c r="F8" s="176"/>
      <c r="G8" s="176"/>
      <c r="H8" s="176"/>
      <c r="I8" s="176"/>
      <c r="J8" s="176"/>
      <c r="K8" s="176"/>
      <c r="L8" s="176"/>
      <c r="M8" s="176"/>
      <c r="N8" s="176"/>
      <c r="O8" s="176"/>
      <c r="P8" s="176"/>
      <c r="Q8" s="176"/>
      <c r="R8" s="176"/>
      <c r="S8" s="176"/>
      <c r="T8" s="176"/>
      <c r="U8" s="176"/>
      <c r="V8" s="176"/>
      <c r="W8" s="176"/>
      <c r="X8" s="176"/>
      <c r="Y8" s="176"/>
      <c r="AI8" s="196"/>
    </row>
    <row r="9" spans="1:35" ht="15.75" thickBot="1">
      <c r="B9" s="199"/>
      <c r="C9" s="198"/>
      <c r="D9" s="198"/>
      <c r="E9" s="198"/>
      <c r="F9" s="198"/>
      <c r="G9" s="198"/>
      <c r="H9" s="198"/>
      <c r="I9" s="197"/>
      <c r="J9" s="4"/>
      <c r="K9" s="4"/>
      <c r="L9" s="4"/>
      <c r="M9" s="4"/>
      <c r="N9" s="4"/>
      <c r="O9" s="4"/>
      <c r="P9" s="4"/>
      <c r="Q9" s="4"/>
      <c r="R9" s="4"/>
      <c r="S9" s="4"/>
      <c r="T9" s="4"/>
      <c r="U9" s="4"/>
      <c r="V9" s="4"/>
      <c r="W9" s="4"/>
      <c r="X9" s="4"/>
      <c r="Y9" s="4"/>
      <c r="AI9" s="196"/>
    </row>
    <row r="10" spans="1:35" ht="24.75" customHeight="1" thickBot="1">
      <c r="A10" s="3"/>
      <c r="B10" s="195" t="s">
        <v>22</v>
      </c>
      <c r="C10" s="194"/>
      <c r="D10" s="194"/>
      <c r="E10" s="194"/>
      <c r="F10" s="194"/>
      <c r="G10" s="194"/>
      <c r="H10" s="194"/>
      <c r="I10" s="194"/>
      <c r="J10" s="194"/>
      <c r="K10" s="194"/>
      <c r="L10" s="194"/>
      <c r="M10" s="193"/>
      <c r="V10" s="4"/>
      <c r="W10" s="4"/>
      <c r="X10" s="4"/>
      <c r="Y10" s="4"/>
      <c r="AH10" s="3"/>
    </row>
    <row r="11" spans="1:35" ht="18.75" thickBot="1">
      <c r="A11" s="3"/>
      <c r="B11" s="192"/>
      <c r="C11" s="358" t="s">
        <v>0</v>
      </c>
      <c r="D11" s="359"/>
      <c r="E11" s="359"/>
      <c r="F11" s="359"/>
      <c r="G11" s="359"/>
      <c r="H11" s="359"/>
      <c r="I11" s="359"/>
      <c r="J11" s="359"/>
      <c r="K11" s="360"/>
      <c r="L11" s="361" t="s">
        <v>1</v>
      </c>
      <c r="M11" s="362"/>
      <c r="R11" s="184"/>
      <c r="S11" s="184"/>
      <c r="V11" s="4"/>
      <c r="W11" s="4"/>
      <c r="X11" s="4"/>
      <c r="Y11" s="4"/>
      <c r="AH11" s="3"/>
    </row>
    <row r="12" spans="1:35" ht="18.75" thickBot="1">
      <c r="A12" s="3"/>
      <c r="B12" s="192"/>
      <c r="C12" s="191" t="s">
        <v>5</v>
      </c>
      <c r="D12" s="190" t="e">
        <f>PRCP_y1</f>
        <v>#REF!</v>
      </c>
      <c r="E12" s="190" t="e">
        <f>PRCP_y2</f>
        <v>#REF!</v>
      </c>
      <c r="F12" s="190" t="e">
        <f>PRCP_y3</f>
        <v>#REF!</v>
      </c>
      <c r="G12" s="190" t="e">
        <f>PRCP_y4</f>
        <v>#REF!</v>
      </c>
      <c r="H12" s="190" t="e">
        <f>PRCP_y5</f>
        <v>#REF!</v>
      </c>
      <c r="I12" s="190" t="e">
        <f>CRCP_y1</f>
        <v>#REF!</v>
      </c>
      <c r="J12" s="190" t="e">
        <f>CRCP_y2</f>
        <v>#REF!</v>
      </c>
      <c r="K12" s="190" t="e">
        <f>CRCP_y3</f>
        <v>#REF!</v>
      </c>
      <c r="L12" s="190" t="e">
        <f>CRCP_y4</f>
        <v>#REF!</v>
      </c>
      <c r="M12" s="189" t="e">
        <f>CRCP_y5</f>
        <v>#REF!</v>
      </c>
      <c r="R12" s="4"/>
      <c r="S12" s="4"/>
      <c r="V12" s="4"/>
      <c r="W12" s="4"/>
      <c r="X12" s="4"/>
      <c r="Y12" s="4"/>
      <c r="AH12" s="3"/>
    </row>
    <row r="13" spans="1:35" ht="15.75" customHeight="1">
      <c r="B13" s="333" t="s">
        <v>72</v>
      </c>
      <c r="C13" s="334">
        <v>76.38</v>
      </c>
      <c r="D13" s="334">
        <v>77.87</v>
      </c>
      <c r="E13" s="334">
        <v>79.239999999999995</v>
      </c>
      <c r="F13" s="334">
        <v>80.7</v>
      </c>
      <c r="G13" s="334">
        <v>81.400000000000006</v>
      </c>
      <c r="H13" s="334">
        <v>84.23</v>
      </c>
      <c r="I13" s="334">
        <v>90.85</v>
      </c>
      <c r="J13" s="334">
        <v>94.53</v>
      </c>
      <c r="K13" s="334">
        <v>96.81</v>
      </c>
      <c r="L13" s="334">
        <v>100.32</v>
      </c>
      <c r="M13" s="335">
        <v>104.33279999999999</v>
      </c>
      <c r="N13" s="266"/>
      <c r="Y13" s="4"/>
      <c r="AH13" s="3"/>
    </row>
    <row r="14" spans="1:35">
      <c r="B14" s="188" t="s">
        <v>39</v>
      </c>
      <c r="C14" s="187"/>
      <c r="D14" s="267">
        <f t="shared" ref="D14:H14" si="0">D13/C13-1</f>
        <v>1.9507724535218873E-2</v>
      </c>
      <c r="E14" s="267">
        <f t="shared" si="0"/>
        <v>1.7593424939000846E-2</v>
      </c>
      <c r="F14" s="267">
        <f t="shared" si="0"/>
        <v>1.8425037859666871E-2</v>
      </c>
      <c r="G14" s="267">
        <f t="shared" si="0"/>
        <v>8.6741016109046498E-3</v>
      </c>
      <c r="H14" s="267">
        <f t="shared" si="0"/>
        <v>3.4766584766584785E-2</v>
      </c>
      <c r="I14" s="186">
        <f>I13/H13-1</f>
        <v>7.8594325062329329E-2</v>
      </c>
      <c r="J14" s="186">
        <f>J13/I13-1</f>
        <v>4.0506329113924044E-2</v>
      </c>
      <c r="K14" s="186">
        <f>K13/J13-1</f>
        <v>2.4119327197714924E-2</v>
      </c>
      <c r="L14" s="186">
        <f>L13/K13-1</f>
        <v>3.6256585063526359E-2</v>
      </c>
      <c r="M14" s="185">
        <f>M13/L13-1</f>
        <v>4.0000000000000036E-2</v>
      </c>
      <c r="S14" s="184"/>
      <c r="U14" s="183"/>
      <c r="V14" s="183"/>
      <c r="W14" s="183"/>
      <c r="X14" s="183"/>
      <c r="Y14" s="183"/>
    </row>
    <row r="15" spans="1:35" s="4" customFormat="1" ht="13.5" thickBot="1">
      <c r="B15" s="332" t="e">
        <f>CONCATENATE("Cumulative index (",CRCP_y5,"=1)")</f>
        <v>#REF!</v>
      </c>
      <c r="C15" s="182">
        <f t="shared" ref="C15:H15" si="1">D15/(1+D14)</f>
        <v>0.73208041958041947</v>
      </c>
      <c r="D15" s="268">
        <f t="shared" si="1"/>
        <v>0.7463616427432217</v>
      </c>
      <c r="E15" s="268">
        <f t="shared" si="1"/>
        <v>0.75949270028217397</v>
      </c>
      <c r="F15" s="268">
        <f t="shared" si="1"/>
        <v>0.77348638203901365</v>
      </c>
      <c r="G15" s="268">
        <f t="shared" si="1"/>
        <v>0.78019568151147112</v>
      </c>
      <c r="H15" s="268">
        <f t="shared" si="1"/>
        <v>0.80732042080726307</v>
      </c>
      <c r="I15" s="181">
        <f>J15/(1+J14)</f>
        <v>0.8707712243896456</v>
      </c>
      <c r="J15" s="181">
        <f>K15/(1+K14)</f>
        <v>0.90604297018770719</v>
      </c>
      <c r="K15" s="181">
        <f>L15/(1+L14)</f>
        <v>0.92789611704085395</v>
      </c>
      <c r="L15" s="181">
        <f>M15/(1+M14)</f>
        <v>0.96153846153846145</v>
      </c>
      <c r="M15" s="180">
        <v>1</v>
      </c>
    </row>
    <row r="16" spans="1:35" s="4" customFormat="1" ht="12.75"/>
    <row r="17" spans="1:35" s="4" customFormat="1" ht="12.75"/>
    <row r="18" spans="1:35" ht="17.25" customHeight="1">
      <c r="A18" s="179"/>
      <c r="B18" s="178" t="s">
        <v>78</v>
      </c>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AI18" s="177"/>
    </row>
    <row r="19" spans="1:35" ht="13.5" thickBot="1">
      <c r="A19" s="3"/>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AG19" s="3"/>
      <c r="AH19" s="3"/>
    </row>
    <row r="20" spans="1:35" s="151" customFormat="1" ht="24.75" customHeight="1" thickBot="1">
      <c r="B20" s="30" t="s">
        <v>74</v>
      </c>
      <c r="C20" s="155"/>
      <c r="D20" s="155"/>
      <c r="E20" s="155"/>
      <c r="F20" s="155"/>
      <c r="G20" s="155"/>
      <c r="H20" s="155"/>
      <c r="I20" s="155"/>
      <c r="J20" s="155"/>
      <c r="K20" s="155"/>
      <c r="L20" s="155"/>
      <c r="M20" s="155"/>
      <c r="N20" s="155"/>
      <c r="O20" s="155"/>
      <c r="P20" s="155"/>
      <c r="Q20" s="155"/>
      <c r="R20" s="155"/>
      <c r="S20" s="154"/>
      <c r="T20" s="4"/>
      <c r="U20" s="4"/>
      <c r="V20" s="4"/>
      <c r="W20" s="4"/>
      <c r="X20" s="4"/>
      <c r="Y20" s="4"/>
      <c r="Z20" s="4"/>
      <c r="AA20" s="4"/>
      <c r="AB20" s="4"/>
      <c r="AC20" s="4"/>
      <c r="AD20" s="4"/>
      <c r="AE20" s="4"/>
      <c r="AF20" s="4"/>
    </row>
    <row r="21" spans="1:35" ht="16.5" thickBot="1">
      <c r="A21" s="3"/>
      <c r="B21" s="175"/>
      <c r="C21" s="174"/>
      <c r="D21" s="363" t="s">
        <v>57</v>
      </c>
      <c r="E21" s="364"/>
      <c r="F21" s="345" t="s">
        <v>19</v>
      </c>
      <c r="G21" s="346"/>
      <c r="H21" s="346"/>
      <c r="I21" s="346"/>
      <c r="J21" s="347"/>
      <c r="K21" s="4"/>
      <c r="L21" s="4"/>
      <c r="M21" s="343" t="s">
        <v>57</v>
      </c>
      <c r="N21" s="344"/>
      <c r="O21" s="354" t="s">
        <v>19</v>
      </c>
      <c r="P21" s="355"/>
      <c r="Q21" s="355"/>
      <c r="R21" s="355"/>
      <c r="S21" s="356"/>
      <c r="AG21" s="3"/>
      <c r="AH21" s="3"/>
    </row>
    <row r="22" spans="1:35" ht="15" customHeight="1" thickBot="1">
      <c r="A22" s="3"/>
      <c r="B22" s="21"/>
      <c r="C22" s="150"/>
      <c r="D22" s="348" t="s">
        <v>82</v>
      </c>
      <c r="E22" s="349"/>
      <c r="F22" s="350" t="s">
        <v>81</v>
      </c>
      <c r="G22" s="351"/>
      <c r="H22" s="351"/>
      <c r="I22" s="351"/>
      <c r="J22" s="369"/>
      <c r="K22" s="4"/>
      <c r="L22" s="4"/>
      <c r="M22" s="379" t="e">
        <f>CONCATENATE("$m, real ", dms_DollarReal)</f>
        <v>#REF!</v>
      </c>
      <c r="N22" s="367"/>
      <c r="O22" s="367"/>
      <c r="P22" s="367"/>
      <c r="Q22" s="367"/>
      <c r="R22" s="367"/>
      <c r="S22" s="368"/>
      <c r="AG22" s="3"/>
      <c r="AH22" s="3"/>
    </row>
    <row r="23" spans="1:35" ht="13.5" thickBot="1">
      <c r="A23" s="3"/>
      <c r="B23" s="21"/>
      <c r="C23" s="148"/>
      <c r="D23" s="269" t="e">
        <f>PRCP_y4</f>
        <v>#REF!</v>
      </c>
      <c r="E23" s="270" t="e">
        <f>PRCP_y5</f>
        <v>#REF!</v>
      </c>
      <c r="F23" s="95" t="e">
        <f>CRCP_y1</f>
        <v>#REF!</v>
      </c>
      <c r="G23" s="94" t="e">
        <f>CRCP_y2</f>
        <v>#REF!</v>
      </c>
      <c r="H23" s="94" t="e">
        <f>CRCP_y3</f>
        <v>#REF!</v>
      </c>
      <c r="I23" s="94" t="e">
        <f>CRCP_y4</f>
        <v>#REF!</v>
      </c>
      <c r="J23" s="93" t="e">
        <f>CRCP_y5</f>
        <v>#REF!</v>
      </c>
      <c r="K23" s="4"/>
      <c r="L23" s="4"/>
      <c r="M23" s="271" t="e">
        <f>PRCP_y4</f>
        <v>#REF!</v>
      </c>
      <c r="N23" s="272" t="e">
        <f>PRCP_y5</f>
        <v>#REF!</v>
      </c>
      <c r="O23" s="95" t="e">
        <f>CRCP_y1</f>
        <v>#REF!</v>
      </c>
      <c r="P23" s="94" t="e">
        <f>CRCP_y2</f>
        <v>#REF!</v>
      </c>
      <c r="Q23" s="94" t="e">
        <f>CRCP_y3</f>
        <v>#REF!</v>
      </c>
      <c r="R23" s="94" t="e">
        <f>CRCP_y4</f>
        <v>#REF!</v>
      </c>
      <c r="S23" s="93" t="e">
        <f>CRCP_y5</f>
        <v>#REF!</v>
      </c>
      <c r="AG23" s="3"/>
      <c r="AH23" s="3"/>
    </row>
    <row r="24" spans="1:35">
      <c r="B24" s="292" t="s">
        <v>73</v>
      </c>
      <c r="C24" s="146"/>
      <c r="D24" s="145">
        <v>13.84</v>
      </c>
      <c r="E24" s="144">
        <v>13.84</v>
      </c>
      <c r="F24" s="126">
        <v>20.851066263006068</v>
      </c>
      <c r="G24" s="125">
        <v>21.268405168870252</v>
      </c>
      <c r="H24" s="125">
        <v>20.622312055506345</v>
      </c>
      <c r="I24" s="125">
        <v>20.389058887599045</v>
      </c>
      <c r="J24" s="336">
        <v>20.45852256568557</v>
      </c>
      <c r="K24" s="4"/>
      <c r="L24" s="4"/>
      <c r="M24" s="279">
        <f>+D24/$C$15</f>
        <v>18.905026865671644</v>
      </c>
      <c r="N24" s="280">
        <f t="shared" ref="N24:N32" si="2">+E24/$C$15</f>
        <v>18.905026865671644</v>
      </c>
      <c r="O24" s="173">
        <f>+F24/$H$15</f>
        <v>25.827497639854673</v>
      </c>
      <c r="P24" s="172">
        <f t="shared" ref="P24:S24" si="3">+G24/$H$15</f>
        <v>26.344440968808094</v>
      </c>
      <c r="Q24" s="172">
        <f t="shared" si="3"/>
        <v>25.544147681642311</v>
      </c>
      <c r="R24" s="172">
        <f t="shared" si="3"/>
        <v>25.255225016123628</v>
      </c>
      <c r="S24" s="171">
        <f t="shared" si="3"/>
        <v>25.341267281742361</v>
      </c>
      <c r="T24" s="4"/>
      <c r="U24" s="4"/>
      <c r="V24" s="4"/>
      <c r="W24" s="4"/>
      <c r="X24" s="4"/>
      <c r="Y24" s="4"/>
    </row>
    <row r="25" spans="1:35">
      <c r="B25" s="138" t="s">
        <v>79</v>
      </c>
      <c r="C25" s="137"/>
      <c r="D25" s="170"/>
      <c r="E25" s="169"/>
      <c r="F25" s="170"/>
      <c r="G25" s="169"/>
      <c r="H25" s="169"/>
      <c r="I25" s="169"/>
      <c r="J25" s="168"/>
      <c r="K25" s="4"/>
      <c r="L25" s="4"/>
      <c r="M25" s="273"/>
      <c r="N25" s="274"/>
      <c r="O25" s="285"/>
      <c r="P25" s="286"/>
      <c r="Q25" s="286"/>
      <c r="R25" s="286"/>
      <c r="S25" s="287"/>
      <c r="T25" s="4"/>
      <c r="U25" s="4"/>
      <c r="V25" s="4"/>
      <c r="W25" s="4"/>
      <c r="X25" s="4"/>
      <c r="Y25" s="4"/>
    </row>
    <row r="26" spans="1:35">
      <c r="B26" s="127" t="s">
        <v>75</v>
      </c>
      <c r="C26" s="122"/>
      <c r="D26" s="126"/>
      <c r="E26" s="125"/>
      <c r="F26" s="126"/>
      <c r="G26" s="125"/>
      <c r="H26" s="125"/>
      <c r="I26" s="125"/>
      <c r="J26" s="166"/>
      <c r="K26" s="4"/>
      <c r="L26" s="4"/>
      <c r="M26" s="281">
        <f t="shared" ref="M26:M32" si="4">+D26/$C$15</f>
        <v>0</v>
      </c>
      <c r="N26" s="282">
        <f t="shared" si="2"/>
        <v>0</v>
      </c>
      <c r="O26" s="165">
        <f t="shared" ref="O26:O32" si="5">+F26/$H$15</f>
        <v>0</v>
      </c>
      <c r="P26" s="164">
        <f t="shared" ref="P26:P32" si="6">+G26/$H$15</f>
        <v>0</v>
      </c>
      <c r="Q26" s="164">
        <f t="shared" ref="Q26:Q32" si="7">+H26/$H$15</f>
        <v>0</v>
      </c>
      <c r="R26" s="164">
        <f t="shared" ref="R26:R32" si="8">+I26/$H$15</f>
        <v>0</v>
      </c>
      <c r="S26" s="163">
        <f t="shared" ref="S26:S32" si="9">+J26/$H$15</f>
        <v>0</v>
      </c>
      <c r="T26" s="156"/>
      <c r="U26" s="156"/>
      <c r="V26" s="156"/>
      <c r="W26" s="156"/>
      <c r="X26" s="156"/>
      <c r="Y26" s="156"/>
    </row>
    <row r="27" spans="1:35" ht="25.5">
      <c r="B27" s="123" t="s">
        <v>83</v>
      </c>
      <c r="C27" s="122"/>
      <c r="D27" s="126">
        <v>0.2</v>
      </c>
      <c r="E27" s="125">
        <v>0.2</v>
      </c>
      <c r="F27" s="126">
        <v>0.27803043906396835</v>
      </c>
      <c r="G27" s="125">
        <v>0.28100034210679581</v>
      </c>
      <c r="H27" s="125">
        <v>0.27599783064184963</v>
      </c>
      <c r="I27" s="125">
        <v>0.26981494495346886</v>
      </c>
      <c r="J27" s="166">
        <v>0.26245608836938056</v>
      </c>
      <c r="K27" s="4"/>
      <c r="L27" s="4"/>
      <c r="M27" s="281">
        <f t="shared" si="4"/>
        <v>0.27319402985074631</v>
      </c>
      <c r="N27" s="282">
        <f t="shared" si="2"/>
        <v>0.27319402985074631</v>
      </c>
      <c r="O27" s="165">
        <f t="shared" si="5"/>
        <v>0.34438672910807538</v>
      </c>
      <c r="P27" s="164">
        <f t="shared" si="6"/>
        <v>0.34806544571957615</v>
      </c>
      <c r="Q27" s="164">
        <f t="shared" si="7"/>
        <v>0.34186900706149786</v>
      </c>
      <c r="R27" s="164">
        <f t="shared" si="8"/>
        <v>0.33421047950660421</v>
      </c>
      <c r="S27" s="163">
        <f t="shared" si="9"/>
        <v>0.32509531730529384</v>
      </c>
      <c r="T27" s="156"/>
      <c r="U27" s="156"/>
      <c r="V27" s="156"/>
      <c r="W27" s="156"/>
      <c r="X27" s="156"/>
      <c r="Y27" s="156"/>
    </row>
    <row r="28" spans="1:35">
      <c r="B28" s="293"/>
      <c r="C28" s="122"/>
      <c r="D28" s="126"/>
      <c r="E28" s="125"/>
      <c r="F28" s="126"/>
      <c r="G28" s="125"/>
      <c r="H28" s="125"/>
      <c r="I28" s="125"/>
      <c r="J28" s="166"/>
      <c r="K28" s="4"/>
      <c r="L28" s="4"/>
      <c r="M28" s="281">
        <f t="shared" si="4"/>
        <v>0</v>
      </c>
      <c r="N28" s="282">
        <f t="shared" si="2"/>
        <v>0</v>
      </c>
      <c r="O28" s="165">
        <f t="shared" si="5"/>
        <v>0</v>
      </c>
      <c r="P28" s="164">
        <f t="shared" si="6"/>
        <v>0</v>
      </c>
      <c r="Q28" s="164">
        <f t="shared" si="7"/>
        <v>0</v>
      </c>
      <c r="R28" s="164">
        <f t="shared" si="8"/>
        <v>0</v>
      </c>
      <c r="S28" s="163">
        <f t="shared" si="9"/>
        <v>0</v>
      </c>
      <c r="T28" s="156"/>
      <c r="U28" s="156"/>
      <c r="V28" s="156"/>
      <c r="W28" s="156"/>
      <c r="X28" s="156"/>
      <c r="Y28" s="156"/>
    </row>
    <row r="29" spans="1:35">
      <c r="B29" s="123"/>
      <c r="C29" s="122"/>
      <c r="D29" s="126"/>
      <c r="E29" s="125"/>
      <c r="F29" s="126"/>
      <c r="G29" s="125"/>
      <c r="H29" s="125"/>
      <c r="I29" s="125"/>
      <c r="J29" s="166"/>
      <c r="K29" s="4"/>
      <c r="L29" s="4"/>
      <c r="M29" s="281">
        <f t="shared" si="4"/>
        <v>0</v>
      </c>
      <c r="N29" s="282">
        <f t="shared" si="2"/>
        <v>0</v>
      </c>
      <c r="O29" s="165">
        <f t="shared" si="5"/>
        <v>0</v>
      </c>
      <c r="P29" s="164">
        <f t="shared" si="6"/>
        <v>0</v>
      </c>
      <c r="Q29" s="164">
        <f t="shared" si="7"/>
        <v>0</v>
      </c>
      <c r="R29" s="164">
        <f t="shared" si="8"/>
        <v>0</v>
      </c>
      <c r="S29" s="163">
        <f t="shared" si="9"/>
        <v>0</v>
      </c>
      <c r="T29" s="156"/>
      <c r="U29" s="156"/>
      <c r="V29" s="156"/>
      <c r="W29" s="156"/>
      <c r="X29" s="156"/>
      <c r="Y29" s="156"/>
    </row>
    <row r="30" spans="1:35">
      <c r="B30" s="138" t="s">
        <v>80</v>
      </c>
      <c r="C30" s="137"/>
      <c r="D30" s="170"/>
      <c r="E30" s="169"/>
      <c r="F30" s="170"/>
      <c r="G30" s="169"/>
      <c r="H30" s="169"/>
      <c r="I30" s="169"/>
      <c r="J30" s="168"/>
      <c r="K30" s="4"/>
      <c r="L30" s="4"/>
      <c r="M30" s="273"/>
      <c r="N30" s="274"/>
      <c r="O30" s="285"/>
      <c r="P30" s="286"/>
      <c r="Q30" s="286"/>
      <c r="R30" s="286"/>
      <c r="S30" s="287"/>
      <c r="T30" s="156"/>
      <c r="U30" s="156"/>
      <c r="V30" s="156"/>
      <c r="W30" s="156"/>
      <c r="X30" s="156"/>
      <c r="Y30" s="156"/>
    </row>
    <row r="31" spans="1:35">
      <c r="B31" s="127" t="s">
        <v>76</v>
      </c>
      <c r="C31" s="116"/>
      <c r="D31" s="126"/>
      <c r="E31" s="125"/>
      <c r="F31" s="126"/>
      <c r="G31" s="125"/>
      <c r="H31" s="125"/>
      <c r="I31" s="125"/>
      <c r="J31" s="166"/>
      <c r="K31" s="4"/>
      <c r="L31" s="4"/>
      <c r="M31" s="281">
        <f t="shared" si="4"/>
        <v>0</v>
      </c>
      <c r="N31" s="282">
        <f t="shared" si="2"/>
        <v>0</v>
      </c>
      <c r="O31" s="165">
        <f t="shared" si="5"/>
        <v>0</v>
      </c>
      <c r="P31" s="164">
        <f t="shared" si="6"/>
        <v>0</v>
      </c>
      <c r="Q31" s="164">
        <f t="shared" si="7"/>
        <v>0</v>
      </c>
      <c r="R31" s="164">
        <f t="shared" si="8"/>
        <v>0</v>
      </c>
      <c r="S31" s="163">
        <f t="shared" si="9"/>
        <v>0</v>
      </c>
      <c r="T31" s="156"/>
      <c r="U31" s="156"/>
      <c r="V31" s="156"/>
      <c r="W31" s="156"/>
      <c r="X31" s="156"/>
      <c r="Y31" s="156"/>
    </row>
    <row r="32" spans="1:35" ht="15.75" thickBot="1">
      <c r="B32" s="127" t="s">
        <v>77</v>
      </c>
      <c r="C32" s="167"/>
      <c r="D32" s="126"/>
      <c r="E32" s="125"/>
      <c r="F32" s="126"/>
      <c r="G32" s="125"/>
      <c r="H32" s="125"/>
      <c r="I32" s="125"/>
      <c r="J32" s="166"/>
      <c r="K32" s="4"/>
      <c r="L32" s="4"/>
      <c r="M32" s="281">
        <f t="shared" si="4"/>
        <v>0</v>
      </c>
      <c r="N32" s="282">
        <f t="shared" si="2"/>
        <v>0</v>
      </c>
      <c r="O32" s="165">
        <f t="shared" si="5"/>
        <v>0</v>
      </c>
      <c r="P32" s="164">
        <f t="shared" si="6"/>
        <v>0</v>
      </c>
      <c r="Q32" s="164">
        <f t="shared" si="7"/>
        <v>0</v>
      </c>
      <c r="R32" s="164">
        <f t="shared" si="8"/>
        <v>0</v>
      </c>
      <c r="S32" s="163">
        <f t="shared" si="9"/>
        <v>0</v>
      </c>
      <c r="T32" s="156"/>
      <c r="U32" s="156"/>
      <c r="V32" s="156"/>
      <c r="W32" s="156"/>
      <c r="X32" s="156"/>
      <c r="Y32" s="156"/>
    </row>
    <row r="33" spans="1:32" s="4" customFormat="1" ht="15.75" thickBot="1">
      <c r="A33" s="5"/>
      <c r="B33" s="110" t="s">
        <v>38</v>
      </c>
      <c r="C33" s="109"/>
      <c r="D33" s="162">
        <f t="shared" ref="D33:E33" si="10">D24-SUM(D26:D29)+SUM(D31:D32)</f>
        <v>13.64</v>
      </c>
      <c r="E33" s="162">
        <f t="shared" si="10"/>
        <v>13.64</v>
      </c>
      <c r="F33" s="162">
        <f>F24-SUM(F26:F29)+SUM(F31:F32)</f>
        <v>20.573035823942099</v>
      </c>
      <c r="G33" s="162">
        <f>G24-SUM(G26:G29)+SUM(G31:G32)</f>
        <v>20.987404826763456</v>
      </c>
      <c r="H33" s="162">
        <f>H24-SUM(H26:H29)+SUM(H31:H32)</f>
        <v>20.346314224864496</v>
      </c>
      <c r="I33" s="162">
        <f>I24-SUM(I26:I29)+SUM(I31:I32)</f>
        <v>20.119243942645575</v>
      </c>
      <c r="J33" s="162">
        <f>J24-SUM(J26:J29)+SUM(J31:J32)</f>
        <v>20.19606647731619</v>
      </c>
      <c r="M33" s="324">
        <f t="shared" ref="M33:S33" si="11">M24-SUM(M26:M29)+SUM(M31:M32)</f>
        <v>18.631832835820898</v>
      </c>
      <c r="N33" s="329">
        <f t="shared" si="11"/>
        <v>18.631832835820898</v>
      </c>
      <c r="O33" s="324">
        <f t="shared" si="11"/>
        <v>25.483110910746596</v>
      </c>
      <c r="P33" s="330">
        <f t="shared" si="11"/>
        <v>25.996375523088517</v>
      </c>
      <c r="Q33" s="330">
        <f t="shared" si="11"/>
        <v>25.202278674580814</v>
      </c>
      <c r="R33" s="330">
        <f t="shared" si="11"/>
        <v>24.921014536617022</v>
      </c>
      <c r="S33" s="325">
        <f t="shared" si="11"/>
        <v>25.016171964437067</v>
      </c>
      <c r="T33" s="156"/>
      <c r="U33" s="156"/>
      <c r="V33" s="156"/>
      <c r="W33" s="156"/>
      <c r="X33" s="156"/>
      <c r="Y33" s="156"/>
    </row>
    <row r="34" spans="1:32" s="4" customFormat="1" ht="15.75" thickBot="1">
      <c r="A34" s="5"/>
      <c r="B34" s="161"/>
      <c r="C34" s="157"/>
      <c r="D34" s="157"/>
      <c r="E34" s="157"/>
      <c r="F34" s="160"/>
      <c r="G34" s="160"/>
      <c r="H34" s="160"/>
      <c r="I34" s="160"/>
      <c r="J34" s="159"/>
      <c r="K34" s="158"/>
      <c r="L34" s="157"/>
      <c r="M34" s="157"/>
      <c r="N34" s="157"/>
      <c r="O34" s="157"/>
      <c r="P34" s="157"/>
      <c r="Q34" s="157"/>
      <c r="R34" s="157"/>
      <c r="S34" s="157"/>
      <c r="T34" s="156"/>
      <c r="U34" s="156"/>
      <c r="V34" s="156"/>
      <c r="W34" s="156"/>
      <c r="X34" s="156"/>
      <c r="Y34" s="156"/>
    </row>
    <row r="35" spans="1:32" s="151" customFormat="1" ht="25.5" customHeight="1" thickBot="1">
      <c r="B35" s="30" t="s">
        <v>40</v>
      </c>
      <c r="C35" s="155"/>
      <c r="D35" s="155"/>
      <c r="E35" s="155"/>
      <c r="F35" s="155"/>
      <c r="G35" s="155"/>
      <c r="H35" s="155"/>
      <c r="I35" s="155"/>
      <c r="J35" s="155"/>
      <c r="K35" s="155"/>
      <c r="L35" s="155"/>
      <c r="M35" s="155"/>
      <c r="N35" s="155"/>
      <c r="O35" s="155"/>
      <c r="P35" s="155"/>
      <c r="Q35" s="155"/>
      <c r="R35" s="155"/>
      <c r="S35" s="154"/>
      <c r="T35" s="3"/>
      <c r="U35" s="3"/>
      <c r="V35" s="3"/>
      <c r="W35" s="3"/>
      <c r="X35" s="3"/>
      <c r="Y35" s="3"/>
      <c r="Z35" s="4"/>
      <c r="AA35" s="4"/>
      <c r="AB35" s="4"/>
      <c r="AC35" s="4"/>
      <c r="AD35" s="4"/>
      <c r="AE35" s="4"/>
      <c r="AF35" s="4"/>
    </row>
    <row r="36" spans="1:32" s="151" customFormat="1" ht="25.5" customHeight="1" thickBot="1">
      <c r="B36" s="149"/>
      <c r="C36" s="153"/>
      <c r="D36" s="345" t="s">
        <v>57</v>
      </c>
      <c r="E36" s="346"/>
      <c r="F36" s="345" t="s">
        <v>19</v>
      </c>
      <c r="G36" s="346"/>
      <c r="H36" s="346"/>
      <c r="I36" s="346"/>
      <c r="J36" s="347"/>
      <c r="K36" s="152"/>
      <c r="L36" s="152"/>
      <c r="M36" s="343" t="s">
        <v>57</v>
      </c>
      <c r="N36" s="344"/>
      <c r="O36" s="370" t="s">
        <v>19</v>
      </c>
      <c r="P36" s="371"/>
      <c r="Q36" s="371"/>
      <c r="R36" s="371"/>
      <c r="S36" s="372"/>
      <c r="T36" s="3"/>
      <c r="U36" s="3"/>
      <c r="V36" s="3"/>
      <c r="W36" s="3"/>
      <c r="X36" s="3"/>
      <c r="Y36" s="3"/>
      <c r="Z36" s="4"/>
      <c r="AA36" s="4"/>
      <c r="AB36" s="4"/>
      <c r="AC36" s="4"/>
      <c r="AD36" s="4"/>
      <c r="AE36" s="4"/>
      <c r="AF36" s="4"/>
    </row>
    <row r="37" spans="1:32" s="3" customFormat="1" thickBot="1">
      <c r="B37" s="149"/>
      <c r="C37" s="150"/>
      <c r="D37" s="350" t="s">
        <v>37</v>
      </c>
      <c r="E37" s="351"/>
      <c r="F37" s="350" t="s">
        <v>37</v>
      </c>
      <c r="G37" s="351"/>
      <c r="H37" s="351"/>
      <c r="I37" s="351"/>
      <c r="J37" s="369"/>
      <c r="K37" s="97"/>
      <c r="L37" s="97"/>
      <c r="M37" s="379" t="e">
        <f>CONCATENATE("$m, real ", dms_DollarReal)</f>
        <v>#REF!</v>
      </c>
      <c r="N37" s="367"/>
      <c r="O37" s="367"/>
      <c r="P37" s="367"/>
      <c r="Q37" s="367"/>
      <c r="R37" s="367"/>
      <c r="S37" s="368"/>
      <c r="Z37" s="4"/>
      <c r="AA37" s="4"/>
      <c r="AB37" s="4"/>
      <c r="AC37" s="4"/>
      <c r="AD37" s="4"/>
      <c r="AE37" s="4"/>
      <c r="AF37" s="4"/>
    </row>
    <row r="38" spans="1:32" s="3" customFormat="1" thickBot="1">
      <c r="B38" s="149"/>
      <c r="C38" s="148"/>
      <c r="D38" s="95" t="e">
        <f>PRCP_y4</f>
        <v>#REF!</v>
      </c>
      <c r="E38" s="94" t="e">
        <f>PRCP_y5</f>
        <v>#REF!</v>
      </c>
      <c r="F38" s="95" t="e">
        <f>CRCP_y1</f>
        <v>#REF!</v>
      </c>
      <c r="G38" s="94" t="e">
        <f>CRCP_y2</f>
        <v>#REF!</v>
      </c>
      <c r="H38" s="94" t="e">
        <f>CRCP_y3</f>
        <v>#REF!</v>
      </c>
      <c r="I38" s="94" t="e">
        <f>CRCP_y4</f>
        <v>#REF!</v>
      </c>
      <c r="J38" s="93" t="e">
        <f>CRCP_y5</f>
        <v>#REF!</v>
      </c>
      <c r="K38" s="97"/>
      <c r="L38" s="97"/>
      <c r="M38" s="271" t="e">
        <f>PRCP_y4</f>
        <v>#REF!</v>
      </c>
      <c r="N38" s="272" t="e">
        <f>PRCP_y5</f>
        <v>#REF!</v>
      </c>
      <c r="O38" s="95" t="e">
        <f>CRCP_y1</f>
        <v>#REF!</v>
      </c>
      <c r="P38" s="94" t="e">
        <f>CRCP_y2</f>
        <v>#REF!</v>
      </c>
      <c r="Q38" s="94" t="e">
        <f>CRCP_y3</f>
        <v>#REF!</v>
      </c>
      <c r="R38" s="94" t="e">
        <f>CRCP_y4</f>
        <v>#REF!</v>
      </c>
      <c r="S38" s="93" t="e">
        <f>CRCP_y5</f>
        <v>#REF!</v>
      </c>
      <c r="Z38" s="4"/>
      <c r="AA38" s="4"/>
      <c r="AB38" s="4"/>
      <c r="AC38" s="4"/>
      <c r="AD38" s="4"/>
      <c r="AE38" s="4"/>
      <c r="AF38" s="4"/>
    </row>
    <row r="39" spans="1:32" s="4" customFormat="1">
      <c r="A39" s="5"/>
      <c r="B39" s="147" t="s">
        <v>36</v>
      </c>
      <c r="C39" s="146"/>
      <c r="D39" s="145">
        <v>18.892507880947299</v>
      </c>
      <c r="E39" s="144">
        <v>20.263882190681091</v>
      </c>
      <c r="F39" s="145">
        <v>26.731093525001057</v>
      </c>
      <c r="G39" s="144">
        <v>24.588734176912805</v>
      </c>
      <c r="H39" s="144">
        <v>25.51770218821056</v>
      </c>
      <c r="I39" s="143">
        <f>H39</f>
        <v>25.51770218821056</v>
      </c>
      <c r="J39" s="142"/>
      <c r="M39" s="279">
        <f t="shared" ref="M39:N39" si="12">+D39/G$15*(1+G$14)^0.5</f>
        <v>24.319884330883401</v>
      </c>
      <c r="N39" s="280">
        <f t="shared" si="12"/>
        <v>25.532768752873274</v>
      </c>
      <c r="O39" s="141">
        <f>+F39/I$15*(1+I$14)^0.5</f>
        <v>31.881718437973763</v>
      </c>
      <c r="P39" s="85">
        <f>+G39/J$15*(1+J$14)^0.5</f>
        <v>27.682782461557448</v>
      </c>
      <c r="Q39" s="85">
        <f>+H39/K$15*(1+K$14)^0.5</f>
        <v>27.830274396561915</v>
      </c>
      <c r="R39" s="140">
        <f>+I39/L$15*(1+L$14)^0.5</f>
        <v>27.015222920849791</v>
      </c>
      <c r="S39" s="139"/>
      <c r="T39" s="3"/>
      <c r="U39" s="3"/>
      <c r="V39" s="3"/>
      <c r="W39" s="3"/>
      <c r="X39" s="3"/>
      <c r="Y39" s="3"/>
    </row>
    <row r="40" spans="1:32" s="4" customFormat="1">
      <c r="A40" s="5"/>
      <c r="B40" s="138" t="s">
        <v>35</v>
      </c>
      <c r="C40" s="137"/>
      <c r="D40" s="136"/>
      <c r="E40" s="135"/>
      <c r="F40" s="136"/>
      <c r="G40" s="135"/>
      <c r="H40" s="135"/>
      <c r="I40" s="134"/>
      <c r="J40" s="118"/>
      <c r="M40" s="273"/>
      <c r="N40" s="274"/>
      <c r="O40" s="133"/>
      <c r="P40" s="132"/>
      <c r="Q40" s="132"/>
      <c r="R40" s="131"/>
      <c r="S40" s="130"/>
    </row>
    <row r="41" spans="1:32" s="4" customFormat="1">
      <c r="A41" s="5"/>
      <c r="B41" s="127" t="s">
        <v>75</v>
      </c>
      <c r="C41" s="122"/>
      <c r="D41" s="126">
        <v>0.2614961030518031</v>
      </c>
      <c r="E41" s="125">
        <v>0.2705143880188971</v>
      </c>
      <c r="F41" s="126">
        <v>0.3006134762779083</v>
      </c>
      <c r="G41" s="125">
        <v>0.31583712441024353</v>
      </c>
      <c r="H41" s="125">
        <v>0.32235745485914835</v>
      </c>
      <c r="I41" s="124">
        <v>0.33</v>
      </c>
      <c r="J41" s="118"/>
      <c r="M41" s="281">
        <f>D41/G$15*(1+G$14)^0.5</f>
        <v>0.33661782857373301</v>
      </c>
      <c r="N41" s="282">
        <f t="shared" ref="N41:R47" si="13">E41/H$15*(1+H$14)^0.5</f>
        <v>0.34085182930978047</v>
      </c>
      <c r="O41" s="318">
        <f t="shared" si="13"/>
        <v>0.35853655595454725</v>
      </c>
      <c r="P41" s="319">
        <f t="shared" si="13"/>
        <v>0.35557952456706626</v>
      </c>
      <c r="Q41" s="319">
        <f t="shared" si="13"/>
        <v>0.3515714838404318</v>
      </c>
      <c r="R41" s="320">
        <f t="shared" si="13"/>
        <v>0.34936623596145205</v>
      </c>
      <c r="S41" s="128"/>
      <c r="T41" s="129"/>
      <c r="U41" s="129"/>
      <c r="V41" s="129"/>
      <c r="W41" s="129"/>
      <c r="X41" s="129"/>
      <c r="Y41" s="129"/>
    </row>
    <row r="42" spans="1:32" s="4" customFormat="1" ht="25.5">
      <c r="A42" s="5"/>
      <c r="B42" s="123" t="s">
        <v>83</v>
      </c>
      <c r="C42" s="122"/>
      <c r="D42" s="126"/>
      <c r="E42" s="125"/>
      <c r="F42" s="126"/>
      <c r="G42" s="125"/>
      <c r="H42" s="125"/>
      <c r="I42" s="124"/>
      <c r="J42" s="118"/>
      <c r="M42" s="281">
        <f t="shared" ref="M42:M47" si="14">D42/G$15*(1+G$14)^0.5</f>
        <v>0</v>
      </c>
      <c r="N42" s="282">
        <f t="shared" si="13"/>
        <v>0</v>
      </c>
      <c r="O42" s="318">
        <f t="shared" si="13"/>
        <v>0</v>
      </c>
      <c r="P42" s="319">
        <f t="shared" si="13"/>
        <v>0</v>
      </c>
      <c r="Q42" s="319">
        <f t="shared" si="13"/>
        <v>0</v>
      </c>
      <c r="R42" s="320">
        <f t="shared" si="13"/>
        <v>0</v>
      </c>
      <c r="S42" s="128"/>
    </row>
    <row r="43" spans="1:32" s="4" customFormat="1">
      <c r="A43" s="5"/>
      <c r="B43" s="123"/>
      <c r="C43" s="122"/>
      <c r="D43" s="126"/>
      <c r="E43" s="125"/>
      <c r="F43" s="126"/>
      <c r="G43" s="125"/>
      <c r="H43" s="125"/>
      <c r="I43" s="124"/>
      <c r="J43" s="118"/>
      <c r="M43" s="281">
        <f t="shared" si="14"/>
        <v>0</v>
      </c>
      <c r="N43" s="282">
        <f t="shared" si="13"/>
        <v>0</v>
      </c>
      <c r="O43" s="318">
        <f t="shared" si="13"/>
        <v>0</v>
      </c>
      <c r="P43" s="319">
        <f t="shared" si="13"/>
        <v>0</v>
      </c>
      <c r="Q43" s="319">
        <f t="shared" si="13"/>
        <v>0</v>
      </c>
      <c r="R43" s="320">
        <f t="shared" si="13"/>
        <v>0</v>
      </c>
      <c r="S43" s="111"/>
    </row>
    <row r="44" spans="1:32" s="4" customFormat="1">
      <c r="A44" s="5"/>
      <c r="B44" s="123"/>
      <c r="C44" s="122"/>
      <c r="D44" s="126"/>
      <c r="E44" s="125"/>
      <c r="F44" s="126"/>
      <c r="G44" s="125"/>
      <c r="H44" s="125"/>
      <c r="I44" s="124"/>
      <c r="J44" s="118"/>
      <c r="M44" s="281">
        <f t="shared" si="14"/>
        <v>0</v>
      </c>
      <c r="N44" s="282">
        <f t="shared" si="13"/>
        <v>0</v>
      </c>
      <c r="O44" s="318">
        <f t="shared" si="13"/>
        <v>0</v>
      </c>
      <c r="P44" s="319">
        <f t="shared" si="13"/>
        <v>0</v>
      </c>
      <c r="Q44" s="319">
        <f t="shared" si="13"/>
        <v>0</v>
      </c>
      <c r="R44" s="320">
        <f t="shared" si="13"/>
        <v>0</v>
      </c>
      <c r="S44" s="111"/>
      <c r="T44"/>
      <c r="U44" s="373" t="str">
        <f>CONCATENATE(dms_TradingName," to nominate base year used to forecast opex 
(drop down menu)")</f>
        <v>Roma to Brisbane Pipeline to nominate base year used to forecast opex 
(drop down menu)</v>
      </c>
      <c r="V44" s="374"/>
    </row>
    <row r="45" spans="1:32" s="4" customFormat="1">
      <c r="A45" s="5"/>
      <c r="B45" s="127"/>
      <c r="C45" s="122"/>
      <c r="D45" s="121"/>
      <c r="E45" s="120"/>
      <c r="F45" s="121"/>
      <c r="G45" s="120"/>
      <c r="H45" s="120"/>
      <c r="I45" s="119"/>
      <c r="J45" s="118"/>
      <c r="M45" s="281">
        <f t="shared" si="14"/>
        <v>0</v>
      </c>
      <c r="N45" s="282">
        <f t="shared" si="13"/>
        <v>0</v>
      </c>
      <c r="O45" s="321">
        <f t="shared" si="13"/>
        <v>0</v>
      </c>
      <c r="P45" s="322">
        <f t="shared" si="13"/>
        <v>0</v>
      </c>
      <c r="Q45" s="322">
        <f t="shared" si="13"/>
        <v>0</v>
      </c>
      <c r="R45" s="323">
        <f t="shared" si="13"/>
        <v>0</v>
      </c>
      <c r="S45" s="111"/>
      <c r="T45"/>
      <c r="U45" s="375"/>
      <c r="V45" s="376"/>
    </row>
    <row r="46" spans="1:32" s="4" customFormat="1">
      <c r="A46" s="5"/>
      <c r="B46" s="123"/>
      <c r="C46" s="122"/>
      <c r="D46" s="121"/>
      <c r="E46" s="120"/>
      <c r="F46" s="121"/>
      <c r="G46" s="120"/>
      <c r="H46" s="120"/>
      <c r="I46" s="119"/>
      <c r="J46" s="118"/>
      <c r="M46" s="281">
        <f t="shared" si="14"/>
        <v>0</v>
      </c>
      <c r="N46" s="282">
        <f t="shared" si="13"/>
        <v>0</v>
      </c>
      <c r="O46" s="321">
        <f t="shared" si="13"/>
        <v>0</v>
      </c>
      <c r="P46" s="322">
        <f t="shared" si="13"/>
        <v>0</v>
      </c>
      <c r="Q46" s="322">
        <f t="shared" si="13"/>
        <v>0</v>
      </c>
      <c r="R46" s="323">
        <f t="shared" si="13"/>
        <v>0</v>
      </c>
      <c r="S46" s="111"/>
      <c r="T46"/>
      <c r="U46" s="375"/>
      <c r="V46" s="376"/>
    </row>
    <row r="47" spans="1:32" s="4" customFormat="1" ht="15.75" thickBot="1">
      <c r="A47" s="5"/>
      <c r="B47" s="117" t="s">
        <v>34</v>
      </c>
      <c r="C47" s="116"/>
      <c r="D47" s="115"/>
      <c r="E47" s="114"/>
      <c r="F47" s="115"/>
      <c r="G47" s="114"/>
      <c r="H47" s="114"/>
      <c r="I47" s="113"/>
      <c r="J47" s="112"/>
      <c r="M47" s="281">
        <f t="shared" si="14"/>
        <v>0</v>
      </c>
      <c r="N47" s="282">
        <f t="shared" si="13"/>
        <v>0</v>
      </c>
      <c r="O47" s="321">
        <f t="shared" si="13"/>
        <v>0</v>
      </c>
      <c r="P47" s="322">
        <f t="shared" si="13"/>
        <v>0</v>
      </c>
      <c r="Q47" s="322">
        <f t="shared" si="13"/>
        <v>0</v>
      </c>
      <c r="R47" s="323">
        <f t="shared" si="13"/>
        <v>0</v>
      </c>
      <c r="S47" s="111"/>
      <c r="T47"/>
      <c r="U47" s="375"/>
      <c r="V47" s="376"/>
    </row>
    <row r="48" spans="1:32" s="4" customFormat="1" ht="15.75" thickBot="1">
      <c r="A48" s="5"/>
      <c r="B48" s="110" t="s">
        <v>33</v>
      </c>
      <c r="C48" s="109"/>
      <c r="D48" s="275">
        <f t="shared" ref="D48:I48" si="15">+D39-SUM(D41:D47)</f>
        <v>18.631011777895495</v>
      </c>
      <c r="E48" s="276">
        <f t="shared" si="15"/>
        <v>19.993367802662195</v>
      </c>
      <c r="F48" s="275">
        <f t="shared" si="15"/>
        <v>26.430480048723147</v>
      </c>
      <c r="G48" s="276">
        <f t="shared" si="15"/>
        <v>24.272897052502561</v>
      </c>
      <c r="H48" s="276">
        <f t="shared" si="15"/>
        <v>25.195344733351412</v>
      </c>
      <c r="I48" s="277">
        <f t="shared" si="15"/>
        <v>25.187702188210562</v>
      </c>
      <c r="J48" s="278"/>
      <c r="M48" s="324">
        <f t="shared" ref="M48:R48" si="16">+M39-SUM(M41:M47)</f>
        <v>23.983266502309668</v>
      </c>
      <c r="N48" s="325">
        <f t="shared" si="16"/>
        <v>25.191916923563493</v>
      </c>
      <c r="O48" s="326">
        <f t="shared" si="16"/>
        <v>31.523181882019216</v>
      </c>
      <c r="P48" s="327">
        <f t="shared" si="16"/>
        <v>27.327202936990382</v>
      </c>
      <c r="Q48" s="327">
        <f t="shared" si="16"/>
        <v>27.478702912721484</v>
      </c>
      <c r="R48" s="328">
        <f t="shared" si="16"/>
        <v>26.66585668488834</v>
      </c>
      <c r="S48" s="108" t="e">
        <f>S33-(LOOKUP($T$48,O23:R23,O33:R33)-LOOKUP($T$48,O38:R38,O48:R48))+T49</f>
        <v>#N/A</v>
      </c>
      <c r="T48" s="291" t="s">
        <v>7</v>
      </c>
      <c r="U48" s="377"/>
      <c r="V48" s="378"/>
    </row>
    <row r="49" spans="1:33" s="4" customFormat="1" ht="15.75" thickBot="1">
      <c r="A49" s="5"/>
      <c r="B49" s="72"/>
      <c r="C49" s="107"/>
      <c r="D49" s="72"/>
      <c r="E49" s="72"/>
      <c r="F49" s="72"/>
      <c r="G49" s="72"/>
      <c r="H49" s="72"/>
      <c r="I49" s="72"/>
      <c r="J49" s="72"/>
      <c r="L49" s="72"/>
      <c r="M49" s="72"/>
      <c r="N49" s="72"/>
      <c r="O49" s="72"/>
      <c r="P49" s="72"/>
      <c r="Q49" s="72"/>
      <c r="R49"/>
      <c r="S49"/>
      <c r="T49" s="289"/>
      <c r="U49" s="290" t="e">
        <f>CONCATENATE("Base year non-recurrent efficiency gain ($m), real ", dms_DollarReal)</f>
        <v>#REF!</v>
      </c>
      <c r="V49" s="72"/>
      <c r="W49" s="72"/>
      <c r="X49" s="72"/>
      <c r="Y49" s="72"/>
    </row>
    <row r="50" spans="1:33" s="4" customFormat="1" ht="15.75" thickBot="1">
      <c r="A50" s="5"/>
      <c r="B50" s="72" t="s">
        <v>85</v>
      </c>
      <c r="C50" s="72"/>
      <c r="D50" s="72"/>
      <c r="E50" s="72"/>
      <c r="F50" s="72"/>
      <c r="G50" s="72"/>
      <c r="H50" s="72"/>
      <c r="I50" s="72"/>
      <c r="J50" s="72"/>
      <c r="L50" s="72"/>
      <c r="M50" s="72"/>
      <c r="N50" s="72"/>
      <c r="O50" s="72"/>
      <c r="P50" s="72"/>
      <c r="Q50" s="72"/>
      <c r="R50"/>
      <c r="S50"/>
      <c r="T50"/>
      <c r="U50" s="288"/>
      <c r="V50" s="72"/>
      <c r="W50" s="72"/>
      <c r="X50" s="72"/>
      <c r="Y50" s="72"/>
    </row>
    <row r="51" spans="1:33" s="3" customFormat="1" ht="29.25" customHeight="1" thickBot="1">
      <c r="B51" s="380" t="s">
        <v>86</v>
      </c>
      <c r="C51" s="381"/>
      <c r="D51" s="381"/>
      <c r="E51" s="381"/>
      <c r="F51" s="381"/>
      <c r="G51" s="381"/>
      <c r="H51" s="381"/>
      <c r="I51" s="381"/>
      <c r="J51" s="381"/>
      <c r="L51" s="96"/>
      <c r="M51" s="96"/>
      <c r="N51" s="96"/>
      <c r="O51" s="101" t="e">
        <f>CONCATENATE("Incremental gain ($m, ",CRCP_y5,")")</f>
        <v>#REF!</v>
      </c>
      <c r="P51" s="100"/>
      <c r="Q51" s="100"/>
      <c r="R51" s="100"/>
      <c r="S51" s="99"/>
      <c r="T51" s="106"/>
      <c r="U51" s="106"/>
      <c r="V51" s="106"/>
      <c r="W51" s="106"/>
      <c r="X51" s="106"/>
      <c r="Y51" s="106"/>
      <c r="Z51" s="4"/>
      <c r="AA51" s="4"/>
      <c r="AB51" s="4"/>
      <c r="AC51" s="4"/>
      <c r="AD51" s="4"/>
      <c r="AE51" s="4"/>
      <c r="AF51" s="4"/>
    </row>
    <row r="52" spans="1:33" s="3" customFormat="1" thickBot="1">
      <c r="L52" s="96"/>
      <c r="M52" s="96"/>
      <c r="N52" s="96"/>
      <c r="O52" s="350" t="e">
        <f>CONCATENATE("$m, real ", dms_DollarReal)</f>
        <v>#REF!</v>
      </c>
      <c r="P52" s="351"/>
      <c r="Q52" s="351"/>
      <c r="R52" s="351"/>
      <c r="S52" s="369"/>
      <c r="T52" s="106"/>
      <c r="U52" s="106"/>
      <c r="V52" s="106"/>
      <c r="W52" s="106"/>
      <c r="X52" s="106"/>
      <c r="Y52" s="106"/>
      <c r="Z52" s="4"/>
      <c r="AA52" s="4"/>
      <c r="AB52" s="4"/>
      <c r="AC52" s="4"/>
      <c r="AD52" s="4"/>
      <c r="AE52" s="4"/>
      <c r="AF52" s="4"/>
    </row>
    <row r="53" spans="1:33" s="3" customFormat="1" thickBot="1">
      <c r="B53" s="380" t="s">
        <v>87</v>
      </c>
      <c r="C53" s="381"/>
      <c r="D53" s="381"/>
      <c r="E53" s="381"/>
      <c r="F53" s="381"/>
      <c r="G53" s="381"/>
      <c r="H53" s="381"/>
      <c r="I53" s="381"/>
      <c r="J53" s="381"/>
      <c r="L53" s="96"/>
      <c r="M53" s="96"/>
      <c r="N53" s="96"/>
      <c r="O53" s="95"/>
      <c r="P53" s="94"/>
      <c r="Q53" s="94"/>
      <c r="R53" s="94"/>
      <c r="S53" s="93"/>
      <c r="T53" s="106"/>
      <c r="U53" s="106"/>
      <c r="V53" s="106"/>
      <c r="W53" s="106"/>
      <c r="X53" s="106"/>
      <c r="Y53" s="106"/>
      <c r="Z53" s="4"/>
      <c r="AA53" s="4"/>
      <c r="AB53" s="4"/>
      <c r="AC53" s="4"/>
      <c r="AD53" s="4"/>
      <c r="AE53" s="4"/>
      <c r="AF53" s="4"/>
    </row>
    <row r="54" spans="1:33" s="4" customFormat="1" ht="15.75" thickBot="1">
      <c r="A54" s="5"/>
      <c r="B54" s="72"/>
      <c r="C54" s="72"/>
      <c r="D54" s="72"/>
      <c r="E54" s="72"/>
      <c r="F54" s="72"/>
      <c r="G54" s="72"/>
      <c r="H54" s="72"/>
      <c r="I54" s="72"/>
      <c r="J54" s="72"/>
      <c r="L54" s="96"/>
      <c r="M54" s="96"/>
      <c r="N54" s="96"/>
      <c r="O54" s="105">
        <f>(O33-O48)-(N33-N48)+(M33-M48)</f>
        <v>-4.8314205500187946</v>
      </c>
      <c r="P54" s="104">
        <f>(P33-P48)-(O33-O48)</f>
        <v>4.7092435573707547</v>
      </c>
      <c r="Q54" s="104">
        <f>(Q33-Q48)-(P33-P48)</f>
        <v>-0.94559682423880531</v>
      </c>
      <c r="R54" s="104">
        <f>(R33-R48)-(Q33-Q48)</f>
        <v>0.53158208986935307</v>
      </c>
      <c r="S54" s="53" t="e">
        <f>(S33-S48)-(R33-R48)</f>
        <v>#N/A</v>
      </c>
    </row>
    <row r="55" spans="1:33" s="4" customFormat="1" ht="15.75" thickBot="1">
      <c r="A55" s="5"/>
      <c r="C55" s="72"/>
      <c r="D55" s="72"/>
      <c r="E55" s="72"/>
      <c r="F55" s="72"/>
      <c r="G55" s="72"/>
      <c r="H55" s="72"/>
      <c r="I55" s="72"/>
      <c r="J55" s="72"/>
      <c r="L55" s="96"/>
      <c r="M55" s="96"/>
      <c r="N55" s="96"/>
      <c r="O55" s="103"/>
      <c r="P55" s="103"/>
      <c r="Q55" s="103"/>
      <c r="R55" s="103"/>
      <c r="S55" s="103"/>
      <c r="T55" s="103"/>
      <c r="U55" s="103"/>
      <c r="V55" s="103"/>
      <c r="W55" s="103"/>
      <c r="X55" s="103"/>
    </row>
    <row r="56" spans="1:33" s="4" customFormat="1" ht="18.75" thickBot="1">
      <c r="A56" s="5"/>
      <c r="B56" s="3"/>
      <c r="C56" s="3"/>
      <c r="D56" s="3"/>
      <c r="E56" s="3"/>
      <c r="F56" s="72"/>
      <c r="G56" s="72"/>
      <c r="H56" s="72"/>
      <c r="I56" s="72"/>
      <c r="J56" s="72"/>
      <c r="L56" s="102"/>
      <c r="M56" s="102"/>
      <c r="N56" s="102"/>
      <c r="O56" s="101" t="s">
        <v>32</v>
      </c>
      <c r="P56" s="100"/>
      <c r="Q56" s="100"/>
      <c r="R56" s="100"/>
      <c r="S56" s="100"/>
      <c r="T56" s="100"/>
      <c r="U56" s="100"/>
      <c r="V56" s="100"/>
      <c r="W56" s="100"/>
      <c r="X56" s="99"/>
      <c r="Y56" s="3"/>
    </row>
    <row r="57" spans="1:33" s="3" customFormat="1" ht="18.75" thickBot="1">
      <c r="B57" s="72"/>
      <c r="C57" s="72"/>
      <c r="D57" s="72"/>
      <c r="E57" s="72"/>
      <c r="F57" s="72"/>
      <c r="G57" s="72"/>
      <c r="H57" s="72"/>
      <c r="I57" s="72"/>
      <c r="J57" s="97"/>
      <c r="L57" s="96"/>
      <c r="M57" s="96"/>
      <c r="N57" s="96"/>
      <c r="O57" s="365" t="e">
        <f>CONCATENATE("$m, real ", dms_DollarReal)</f>
        <v>#REF!</v>
      </c>
      <c r="P57" s="366"/>
      <c r="Q57" s="366"/>
      <c r="R57" s="366"/>
      <c r="S57" s="366"/>
      <c r="T57" s="366"/>
      <c r="U57" s="367"/>
      <c r="V57" s="367"/>
      <c r="W57" s="367"/>
      <c r="X57" s="368"/>
      <c r="Y57" s="98" t="s">
        <v>31</v>
      </c>
      <c r="Z57" s="18"/>
      <c r="AA57" s="4"/>
      <c r="AB57" s="4"/>
      <c r="AC57" s="4"/>
      <c r="AD57" s="4"/>
      <c r="AE57" s="4"/>
      <c r="AF57" s="4"/>
      <c r="AG57" s="4"/>
    </row>
    <row r="58" spans="1:33" s="3" customFormat="1" ht="18.75" thickBot="1">
      <c r="B58" s="72"/>
      <c r="C58" s="72"/>
      <c r="D58" s="72"/>
      <c r="E58" s="72"/>
      <c r="F58" s="72"/>
      <c r="G58" s="72"/>
      <c r="H58" s="72"/>
      <c r="I58" s="72"/>
      <c r="J58" s="97"/>
      <c r="L58" s="96"/>
      <c r="M58" s="96"/>
      <c r="N58" s="96"/>
      <c r="O58" s="95" t="e">
        <f>CRCP_y1</f>
        <v>#REF!</v>
      </c>
      <c r="P58" s="94" t="e">
        <f>CRCP_y2</f>
        <v>#REF!</v>
      </c>
      <c r="Q58" s="94" t="e">
        <f>CRCP_y3</f>
        <v>#REF!</v>
      </c>
      <c r="R58" s="94" t="e">
        <f>CRCP_y4</f>
        <v>#REF!</v>
      </c>
      <c r="S58" s="93" t="e">
        <f>CRCP_y5</f>
        <v>#REF!</v>
      </c>
      <c r="T58" s="92" t="str">
        <f>FRCP_y1</f>
        <v>2027-28</v>
      </c>
      <c r="U58" s="91" t="e">
        <f>FRCP_y2</f>
        <v>#REF!</v>
      </c>
      <c r="V58" s="91" t="e">
        <f>FRCP_y3</f>
        <v>#REF!</v>
      </c>
      <c r="W58" s="91" t="e">
        <f>FRCP_y4</f>
        <v>#REF!</v>
      </c>
      <c r="X58" s="90" t="e">
        <f>FRCP_y5</f>
        <v>#REF!</v>
      </c>
      <c r="Y58" s="89"/>
      <c r="Z58" s="18"/>
      <c r="AA58" s="4"/>
      <c r="AB58" s="4"/>
      <c r="AC58" s="4"/>
      <c r="AD58" s="4"/>
      <c r="AE58" s="4"/>
      <c r="AF58" s="4"/>
      <c r="AG58" s="4"/>
    </row>
    <row r="59" spans="1:33" s="4" customFormat="1" ht="15.75" thickBot="1">
      <c r="A59" s="5"/>
      <c r="B59" s="72"/>
      <c r="C59" s="72"/>
      <c r="D59" s="72"/>
      <c r="E59" s="72"/>
      <c r="F59" s="72"/>
      <c r="G59" s="72"/>
      <c r="H59" s="72"/>
      <c r="I59" s="72"/>
      <c r="J59" s="72"/>
      <c r="N59" s="88" t="e">
        <f>CRCP_y1</f>
        <v>#REF!</v>
      </c>
      <c r="O59" s="87"/>
      <c r="P59" s="86">
        <f>$O$54</f>
        <v>-4.8314205500187946</v>
      </c>
      <c r="Q59" s="85">
        <f>$O$54</f>
        <v>-4.8314205500187946</v>
      </c>
      <c r="R59" s="83">
        <f>$O$54</f>
        <v>-4.8314205500187946</v>
      </c>
      <c r="S59" s="84">
        <f>$O$54</f>
        <v>-4.8314205500187946</v>
      </c>
      <c r="T59" s="83">
        <f>$O$54</f>
        <v>-4.8314205500187946</v>
      </c>
      <c r="U59" s="82"/>
      <c r="V59" s="81"/>
      <c r="W59" s="81"/>
      <c r="X59" s="80"/>
      <c r="Y59" s="61"/>
    </row>
    <row r="60" spans="1:33" s="4" customFormat="1" ht="15.75" thickBot="1">
      <c r="A60" s="5"/>
      <c r="B60" s="72"/>
      <c r="C60" s="72"/>
      <c r="D60" s="72"/>
      <c r="E60" s="72"/>
      <c r="F60" s="72"/>
      <c r="G60" s="72"/>
      <c r="H60" s="72"/>
      <c r="I60" s="72"/>
      <c r="J60" s="72"/>
      <c r="N60" s="71" t="e">
        <f>CRCP_y2</f>
        <v>#REF!</v>
      </c>
      <c r="O60" s="70"/>
      <c r="P60" s="68"/>
      <c r="Q60" s="79">
        <f>$P$54</f>
        <v>4.7092435573707547</v>
      </c>
      <c r="R60" s="64">
        <f>$P$54</f>
        <v>4.7092435573707547</v>
      </c>
      <c r="S60" s="77">
        <f>$P$54</f>
        <v>4.7092435573707547</v>
      </c>
      <c r="T60" s="64">
        <f>$P$54</f>
        <v>4.7092435573707547</v>
      </c>
      <c r="U60" s="63">
        <f>$P$54</f>
        <v>4.7092435573707547</v>
      </c>
      <c r="V60" s="74"/>
      <c r="W60" s="69"/>
      <c r="X60" s="73"/>
      <c r="Y60" s="61"/>
    </row>
    <row r="61" spans="1:33" s="4" customFormat="1" ht="15.75" thickBot="1">
      <c r="A61" s="5"/>
      <c r="B61" s="72"/>
      <c r="C61" s="72"/>
      <c r="D61" s="72"/>
      <c r="E61" s="72"/>
      <c r="F61" s="72"/>
      <c r="G61" s="72"/>
      <c r="H61" s="72"/>
      <c r="I61" s="72"/>
      <c r="J61" s="72"/>
      <c r="N61" s="71" t="e">
        <f>CRCP_y3</f>
        <v>#REF!</v>
      </c>
      <c r="O61" s="70"/>
      <c r="P61" s="69"/>
      <c r="Q61" s="68"/>
      <c r="R61" s="78">
        <f>$Q$54</f>
        <v>-0.94559682423880531</v>
      </c>
      <c r="S61" s="77">
        <f>$Q$54</f>
        <v>-0.94559682423880531</v>
      </c>
      <c r="T61" s="64">
        <f>$Q$54</f>
        <v>-0.94559682423880531</v>
      </c>
      <c r="U61" s="76">
        <f>$Q$54</f>
        <v>-0.94559682423880531</v>
      </c>
      <c r="V61" s="75">
        <f>$Q$54</f>
        <v>-0.94559682423880531</v>
      </c>
      <c r="W61" s="74"/>
      <c r="X61" s="73"/>
      <c r="Y61" s="61"/>
    </row>
    <row r="62" spans="1:33" s="4" customFormat="1" ht="15.75" thickBot="1">
      <c r="A62" s="5"/>
      <c r="B62" s="72"/>
      <c r="C62" s="72"/>
      <c r="D62" s="72"/>
      <c r="E62" s="72"/>
      <c r="F62" s="72"/>
      <c r="G62" s="72"/>
      <c r="H62" s="72"/>
      <c r="I62" s="72"/>
      <c r="J62" s="72"/>
      <c r="N62" s="71" t="e">
        <f>CRCP_y4</f>
        <v>#REF!</v>
      </c>
      <c r="O62" s="70"/>
      <c r="P62" s="69"/>
      <c r="Q62" s="69"/>
      <c r="R62" s="68"/>
      <c r="S62" s="67">
        <f>$R$54</f>
        <v>0.53158208986935307</v>
      </c>
      <c r="T62" s="66">
        <f>$R$54</f>
        <v>0.53158208986935307</v>
      </c>
      <c r="U62" s="65">
        <f>$R$54</f>
        <v>0.53158208986935307</v>
      </c>
      <c r="V62" s="64">
        <f>$R$54</f>
        <v>0.53158208986935307</v>
      </c>
      <c r="W62" s="63">
        <f>$R$54</f>
        <v>0.53158208986935307</v>
      </c>
      <c r="X62" s="62"/>
      <c r="Y62" s="61"/>
    </row>
    <row r="63" spans="1:33" s="4" customFormat="1" ht="15.75" thickBot="1">
      <c r="A63" s="5"/>
      <c r="B63" s="41"/>
      <c r="C63" s="41"/>
      <c r="D63" s="41"/>
      <c r="E63" s="41"/>
      <c r="F63" s="41"/>
      <c r="G63" s="44"/>
      <c r="H63" s="44"/>
      <c r="I63" s="44"/>
      <c r="J63" s="44"/>
      <c r="N63" s="60" t="e">
        <f>CRCP_y5</f>
        <v>#REF!</v>
      </c>
      <c r="O63" s="59"/>
      <c r="P63" s="58"/>
      <c r="Q63" s="58"/>
      <c r="R63" s="58"/>
      <c r="S63" s="57"/>
      <c r="T63" s="55" t="e">
        <f>+$S$54</f>
        <v>#N/A</v>
      </c>
      <c r="U63" s="56" t="e">
        <f>+$S$54</f>
        <v>#N/A</v>
      </c>
      <c r="V63" s="55" t="e">
        <f>+$S$54</f>
        <v>#N/A</v>
      </c>
      <c r="W63" s="54" t="e">
        <f>+$S$54</f>
        <v>#N/A</v>
      </c>
      <c r="X63" s="53" t="e">
        <f>+$S$54</f>
        <v>#N/A</v>
      </c>
      <c r="Y63" s="52"/>
    </row>
    <row r="64" spans="1:33" s="4" customFormat="1" ht="15.75" customHeight="1" thickBot="1">
      <c r="A64" s="5"/>
      <c r="B64" s="41"/>
      <c r="C64" s="41"/>
      <c r="D64" s="41"/>
      <c r="E64" s="41"/>
      <c r="F64" s="41"/>
      <c r="G64" s="44"/>
      <c r="H64" s="44"/>
      <c r="I64" s="44"/>
      <c r="J64" s="44"/>
      <c r="N64" s="40" t="e">
        <f>CONCATENATE("Total Carryover Amount ($million, ", dms_DollarReal,")")</f>
        <v>#REF!</v>
      </c>
      <c r="O64" s="51"/>
      <c r="P64" s="50"/>
      <c r="Q64" s="50"/>
      <c r="R64" s="50"/>
      <c r="S64" s="49"/>
      <c r="T64" s="46" t="e">
        <f>+SUM(T59:T63)</f>
        <v>#N/A</v>
      </c>
      <c r="U64" s="48" t="e">
        <f>+SUM(U59:U63)</f>
        <v>#N/A</v>
      </c>
      <c r="V64" s="47" t="e">
        <f>+SUM(V59:V63)</f>
        <v>#N/A</v>
      </c>
      <c r="W64" s="35" t="e">
        <f>+SUM(W59:W63)</f>
        <v>#N/A</v>
      </c>
      <c r="X64" s="46" t="e">
        <f>+SUM(X59:X63)</f>
        <v>#N/A</v>
      </c>
      <c r="Y64" s="45" t="e">
        <f>+SUM(T64:X64)</f>
        <v>#N/A</v>
      </c>
    </row>
    <row r="65" spans="1:35" s="4" customFormat="1" ht="15.75" thickBot="1">
      <c r="A65" s="5"/>
      <c r="B65" s="41"/>
      <c r="C65" s="41"/>
      <c r="D65" s="41"/>
      <c r="E65" s="41"/>
      <c r="F65" s="41"/>
      <c r="G65" s="44"/>
      <c r="H65" s="44"/>
      <c r="I65" s="44"/>
      <c r="J65" s="44"/>
      <c r="N65" s="43"/>
      <c r="O65" s="43"/>
      <c r="P65" s="43"/>
      <c r="Q65" s="43"/>
      <c r="R65" s="43"/>
      <c r="S65" s="43"/>
      <c r="T65" s="42"/>
      <c r="U65" s="42"/>
      <c r="V65" s="42"/>
      <c r="W65" s="42"/>
      <c r="X65" s="42"/>
    </row>
    <row r="66" spans="1:35" ht="15.75" thickBot="1">
      <c r="B66" s="41"/>
      <c r="C66" s="41"/>
      <c r="D66" s="41"/>
      <c r="E66" s="41"/>
      <c r="F66" s="41"/>
      <c r="G66" s="41"/>
      <c r="H66" s="41"/>
      <c r="I66" s="41"/>
      <c r="J66" s="41"/>
      <c r="K66" s="4"/>
      <c r="N66" s="40" t="s">
        <v>30</v>
      </c>
      <c r="O66" s="39"/>
      <c r="P66" s="38"/>
      <c r="Q66" s="38"/>
      <c r="R66" s="38"/>
      <c r="S66" s="37"/>
      <c r="T66" s="34" t="e">
        <f>T64</f>
        <v>#N/A</v>
      </c>
      <c r="U66" s="36" t="e">
        <f>U64</f>
        <v>#N/A</v>
      </c>
      <c r="V66" s="35" t="e">
        <f>V64</f>
        <v>#N/A</v>
      </c>
      <c r="W66" s="35" t="e">
        <f>W64</f>
        <v>#N/A</v>
      </c>
      <c r="X66" s="34" t="e">
        <f>X64</f>
        <v>#N/A</v>
      </c>
      <c r="Y66" s="33" t="e">
        <f>+SUM(T66:X66)</f>
        <v>#N/A</v>
      </c>
    </row>
    <row r="67" spans="1:35" ht="15.75" thickBot="1">
      <c r="B67" s="4"/>
      <c r="C67" s="4"/>
      <c r="D67" s="4"/>
      <c r="E67" s="4"/>
      <c r="F67" s="4"/>
      <c r="G67" s="4"/>
      <c r="H67" s="4"/>
      <c r="I67" s="4"/>
      <c r="J67" s="4"/>
      <c r="K67" s="4"/>
      <c r="L67" s="14"/>
      <c r="M67" s="14"/>
      <c r="N67" s="14"/>
      <c r="O67" s="14"/>
      <c r="P67" s="14"/>
      <c r="Q67" s="14"/>
      <c r="R67" s="32"/>
      <c r="S67" s="14"/>
      <c r="T67" s="14"/>
      <c r="U67" s="14"/>
      <c r="V67" s="32"/>
      <c r="W67" s="32"/>
      <c r="X67" s="32"/>
      <c r="Y67" s="13"/>
    </row>
    <row r="68" spans="1:35" s="24" customFormat="1" ht="33" customHeight="1" thickBot="1">
      <c r="A68" s="31"/>
      <c r="B68" s="30" t="s">
        <v>41</v>
      </c>
      <c r="C68" s="29"/>
      <c r="D68" s="29"/>
      <c r="E68" s="29"/>
      <c r="F68" s="29"/>
      <c r="G68" s="29"/>
      <c r="H68" s="302"/>
      <c r="I68" s="28"/>
      <c r="K68" s="4"/>
      <c r="L68" s="27"/>
      <c r="M68" s="27"/>
      <c r="N68" s="27"/>
      <c r="O68" s="27"/>
      <c r="P68" s="27"/>
      <c r="Q68" s="27"/>
      <c r="R68" s="26"/>
      <c r="S68" s="26" t="s">
        <v>29</v>
      </c>
      <c r="T68" s="26"/>
      <c r="U68" s="26"/>
      <c r="V68" s="26"/>
      <c r="W68" s="26"/>
      <c r="X68" s="26"/>
      <c r="Y68" s="26"/>
      <c r="Z68" s="4"/>
      <c r="AA68" s="4"/>
      <c r="AB68" s="4"/>
      <c r="AC68" s="4"/>
      <c r="AD68" s="4"/>
      <c r="AE68" s="4"/>
      <c r="AF68" s="4"/>
      <c r="AG68" s="4"/>
      <c r="AH68" s="4"/>
      <c r="AI68" s="25"/>
    </row>
    <row r="69" spans="1:35" ht="18" customHeight="1">
      <c r="A69" s="6"/>
      <c r="B69" s="296"/>
      <c r="C69" s="339" t="s">
        <v>19</v>
      </c>
      <c r="D69" s="340"/>
      <c r="E69" s="352" t="s">
        <v>18</v>
      </c>
      <c r="F69" s="352"/>
      <c r="G69" s="352"/>
      <c r="H69" s="352"/>
      <c r="I69" s="353"/>
      <c r="K69" s="23"/>
      <c r="L69" s="18"/>
      <c r="M69" s="18"/>
      <c r="N69" s="18"/>
      <c r="O69" s="18"/>
      <c r="P69" s="18"/>
      <c r="Q69" s="19"/>
      <c r="R69" s="19"/>
      <c r="S69" s="18"/>
      <c r="T69" s="18"/>
      <c r="U69" s="18"/>
      <c r="V69" s="18"/>
      <c r="W69" s="18"/>
      <c r="X69" s="18"/>
      <c r="Y69" s="4"/>
      <c r="AF69" s="3"/>
      <c r="AG69" s="3"/>
      <c r="AH69" s="3"/>
    </row>
    <row r="70" spans="1:35" ht="18" customHeight="1" thickBot="1">
      <c r="A70" s="22"/>
      <c r="B70" s="21"/>
      <c r="C70" s="341" t="e">
        <f>CONCATENATE("$m, real ", dms_DollarReal)</f>
        <v>#REF!</v>
      </c>
      <c r="D70" s="342"/>
      <c r="E70" s="337" t="e">
        <f>CONCATENATE("$m, real ", dms_DollarReal)</f>
        <v>#REF!</v>
      </c>
      <c r="F70" s="337"/>
      <c r="G70" s="337"/>
      <c r="H70" s="337"/>
      <c r="I70" s="338"/>
      <c r="K70" s="18"/>
      <c r="L70" s="20"/>
      <c r="M70" s="20"/>
      <c r="N70" s="20"/>
      <c r="O70" s="20"/>
      <c r="P70" s="20"/>
      <c r="Q70" s="19"/>
      <c r="R70" s="19"/>
      <c r="S70" s="18"/>
      <c r="T70" s="18"/>
      <c r="U70" s="18"/>
      <c r="V70" s="18"/>
      <c r="W70" s="18"/>
      <c r="X70" s="18"/>
      <c r="Y70" s="4"/>
      <c r="AF70" s="3"/>
      <c r="AG70" s="3"/>
      <c r="AH70" s="3"/>
    </row>
    <row r="71" spans="1:35" ht="15.75" thickBot="1">
      <c r="A71" s="6"/>
      <c r="B71" s="21"/>
      <c r="C71" s="294" t="str">
        <f>T48</f>
        <v>2025-26</v>
      </c>
      <c r="D71" s="295" t="e">
        <f>CRCP_y5</f>
        <v>#REF!</v>
      </c>
      <c r="E71" s="308" t="str">
        <f>FRCP_y1</f>
        <v>2027-28</v>
      </c>
      <c r="F71" s="91" t="e">
        <f>FRCP_y2</f>
        <v>#REF!</v>
      </c>
      <c r="G71" s="91" t="e">
        <f>FRCP_y3</f>
        <v>#REF!</v>
      </c>
      <c r="H71" s="91" t="e">
        <f>FRCP_y4</f>
        <v>#REF!</v>
      </c>
      <c r="I71" s="90" t="e">
        <f>FRCP_y5</f>
        <v>#REF!</v>
      </c>
      <c r="K71" s="18"/>
      <c r="L71" s="20"/>
      <c r="M71" s="20"/>
      <c r="N71" s="20"/>
      <c r="O71" s="20"/>
      <c r="P71" s="20"/>
      <c r="Q71" s="19"/>
      <c r="R71" s="19"/>
      <c r="S71" s="18"/>
      <c r="T71" s="18"/>
      <c r="U71" s="18"/>
      <c r="V71" s="18"/>
      <c r="W71" s="18"/>
      <c r="X71" s="18"/>
      <c r="Y71" s="4"/>
      <c r="AF71" s="3"/>
      <c r="AG71" s="3"/>
      <c r="AH71" s="3"/>
    </row>
    <row r="72" spans="1:35">
      <c r="B72" s="303" t="s">
        <v>23</v>
      </c>
      <c r="C72" s="314">
        <v>25.225427183319258</v>
      </c>
      <c r="D72" s="297">
        <v>25.225427183319258</v>
      </c>
      <c r="E72" s="309">
        <v>27.583512584863989</v>
      </c>
      <c r="F72" s="17">
        <v>27.639757929036232</v>
      </c>
      <c r="G72" s="17">
        <v>27.712331197964282</v>
      </c>
      <c r="H72" s="17">
        <v>27.760711312200268</v>
      </c>
      <c r="I72" s="297">
        <v>27.807140365130035</v>
      </c>
      <c r="K72" s="14"/>
      <c r="L72" s="14"/>
      <c r="M72" s="14"/>
      <c r="N72" s="14"/>
      <c r="O72" s="14"/>
      <c r="P72" s="14"/>
      <c r="Q72" s="14"/>
      <c r="R72" s="14"/>
      <c r="S72" s="14"/>
      <c r="T72" s="13"/>
      <c r="U72" s="13"/>
      <c r="V72" s="4"/>
      <c r="W72" s="4"/>
      <c r="X72" s="4"/>
      <c r="Y72" s="4"/>
      <c r="AH72" s="3"/>
    </row>
    <row r="73" spans="1:35">
      <c r="B73" s="304" t="s">
        <v>28</v>
      </c>
      <c r="C73" s="315"/>
      <c r="D73" s="298"/>
      <c r="E73" s="310"/>
      <c r="F73" s="16"/>
      <c r="G73" s="16"/>
      <c r="H73" s="16"/>
      <c r="I73" s="298"/>
      <c r="K73" s="4"/>
      <c r="L73" s="14"/>
      <c r="M73" s="14"/>
      <c r="N73" s="14"/>
      <c r="O73" s="14"/>
      <c r="P73" s="14"/>
      <c r="Q73" s="4"/>
      <c r="R73" s="4"/>
      <c r="S73" s="4"/>
      <c r="T73" s="15"/>
      <c r="U73" s="13"/>
      <c r="V73" s="4"/>
      <c r="W73" s="4"/>
      <c r="X73" s="4"/>
      <c r="Y73" s="4"/>
      <c r="AH73" s="3"/>
    </row>
    <row r="74" spans="1:35">
      <c r="B74" s="305" t="s">
        <v>88</v>
      </c>
      <c r="C74" s="316">
        <v>0.33912080407915723</v>
      </c>
      <c r="D74" s="299">
        <v>0.33912080407915723</v>
      </c>
      <c r="E74" s="311">
        <v>0.34007611866771059</v>
      </c>
      <c r="F74" s="12">
        <v>0.34652187214021635</v>
      </c>
      <c r="G74" s="12">
        <v>0.34827057310347098</v>
      </c>
      <c r="H74" s="12">
        <v>0.34614700363487505</v>
      </c>
      <c r="I74" s="299">
        <v>0.34423533880076018</v>
      </c>
      <c r="K74" s="14"/>
      <c r="L74" s="14"/>
      <c r="M74" s="14"/>
      <c r="N74" s="14"/>
      <c r="O74" s="14"/>
      <c r="P74" s="14"/>
      <c r="Q74" s="14"/>
      <c r="R74" s="14"/>
      <c r="S74" s="14"/>
      <c r="T74" s="13"/>
      <c r="U74" s="15"/>
      <c r="V74" s="4"/>
      <c r="W74" s="4"/>
      <c r="X74" s="4"/>
      <c r="Y74" s="4"/>
      <c r="AH74" s="3"/>
    </row>
    <row r="75" spans="1:35">
      <c r="B75" s="306" t="s">
        <v>27</v>
      </c>
      <c r="C75" s="316"/>
      <c r="D75" s="299"/>
      <c r="E75" s="311"/>
      <c r="F75" s="12"/>
      <c r="G75" s="12"/>
      <c r="H75" s="12"/>
      <c r="I75" s="299"/>
      <c r="K75" s="14"/>
      <c r="Q75" s="14"/>
      <c r="R75" s="14"/>
      <c r="S75" s="14"/>
      <c r="T75" s="13"/>
      <c r="U75" s="13"/>
      <c r="V75" s="4"/>
      <c r="W75" s="4"/>
      <c r="X75" s="4"/>
      <c r="Y75" s="4"/>
      <c r="AH75" s="3"/>
    </row>
    <row r="76" spans="1:35">
      <c r="B76" s="306" t="s">
        <v>27</v>
      </c>
      <c r="C76" s="316"/>
      <c r="D76" s="299"/>
      <c r="E76" s="311"/>
      <c r="F76" s="12"/>
      <c r="G76" s="12"/>
      <c r="H76" s="12"/>
      <c r="I76" s="299"/>
      <c r="K76" s="14"/>
      <c r="Q76" s="14"/>
      <c r="R76" s="14"/>
      <c r="S76" s="14"/>
      <c r="T76" s="13"/>
      <c r="U76" s="13"/>
      <c r="V76" s="4"/>
      <c r="W76" s="4"/>
      <c r="X76" s="4"/>
      <c r="Y76" s="4"/>
      <c r="AH76" s="3"/>
    </row>
    <row r="77" spans="1:35">
      <c r="B77" s="306" t="s">
        <v>27</v>
      </c>
      <c r="C77" s="316"/>
      <c r="D77" s="299"/>
      <c r="E77" s="311"/>
      <c r="F77" s="12"/>
      <c r="G77" s="12"/>
      <c r="H77" s="12"/>
      <c r="I77" s="299"/>
      <c r="U77" s="13"/>
      <c r="V77" s="4"/>
      <c r="W77" s="4"/>
      <c r="X77" s="4"/>
      <c r="Y77" s="4"/>
      <c r="AH77" s="3"/>
    </row>
    <row r="78" spans="1:35">
      <c r="B78" s="306" t="s">
        <v>27</v>
      </c>
      <c r="C78" s="316"/>
      <c r="D78" s="299"/>
      <c r="E78" s="311"/>
      <c r="F78" s="12"/>
      <c r="G78" s="12"/>
      <c r="H78" s="12"/>
      <c r="I78" s="299"/>
      <c r="Y78" s="4"/>
      <c r="AH78" s="3"/>
    </row>
    <row r="79" spans="1:35">
      <c r="B79" s="306" t="s">
        <v>27</v>
      </c>
      <c r="C79" s="316"/>
      <c r="D79" s="299"/>
      <c r="E79" s="311"/>
      <c r="F79" s="12"/>
      <c r="G79" s="12"/>
      <c r="H79" s="12"/>
      <c r="I79" s="299"/>
      <c r="Y79" s="4"/>
      <c r="AH79" s="3"/>
    </row>
    <row r="80" spans="1:35">
      <c r="B80" s="306" t="s">
        <v>27</v>
      </c>
      <c r="C80" s="316"/>
      <c r="D80" s="299"/>
      <c r="E80" s="311"/>
      <c r="F80" s="12"/>
      <c r="G80" s="12"/>
      <c r="H80" s="12"/>
      <c r="I80" s="299"/>
      <c r="Y80" s="4"/>
      <c r="AH80" s="3"/>
    </row>
    <row r="81" spans="2:34">
      <c r="B81" s="306" t="s">
        <v>27</v>
      </c>
      <c r="C81" s="316"/>
      <c r="D81" s="299"/>
      <c r="E81" s="311"/>
      <c r="F81" s="12"/>
      <c r="G81" s="12"/>
      <c r="H81" s="12"/>
      <c r="I81" s="299"/>
      <c r="Y81" s="4"/>
      <c r="AH81" s="3"/>
    </row>
    <row r="82" spans="2:34">
      <c r="B82" s="306" t="s">
        <v>27</v>
      </c>
      <c r="C82" s="316"/>
      <c r="D82" s="299"/>
      <c r="E82" s="311"/>
      <c r="F82" s="12"/>
      <c r="G82" s="12"/>
      <c r="H82" s="12"/>
      <c r="I82" s="299"/>
      <c r="Y82" s="4"/>
      <c r="AH82" s="3"/>
    </row>
    <row r="83" spans="2:34" ht="15.75" thickBot="1">
      <c r="B83" s="307" t="s">
        <v>27</v>
      </c>
      <c r="C83" s="317"/>
      <c r="D83" s="300"/>
      <c r="E83" s="312"/>
      <c r="F83" s="11"/>
      <c r="G83" s="11"/>
      <c r="H83" s="11"/>
      <c r="I83" s="300"/>
      <c r="Y83" s="4"/>
      <c r="AH83" s="3"/>
    </row>
    <row r="84" spans="2:34" ht="15.75" thickBot="1">
      <c r="B84" s="10" t="e">
        <f>CONCATENATE("Adjusted forecast opex ($million, ", dms_DollarReal,")")</f>
        <v>#REF!</v>
      </c>
      <c r="C84" s="9">
        <f t="shared" ref="C84:E84" si="17">+C72-SUM(C74:C83)</f>
        <v>24.8863063792401</v>
      </c>
      <c r="D84" s="7">
        <f t="shared" si="17"/>
        <v>24.8863063792401</v>
      </c>
      <c r="E84" s="313">
        <f t="shared" si="17"/>
        <v>27.243436466196279</v>
      </c>
      <c r="F84" s="8">
        <f>+F72-SUM(F74:F83)</f>
        <v>27.293236056896017</v>
      </c>
      <c r="G84" s="8">
        <f>+G72-SUM(G74:G83)</f>
        <v>27.364060624860812</v>
      </c>
      <c r="H84" s="8">
        <f>+H72-SUM(H74:H83)</f>
        <v>27.414564308565392</v>
      </c>
      <c r="I84" s="301">
        <f>+I72-SUM(I74:I83)</f>
        <v>27.462905026329274</v>
      </c>
      <c r="Y84" s="4"/>
      <c r="AH84" s="3"/>
    </row>
    <row r="85" spans="2:34">
      <c r="Y85" s="4"/>
      <c r="AH85" s="3"/>
    </row>
    <row r="86" spans="2:34">
      <c r="Y86" s="4"/>
      <c r="AH86" s="3"/>
    </row>
  </sheetData>
  <mergeCells count="26">
    <mergeCell ref="O57:X57"/>
    <mergeCell ref="F22:J22"/>
    <mergeCell ref="F36:J36"/>
    <mergeCell ref="O36:S36"/>
    <mergeCell ref="F37:J37"/>
    <mergeCell ref="U44:V48"/>
    <mergeCell ref="M22:S22"/>
    <mergeCell ref="M36:N36"/>
    <mergeCell ref="M37:S37"/>
    <mergeCell ref="O52:S52"/>
    <mergeCell ref="B51:J51"/>
    <mergeCell ref="B53:J53"/>
    <mergeCell ref="O21:S21"/>
    <mergeCell ref="B7:F7"/>
    <mergeCell ref="C11:K11"/>
    <mergeCell ref="L11:M11"/>
    <mergeCell ref="D21:E21"/>
    <mergeCell ref="E70:I70"/>
    <mergeCell ref="C69:D69"/>
    <mergeCell ref="C70:D70"/>
    <mergeCell ref="M21:N21"/>
    <mergeCell ref="F21:J21"/>
    <mergeCell ref="D22:E22"/>
    <mergeCell ref="D36:E36"/>
    <mergeCell ref="D37:E37"/>
    <mergeCell ref="E69:I69"/>
  </mergeCells>
  <dataValidations count="6">
    <dataValidation type="custom" allowBlank="1" showInputMessage="1" showErrorMessage="1" error="Must be a number" promptTitle="Excluded costs" prompt="Enter value in $million." sqref="E74:I83" xr:uid="{00000000-0002-0000-0100-000000000000}">
      <formula1>ISNUMBER(E74)</formula1>
    </dataValidation>
    <dataValidation type="textLength" operator="lessThanOrEqual" allowBlank="1" showInputMessage="1" showErrorMessage="1" prompt="Enter category proposed for exclusion." sqref="B75:B83" xr:uid="{00000000-0002-0000-0100-000001000000}">
      <formula1>150</formula1>
    </dataValidation>
    <dataValidation type="custom" allowBlank="1" showInputMessage="1" showErrorMessage="1" error="Must be a number" promptTitle="Actual opex" prompt="Enter value._x000a_As set out in the regulatory accounts for the current regulatory control period." sqref="I39" xr:uid="{00000000-0002-0000-0100-000002000000}">
      <formula1>ISNUMBER(I39)</formula1>
    </dataValidation>
    <dataValidation type="custom" allowBlank="1" showInputMessage="1" showErrorMessage="1" error="Must be a number" promptTitle="Opex allowance" prompt="Enter value. _x000a__x000a_As set out in the approved PTRM for the current regulatory control period." sqref="F39:H39 F24:K24" xr:uid="{00000000-0002-0000-0100-000003000000}">
      <formula1>ISNUMBER(F24)</formula1>
    </dataValidation>
    <dataValidation type="custom" allowBlank="1" showInputMessage="1" showErrorMessage="1" error="Must be a number" prompt="Enter value" sqref="F26:K32" xr:uid="{00000000-0002-0000-0100-000004000000}">
      <formula1>ISNUMBER(F26)</formula1>
    </dataValidation>
    <dataValidation type="list" allowBlank="1" showInputMessage="1" showErrorMessage="1" sqref="T48" xr:uid="{00000000-0002-0000-0100-000005000000}">
      <formula1>$O$38:$R$38</formula1>
    </dataValidation>
  </dataValidations>
  <pageMargins left="0.7" right="0.7" top="0.75" bottom="0.75" header="0.3" footer="0.3"/>
  <pageSetup paperSize="8" scale="44" fitToWidth="0" orientation="landscape" r:id="rId1"/>
  <headerFooter>
    <oddFooter>&amp;C_x000D_&amp;1#&amp;"Aptos"&amp;10&amp;K008000 APA-INTERNAL</oddFooter>
  </headerFooter>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26</vt:i4>
      </vt:variant>
    </vt:vector>
  </HeadingPairs>
  <TitlesOfParts>
    <vt:vector size="28" baseType="lpstr">
      <vt:lpstr>Business &amp; other details</vt:lpstr>
      <vt:lpstr>ECM</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2026-07-13T05:32:35Z</dcterms:created>
  <dcterms:modified xsi:type="dcterms:W3CDTF">2026-07-13T05:33:11Z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2026-07-13T05:33:11Z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06cbf231-55cb-4807-9e3e-073bc4bfef99</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