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8_{4B1FF8F7-383F-49AC-B239-80AB67A3DDD3}" xr6:coauthVersionLast="47" xr6:coauthVersionMax="47" xr10:uidLastSave="{00000000-0000-0000-0000-000000000000}"/>
  <bookViews>
    <workbookView xWindow="-120" yWindow="-120" windowWidth="29040" windowHeight="15720" xr2:uid="{3C9628CE-326D-4559-869E-944F2EE6CE29}"/>
  </bookViews>
  <sheets>
    <sheet name="RB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  <c r="C20" i="1"/>
  <c r="J7" i="1" s="1"/>
  <c r="C16" i="1"/>
  <c r="F7" i="1" s="1"/>
  <c r="I7" i="1"/>
  <c r="H7" i="1"/>
  <c r="G7" i="1"/>
  <c r="F27" i="1"/>
  <c r="G6" i="1"/>
  <c r="H6" i="1"/>
  <c r="I6" i="1"/>
  <c r="J6" i="1"/>
  <c r="F6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44" i="1" s="1"/>
  <c r="C25" i="1"/>
  <c r="C24" i="1"/>
  <c r="C15" i="1"/>
  <c r="C8" i="1"/>
  <c r="C9" i="1"/>
  <c r="C10" i="1"/>
  <c r="C11" i="1"/>
  <c r="C12" i="1"/>
  <c r="C13" i="1"/>
  <c r="C14" i="1"/>
  <c r="C7" i="1"/>
  <c r="C19" i="1"/>
  <c r="C18" i="1"/>
  <c r="C17" i="1"/>
  <c r="C6" i="1"/>
  <c r="F24" i="1" l="1"/>
</calcChain>
</file>

<file path=xl/sharedStrings.xml><?xml version="1.0" encoding="utf-8"?>
<sst xmlns="http://schemas.openxmlformats.org/spreadsheetml/2006/main" count="44" uniqueCount="35">
  <si>
    <t>Actual</t>
  </si>
  <si>
    <t>Forecast</t>
  </si>
  <si>
    <t>RBP return on debt calculation - trailing average</t>
  </si>
  <si>
    <t>RBP rate of return</t>
  </si>
  <si>
    <t>Reg year</t>
  </si>
  <si>
    <t>Annual estimate</t>
  </si>
  <si>
    <t>Trailing average</t>
  </si>
  <si>
    <t>2027-28</t>
  </si>
  <si>
    <t>2028-29</t>
  </si>
  <si>
    <t>2029-30</t>
  </si>
  <si>
    <t>2030-31</t>
  </si>
  <si>
    <t>2031-32</t>
  </si>
  <si>
    <t>2017-18</t>
  </si>
  <si>
    <t>Return on equity</t>
  </si>
  <si>
    <t>2018-19</t>
  </si>
  <si>
    <t>Return on debt</t>
  </si>
  <si>
    <t>2019-20</t>
  </si>
  <si>
    <t>Gearing ratio</t>
  </si>
  <si>
    <t>2022 Rate of Return Instrument</t>
  </si>
  <si>
    <t>2020-21</t>
  </si>
  <si>
    <t>Rate of return</t>
  </si>
  <si>
    <t>2021-22</t>
  </si>
  <si>
    <t>2022-23</t>
  </si>
  <si>
    <t>2023-24</t>
  </si>
  <si>
    <t>2024-25</t>
  </si>
  <si>
    <t>2025-26</t>
  </si>
  <si>
    <t>2026-27</t>
  </si>
  <si>
    <t>RBP - risk free rate</t>
  </si>
  <si>
    <t>Date</t>
  </si>
  <si>
    <t>Yields on Australian government bonds, interpolated, 10 years maturity</t>
  </si>
  <si>
    <t>Conversion to effective annual rate (EAR)</t>
  </si>
  <si>
    <t>Risk free rate</t>
  </si>
  <si>
    <t>MRP</t>
  </si>
  <si>
    <t>Equity beta</t>
  </si>
  <si>
    <t>20 day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</si>
</sst>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%"/>
    <numFmt numFmtId="165" formatCode="dd\-mmm\-yyyy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1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0" xfId="0" applyFont="1" applyFill="1"/>
    <xf numFmtId="0" fontId="4" fillId="3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164" fontId="4" fillId="0" borderId="0" xfId="0" applyNumberFormat="1" applyFont="1"/>
    <xf numFmtId="164" fontId="4" fillId="0" borderId="0" xfId="1" applyNumberFormat="1" applyFont="1" applyFill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10" fontId="4" fillId="3" borderId="1" xfId="0" applyNumberFormat="1" applyFont="1" applyFill="1" applyBorder="1"/>
    <xf numFmtId="10" fontId="4" fillId="3" borderId="1" xfId="1" applyNumberFormat="1" applyFont="1" applyFill="1" applyBorder="1"/>
    <xf numFmtId="10" fontId="4" fillId="4" borderId="1" xfId="0" applyNumberFormat="1" applyFont="1" applyFill="1" applyBorder="1"/>
    <xf numFmtId="10" fontId="4" fillId="4" borderId="1" xfId="1" applyNumberFormat="1" applyFont="1" applyFill="1" applyBorder="1"/>
    <xf numFmtId="2" fontId="0" fillId="0" borderId="0" xfId="0" applyNumberFormat="1"/>
    <xf numFmtId="165" fontId="8" fillId="0" borderId="1" xfId="2" applyNumberFormat="1" applyFont="1" applyBorder="1" applyAlignment="1">
      <alignment horizontal="right"/>
    </xf>
    <xf numFmtId="2" fontId="0" fillId="0" borderId="1" xfId="0" applyNumberFormat="1" applyBorder="1"/>
    <xf numFmtId="0" fontId="4" fillId="0" borderId="1" xfId="0" applyFont="1" applyBorder="1"/>
    <xf numFmtId="10" fontId="2" fillId="0" borderId="0" xfId="1" applyNumberFormat="1" applyFont="1"/>
    <xf numFmtId="0" fontId="9" fillId="0" borderId="0" xfId="0" applyFont="1"/>
    <xf numFmtId="0" fontId="10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3" fillId="0" borderId="1" xfId="0" applyFont="1" applyBorder="1"/>
    <xf numFmtId="10" fontId="4" fillId="0" borderId="1" xfId="0" applyNumberFormat="1" applyFont="1" applyBorder="1"/>
    <xf numFmtId="9" fontId="4" fillId="0" borderId="1" xfId="0" applyNumberFormat="1" applyFont="1" applyBorder="1"/>
    <xf numFmtId="2" fontId="2" fillId="0" borderId="1" xfId="0" applyNumberFormat="1" applyFont="1" applyBorder="1"/>
    <xf numFmtId="10" fontId="3" fillId="0" borderId="1" xfId="0" applyNumberFormat="1" applyFont="1" applyBorder="1"/>
    <xf numFmtId="2" fontId="2" fillId="0" borderId="2" xfId="0" applyNumberFormat="1" applyFont="1" applyBorder="1" applyAlignment="1">
      <alignment horizontal="right"/>
    </xf>
    <xf numFmtId="2" fontId="2" fillId="0" borderId="3" xfId="0" applyNumberFormat="1" applyFont="1" applyBorder="1" applyAlignment="1">
      <alignment horizontal="right"/>
    </xf>
  </cellXfs>
  <cellStyles count="6">
    <cellStyle name="Normal" xfId="0" builtinId="0"/>
    <cellStyle name="Normal 2" xfId="3" xr:uid="{D142C7CF-6505-42FF-975F-B55A9853C522}"/>
    <cellStyle name="Normal 3" xfId="4" xr:uid="{50AF0923-EF16-4671-A515-E4AAE808CF51}"/>
    <cellStyle name="Normal 4" xfId="5" xr:uid="{C6983966-6265-4BC9-8909-2CFF36466150}"/>
    <cellStyle name="Normal 5" xfId="2" xr:uid="{90CB1DCC-3572-40DA-AEF3-68F5EB66712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646724</xdr:colOff>
      <xdr:row>13</xdr:row>
      <xdr:rowOff>110882</xdr:rowOff>
    </xdr:from>
    <xdr:to>
      <xdr:col>6</xdr:col>
      <xdr:colOff>648921</xdr:colOff>
      <xdr:row>18</xdr:row>
      <xdr:rowOff>119186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CE4F0EE-08B2-F4CC-5AB8-78DB2C32AF7C}"/>
            </a:ext>
          </a:extLst>
        </xdr:cNvPr>
        <xdr:cNvSpPr/>
      </xdr:nvSpPr>
      <xdr:spPr>
        <a:xfrm>
          <a:off x="5013570" y="2492132"/>
          <a:ext cx="2918313" cy="92416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AU" sz="1100">
              <a:solidFill>
                <a:sysClr val="windowText" lastClr="000000"/>
              </a:solidFill>
            </a:rPr>
            <a:t>The</a:t>
          </a:r>
          <a:r>
            <a:rPr lang="en-AU" sz="1100" baseline="0">
              <a:solidFill>
                <a:sysClr val="windowText" lastClr="000000"/>
              </a:solidFill>
            </a:rPr>
            <a:t> return on debt annual estimate has been calculated using a placeholder averaging period of 20 business days commencing on </a:t>
          </a:r>
          <a:r>
            <a:rPr lang="en-AU" sz="1100" b="1" baseline="0">
              <a:solidFill>
                <a:sysClr val="windowText" lastClr="000000"/>
              </a:solidFill>
            </a:rPr>
            <a:t>2 February 2026</a:t>
          </a:r>
          <a:r>
            <a:rPr lang="en-AU" sz="1100" baseline="0">
              <a:solidFill>
                <a:sysClr val="windowText" lastClr="000000"/>
              </a:solidFill>
            </a:rPr>
            <a:t>.</a:t>
          </a:r>
        </a:p>
      </xdr:txBody>
    </xdr:sp>
    <xdr:clientData/>
  </xdr:twoCellAnchor>
  <xdr:twoCellAnchor>
    <xdr:from>
      <xdr:col>3</xdr:col>
      <xdr:colOff>592504</xdr:colOff>
      <xdr:row>30</xdr:row>
      <xdr:rowOff>139211</xdr:rowOff>
    </xdr:from>
    <xdr:to>
      <xdr:col>6</xdr:col>
      <xdr:colOff>603005</xdr:colOff>
      <xdr:row>35</xdr:row>
      <xdr:rowOff>144340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9D24431-3436-43FE-92C8-AAFB0FEACF1E}"/>
            </a:ext>
          </a:extLst>
        </xdr:cNvPr>
        <xdr:cNvSpPr/>
      </xdr:nvSpPr>
      <xdr:spPr>
        <a:xfrm>
          <a:off x="4959350" y="6169269"/>
          <a:ext cx="2926617" cy="92099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AU" sz="1100">
              <a:solidFill>
                <a:sysClr val="windowText" lastClr="000000"/>
              </a:solidFill>
            </a:rPr>
            <a:t>The</a:t>
          </a:r>
          <a:r>
            <a:rPr lang="en-AU" sz="1100" baseline="0">
              <a:solidFill>
                <a:sysClr val="windowText" lastClr="000000"/>
              </a:solidFill>
            </a:rPr>
            <a:t> risk free rate estimate has been calculated using a placeholder averaging period of 20 business days commencing on </a:t>
          </a:r>
          <a:r>
            <a:rPr lang="en-AU" sz="1100" b="1" baseline="0">
              <a:solidFill>
                <a:sysClr val="windowText" lastClr="000000"/>
              </a:solidFill>
            </a:rPr>
            <a:t>10 April 2026</a:t>
          </a:r>
          <a:r>
            <a:rPr lang="en-AU" sz="1100" baseline="0">
              <a:solidFill>
                <a:sysClr val="windowText" lastClr="000000"/>
              </a:solidFill>
            </a:rPr>
            <a:t>.</a:t>
          </a:r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APA 2024">
  <a:themeElements>
    <a:clrScheme name="APA">
      <a:dk1>
        <a:sysClr val="windowText" lastClr="000000"/>
      </a:dk1>
      <a:lt1>
        <a:sysClr val="window" lastClr="FFFFFF"/>
      </a:lt1>
      <a:dk2>
        <a:srgbClr val="E6E6E6"/>
      </a:dk2>
      <a:lt2>
        <a:srgbClr val="F8F8F8"/>
      </a:lt2>
      <a:accent1>
        <a:srgbClr val="006275"/>
      </a:accent1>
      <a:accent2>
        <a:srgbClr val="AFD7D6"/>
      </a:accent2>
      <a:accent3>
        <a:srgbClr val="E12433"/>
      </a:accent3>
      <a:accent4>
        <a:srgbClr val="BFFF87"/>
      </a:accent4>
      <a:accent5>
        <a:srgbClr val="B1132D"/>
      </a:accent5>
      <a:accent6>
        <a:srgbClr val="F96700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46E94-1D0E-40F6-8439-F78A09C94C9B}">
  <dimension ref="A1:K44"/>
  <sheetViews>
    <sheetView showGridLines="0" tabSelected="1" zoomScale="130" zoomScaleNormal="130" workbookViewId="0">
      <selection activeCell="J5" sqref="J5"/>
    </sheetView>
  </sheetViews>
  <sheetFormatPr defaultColWidth="8.625" defaultRowHeight="14.25" x14ac:dyDescent="0.2"/>
  <cols>
    <col min="1" max="1" width="12.125" style="2" customWidth="1"/>
    <col min="2" max="2" width="23" style="2" customWidth="1"/>
    <col min="3" max="3" width="22.25" style="2" customWidth="1"/>
    <col min="4" max="4" width="8.625" style="2"/>
    <col min="5" max="5" width="17" style="2" bestFit="1" customWidth="1"/>
    <col min="6" max="10" width="12.625" style="2" customWidth="1"/>
    <col min="11" max="16384" width="8.625" style="2"/>
  </cols>
  <sheetData>
    <row r="1" spans="1:11" x14ac:dyDescent="0.2">
      <c r="A1" s="7" t="s">
        <v>0</v>
      </c>
    </row>
    <row r="2" spans="1:11" x14ac:dyDescent="0.2">
      <c r="A2" s="6" t="s">
        <v>1</v>
      </c>
    </row>
    <row r="4" spans="1:11" ht="15" x14ac:dyDescent="0.25">
      <c r="A4" s="1" t="s">
        <v>2</v>
      </c>
      <c r="E4" s="1" t="s">
        <v>3</v>
      </c>
    </row>
    <row r="5" spans="1:11" ht="15" x14ac:dyDescent="0.25">
      <c r="A5" s="3" t="s">
        <v>4</v>
      </c>
      <c r="B5" s="3" t="s">
        <v>5</v>
      </c>
      <c r="C5" s="3" t="s">
        <v>6</v>
      </c>
      <c r="E5" s="25"/>
      <c r="F5" s="26" t="s">
        <v>7</v>
      </c>
      <c r="G5" s="26" t="s">
        <v>8</v>
      </c>
      <c r="H5" s="26" t="s">
        <v>9</v>
      </c>
      <c r="I5" s="26" t="s">
        <v>10</v>
      </c>
      <c r="J5" s="26" t="s">
        <v>11</v>
      </c>
    </row>
    <row r="6" spans="1:11" ht="15" x14ac:dyDescent="0.25">
      <c r="A6" s="4" t="s">
        <v>12</v>
      </c>
      <c r="B6" s="15">
        <v>4.6353192682871899E-2</v>
      </c>
      <c r="C6" s="16">
        <f>B6</f>
        <v>4.6353192682871899E-2</v>
      </c>
      <c r="E6" s="22" t="s">
        <v>13</v>
      </c>
      <c r="F6" s="28">
        <f>$F$27</f>
        <v>8.759083685125002E-2</v>
      </c>
      <c r="G6" s="28">
        <f t="shared" ref="G6:J6" si="0">$F$27</f>
        <v>8.759083685125002E-2</v>
      </c>
      <c r="H6" s="28">
        <f t="shared" si="0"/>
        <v>8.759083685125002E-2</v>
      </c>
      <c r="I6" s="28">
        <f t="shared" si="0"/>
        <v>8.759083685125002E-2</v>
      </c>
      <c r="J6" s="28">
        <f t="shared" si="0"/>
        <v>8.759083685125002E-2</v>
      </c>
    </row>
    <row r="7" spans="1:11" ht="15" x14ac:dyDescent="0.25">
      <c r="A7" s="4" t="s">
        <v>14</v>
      </c>
      <c r="B7" s="15">
        <v>4.4964271614425601E-2</v>
      </c>
      <c r="C7" s="16">
        <f>($B$6*(1-0.1*COUNT($B$7:B7)))+0.1*SUM($B$7:B7)</f>
        <v>4.6214300576027267E-2</v>
      </c>
      <c r="E7" s="22" t="s">
        <v>15</v>
      </c>
      <c r="F7" s="28">
        <f>C16</f>
        <v>4.8518483370081335E-2</v>
      </c>
      <c r="G7" s="28">
        <f>C17</f>
        <v>5.000956324829816E-2</v>
      </c>
      <c r="H7" s="28">
        <f>C18</f>
        <v>5.173267635388059E-2</v>
      </c>
      <c r="I7" s="28">
        <f>C19</f>
        <v>5.4869221971770819E-2</v>
      </c>
      <c r="J7" s="28">
        <f>C20</f>
        <v>5.7934100040875583E-2</v>
      </c>
    </row>
    <row r="8" spans="1:11" ht="15" x14ac:dyDescent="0.25">
      <c r="A8" s="4" t="s">
        <v>16</v>
      </c>
      <c r="B8" s="15">
        <v>4.2643939340769502E-2</v>
      </c>
      <c r="C8" s="16">
        <f>($B$6*(1-0.1*COUNT($B$7:B8)))+0.1*SUM($B$7:B8)</f>
        <v>4.584337524181703E-2</v>
      </c>
      <c r="E8" s="22" t="s">
        <v>17</v>
      </c>
      <c r="F8" s="29">
        <v>0.6</v>
      </c>
      <c r="G8" s="29">
        <v>0.6</v>
      </c>
      <c r="H8" s="29">
        <v>0.6</v>
      </c>
      <c r="I8" s="29">
        <v>0.6</v>
      </c>
      <c r="J8" s="29">
        <v>0.6</v>
      </c>
      <c r="K8" s="24" t="s">
        <v>18</v>
      </c>
    </row>
    <row r="9" spans="1:11" ht="15" x14ac:dyDescent="0.25">
      <c r="A9" s="4" t="s">
        <v>19</v>
      </c>
      <c r="B9" s="15">
        <v>2.8509614217691499E-2</v>
      </c>
      <c r="C9" s="16">
        <f>($B$6*(1-0.1*COUNT($B$7:B9)))+0.1*SUM($B$7:B9)</f>
        <v>4.4059017395298994E-2</v>
      </c>
      <c r="E9" s="27" t="s">
        <v>20</v>
      </c>
      <c r="F9" s="31">
        <f>F6*(1-F8)+F7*F8</f>
        <v>6.414742476254881E-2</v>
      </c>
      <c r="G9" s="31">
        <f t="shared" ref="G9:J9" si="1">G6*(1-G8)+G7*G8</f>
        <v>6.5042072689478897E-2</v>
      </c>
      <c r="H9" s="31">
        <f t="shared" si="1"/>
        <v>6.6075940552828366E-2</v>
      </c>
      <c r="I9" s="31">
        <f t="shared" si="1"/>
        <v>6.7957867923562509E-2</v>
      </c>
      <c r="J9" s="31">
        <f t="shared" si="1"/>
        <v>6.9796794765025358E-2</v>
      </c>
    </row>
    <row r="10" spans="1:11" ht="15" x14ac:dyDescent="0.25">
      <c r="A10" s="4" t="s">
        <v>21</v>
      </c>
      <c r="B10" s="15">
        <v>2.92262897055462E-2</v>
      </c>
      <c r="C10" s="16">
        <f>($B$6*(1-0.1*COUNT($B$7:B10)))+0.1*SUM($B$7:B10)</f>
        <v>4.2346327097566416E-2</v>
      </c>
    </row>
    <row r="11" spans="1:11" ht="15" x14ac:dyDescent="0.25">
      <c r="A11" s="4" t="s">
        <v>22</v>
      </c>
      <c r="B11" s="15">
        <v>3.9998881738051398E-2</v>
      </c>
      <c r="C11" s="16">
        <f>($B$6*(1-0.1*COUNT($B$7:B11)))+0.1*SUM($B$7:B11)</f>
        <v>4.1710896003084363E-2</v>
      </c>
    </row>
    <row r="12" spans="1:11" ht="15" x14ac:dyDescent="0.25">
      <c r="A12" s="4" t="s">
        <v>23</v>
      </c>
      <c r="B12" s="15">
        <v>6.34411713996645E-2</v>
      </c>
      <c r="C12" s="16">
        <f>($B$6*(1-0.1*COUNT($B$7:B12)))+0.1*SUM($B$7:B12)</f>
        <v>4.3419693874763625E-2</v>
      </c>
    </row>
    <row r="13" spans="1:11" ht="15" x14ac:dyDescent="0.25">
      <c r="A13" s="4" t="s">
        <v>24</v>
      </c>
      <c r="B13" s="15">
        <v>5.8301089601060403E-2</v>
      </c>
      <c r="C13" s="16">
        <f>($B$6*(1-0.1*COUNT($B$7:B13)))+0.1*SUM($B$7:B13)</f>
        <v>4.4614483566582472E-2</v>
      </c>
    </row>
    <row r="14" spans="1:11" ht="15" x14ac:dyDescent="0.25">
      <c r="A14" s="4" t="s">
        <v>25</v>
      </c>
      <c r="B14" s="15">
        <v>5.8349435290416703E-2</v>
      </c>
      <c r="C14" s="16">
        <f>($B$6*(1-0.1*COUNT($B$7:B14)))+0.1*SUM($B$7:B14)</f>
        <v>4.5814107827336956E-2</v>
      </c>
    </row>
    <row r="15" spans="1:11" ht="15" x14ac:dyDescent="0.25">
      <c r="A15" s="4" t="s">
        <v>26</v>
      </c>
      <c r="B15" s="15">
        <v>5.9875070396593802E-2</v>
      </c>
      <c r="C15" s="16">
        <f>AVERAGE(B6:B15)</f>
        <v>4.7166295598709149E-2</v>
      </c>
    </row>
    <row r="16" spans="1:11" ht="15" x14ac:dyDescent="0.25">
      <c r="A16" s="5" t="s">
        <v>7</v>
      </c>
      <c r="B16" s="17">
        <v>5.9875070396593802E-2</v>
      </c>
      <c r="C16" s="18">
        <f>AVERAGE(B7:B16)</f>
        <v>4.8518483370081335E-2</v>
      </c>
    </row>
    <row r="17" spans="1:7" ht="15" x14ac:dyDescent="0.25">
      <c r="A17" s="5" t="s">
        <v>8</v>
      </c>
      <c r="B17" s="17">
        <v>5.9875070396593802E-2</v>
      </c>
      <c r="C17" s="18">
        <f t="shared" ref="C17:C19" si="2">AVERAGE(B8:B17)</f>
        <v>5.000956324829816E-2</v>
      </c>
    </row>
    <row r="18" spans="1:7" ht="15" x14ac:dyDescent="0.25">
      <c r="A18" s="5" t="s">
        <v>9</v>
      </c>
      <c r="B18" s="17">
        <v>5.9875070396593802E-2</v>
      </c>
      <c r="C18" s="18">
        <f t="shared" si="2"/>
        <v>5.173267635388059E-2</v>
      </c>
    </row>
    <row r="19" spans="1:7" ht="15" x14ac:dyDescent="0.25">
      <c r="A19" s="5" t="s">
        <v>10</v>
      </c>
      <c r="B19" s="17">
        <v>5.9875070396593802E-2</v>
      </c>
      <c r="C19" s="18">
        <f t="shared" si="2"/>
        <v>5.4869221971770819E-2</v>
      </c>
    </row>
    <row r="20" spans="1:7" ht="15" x14ac:dyDescent="0.25">
      <c r="A20" s="5" t="s">
        <v>11</v>
      </c>
      <c r="B20" s="17">
        <v>5.9875070396593802E-2</v>
      </c>
      <c r="C20" s="18">
        <f>AVERAGE(B11:B20)</f>
        <v>5.7934100040875583E-2</v>
      </c>
    </row>
    <row r="21" spans="1:7" ht="15" x14ac:dyDescent="0.25">
      <c r="A21" s="9"/>
      <c r="B21" s="10"/>
      <c r="C21" s="11"/>
    </row>
    <row r="22" spans="1:7" s="13" customFormat="1" ht="15" x14ac:dyDescent="0.25">
      <c r="A22" s="12" t="s">
        <v>27</v>
      </c>
    </row>
    <row r="23" spans="1:7" ht="60" x14ac:dyDescent="0.25">
      <c r="A23" s="3" t="s">
        <v>28</v>
      </c>
      <c r="B23" s="14" t="s">
        <v>29</v>
      </c>
      <c r="C23" s="14" t="s">
        <v>30</v>
      </c>
      <c r="D23"/>
      <c r="E23" s="8" t="s">
        <v>13</v>
      </c>
      <c r="F23"/>
    </row>
    <row r="24" spans="1:7" x14ac:dyDescent="0.2">
      <c r="A24" s="20">
        <v>46122</v>
      </c>
      <c r="B24" s="21">
        <v>4.9669999999999996</v>
      </c>
      <c r="C24" s="21">
        <f t="shared" ref="C24:C43" si="3">100*((1+B24/200)^2-1)</f>
        <v>5.0286777224999968</v>
      </c>
      <c r="D24"/>
      <c r="E24" t="s">
        <v>31</v>
      </c>
      <c r="F24" s="19">
        <f>C44</f>
        <v>5.0390836851250036</v>
      </c>
    </row>
    <row r="25" spans="1:7" x14ac:dyDescent="0.2">
      <c r="A25" s="20">
        <v>46125</v>
      </c>
      <c r="B25" s="21">
        <v>5.0179999999999998</v>
      </c>
      <c r="C25" s="21">
        <f t="shared" si="3"/>
        <v>5.0809508100000178</v>
      </c>
      <c r="D25"/>
      <c r="E25" t="s">
        <v>32</v>
      </c>
      <c r="F25">
        <v>6.2</v>
      </c>
      <c r="G25" s="24" t="s">
        <v>18</v>
      </c>
    </row>
    <row r="26" spans="1:7" x14ac:dyDescent="0.2">
      <c r="A26" s="20">
        <v>46126</v>
      </c>
      <c r="B26" s="21">
        <v>4.9489999999999998</v>
      </c>
      <c r="C26" s="21">
        <f t="shared" si="3"/>
        <v>5.0102315024999955</v>
      </c>
      <c r="D26"/>
      <c r="E26" t="s">
        <v>33</v>
      </c>
      <c r="F26">
        <v>0.6</v>
      </c>
      <c r="G26" s="24" t="s">
        <v>18</v>
      </c>
    </row>
    <row r="27" spans="1:7" ht="15" x14ac:dyDescent="0.25">
      <c r="A27" s="20">
        <v>46127</v>
      </c>
      <c r="B27" s="21">
        <v>4.931</v>
      </c>
      <c r="C27" s="21">
        <f t="shared" si="3"/>
        <v>4.9917869025000172</v>
      </c>
      <c r="D27"/>
      <c r="E27" s="8" t="s">
        <v>13</v>
      </c>
      <c r="F27" s="23">
        <f>(F25*F26+F24)/100</f>
        <v>8.759083685125002E-2</v>
      </c>
    </row>
    <row r="28" spans="1:7" x14ac:dyDescent="0.2">
      <c r="A28" s="20">
        <v>46128</v>
      </c>
      <c r="B28" s="21">
        <v>4.9560000000000004</v>
      </c>
      <c r="C28" s="21">
        <f t="shared" si="3"/>
        <v>5.0174048399999949</v>
      </c>
      <c r="D28"/>
      <c r="E28"/>
      <c r="F28"/>
      <c r="G28"/>
    </row>
    <row r="29" spans="1:7" x14ac:dyDescent="0.2">
      <c r="A29" s="20">
        <v>46129</v>
      </c>
      <c r="B29" s="21">
        <v>4.9960000000000004</v>
      </c>
      <c r="C29" s="21">
        <f t="shared" si="3"/>
        <v>5.0584000399999995</v>
      </c>
      <c r="D29"/>
      <c r="E29"/>
      <c r="F29"/>
      <c r="G29"/>
    </row>
    <row r="30" spans="1:7" x14ac:dyDescent="0.2">
      <c r="A30" s="20">
        <v>46132</v>
      </c>
      <c r="B30" s="21">
        <v>4.9370000000000003</v>
      </c>
      <c r="C30" s="21">
        <f t="shared" si="3"/>
        <v>4.9979349225000247</v>
      </c>
      <c r="D30"/>
      <c r="E30"/>
      <c r="F30"/>
      <c r="G30"/>
    </row>
    <row r="31" spans="1:7" x14ac:dyDescent="0.2">
      <c r="A31" s="20">
        <v>46133</v>
      </c>
      <c r="B31" s="21">
        <v>4.9089999999999998</v>
      </c>
      <c r="C31" s="21">
        <f t="shared" si="3"/>
        <v>4.9692457025000136</v>
      </c>
      <c r="D31"/>
      <c r="E31"/>
      <c r="F31"/>
      <c r="G31"/>
    </row>
    <row r="32" spans="1:7" x14ac:dyDescent="0.2">
      <c r="A32" s="20">
        <v>46134</v>
      </c>
      <c r="B32" s="21">
        <v>4.9580000000000002</v>
      </c>
      <c r="C32" s="21">
        <f t="shared" si="3"/>
        <v>5.0194544100000238</v>
      </c>
      <c r="D32"/>
      <c r="E32"/>
      <c r="F32"/>
      <c r="G32"/>
    </row>
    <row r="33" spans="1:7" x14ac:dyDescent="0.2">
      <c r="A33" s="20">
        <v>46135</v>
      </c>
      <c r="B33" s="21">
        <v>5.0010000000000003</v>
      </c>
      <c r="C33" s="21">
        <f t="shared" si="3"/>
        <v>5.0635250024999801</v>
      </c>
      <c r="D33"/>
      <c r="E33"/>
      <c r="F33"/>
      <c r="G33"/>
    </row>
    <row r="34" spans="1:7" x14ac:dyDescent="0.2">
      <c r="A34" s="20">
        <v>46136</v>
      </c>
      <c r="B34" s="21">
        <v>4.9770000000000003</v>
      </c>
      <c r="C34" s="21">
        <f t="shared" si="3"/>
        <v>5.0389263225000036</v>
      </c>
      <c r="D34"/>
      <c r="E34"/>
      <c r="F34"/>
      <c r="G34"/>
    </row>
    <row r="35" spans="1:7" x14ac:dyDescent="0.2">
      <c r="A35" s="20">
        <v>46139</v>
      </c>
      <c r="B35" s="21">
        <v>4.99</v>
      </c>
      <c r="C35" s="21">
        <f t="shared" si="3"/>
        <v>5.0522502500000011</v>
      </c>
      <c r="D35"/>
      <c r="E35"/>
      <c r="F35"/>
      <c r="G35"/>
    </row>
    <row r="36" spans="1:7" x14ac:dyDescent="0.2">
      <c r="A36" s="20">
        <v>46140</v>
      </c>
      <c r="B36" s="21">
        <v>5.0279999999999996</v>
      </c>
      <c r="C36" s="21">
        <f t="shared" si="3"/>
        <v>5.0912019599999914</v>
      </c>
      <c r="D36"/>
      <c r="E36"/>
      <c r="F36"/>
      <c r="G36"/>
    </row>
    <row r="37" spans="1:7" x14ac:dyDescent="0.2">
      <c r="A37" s="20">
        <v>46141</v>
      </c>
      <c r="B37" s="21">
        <v>4.9969999999999999</v>
      </c>
      <c r="C37" s="21">
        <f t="shared" si="3"/>
        <v>5.0594250225000081</v>
      </c>
      <c r="D37"/>
      <c r="E37"/>
      <c r="F37"/>
      <c r="G37"/>
    </row>
    <row r="38" spans="1:7" x14ac:dyDescent="0.2">
      <c r="A38" s="20">
        <v>46142</v>
      </c>
      <c r="B38" s="21">
        <v>5.0670000000000002</v>
      </c>
      <c r="C38" s="21">
        <f t="shared" si="3"/>
        <v>5.1311862225000171</v>
      </c>
      <c r="D38"/>
      <c r="E38"/>
      <c r="F38"/>
      <c r="G38"/>
    </row>
    <row r="39" spans="1:7" x14ac:dyDescent="0.2">
      <c r="A39" s="20">
        <v>46143</v>
      </c>
      <c r="B39" s="21">
        <v>5.0220000000000002</v>
      </c>
      <c r="C39" s="21">
        <f t="shared" si="3"/>
        <v>5.0850512100000023</v>
      </c>
      <c r="D39"/>
      <c r="E39"/>
      <c r="F39"/>
      <c r="G39"/>
    </row>
    <row r="40" spans="1:7" x14ac:dyDescent="0.2">
      <c r="A40" s="20">
        <v>46146</v>
      </c>
      <c r="B40" s="21">
        <v>4.984</v>
      </c>
      <c r="C40" s="21">
        <f t="shared" si="3"/>
        <v>5.0461006400000175</v>
      </c>
      <c r="D40"/>
      <c r="E40"/>
      <c r="F40"/>
      <c r="G40"/>
    </row>
    <row r="41" spans="1:7" x14ac:dyDescent="0.2">
      <c r="A41" s="20">
        <v>46147</v>
      </c>
      <c r="B41" s="21">
        <v>4.9740000000000002</v>
      </c>
      <c r="C41" s="21">
        <f t="shared" si="3"/>
        <v>5.0358516899999817</v>
      </c>
      <c r="D41"/>
      <c r="E41"/>
      <c r="F41"/>
      <c r="G41"/>
    </row>
    <row r="42" spans="1:7" x14ac:dyDescent="0.2">
      <c r="A42" s="20">
        <v>46148</v>
      </c>
      <c r="B42" s="21">
        <v>4.9560000000000004</v>
      </c>
      <c r="C42" s="21">
        <f t="shared" si="3"/>
        <v>5.0174048399999949</v>
      </c>
      <c r="D42"/>
      <c r="E42"/>
      <c r="F42"/>
      <c r="G42"/>
    </row>
    <row r="43" spans="1:7" x14ac:dyDescent="0.2">
      <c r="A43" s="20">
        <v>46149</v>
      </c>
      <c r="B43" s="21">
        <v>4.9260000000000002</v>
      </c>
      <c r="C43" s="21">
        <f t="shared" si="3"/>
        <v>4.9866636899999817</v>
      </c>
      <c r="D43"/>
      <c r="E43"/>
      <c r="F43"/>
      <c r="G43"/>
    </row>
    <row r="44" spans="1:7" ht="15" x14ac:dyDescent="0.25">
      <c r="A44" s="32" t="s">
        <v>34</v>
      </c>
      <c r="B44" s="33"/>
      <c r="C44" s="30">
        <f>AVERAGE(C24:C43)</f>
        <v>5.0390836851250036</v>
      </c>
      <c r="D44"/>
      <c r="E44"/>
      <c r="F44"/>
      <c r="G44"/>
    </row>
  </sheetData>
  <mergeCells count="1">
    <mergeCell ref="A44:B4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RBP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2026-07-13T05:04:48Z</dcterms:created>
  <dcterms:modified xsi:type="dcterms:W3CDTF">2026-07-13T05:05:28Z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2026-07-13T05:05:27Z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80133854-a90a-4168-a5bb-3dae0babbdda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