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pivotTables/pivotTable1.xml" ContentType="application/vnd.openxmlformats-officedocument.spreadsheetml.pivotTable+xml"/>
  <Override PartName="/xl/customProperty5.bin" ContentType="application/vnd.openxmlformats-officedocument.spreadsheetml.customProperty"/>
  <Override PartName="/xl/pivotTables/pivotTable2.xml" ContentType="application/vnd.openxmlformats-officedocument.spreadsheetml.pivotTable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drawings/drawing2.xml" ContentType="application/vnd.openxmlformats-officedocument.drawing+xml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ectranet-my.sharepoint.com/personal/heaton_ed_electranet_com_au/Documents/Working files/"/>
    </mc:Choice>
  </mc:AlternateContent>
  <xr:revisionPtr revIDLastSave="1" documentId="13_ncr:1_{3507FFC5-5446-4DD1-9043-DB66872F404B}" xr6:coauthVersionLast="47" xr6:coauthVersionMax="47" xr10:uidLastSave="{55575A96-30F0-45CF-985B-16230C6F3738}"/>
  <bookViews>
    <workbookView xWindow="57480" yWindow="-11430" windowWidth="29040" windowHeight="15720" xr2:uid="{00000000-000D-0000-FFFF-FFFF00000000}"/>
  </bookViews>
  <sheets>
    <sheet name="Calculation" sheetId="1" r:id="rId1"/>
    <sheet name="Support F25" sheetId="13" r:id="rId2"/>
    <sheet name="EG.06400 Summary" sheetId="25" r:id="rId3"/>
    <sheet name="EG.15149 Summary" sheetId="26" r:id="rId4"/>
    <sheet name="FFR Invoices" sheetId="21" r:id="rId5"/>
    <sheet name="Prior Periods" sheetId="20" r:id="rId6"/>
    <sheet name="FFR GL" sheetId="22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6" hidden="1">'FFR GL'!#REF!</definedName>
    <definedName name="_xlnm._FilterDatabase" hidden="1">#REF!</definedName>
    <definedName name="ActCPI">'[1]F15 Summary'!$D$73</definedName>
    <definedName name="ADJUSTED_OPEX">'[2]BW Summary'!$B$100:$N$100</definedName>
    <definedName name="AnnCPI">'[1]F15 Summary'!$D$74</definedName>
    <definedName name="AssetClass">'[3]Asset class splits'!$M$3:$AF$3</definedName>
    <definedName name="AssetClassSplit">'[3]Asset class splits'!$M$3:$AF$173</definedName>
    <definedName name="BWCOLS">'[2]BW Summary'!$B$2:$H$2</definedName>
    <definedName name="BWdata_L4">'[2]BW Summary'!$B$2:$N$120</definedName>
    <definedName name="BWROWS">'[2]BW Summary'!$B$2:$B$120</definedName>
    <definedName name="Classes">'[4]Asset Classes'!$A$1:$H$57</definedName>
    <definedName name="Cwvu.Incomplete._.Note." hidden="1">'[5]Cash Flow Statement'!#REF!,'[5]Cash Flow Statement'!$A$10:$IV$45</definedName>
    <definedName name="data" localSheetId="1">EPK XML [6]Export!$A$2:$K$300</definedName>
    <definedName name="data">EPK XML [6]Export!$A$2:$K$300</definedName>
    <definedName name="e">[7]Strategies!$B$6:$Q$160</definedName>
    <definedName name="F14Network">'[4]F14 N &amp; N-N'!$A$9:$Q$181</definedName>
    <definedName name="F14NonNetwork">'[4]F14 N &amp; N-N'!$A$195:$Q$289</definedName>
    <definedName name="GR55Z99K">#REF!</definedName>
    <definedName name="NET_CASHFLOW">SUM('[8]Cash Flow Worksheet'!XEL1:XFD1)</definedName>
    <definedName name="PL_NET_CASH_FLOWS">SUM('[8]Cash Flow Worksheet'!XEM1:XFD1)+'[8]Cash Flow Worksheet'!XEJ1</definedName>
    <definedName name="_xlnm.Print_Area" localSheetId="0">Calculation!#REF!</definedName>
    <definedName name="_xlnm.Print_Area" localSheetId="1">'Support F25'!$A$1:$F$20</definedName>
    <definedName name="PrintAll">[0]!PrintAll</definedName>
    <definedName name="Project_Lead_Times">'[9]Lead times'!$A$7:$D$23</definedName>
    <definedName name="Project_Lead_Times_Local">'[10]Lead times'!$A$5:$D$22</definedName>
    <definedName name="Projects">#REF!</definedName>
    <definedName name="qryXLDateListOutput">#REF!</definedName>
    <definedName name="qryXLOutput">#REF!</definedName>
    <definedName name="qryXLOutputAssetClass">#REF!</definedName>
    <definedName name="qryXLOutputAssetClassGroups">#REF!</definedName>
    <definedName name="realVanilla">'[1]F15 Summary'!$D$76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_ACTUALS">ROUND('[8]Adjustments Worksheet'!XFD1/1000,0)</definedName>
    <definedName name="ROUND_VAR_TOTAL">ROUND(((+'[8]Adjustments Worksheet'!XFB1/1000)-'[8]Adjustments Worksheet'!XFC1),0)</definedName>
    <definedName name="ROUND_VARIATION_TOTAL">ROUND(((+'[8]Adjustments Worksheet'!XFB1/1000)-'[8]Adjustments Worksheet'!XFC1),0)</definedName>
    <definedName name="SAP" hidden="1">"DB1DBDNW70XXB8T23ZSWMQ5UT"</definedName>
    <definedName name="SAPBEXdnldView" hidden="1">"4QTVJCNLS9PJO72351OGYS1FI"</definedName>
    <definedName name="SAPBEXsysID" hidden="1">"EBP"</definedName>
    <definedName name="Source_Cost">'[11]Source Data'!$A$58:$AG$381</definedName>
    <definedName name="Strategies">[12]Strategies!$B$7:$Q$141</definedName>
    <definedName name="wrn.Allocation._.of._.Cash._.Flows." hidden="1">{"Allocation of Cash Flows",#N/A,FALSE,"Cash Flow Worksheet"}</definedName>
    <definedName name="wvu.Incomplete._.Note." hidden="1">{TRUE,TRUE,-1.25,-15.5,484.5,276.75,FALSE,FALSE,TRUE,TRUE,0,1,#N/A,3,#N/A,8.72916666666667,58.9230769230769,1,FALSE,FALSE,3,TRUE,1,FALSE,75,"Swvu.Incomplete._.Note.","ACwvu.Incomplete._.Note.",1,FALSE,FALSE,0.984251968503937,0.984251968503937,0.984251968503937,0.984251968503937,1,"&amp;L&amp;""MS Sans Serif,Italic""&amp;D  &amp;C&amp;""MS Sans Serif,Bold Italic""&amp;12DRAFT ONLY","",FALSE,FALSE,FALSE,FALSE,1,100,#N/A,#N/A,"=R3C1:R60C5",FALSE,#N/A,"Cwvu.Incomplete._.Note.",FALSE,FALSE,TRUE,9,300,65532,FALSE,FALSE,TRUE,TRUE,TRUE}</definedName>
    <definedName name="YE_F11">'[13]Assets 87011964 at 300611'!$J$1</definedName>
  </definedNames>
  <calcPr calcId="191028" calcMode="autoNoTable" concurrentManualCount="12"/>
  <pivotCaches>
    <pivotCache cacheId="0" r:id="rId21"/>
    <pivotCache cacheId="1" r:id="rId2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  <c r="B12" i="1"/>
  <c r="A9" i="1"/>
  <c r="C21" i="1"/>
  <c r="C12" i="1"/>
  <c r="E18" i="13"/>
  <c r="B2" i="13"/>
  <c r="E7" i="13"/>
  <c r="E8" i="13"/>
  <c r="E6" i="13"/>
  <c r="D9" i="13"/>
  <c r="B43" i="1" l="1"/>
  <c r="B42" i="1"/>
  <c r="B41" i="1"/>
  <c r="B40" i="1"/>
  <c r="B39" i="1"/>
  <c r="A38" i="1"/>
  <c r="B33" i="1"/>
  <c r="B32" i="1"/>
  <c r="B25" i="1"/>
  <c r="B24" i="1"/>
  <c r="B21" i="1"/>
  <c r="B20" i="1"/>
  <c r="C16" i="1"/>
  <c r="B16" i="1"/>
  <c r="C15" i="1"/>
  <c r="B15" i="1"/>
  <c r="C14" i="1"/>
  <c r="B14" i="1"/>
  <c r="C13" i="1"/>
  <c r="B13" i="1"/>
  <c r="B11" i="1"/>
  <c r="B10" i="1"/>
  <c r="H8" i="1"/>
  <c r="H7" i="1"/>
  <c r="H6" i="1"/>
  <c r="H5" i="1"/>
  <c r="H4" i="1"/>
  <c r="H3" i="1"/>
  <c r="C34" i="1" l="1"/>
  <c r="D27" i="20" l="1"/>
  <c r="D22" i="20"/>
  <c r="I22" i="20"/>
  <c r="S22" i="20"/>
  <c r="N22" i="20"/>
  <c r="E14" i="13"/>
  <c r="E12" i="13"/>
  <c r="E15" i="13"/>
  <c r="E13" i="13"/>
  <c r="E10" i="13"/>
  <c r="E11" i="13"/>
  <c r="E9" i="13"/>
  <c r="D16" i="13"/>
  <c r="E5" i="13"/>
  <c r="E19" i="13" s="1"/>
  <c r="E20" i="13" s="1"/>
  <c r="C16" i="13"/>
  <c r="E16" i="13" l="1"/>
  <c r="C24" i="1" l="1"/>
  <c r="C25" i="1" s="1" a="1"/>
  <c r="C25" i="1" s="1"/>
  <c r="C27" i="1" s="1"/>
  <c r="B27" i="1" l="1"/>
  <c r="C35" i="1"/>
  <c r="C28" i="1"/>
  <c r="B28" i="1" s="1"/>
  <c r="C29" i="1" l="1"/>
  <c r="B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Robinson, Isaiah</author>
  </authors>
  <commentList>
    <comment ref="D2" authorId="0" shapeId="0" xr:uid="{44FFE4C8-F872-4FBC-BBA0-9CFC669A6FB9}">
      <text>
        <r>
          <rPr>
            <b/>
            <sz val="9"/>
            <color indexed="81"/>
            <rFont val="Tahoma"/>
            <family val="2"/>
          </rPr>
          <t>Robinson, Isaiah:</t>
        </r>
        <r>
          <rPr>
            <sz val="9"/>
            <color indexed="81"/>
            <rFont val="Tahoma"/>
            <family val="2"/>
          </rPr>
          <t xml:space="preserve">
Step 1: Input values
Found via TNSP application and/or the current regulatory determination</t>
        </r>
      </text>
    </comment>
    <comment ref="H2" authorId="0" shapeId="0" xr:uid="{9790921C-712C-43D2-B89E-71AD7D771D9F}">
      <text>
        <r>
          <rPr>
            <b/>
            <sz val="9"/>
            <color indexed="81"/>
            <rFont val="Tahoma"/>
            <family val="2"/>
          </rPr>
          <t>Robinson, Isaiah:</t>
        </r>
        <r>
          <rPr>
            <sz val="9"/>
            <color indexed="81"/>
            <rFont val="Tahoma"/>
            <family val="2"/>
          </rPr>
          <t xml:space="preserve">
Step 2: Input values
CPI from ABS website - weighted average of all capital cities spreadsheet
</t>
        </r>
      </text>
    </comment>
    <comment ref="D5" authorId="0" shapeId="0" xr:uid="{7E5D1E28-7CF7-4B87-BFC0-3D46FCE500EE}">
      <text>
        <r>
          <rPr>
            <b/>
            <sz val="9"/>
            <color indexed="81"/>
            <rFont val="Tahoma"/>
            <family val="2"/>
          </rPr>
          <t>Robinson, Isaiah:</t>
        </r>
        <r>
          <rPr>
            <sz val="9"/>
            <color indexed="81"/>
            <rFont val="Tahoma"/>
            <family val="2"/>
          </rPr>
          <t xml:space="preserve">
(e.g. for 2021-22, start year is 2021)</t>
        </r>
      </text>
    </comment>
    <comment ref="C10" authorId="0" shapeId="0" xr:uid="{BBB0F3E1-B405-4993-87FD-9F07500961F4}">
      <text>
        <r>
          <rPr>
            <b/>
            <sz val="9"/>
            <color indexed="81"/>
            <rFont val="Tahoma"/>
            <family val="2"/>
          </rPr>
          <t>Robinson, Isaiah:</t>
        </r>
        <r>
          <rPr>
            <sz val="9"/>
            <color indexed="81"/>
            <rFont val="Tahoma"/>
            <family val="2"/>
          </rPr>
          <t xml:space="preserve">
Step 3: Input values
WACC tab PTRM (most recent ROD update/determination) - download from AER website</t>
        </r>
      </text>
    </comment>
    <comment ref="C12" authorId="0" shapeId="0" xr:uid="{94CF2360-A8EF-45A5-9120-BF889D34B6C3}">
      <text>
        <r>
          <rPr>
            <b/>
            <sz val="9"/>
            <color indexed="81"/>
            <rFont val="Tahoma"/>
            <family val="2"/>
          </rPr>
          <t>Robinson, Isaiah: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Note: </t>
        </r>
        <r>
          <rPr>
            <sz val="9"/>
            <color indexed="81"/>
            <rFont val="Tahoma"/>
            <family val="2"/>
          </rPr>
          <t>The labels 20xx-20yy refers to the financial year which we will use it in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Tahoma"/>
            <family val="2"/>
          </rPr>
          <t xml:space="preserve">NOT </t>
        </r>
        <r>
          <rPr>
            <sz val="9"/>
            <color indexed="81"/>
            <rFont val="Tahoma"/>
            <family val="2"/>
          </rPr>
          <t>the way to calculate it. The way it is calculated is to take the percentage change in CPI DEC to DEC for the year prior.</t>
        </r>
      </text>
    </comment>
    <comment ref="C20" authorId="0" shapeId="0" xr:uid="{FB5180F8-4064-4D98-8ED3-2C2D03D3D3F2}">
      <text>
        <r>
          <rPr>
            <b/>
            <sz val="9"/>
            <color indexed="81"/>
            <rFont val="Tahoma"/>
            <family val="2"/>
          </rPr>
          <t>Robinson, Isaiah:</t>
        </r>
        <r>
          <rPr>
            <sz val="9"/>
            <color indexed="81"/>
            <rFont val="Tahoma"/>
            <family val="2"/>
          </rPr>
          <t xml:space="preserve">
Step 4: Input value
Find this figure from the PTRM input tab (Forecast Operating Expenditure heading) of TNSP's current determination (most recent RoD update)</t>
        </r>
      </text>
    </comment>
    <comment ref="C24" authorId="0" shapeId="0" xr:uid="{9B9E5DB9-5FCB-400B-ADAE-E0E372AB7556}">
      <text>
        <r>
          <rPr>
            <b/>
            <sz val="9"/>
            <color indexed="81"/>
            <rFont val="Tahoma"/>
            <family val="2"/>
          </rPr>
          <t>Robinson, Isaiah:</t>
        </r>
        <r>
          <rPr>
            <sz val="9"/>
            <color indexed="81"/>
            <rFont val="Tahoma"/>
            <family val="2"/>
          </rPr>
          <t xml:space="preserve">
Step 5: Input value
Based on TNSP application
Step 6: Double check this figure against the regulatory accounts (usually received in the last week of October)</t>
        </r>
      </text>
    </comment>
    <comment ref="C32" authorId="0" shapeId="0" xr:uid="{BAF74E64-9A66-4435-94E0-365EF6C9209D}">
      <text>
        <r>
          <rPr>
            <b/>
            <sz val="9"/>
            <color indexed="81"/>
            <rFont val="Tahoma"/>
            <family val="2"/>
          </rPr>
          <t>Robinson, Isaiah:</t>
        </r>
        <r>
          <rPr>
            <sz val="9"/>
            <color indexed="81"/>
            <rFont val="Tahoma"/>
            <family val="2"/>
          </rPr>
          <t xml:space="preserve">
Step 7: Input value
Find this figure from the latest RoD/determination PTRM (in the revenue summary tab).
</t>
        </r>
        <r>
          <rPr>
            <b/>
            <sz val="9"/>
            <color indexed="81"/>
            <rFont val="Tahoma"/>
            <family val="2"/>
          </rPr>
          <t>**If no materiality threshold (network support) then enter zero**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<sst xmlns="http://schemas.openxmlformats.org/spreadsheetml/2006/main" count="553" uniqueCount="163">
  <si>
    <t>ElectraNet</t>
  </si>
  <si>
    <t>CPI Index: December</t>
  </si>
  <si>
    <t>Type of cost pass through</t>
  </si>
  <si>
    <t>Network support</t>
  </si>
  <si>
    <t>First year current reg period</t>
  </si>
  <si>
    <t>Pass through start year</t>
  </si>
  <si>
    <t>Cost pass through amount</t>
  </si>
  <si>
    <t>$ million</t>
  </si>
  <si>
    <t>Allowance</t>
  </si>
  <si>
    <t>Actual payments</t>
  </si>
  <si>
    <t>Materiality threshold</t>
  </si>
  <si>
    <t>Materiality threshold (1% of MAR)</t>
  </si>
  <si>
    <t>Pass through amount exceeds materiality threshold?</t>
  </si>
  <si>
    <t>Notes</t>
  </si>
  <si>
    <t>Please refer to chapter 3 of the guidelines for the reasoning behind the AER's calculations.</t>
  </si>
  <si>
    <t>Month</t>
  </si>
  <si>
    <t>Monthly Charges 
$</t>
  </si>
  <si>
    <t>Usage and Other Charges 
$</t>
  </si>
  <si>
    <t>TOTAL $</t>
  </si>
  <si>
    <t>Summary - Network Support Costs Incurred 2018–19 ($ Dec 2018)</t>
  </si>
  <si>
    <t>Summary - Network Support Costs Incurred 2019–20 ($ Dec 2019)</t>
  </si>
  <si>
    <t>Summary - Network Support Costs Incurred 2020–21 ($ Dec 2020)</t>
  </si>
  <si>
    <t>Summary - Network Support Costs Incurred 2021-22 ($ Dec 2021)</t>
  </si>
  <si>
    <t>Summary - Network Support Costs Incurred 2022-23 ($ Dec 2022)</t>
  </si>
  <si>
    <t>Reversal of Adjustment</t>
  </si>
  <si>
    <t>Generation Required 12th Nov Port Lincoln</t>
  </si>
  <si>
    <t>FFR variable costs for Outage</t>
  </si>
  <si>
    <t>Connection Charges True-up for July-Dec 22</t>
  </si>
  <si>
    <t>True up + Usage Charges</t>
  </si>
  <si>
    <t>Total $2018–19</t>
  </si>
  <si>
    <t>Total $2019–20</t>
  </si>
  <si>
    <t>Total $2020–21</t>
  </si>
  <si>
    <t>Total $2021-22</t>
  </si>
  <si>
    <t>Total $2022-23</t>
  </si>
  <si>
    <t>SAP</t>
  </si>
  <si>
    <t xml:space="preserve">Included in FY19 </t>
  </si>
  <si>
    <t>RMA - Network Support Rebate Accrual June 18</t>
  </si>
  <si>
    <t>Load bank charges adjustment July 2019</t>
  </si>
  <si>
    <t>Reliability Rebate Invoiced for 2017/18</t>
  </si>
  <si>
    <t>Load bank charges adjustment July 2019 incl in FY19 return</t>
  </si>
  <si>
    <t>Posting Date</t>
  </si>
  <si>
    <t>Document Date</t>
  </si>
  <si>
    <t>Document Number</t>
  </si>
  <si>
    <t>Cost Center</t>
  </si>
  <si>
    <t>Object</t>
  </si>
  <si>
    <t>Cost Element</t>
  </si>
  <si>
    <t>Value in Obj. Crcy</t>
  </si>
  <si>
    <t>Val/COArea Crcy</t>
  </si>
  <si>
    <t>Value TranCurr</t>
  </si>
  <si>
    <t>Business Transaction</t>
  </si>
  <si>
    <t>Document Header Text</t>
  </si>
  <si>
    <t>Unit of Measure</t>
  </si>
  <si>
    <t>Total quantity</t>
  </si>
  <si>
    <t>Personnel Number</t>
  </si>
  <si>
    <t>Business Area</t>
  </si>
  <si>
    <t>Functional Area</t>
  </si>
  <si>
    <t>Partner Object</t>
  </si>
  <si>
    <t>Period</t>
  </si>
  <si>
    <t>Dr/Cr indicator</t>
  </si>
  <si>
    <t>Partner Object Type</t>
  </si>
  <si>
    <t>Partner object type</t>
  </si>
  <si>
    <t>Partner order no.</t>
  </si>
  <si>
    <t>Purchase Order Text</t>
  </si>
  <si>
    <t>Purchasing Document</t>
  </si>
  <si>
    <t>CO Partner Object Name</t>
  </si>
  <si>
    <t>Partner-CCtr</t>
  </si>
  <si>
    <t>1130133221</t>
  </si>
  <si>
    <t>616010</t>
  </si>
  <si>
    <t>COIN</t>
  </si>
  <si>
    <t/>
  </si>
  <si>
    <t>0</t>
  </si>
  <si>
    <t>R</t>
  </si>
  <si>
    <t>5</t>
  </si>
  <si>
    <t>C</t>
  </si>
  <si>
    <t>2721229</t>
  </si>
  <si>
    <t>D</t>
  </si>
  <si>
    <t>FFR EM22004 SECOND TERM FY2023-2024</t>
  </si>
  <si>
    <t>Fast Frequency Response - Torrens Island</t>
  </si>
  <si>
    <t>2723725</t>
  </si>
  <si>
    <t>ACCREV</t>
  </si>
  <si>
    <t>2</t>
  </si>
  <si>
    <t>3</t>
  </si>
  <si>
    <t>4</t>
  </si>
  <si>
    <t>6</t>
  </si>
  <si>
    <t>10</t>
  </si>
  <si>
    <t>FAA - FRR Inertia Fees -</t>
  </si>
  <si>
    <t>1</t>
  </si>
  <si>
    <t>CO Object Name</t>
  </si>
  <si>
    <t>Cost element name</t>
  </si>
  <si>
    <t>Source Object</t>
  </si>
  <si>
    <t>Source object name</t>
  </si>
  <si>
    <t>Source object type</t>
  </si>
  <si>
    <t>A00039BE00</t>
  </si>
  <si>
    <t>NWK Fast Freq Resp</t>
  </si>
  <si>
    <t>Fast Frequency Respo</t>
  </si>
  <si>
    <t>A0003A5J00</t>
  </si>
  <si>
    <t>FAR - Move IT costs</t>
  </si>
  <si>
    <t>A0003A5N00</t>
  </si>
  <si>
    <t>A0003AR400</t>
  </si>
  <si>
    <t>A0003BSR00</t>
  </si>
  <si>
    <t>A0003D2000</t>
  </si>
  <si>
    <t>A0003D7I00</t>
  </si>
  <si>
    <t>A0003G1P00</t>
  </si>
  <si>
    <t>A0003H3R00</t>
  </si>
  <si>
    <t>A0003HGQ00</t>
  </si>
  <si>
    <t>FFR EM22004 Termination Fee</t>
  </si>
  <si>
    <t>A0003JBQ00</t>
  </si>
  <si>
    <t>A0003JW300</t>
  </si>
  <si>
    <t>A0003MDZ00</t>
  </si>
  <si>
    <t>FAR - EG.01013 to corr ac</t>
  </si>
  <si>
    <t>A0003P3F00</t>
  </si>
  <si>
    <t>FAR - MOve FFR cost</t>
  </si>
  <si>
    <t>A000413B00</t>
  </si>
  <si>
    <t>FAR- WO Energy Locals</t>
  </si>
  <si>
    <t>Fixed Fee Adjustment FY24</t>
  </si>
  <si>
    <t>FFR Fixed Fee until Termination date July -19 Sept</t>
  </si>
  <si>
    <t>Reversal of FY23/24 Energy Locals accrual not paid</t>
  </si>
  <si>
    <t xml:space="preserve">FFR Termination fee </t>
  </si>
  <si>
    <t>Resource Type</t>
  </si>
  <si>
    <t>Total Value</t>
  </si>
  <si>
    <t>External Cost</t>
  </si>
  <si>
    <t>SA FFR consultancy</t>
  </si>
  <si>
    <t>Contract drafting fees incurred FFR001</t>
  </si>
  <si>
    <t>SA Fast Frequency Response Proposal</t>
  </si>
  <si>
    <t>Advice for a Response to AER - FFR</t>
  </si>
  <si>
    <t>FFR Scheme for Dalrymple BESS</t>
  </si>
  <si>
    <t>Internal Labour</t>
  </si>
  <si>
    <t>FFR Inertia Support - Labour Nwk Dev SMT</t>
  </si>
  <si>
    <t>FFR Inertia Support - Labour Pwr Sys Pla</t>
  </si>
  <si>
    <t>FFR Inertia Support - Labour Supplier Re</t>
  </si>
  <si>
    <t>FFR Inertia Support - Labour Legal &amp; Ris</t>
  </si>
  <si>
    <t>FFR Internal Labour Support</t>
  </si>
  <si>
    <t>Grand Total</t>
  </si>
  <si>
    <t>Item</t>
  </si>
  <si>
    <t xml:space="preserve">Termination Fee </t>
  </si>
  <si>
    <t>Main Grid System Support Current Year</t>
  </si>
  <si>
    <t>Fin Year</t>
  </si>
  <si>
    <t>(Multiple Items)</t>
  </si>
  <si>
    <t>Sum of Val/COArea Crcy</t>
  </si>
  <si>
    <t>Adj</t>
  </si>
  <si>
    <t>Project</t>
  </si>
  <si>
    <t>Type</t>
  </si>
  <si>
    <t>Costs</t>
  </si>
  <si>
    <t>Transfer Current year</t>
  </si>
  <si>
    <t>Write off Prior Year</t>
  </si>
  <si>
    <t>EC.15149</t>
  </si>
  <si>
    <t>External costs</t>
  </si>
  <si>
    <t>GHD-Cost Info HV Plant System Strength</t>
  </si>
  <si>
    <t>HoustonKemp-PADR Review-System Strength</t>
  </si>
  <si>
    <t>MHI-Engineering Consultancy</t>
  </si>
  <si>
    <t>P100 Phase Delivery</t>
  </si>
  <si>
    <t>P110 Project Controls</t>
  </si>
  <si>
    <t>P140 Contracts &amp; Procurement</t>
  </si>
  <si>
    <t>P170 Stakeholder, Approvals</t>
  </si>
  <si>
    <t>P190 Network Planning Support</t>
  </si>
  <si>
    <t>P420 Land, Easement and Approvals</t>
  </si>
  <si>
    <t>FY25 Write-off</t>
  </si>
  <si>
    <t>EC.15149 Total</t>
  </si>
  <si>
    <t>EG.10052</t>
  </si>
  <si>
    <t>Allocation from EC.15149 to EG.10052</t>
  </si>
  <si>
    <t>EG.10052 Total</t>
  </si>
  <si>
    <t>Networks support Usage per Ledger</t>
  </si>
  <si>
    <t>Per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</si>
</sst>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\ ;\(#,##0\)"/>
    <numFmt numFmtId="165" formatCode="0.0%"/>
    <numFmt numFmtId="166" formatCode="_([$€-2]* #,##0.00_);_([$€-2]* \(#,##0.00\);_([$€-2]* &quot;-&quot;??_)"/>
    <numFmt numFmtId="167" formatCode="_-* #,##0.00_-;[Red]\(#,##0.00\)_-;_-* &quot;-&quot;??_-;_-@_-"/>
    <numFmt numFmtId="168" formatCode="mm/dd/yy"/>
    <numFmt numFmtId="169" formatCode="0_);[Red]\(0\)"/>
    <numFmt numFmtId="170" formatCode="_(* #,##0.0_);_(* \(#,##0.0\);_(* &quot;-&quot;?_);_(@_)"/>
    <numFmt numFmtId="171" formatCode="_(* #,##0_);_(* \(#,##0\);_(* &quot;-&quot;?_);_(@_)"/>
    <numFmt numFmtId="172" formatCode="#,##0.0_);\(#,##0.0\)"/>
    <numFmt numFmtId="173" formatCode="#,##0_ ;\-#,##0\ "/>
    <numFmt numFmtId="174" formatCode="#,##0;[Red]\(#,##0.0\)"/>
    <numFmt numFmtId="175" formatCode="#,##0_ ;[Red]\(#,##0\)\ "/>
    <numFmt numFmtId="176" formatCode="#,##0.00;\(#,##0.00\)"/>
    <numFmt numFmtId="177" formatCode="_)d\-mmm\-yy_)"/>
    <numFmt numFmtId="178" formatCode="_(#,##0.0_);\(#,##0.0\);_(&quot;-&quot;_)"/>
    <numFmt numFmtId="179" formatCode="_(###0_);\(###0\);_(###0_)"/>
    <numFmt numFmtId="180" formatCode="#,##0.0000_);[Red]\(#,##0.0000\)"/>
    <numFmt numFmtId="181" formatCode="#,##0.000_ ;[Red]\-#,##0.000\ "/>
    <numFmt numFmtId="182" formatCode="#,##0.000"/>
    <numFmt numFmtId="183" formatCode="_-* #,##0_-;\-* #,##0_-;_-* &quot;-&quot;??_-;_-@_-"/>
    <numFmt numFmtId="184" formatCode="#,##0.00\ ;\(#,##0.00\)"/>
    <numFmt numFmtId="185" formatCode="#,##0.00000000"/>
    <numFmt numFmtId="186" formatCode="0.00000000"/>
  </numFmts>
  <fonts count="87">
    <font>
      <sz val="10"/>
      <color theme="1"/>
      <name val="Trebuchet M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6"/>
      <color indexed="9"/>
      <name val="Arial"/>
      <family val="2"/>
    </font>
    <font>
      <b/>
      <sz val="12"/>
      <color theme="0"/>
      <name val="Calibri"/>
      <family val="2"/>
      <scheme val="minor"/>
    </font>
    <font>
      <sz val="11"/>
      <color theme="1"/>
      <name val="Arial"/>
      <family val="2"/>
    </font>
    <font>
      <sz val="10"/>
      <name val="Helv"/>
      <charset val="204"/>
    </font>
    <font>
      <sz val="14"/>
      <name val="System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9"/>
      <name val="AGaramond"/>
    </font>
    <font>
      <sz val="10"/>
      <name val="Times New Roman"/>
      <family val="1"/>
    </font>
    <font>
      <sz val="11"/>
      <color indexed="20"/>
      <name val="Calibri"/>
      <family val="2"/>
    </font>
    <font>
      <sz val="10"/>
      <name val="Helvetica"/>
      <family val="2"/>
    </font>
    <font>
      <sz val="10"/>
      <color indexed="12"/>
      <name val="Helvetica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sz val="10"/>
      <name val="Verdana"/>
      <family val="2"/>
    </font>
    <font>
      <sz val="10"/>
      <color indexed="24"/>
      <name val="Arial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9"/>
      <name val="GillSans"/>
      <family val="2"/>
    </font>
    <font>
      <sz val="9"/>
      <name val="GillSans Light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8.5"/>
      <name val="Univers 65"/>
      <family val="2"/>
    </font>
    <font>
      <u/>
      <sz val="11"/>
      <color indexed="12"/>
      <name val="Calibri"/>
      <family val="2"/>
    </font>
    <font>
      <b/>
      <sz val="10"/>
      <color indexed="56"/>
      <name val="Wingdings"/>
      <charset val="2"/>
    </font>
    <font>
      <b/>
      <u/>
      <sz val="8"/>
      <color indexed="56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2"/>
      <color indexed="14"/>
      <name val="Arial"/>
      <family val="2"/>
    </font>
    <font>
      <sz val="11"/>
      <color indexed="60"/>
      <name val="Calibri"/>
      <family val="2"/>
    </font>
    <font>
      <sz val="8"/>
      <name val="Palatino"/>
      <family val="1"/>
    </font>
    <font>
      <b/>
      <sz val="11"/>
      <color indexed="63"/>
      <name val="Calibri"/>
      <family val="2"/>
    </font>
    <font>
      <sz val="8.5"/>
      <name val="Univers 55"/>
      <family val="2"/>
    </font>
    <font>
      <sz val="10"/>
      <color indexed="18"/>
      <name val="Times New Roman"/>
      <family val="1"/>
    </font>
    <font>
      <b/>
      <sz val="10"/>
      <name val="MS Sans Serif"/>
      <family val="2"/>
    </font>
    <font>
      <b/>
      <sz val="18"/>
      <color indexed="62"/>
      <name val="Cambria"/>
      <family val="2"/>
    </font>
    <font>
      <b/>
      <sz val="14"/>
      <name val="Arial"/>
      <family val="2"/>
    </font>
    <font>
      <sz val="9"/>
      <color indexed="21"/>
      <name val="Helvetica-Black"/>
    </font>
    <font>
      <b/>
      <sz val="9"/>
      <name val="Palatino"/>
      <family val="1"/>
    </font>
    <font>
      <sz val="7"/>
      <name val="Palatino"/>
      <family val="1"/>
    </font>
    <font>
      <sz val="12"/>
      <name val="Palatino"/>
      <family val="1"/>
    </font>
    <font>
      <sz val="11"/>
      <name val="Helvetica-Black"/>
    </font>
    <font>
      <sz val="12"/>
      <color indexed="12"/>
      <name val="Arial MT"/>
    </font>
    <font>
      <b/>
      <u/>
      <sz val="9.5"/>
      <color indexed="56"/>
      <name val="Arial"/>
      <family val="2"/>
    </font>
    <font>
      <u/>
      <sz val="8"/>
      <color indexed="56"/>
      <name val="Arial"/>
      <family val="2"/>
    </font>
    <font>
      <sz val="11"/>
      <color indexed="10"/>
      <name val="Calibri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9"/>
      <name val="Arial"/>
      <family val="2"/>
    </font>
    <font>
      <sz val="12"/>
      <color rgb="FF1E1E1E"/>
      <name val="Segoe UI"/>
      <family val="2"/>
    </font>
    <font>
      <b/>
      <sz val="30"/>
      <color theme="1"/>
      <name val="Trebuchet M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2"/>
      <color indexed="47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  <font>
      <sz val="12"/>
      <color indexed="9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9"/>
      <color indexed="81"/>
      <name val="Tahoma"/>
      <family val="2"/>
    </font>
    <font>
      <b/>
      <sz val="10"/>
      <color theme="1"/>
      <name val="Trebuchet MS"/>
      <family val="2"/>
    </font>
    <font>
      <b/>
      <sz val="10"/>
      <color rgb="FFFF0000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8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mediumGray">
        <fgColor indexed="22"/>
      </patternFill>
    </fill>
    <fill>
      <patternFill patternType="solid">
        <fgColor theme="4" tint="0.39997558519241921"/>
        <bgColor indexed="64"/>
      </patternFill>
    </fill>
    <fill>
      <patternFill patternType="gray0625">
        <bgColor indexed="44"/>
      </patternFill>
    </fill>
    <fill>
      <patternFill patternType="solid">
        <fgColor indexed="1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medium">
        <color indexed="3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79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16" fillId="11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1" fontId="4" fillId="12" borderId="0" applyFont="0" applyBorder="0" applyAlignment="0">
      <alignment horizontal="right"/>
      <protection locked="0"/>
    </xf>
    <xf numFmtId="41" fontId="4" fillId="10" borderId="0" applyFont="0" applyBorder="0">
      <alignment horizontal="right"/>
      <protection locked="0"/>
    </xf>
    <xf numFmtId="0" fontId="2" fillId="0" borderId="0"/>
    <xf numFmtId="0" fontId="4" fillId="0" borderId="0" applyFill="0"/>
    <xf numFmtId="0" fontId="16" fillId="13" borderId="0">
      <alignment horizontal="left" vertical="center"/>
      <protection locked="0"/>
    </xf>
    <xf numFmtId="0" fontId="17" fillId="14" borderId="0">
      <alignment vertical="center"/>
      <protection locked="0"/>
    </xf>
    <xf numFmtId="0" fontId="4" fillId="0" borderId="0"/>
    <xf numFmtId="0" fontId="4" fillId="0" borderId="0"/>
    <xf numFmtId="0" fontId="4" fillId="0" borderId="0"/>
    <xf numFmtId="166" fontId="4" fillId="0" borderId="0"/>
    <xf numFmtId="0" fontId="19" fillId="0" borderId="0"/>
    <xf numFmtId="0" fontId="19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167" fontId="13" fillId="0" borderId="0"/>
    <xf numFmtId="167" fontId="13" fillId="0" borderId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3" fillId="0" borderId="0"/>
    <xf numFmtId="42" fontId="24" fillId="0" borderId="0" applyFont="0" applyFill="0" applyBorder="0" applyAlignment="0" applyProtection="0"/>
    <xf numFmtId="0" fontId="25" fillId="37" borderId="0" applyNumberFormat="0" applyBorder="0" applyAlignment="0" applyProtection="0"/>
    <xf numFmtId="0" fontId="26" fillId="0" borderId="0" applyNumberFormat="0" applyFill="0" applyBorder="0" applyAlignment="0"/>
    <xf numFmtId="41" fontId="4" fillId="9" borderId="0" applyNumberFormat="0" applyFont="0" applyBorder="0" applyAlignment="0">
      <alignment horizontal="right"/>
    </xf>
    <xf numFmtId="41" fontId="4" fillId="9" borderId="0" applyNumberFormat="0" applyFont="0" applyBorder="0" applyAlignment="0">
      <alignment horizontal="right"/>
    </xf>
    <xf numFmtId="0" fontId="27" fillId="0" borderId="0" applyNumberFormat="0" applyFill="0" applyBorder="0" applyAlignment="0">
      <protection locked="0"/>
    </xf>
    <xf numFmtId="0" fontId="28" fillId="21" borderId="16" applyNumberFormat="0" applyAlignment="0" applyProtection="0"/>
    <xf numFmtId="0" fontId="29" fillId="38" borderId="17" applyNumberFormat="0" applyAlignment="0" applyProtection="0"/>
    <xf numFmtId="41" fontId="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3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166" fontId="2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35" fillId="0" borderId="0"/>
    <xf numFmtId="0" fontId="36" fillId="0" borderId="0"/>
    <xf numFmtId="0" fontId="37" fillId="42" borderId="0" applyNumberFormat="0" applyBorder="0" applyAlignment="0" applyProtection="0"/>
    <xf numFmtId="0" fontId="6" fillId="0" borderId="0" applyFill="0" applyBorder="0">
      <alignment vertical="center"/>
    </xf>
    <xf numFmtId="0" fontId="38" fillId="0" borderId="18" applyNumberFormat="0" applyFill="0" applyAlignment="0" applyProtection="0"/>
    <xf numFmtId="0" fontId="6" fillId="0" borderId="0" applyFill="0" applyBorder="0">
      <alignment vertical="center"/>
    </xf>
    <xf numFmtId="0" fontId="14" fillId="0" borderId="0" applyFill="0" applyBorder="0">
      <alignment vertical="center"/>
    </xf>
    <xf numFmtId="0" fontId="39" fillId="0" borderId="19" applyNumberFormat="0" applyFill="0" applyAlignment="0" applyProtection="0"/>
    <xf numFmtId="0" fontId="14" fillId="0" borderId="0" applyFill="0" applyBorder="0">
      <alignment vertical="center"/>
    </xf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15" fillId="0" borderId="0" applyFill="0" applyBorder="0">
      <alignment vertical="center"/>
    </xf>
    <xf numFmtId="0" fontId="15" fillId="0" borderId="0" applyFill="0" applyBorder="0">
      <alignment vertical="center"/>
    </xf>
    <xf numFmtId="0" fontId="13" fillId="0" borderId="0" applyFill="0" applyBorder="0">
      <alignment vertical="center"/>
    </xf>
    <xf numFmtId="0" fontId="40" fillId="0" borderId="0" applyNumberFormat="0" applyFill="0" applyBorder="0" applyAlignment="0" applyProtection="0"/>
    <xf numFmtId="0" fontId="13" fillId="0" borderId="0" applyFill="0" applyBorder="0">
      <alignment vertical="center"/>
    </xf>
    <xf numFmtId="165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Fill="0" applyBorder="0">
      <alignment horizontal="center" vertical="center"/>
      <protection locked="0"/>
    </xf>
    <xf numFmtId="0" fontId="44" fillId="0" borderId="0" applyFill="0" applyBorder="0">
      <alignment horizontal="left" vertical="center"/>
      <protection locked="0"/>
    </xf>
    <xf numFmtId="170" fontId="4" fillId="10" borderId="0" applyFont="0" applyBorder="0">
      <alignment horizontal="right"/>
    </xf>
    <xf numFmtId="0" fontId="45" fillId="19" borderId="16" applyNumberFormat="0" applyAlignment="0" applyProtection="0"/>
    <xf numFmtId="41" fontId="4" fillId="43" borderId="0" applyFont="0" applyBorder="0" applyAlignment="0">
      <alignment horizontal="right"/>
      <protection locked="0"/>
    </xf>
    <xf numFmtId="41" fontId="4" fillId="12" borderId="0" applyFont="0" applyBorder="0" applyAlignment="0">
      <alignment horizontal="right"/>
      <protection locked="0"/>
    </xf>
    <xf numFmtId="171" fontId="4" fillId="44" borderId="0" applyFont="0" applyBorder="0">
      <alignment horizontal="right"/>
      <protection locked="0"/>
    </xf>
    <xf numFmtId="171" fontId="4" fillId="44" borderId="0" applyFont="0" applyBorder="0">
      <alignment horizontal="right"/>
      <protection locked="0"/>
    </xf>
    <xf numFmtId="41" fontId="4" fillId="10" borderId="0" applyFont="0" applyBorder="0">
      <alignment horizontal="right"/>
      <protection locked="0"/>
    </xf>
    <xf numFmtId="0" fontId="13" fillId="9" borderId="0"/>
    <xf numFmtId="0" fontId="46" fillId="0" borderId="21" applyNumberFormat="0" applyFill="0" applyAlignment="0" applyProtection="0"/>
    <xf numFmtId="172" fontId="47" fillId="0" borderId="0"/>
    <xf numFmtId="0" fontId="5" fillId="0" borderId="0" applyFill="0" applyBorder="0">
      <alignment horizontal="left" vertical="center"/>
    </xf>
    <xf numFmtId="0" fontId="48" fillId="22" borderId="0" applyNumberFormat="0" applyBorder="0" applyAlignment="0" applyProtection="0"/>
    <xf numFmtId="173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24" fillId="0" borderId="0"/>
    <xf numFmtId="0" fontId="4" fillId="8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20" borderId="22" applyNumberFormat="0" applyFont="0" applyAlignment="0" applyProtection="0"/>
    <xf numFmtId="0" fontId="50" fillId="21" borderId="23" applyNumberFormat="0" applyAlignment="0" applyProtection="0"/>
    <xf numFmtId="174" fontId="4" fillId="0" borderId="0" applyFill="0" applyBorder="0"/>
    <xf numFmtId="174" fontId="4" fillId="0" borderId="0" applyFill="0" applyBorder="0"/>
    <xf numFmtId="174" fontId="4" fillId="0" borderId="0" applyFill="0" applyBorder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51" fillId="0" borderId="0"/>
    <xf numFmtId="0" fontId="15" fillId="0" borderId="0" applyFill="0" applyBorder="0">
      <alignment vertical="center"/>
    </xf>
    <xf numFmtId="0" fontId="30" fillId="0" borderId="0" applyNumberFormat="0" applyFont="0" applyFill="0" applyBorder="0" applyAlignment="0" applyProtection="0">
      <alignment horizontal="left"/>
    </xf>
    <xf numFmtId="15" fontId="30" fillId="0" borderId="0" applyFont="0" applyFill="0" applyBorder="0" applyAlignment="0" applyProtection="0"/>
    <xf numFmtId="4" fontId="30" fillId="0" borderId="0" applyFont="0" applyFill="0" applyBorder="0" applyAlignment="0" applyProtection="0"/>
    <xf numFmtId="175" fontId="52" fillId="0" borderId="4"/>
    <xf numFmtId="0" fontId="53" fillId="0" borderId="14">
      <alignment horizontal="center"/>
    </xf>
    <xf numFmtId="3" fontId="30" fillId="0" borderId="0" applyFont="0" applyFill="0" applyBorder="0" applyAlignment="0" applyProtection="0"/>
    <xf numFmtId="0" fontId="30" fillId="45" borderId="0" applyNumberFormat="0" applyFont="0" applyBorder="0" applyAlignment="0" applyProtection="0"/>
    <xf numFmtId="176" fontId="4" fillId="0" borderId="0"/>
    <xf numFmtId="176" fontId="4" fillId="0" borderId="0"/>
    <xf numFmtId="176" fontId="4" fillId="0" borderId="0"/>
    <xf numFmtId="177" fontId="13" fillId="0" borderId="0" applyFill="0" applyBorder="0">
      <alignment horizontal="right" vertical="center"/>
    </xf>
    <xf numFmtId="178" fontId="13" fillId="0" borderId="0" applyFill="0" applyBorder="0">
      <alignment horizontal="right" vertical="center"/>
    </xf>
    <xf numFmtId="179" fontId="13" fillId="0" borderId="0" applyFill="0" applyBorder="0">
      <alignment horizontal="right" vertical="center"/>
    </xf>
    <xf numFmtId="0" fontId="4" fillId="20" borderId="0" applyNumberFormat="0" applyFont="0" applyBorder="0" applyAlignment="0" applyProtection="0"/>
    <xf numFmtId="0" fontId="4" fillId="20" borderId="0" applyNumberFormat="0" applyFont="0" applyBorder="0" applyAlignment="0" applyProtection="0"/>
    <xf numFmtId="0" fontId="4" fillId="21" borderId="0" applyNumberFormat="0" applyFont="0" applyBorder="0" applyAlignment="0" applyProtection="0"/>
    <xf numFmtId="0" fontId="4" fillId="21" borderId="0" applyNumberFormat="0" applyFont="0" applyBorder="0" applyAlignment="0" applyProtection="0"/>
    <xf numFmtId="0" fontId="4" fillId="23" borderId="0" applyNumberFormat="0" applyFont="0" applyBorder="0" applyAlignment="0" applyProtection="0"/>
    <xf numFmtId="0" fontId="4" fillId="23" borderId="0" applyNumberFormat="0" applyFont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23" borderId="0" applyNumberFormat="0" applyFont="0" applyBorder="0" applyAlignment="0" applyProtection="0"/>
    <xf numFmtId="0" fontId="4" fillId="23" borderId="0" applyNumberFormat="0" applyFont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Border="0" applyAlignment="0" applyProtection="0"/>
    <xf numFmtId="0" fontId="4" fillId="0" borderId="0" applyNumberFormat="0" applyFont="0" applyBorder="0" applyAlignment="0" applyProtection="0"/>
    <xf numFmtId="0" fontId="5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0" fontId="55" fillId="0" borderId="0"/>
    <xf numFmtId="15" fontId="4" fillId="0" borderId="0"/>
    <xf numFmtId="15" fontId="4" fillId="0" borderId="0"/>
    <xf numFmtId="15" fontId="4" fillId="0" borderId="0"/>
    <xf numFmtId="10" fontId="4" fillId="0" borderId="0"/>
    <xf numFmtId="10" fontId="4" fillId="0" borderId="0"/>
    <xf numFmtId="10" fontId="4" fillId="0" borderId="0"/>
    <xf numFmtId="0" fontId="56" fillId="15" borderId="12" applyBorder="0" applyProtection="0">
      <alignment horizontal="centerContinuous" vertical="center"/>
    </xf>
    <xf numFmtId="0" fontId="57" fillId="0" borderId="0" applyBorder="0" applyProtection="0">
      <alignment vertical="center"/>
    </xf>
    <xf numFmtId="0" fontId="58" fillId="0" borderId="0">
      <alignment horizontal="left"/>
    </xf>
    <xf numFmtId="0" fontId="58" fillId="0" borderId="5" applyFill="0" applyBorder="0" applyProtection="0">
      <alignment horizontal="left" vertical="top"/>
    </xf>
    <xf numFmtId="49" fontId="4" fillId="0" borderId="0" applyFont="0" applyFill="0" applyBorder="0" applyAlignment="0" applyProtection="0"/>
    <xf numFmtId="0" fontId="59" fillId="0" borderId="0"/>
    <xf numFmtId="49" fontId="4" fillId="0" borderId="0" applyFont="0" applyFill="0" applyBorder="0" applyAlignment="0" applyProtection="0"/>
    <xf numFmtId="0" fontId="60" fillId="0" borderId="0"/>
    <xf numFmtId="0" fontId="60" fillId="0" borderId="0"/>
    <xf numFmtId="0" fontId="59" fillId="0" borderId="0"/>
    <xf numFmtId="172" fontId="61" fillId="0" borderId="0"/>
    <xf numFmtId="0" fontId="54" fillId="0" borderId="0" applyNumberFormat="0" applyFill="0" applyBorder="0" applyAlignment="0" applyProtection="0"/>
    <xf numFmtId="0" fontId="62" fillId="0" borderId="0" applyFill="0" applyBorder="0">
      <alignment horizontal="left" vertical="center"/>
      <protection locked="0"/>
    </xf>
    <xf numFmtId="0" fontId="59" fillId="0" borderId="0"/>
    <xf numFmtId="0" fontId="63" fillId="0" borderId="0" applyFill="0" applyBorder="0">
      <alignment horizontal="left" vertical="center"/>
      <protection locked="0"/>
    </xf>
    <xf numFmtId="0" fontId="33" fillId="0" borderId="24" applyNumberFormat="0" applyFill="0" applyAlignment="0" applyProtection="0"/>
    <xf numFmtId="0" fontId="64" fillId="0" borderId="0" applyNumberFormat="0" applyFill="0" applyBorder="0" applyAlignment="0" applyProtection="0"/>
    <xf numFmtId="180" fontId="4" fillId="0" borderId="12" applyBorder="0" applyProtection="0">
      <alignment horizontal="right"/>
    </xf>
    <xf numFmtId="180" fontId="4" fillId="0" borderId="12" applyBorder="0" applyProtection="0">
      <alignment horizontal="right"/>
    </xf>
    <xf numFmtId="180" fontId="4" fillId="0" borderId="12" applyBorder="0" applyProtection="0">
      <alignment horizontal="right"/>
    </xf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166" fontId="4" fillId="0" borderId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41" fontId="4" fillId="9" borderId="0" applyNumberFormat="0" applyFont="0" applyBorder="0" applyAlignment="0">
      <alignment horizontal="right"/>
    </xf>
    <xf numFmtId="0" fontId="28" fillId="21" borderId="16" applyNumberFormat="0" applyAlignment="0" applyProtection="0"/>
    <xf numFmtId="0" fontId="28" fillId="21" borderId="16" applyNumberFormat="0" applyAlignment="0" applyProtection="0"/>
    <xf numFmtId="0" fontId="29" fillId="38" borderId="17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9" fontId="66" fillId="46" borderId="25">
      <alignment horizontal="center" vertical="center" wrapText="1"/>
    </xf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170" fontId="4" fillId="10" borderId="0" applyFont="0" applyBorder="0">
      <alignment horizontal="right"/>
    </xf>
    <xf numFmtId="165" fontId="4" fillId="10" borderId="0" applyFont="0" applyBorder="0" applyAlignment="0"/>
    <xf numFmtId="0" fontId="45" fillId="19" borderId="16" applyNumberFormat="0" applyAlignment="0" applyProtection="0"/>
    <xf numFmtId="0" fontId="45" fillId="19" borderId="16" applyNumberFormat="0" applyAlignment="0" applyProtection="0"/>
    <xf numFmtId="41" fontId="4" fillId="43" borderId="0" applyFont="0" applyBorder="0" applyAlignment="0">
      <alignment horizontal="right"/>
      <protection locked="0"/>
    </xf>
    <xf numFmtId="41" fontId="4" fillId="43" borderId="0" applyFont="0" applyBorder="0" applyAlignment="0">
      <alignment horizontal="right"/>
      <protection locked="0"/>
    </xf>
    <xf numFmtId="41" fontId="4" fillId="43" borderId="0" applyFont="0" applyBorder="0" applyAlignment="0">
      <alignment horizontal="right"/>
      <protection locked="0"/>
    </xf>
    <xf numFmtId="41" fontId="4" fillId="43" borderId="0" applyFont="0" applyBorder="0" applyAlignment="0">
      <alignment horizontal="right"/>
      <protection locked="0"/>
    </xf>
    <xf numFmtId="41" fontId="4" fillId="12" borderId="0" applyFont="0" applyBorder="0" applyAlignment="0">
      <alignment horizontal="right"/>
      <protection locked="0"/>
    </xf>
    <xf numFmtId="10" fontId="4" fillId="12" borderId="0" applyFont="0" applyBorder="0">
      <alignment horizontal="right"/>
      <protection locked="0"/>
    </xf>
    <xf numFmtId="3" fontId="4" fillId="47" borderId="0" applyFont="0" applyBorder="0">
      <protection locked="0"/>
    </xf>
    <xf numFmtId="165" fontId="14" fillId="47" borderId="0" applyBorder="0" applyAlignment="0">
      <protection locked="0"/>
    </xf>
    <xf numFmtId="171" fontId="4" fillId="44" borderId="0" applyFont="0" applyBorder="0">
      <alignment horizontal="right"/>
      <protection locked="0"/>
    </xf>
    <xf numFmtId="41" fontId="4" fillId="10" borderId="0" applyFont="0" applyBorder="0">
      <alignment horizontal="right"/>
      <protection locked="0"/>
    </xf>
    <xf numFmtId="181" fontId="2" fillId="16" borderId="15">
      <protection locked="0"/>
    </xf>
    <xf numFmtId="181" fontId="2" fillId="16" borderId="15">
      <protection locked="0"/>
    </xf>
    <xf numFmtId="181" fontId="2" fillId="16" borderId="15">
      <protection locked="0"/>
    </xf>
    <xf numFmtId="49" fontId="2" fillId="16" borderId="15" applyFont="0" applyAlignment="0">
      <alignment horizontal="left" vertical="center" wrapText="1"/>
      <protection locked="0"/>
    </xf>
    <xf numFmtId="49" fontId="2" fillId="16" borderId="15" applyFont="0" applyAlignment="0">
      <alignment horizontal="left" vertical="center" wrapText="1"/>
      <protection locked="0"/>
    </xf>
    <xf numFmtId="49" fontId="2" fillId="16" borderId="15" applyFont="0" applyAlignment="0">
      <alignment horizontal="left" vertical="center" wrapText="1"/>
      <protection locked="0"/>
    </xf>
    <xf numFmtId="165" fontId="69" fillId="2" borderId="0" applyBorder="0" applyAlignment="0"/>
    <xf numFmtId="170" fontId="65" fillId="9" borderId="6" applyFont="0" applyBorder="0" applyAlignment="0"/>
    <xf numFmtId="165" fontId="14" fillId="9" borderId="0" applyFont="0" applyBorder="0" applyAlignment="0"/>
    <xf numFmtId="181" fontId="2" fillId="17" borderId="15"/>
    <xf numFmtId="181" fontId="2" fillId="17" borderId="15"/>
    <xf numFmtId="181" fontId="2" fillId="17" borderId="15"/>
    <xf numFmtId="0" fontId="4" fillId="8" borderId="0"/>
    <xf numFmtId="0" fontId="4" fillId="0" borderId="0"/>
    <xf numFmtId="0" fontId="4" fillId="8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8" borderId="0"/>
    <xf numFmtId="0" fontId="4" fillId="8" borderId="0"/>
    <xf numFmtId="0" fontId="4" fillId="0" borderId="0"/>
    <xf numFmtId="0" fontId="31" fillId="0" borderId="0"/>
    <xf numFmtId="0" fontId="21" fillId="0" borderId="0"/>
    <xf numFmtId="0" fontId="21" fillId="0" borderId="0"/>
    <xf numFmtId="0" fontId="4" fillId="0" borderId="0"/>
    <xf numFmtId="0" fontId="4" fillId="0" borderId="0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8" borderId="0"/>
    <xf numFmtId="0" fontId="4" fillId="8" borderId="0"/>
    <xf numFmtId="0" fontId="4" fillId="0" borderId="0"/>
    <xf numFmtId="0" fontId="4" fillId="8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Fill="0"/>
    <xf numFmtId="0" fontId="4" fillId="0" borderId="0"/>
    <xf numFmtId="0" fontId="2" fillId="0" borderId="0"/>
    <xf numFmtId="0" fontId="21" fillId="0" borderId="0"/>
    <xf numFmtId="0" fontId="4" fillId="8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20" borderId="22" applyNumberFormat="0" applyFont="0" applyAlignment="0" applyProtection="0"/>
    <xf numFmtId="0" fontId="4" fillId="20" borderId="22" applyNumberFormat="0" applyFont="0" applyAlignment="0" applyProtection="0"/>
    <xf numFmtId="0" fontId="4" fillId="20" borderId="22" applyNumberFormat="0" applyFont="0" applyAlignment="0" applyProtection="0"/>
    <xf numFmtId="0" fontId="4" fillId="20" borderId="22" applyNumberFormat="0" applyFont="0" applyAlignment="0" applyProtection="0"/>
    <xf numFmtId="0" fontId="4" fillId="20" borderId="22" applyNumberFormat="0" applyFont="0" applyAlignment="0" applyProtection="0"/>
    <xf numFmtId="0" fontId="4" fillId="20" borderId="22" applyNumberFormat="0" applyFont="0" applyAlignment="0" applyProtection="0"/>
    <xf numFmtId="0" fontId="4" fillId="20" borderId="22" applyNumberFormat="0" applyFont="0" applyAlignment="0" applyProtection="0"/>
    <xf numFmtId="0" fontId="4" fillId="20" borderId="22" applyNumberFormat="0" applyFont="0" applyAlignment="0" applyProtection="0"/>
    <xf numFmtId="0" fontId="50" fillId="21" borderId="23" applyNumberFormat="0" applyAlignment="0" applyProtection="0"/>
    <xf numFmtId="0" fontId="50" fillId="21" borderId="23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3" fillId="0" borderId="14">
      <alignment horizontal="center"/>
    </xf>
    <xf numFmtId="0" fontId="53" fillId="0" borderId="14">
      <alignment horizontal="center"/>
    </xf>
    <xf numFmtId="0" fontId="53" fillId="0" borderId="14">
      <alignment horizontal="center"/>
    </xf>
    <xf numFmtId="0" fontId="53" fillId="0" borderId="14">
      <alignment horizontal="center"/>
    </xf>
    <xf numFmtId="0" fontId="53" fillId="0" borderId="14">
      <alignment horizontal="center"/>
    </xf>
    <xf numFmtId="0" fontId="53" fillId="0" borderId="14">
      <alignment horizontal="center"/>
    </xf>
    <xf numFmtId="181" fontId="18" fillId="16" borderId="26">
      <alignment horizontal="right" indent="2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 applyFill="0"/>
    <xf numFmtId="0" fontId="53" fillId="0" borderId="27">
      <alignment horizontal="center"/>
    </xf>
    <xf numFmtId="0" fontId="2" fillId="0" borderId="0"/>
    <xf numFmtId="0" fontId="2" fillId="0" borderId="0"/>
    <xf numFmtId="0" fontId="50" fillId="21" borderId="23" applyNumberFormat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6" fillId="15" borderId="13" applyBorder="0" applyProtection="0">
      <alignment horizontal="centerContinuous" vertical="center"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13" applyBorder="0" applyProtection="0">
      <alignment horizontal="right"/>
    </xf>
    <xf numFmtId="180" fontId="4" fillId="0" borderId="13" applyBorder="0" applyProtection="0">
      <alignment horizontal="right"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31">
    <xf numFmtId="0" fontId="0" fillId="0" borderId="0" xfId="0"/>
    <xf numFmtId="0" fontId="8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64" fontId="8" fillId="0" borderId="1" xfId="0" applyNumberFormat="1" applyFont="1" applyBorder="1"/>
    <xf numFmtId="164" fontId="8" fillId="0" borderId="4" xfId="0" applyNumberFormat="1" applyFont="1" applyBorder="1"/>
    <xf numFmtId="164" fontId="8" fillId="0" borderId="8" xfId="0" applyNumberFormat="1" applyFont="1" applyBorder="1"/>
    <xf numFmtId="0" fontId="7" fillId="0" borderId="11" xfId="0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0" fontId="6" fillId="4" borderId="11" xfId="0" applyFont="1" applyFill="1" applyBorder="1" applyAlignment="1">
      <alignment horizontal="center" vertical="center" wrapText="1"/>
    </xf>
    <xf numFmtId="0" fontId="9" fillId="0" borderId="0" xfId="0" applyFont="1"/>
    <xf numFmtId="164" fontId="8" fillId="5" borderId="1" xfId="0" applyNumberFormat="1" applyFont="1" applyFill="1" applyBorder="1"/>
    <xf numFmtId="164" fontId="8" fillId="5" borderId="4" xfId="0" applyNumberFormat="1" applyFont="1" applyFill="1" applyBorder="1"/>
    <xf numFmtId="164" fontId="8" fillId="5" borderId="8" xfId="0" applyNumberFormat="1" applyFont="1" applyFill="1" applyBorder="1"/>
    <xf numFmtId="164" fontId="0" fillId="0" borderId="0" xfId="0" applyNumberFormat="1"/>
    <xf numFmtId="0" fontId="0" fillId="0" borderId="0" xfId="0" applyAlignment="1">
      <alignment horizontal="right"/>
    </xf>
    <xf numFmtId="164" fontId="8" fillId="0" borderId="0" xfId="0" applyNumberFormat="1" applyFont="1"/>
    <xf numFmtId="43" fontId="0" fillId="0" borderId="0" xfId="6" applyFont="1"/>
    <xf numFmtId="0" fontId="70" fillId="0" borderId="0" xfId="0" quotePrefix="1" applyFont="1"/>
    <xf numFmtId="0" fontId="0" fillId="0" borderId="0" xfId="0" applyAlignment="1">
      <alignment horizontal="left"/>
    </xf>
    <xf numFmtId="0" fontId="12" fillId="0" borderId="0" xfId="7" applyAlignment="1">
      <alignment vertical="top"/>
    </xf>
    <xf numFmtId="164" fontId="8" fillId="0" borderId="0" xfId="0" applyNumberFormat="1" applyFont="1" applyAlignment="1">
      <alignment horizontal="left"/>
    </xf>
    <xf numFmtId="164" fontId="4" fillId="5" borderId="8" xfId="0" applyNumberFormat="1" applyFont="1" applyFill="1" applyBorder="1"/>
    <xf numFmtId="184" fontId="7" fillId="0" borderId="11" xfId="0" applyNumberFormat="1" applyFont="1" applyBorder="1" applyAlignment="1">
      <alignment vertical="center"/>
    </xf>
    <xf numFmtId="0" fontId="0" fillId="0" borderId="28" xfId="0" applyBorder="1"/>
    <xf numFmtId="183" fontId="0" fillId="0" borderId="0" xfId="0" applyNumberFormat="1"/>
    <xf numFmtId="0" fontId="0" fillId="0" borderId="4" xfId="0" applyBorder="1"/>
    <xf numFmtId="183" fontId="71" fillId="0" borderId="0" xfId="0" applyNumberFormat="1" applyFont="1"/>
    <xf numFmtId="0" fontId="0" fillId="9" borderId="11" xfId="0" applyFill="1" applyBorder="1" applyAlignment="1">
      <alignment vertical="top"/>
    </xf>
    <xf numFmtId="0" fontId="0" fillId="9" borderId="11" xfId="0" applyFill="1" applyBorder="1" applyAlignment="1">
      <alignment vertical="top" wrapText="1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182" fontId="0" fillId="0" borderId="0" xfId="0" applyNumberFormat="1" applyAlignment="1">
      <alignment horizontal="right" vertical="top"/>
    </xf>
    <xf numFmtId="14" fontId="0" fillId="48" borderId="11" xfId="0" applyNumberFormat="1" applyFill="1" applyBorder="1" applyAlignment="1">
      <alignment horizontal="right" vertical="top"/>
    </xf>
    <xf numFmtId="0" fontId="0" fillId="48" borderId="11" xfId="0" applyFill="1" applyBorder="1" applyAlignment="1">
      <alignment vertical="top"/>
    </xf>
    <xf numFmtId="4" fontId="0" fillId="48" borderId="11" xfId="0" applyNumberFormat="1" applyFill="1" applyBorder="1" applyAlignment="1">
      <alignment horizontal="right" vertical="top"/>
    </xf>
    <xf numFmtId="3" fontId="0" fillId="48" borderId="11" xfId="0" applyNumberFormat="1" applyFill="1" applyBorder="1" applyAlignment="1">
      <alignment horizontal="right" vertical="top"/>
    </xf>
    <xf numFmtId="0" fontId="72" fillId="0" borderId="0" xfId="575" applyFont="1" applyAlignment="1">
      <alignment horizontal="center"/>
    </xf>
    <xf numFmtId="0" fontId="72" fillId="0" borderId="0" xfId="575" applyFont="1"/>
    <xf numFmtId="0" fontId="1" fillId="0" borderId="0" xfId="0" applyFont="1"/>
    <xf numFmtId="0" fontId="1" fillId="0" borderId="0" xfId="575" applyFont="1"/>
    <xf numFmtId="0" fontId="1" fillId="49" borderId="31" xfId="575" applyFont="1" applyFill="1" applyBorder="1" applyAlignment="1">
      <alignment horizontal="left"/>
    </xf>
    <xf numFmtId="0" fontId="1" fillId="49" borderId="32" xfId="575" applyFont="1" applyFill="1" applyBorder="1" applyAlignment="1">
      <alignment horizontal="center"/>
    </xf>
    <xf numFmtId="17" fontId="74" fillId="50" borderId="33" xfId="575" applyNumberFormat="1" applyFont="1" applyFill="1" applyBorder="1" applyAlignment="1">
      <alignment horizontal="center" vertical="center"/>
    </xf>
    <xf numFmtId="0" fontId="74" fillId="50" borderId="32" xfId="575" applyFont="1" applyFill="1" applyBorder="1" applyAlignment="1">
      <alignment horizontal="center" vertical="center"/>
    </xf>
    <xf numFmtId="0" fontId="75" fillId="49" borderId="31" xfId="575" applyFont="1" applyFill="1" applyBorder="1" applyAlignment="1">
      <alignment horizontal="left" vertical="center"/>
    </xf>
    <xf numFmtId="0" fontId="75" fillId="49" borderId="32" xfId="575" applyFont="1" applyFill="1" applyBorder="1" applyAlignment="1">
      <alignment horizontal="center" vertical="center"/>
    </xf>
    <xf numFmtId="0" fontId="1" fillId="0" borderId="31" xfId="0" applyFont="1" applyBorder="1" applyAlignment="1">
      <alignment vertical="center" wrapText="1"/>
    </xf>
    <xf numFmtId="0" fontId="75" fillId="49" borderId="34" xfId="575" applyFont="1" applyFill="1" applyBorder="1" applyAlignment="1">
      <alignment horizontal="left" vertical="center"/>
    </xf>
    <xf numFmtId="0" fontId="75" fillId="49" borderId="35" xfId="575" applyFont="1" applyFill="1" applyBorder="1" applyAlignment="1">
      <alignment horizontal="center" vertical="center"/>
    </xf>
    <xf numFmtId="0" fontId="75" fillId="0" borderId="0" xfId="575" applyFont="1" applyAlignment="1">
      <alignment horizontal="left" vertical="center"/>
    </xf>
    <xf numFmtId="0" fontId="75" fillId="0" borderId="0" xfId="575" applyFont="1" applyAlignment="1">
      <alignment horizontal="center" vertical="center"/>
    </xf>
    <xf numFmtId="17" fontId="74" fillId="50" borderId="36" xfId="575" applyNumberFormat="1" applyFont="1" applyFill="1" applyBorder="1" applyAlignment="1">
      <alignment horizontal="center" vertical="center"/>
    </xf>
    <xf numFmtId="0" fontId="74" fillId="50" borderId="35" xfId="575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77" fillId="0" borderId="0" xfId="575" applyFont="1" applyAlignment="1">
      <alignment horizontal="center"/>
    </xf>
    <xf numFmtId="0" fontId="78" fillId="2" borderId="2" xfId="575" applyFont="1" applyFill="1" applyBorder="1"/>
    <xf numFmtId="10" fontId="77" fillId="49" borderId="3" xfId="576" applyNumberFormat="1" applyFont="1" applyFill="1" applyBorder="1"/>
    <xf numFmtId="0" fontId="1" fillId="0" borderId="0" xfId="575" applyFont="1" applyAlignment="1">
      <alignment wrapText="1"/>
    </xf>
    <xf numFmtId="17" fontId="79" fillId="0" borderId="0" xfId="575" applyNumberFormat="1" applyFont="1" applyAlignment="1">
      <alignment horizontal="center" vertical="center"/>
    </xf>
    <xf numFmtId="0" fontId="79" fillId="0" borderId="0" xfId="575" applyFont="1" applyAlignment="1">
      <alignment horizontal="center" vertical="center"/>
    </xf>
    <xf numFmtId="0" fontId="78" fillId="2" borderId="5" xfId="575" applyFont="1" applyFill="1" applyBorder="1"/>
    <xf numFmtId="10" fontId="77" fillId="49" borderId="6" xfId="576" applyNumberFormat="1" applyFont="1" applyFill="1" applyBorder="1"/>
    <xf numFmtId="0" fontId="79" fillId="0" borderId="0" xfId="575" applyFont="1"/>
    <xf numFmtId="0" fontId="78" fillId="2" borderId="5" xfId="575" applyFont="1" applyFill="1" applyBorder="1" applyAlignment="1">
      <alignment vertical="top"/>
    </xf>
    <xf numFmtId="10" fontId="77" fillId="3" borderId="6" xfId="576" applyNumberFormat="1" applyFont="1" applyFill="1" applyBorder="1" applyAlignment="1">
      <alignment vertical="top" wrapText="1"/>
    </xf>
    <xf numFmtId="0" fontId="80" fillId="0" borderId="0" xfId="575" applyFont="1"/>
    <xf numFmtId="0" fontId="80" fillId="0" borderId="0" xfId="575" applyFont="1" applyAlignment="1">
      <alignment horizontal="center"/>
    </xf>
    <xf numFmtId="0" fontId="78" fillId="2" borderId="9" xfId="575" applyFont="1" applyFill="1" applyBorder="1"/>
    <xf numFmtId="10" fontId="77" fillId="3" borderId="37" xfId="576" applyNumberFormat="1" applyFont="1" applyFill="1" applyBorder="1" applyAlignment="1">
      <alignment vertical="top" wrapText="1"/>
    </xf>
    <xf numFmtId="0" fontId="81" fillId="0" borderId="0" xfId="575" applyFont="1"/>
    <xf numFmtId="10" fontId="81" fillId="0" borderId="0" xfId="576" applyNumberFormat="1" applyFont="1" applyFill="1" applyAlignment="1">
      <alignment horizontal="right"/>
    </xf>
    <xf numFmtId="0" fontId="77" fillId="0" borderId="1" xfId="575" applyFont="1" applyBorder="1" applyAlignment="1">
      <alignment horizontal="center"/>
    </xf>
    <xf numFmtId="0" fontId="82" fillId="0" borderId="2" xfId="575" applyFont="1" applyBorder="1"/>
    <xf numFmtId="0" fontId="83" fillId="0" borderId="3" xfId="575" applyFont="1" applyBorder="1" applyAlignment="1">
      <alignment horizontal="right"/>
    </xf>
    <xf numFmtId="0" fontId="77" fillId="0" borderId="4" xfId="575" applyFont="1" applyBorder="1" applyAlignment="1">
      <alignment horizontal="center"/>
    </xf>
    <xf numFmtId="0" fontId="83" fillId="0" borderId="5" xfId="575" applyFont="1" applyBorder="1"/>
    <xf numFmtId="0" fontId="83" fillId="0" borderId="6" xfId="575" applyFont="1" applyBorder="1"/>
    <xf numFmtId="0" fontId="77" fillId="0" borderId="5" xfId="575" applyFont="1" applyBorder="1"/>
    <xf numFmtId="185" fontId="77" fillId="49" borderId="6" xfId="575" applyNumberFormat="1" applyFont="1" applyFill="1" applyBorder="1"/>
    <xf numFmtId="43" fontId="1" fillId="0" borderId="0" xfId="577" applyFont="1"/>
    <xf numFmtId="0" fontId="77" fillId="0" borderId="4" xfId="575" applyFont="1" applyBorder="1" applyAlignment="1">
      <alignment horizontal="center" vertical="top"/>
    </xf>
    <xf numFmtId="0" fontId="82" fillId="0" borderId="5" xfId="575" applyFont="1" applyBorder="1" applyAlignment="1">
      <alignment wrapText="1"/>
    </xf>
    <xf numFmtId="185" fontId="82" fillId="0" borderId="6" xfId="575" applyNumberFormat="1" applyFont="1" applyBorder="1"/>
    <xf numFmtId="42" fontId="80" fillId="0" borderId="0" xfId="575" applyNumberFormat="1" applyFont="1"/>
    <xf numFmtId="185" fontId="77" fillId="0" borderId="6" xfId="575" applyNumberFormat="1" applyFont="1" applyBorder="1"/>
    <xf numFmtId="0" fontId="82" fillId="0" borderId="5" xfId="575" applyFont="1" applyBorder="1"/>
    <xf numFmtId="185" fontId="82" fillId="0" borderId="6" xfId="578" applyNumberFormat="1" applyFont="1" applyFill="1" applyBorder="1"/>
    <xf numFmtId="185" fontId="83" fillId="0" borderId="7" xfId="575" applyNumberFormat="1" applyFont="1" applyBorder="1"/>
    <xf numFmtId="0" fontId="77" fillId="0" borderId="8" xfId="575" applyFont="1" applyBorder="1" applyAlignment="1">
      <alignment horizontal="center"/>
    </xf>
    <xf numFmtId="0" fontId="83" fillId="3" borderId="38" xfId="575" applyFont="1" applyFill="1" applyBorder="1"/>
    <xf numFmtId="185" fontId="83" fillId="3" borderId="10" xfId="575" applyNumberFormat="1" applyFont="1" applyFill="1" applyBorder="1"/>
    <xf numFmtId="0" fontId="77" fillId="0" borderId="0" xfId="575" applyFont="1"/>
    <xf numFmtId="186" fontId="82" fillId="0" borderId="6" xfId="575" applyNumberFormat="1" applyFont="1" applyBorder="1"/>
    <xf numFmtId="186" fontId="77" fillId="0" borderId="6" xfId="575" applyNumberFormat="1" applyFont="1" applyBorder="1"/>
    <xf numFmtId="0" fontId="77" fillId="0" borderId="9" xfId="575" applyFont="1" applyBorder="1"/>
    <xf numFmtId="0" fontId="83" fillId="0" borderId="37" xfId="575" applyFont="1" applyBorder="1" applyAlignment="1">
      <alignment horizontal="center"/>
    </xf>
    <xf numFmtId="0" fontId="83" fillId="0" borderId="0" xfId="0" applyFont="1"/>
    <xf numFmtId="0" fontId="77" fillId="0" borderId="0" xfId="0" applyFont="1"/>
    <xf numFmtId="0" fontId="75" fillId="0" borderId="0" xfId="0" applyFont="1"/>
    <xf numFmtId="0" fontId="75" fillId="0" borderId="0" xfId="0" applyFont="1" applyAlignment="1">
      <alignment vertical="top"/>
    </xf>
    <xf numFmtId="0" fontId="1" fillId="0" borderId="0" xfId="575" applyFont="1" applyAlignment="1">
      <alignment horizontal="center"/>
    </xf>
    <xf numFmtId="10" fontId="79" fillId="0" borderId="0" xfId="575" applyNumberFormat="1" applyFont="1" applyAlignment="1">
      <alignment horizontal="center"/>
    </xf>
    <xf numFmtId="164" fontId="7" fillId="0" borderId="0" xfId="0" applyNumberFormat="1" applyFont="1" applyAlignment="1">
      <alignment horizontal="left"/>
    </xf>
    <xf numFmtId="0" fontId="85" fillId="0" borderId="0" xfId="0" applyFont="1"/>
    <xf numFmtId="0" fontId="0" fillId="0" borderId="0" xfId="0" applyAlignment="1">
      <alignment horizontal="left" vertical="top"/>
    </xf>
    <xf numFmtId="44" fontId="0" fillId="0" borderId="0" xfId="0" applyNumberFormat="1" applyAlignment="1">
      <alignment vertical="top"/>
    </xf>
    <xf numFmtId="0" fontId="0" fillId="0" borderId="0" xfId="0" applyAlignment="1">
      <alignment horizontal="left" vertical="top" indent="1"/>
    </xf>
    <xf numFmtId="0" fontId="0" fillId="0" borderId="0" xfId="0" pivotButton="1" applyAlignment="1">
      <alignment vertical="top"/>
    </xf>
    <xf numFmtId="0" fontId="8" fillId="0" borderId="1" xfId="0" applyFont="1" applyBorder="1"/>
    <xf numFmtId="0" fontId="8" fillId="0" borderId="4" xfId="0" applyFont="1" applyBorder="1"/>
    <xf numFmtId="4" fontId="0" fillId="0" borderId="0" xfId="0" applyNumberFormat="1" applyAlignment="1">
      <alignment vertical="top"/>
    </xf>
    <xf numFmtId="4" fontId="8" fillId="0" borderId="0" xfId="0" applyNumberFormat="1" applyFont="1"/>
    <xf numFmtId="164" fontId="9" fillId="0" borderId="0" xfId="0" applyNumberFormat="1" applyFont="1"/>
    <xf numFmtId="0" fontId="86" fillId="0" borderId="0" xfId="0" applyFont="1"/>
    <xf numFmtId="0" fontId="86" fillId="0" borderId="0" xfId="0" applyFont="1" applyAlignment="1">
      <alignment horizontal="right"/>
    </xf>
    <xf numFmtId="164" fontId="86" fillId="0" borderId="0" xfId="0" applyNumberFormat="1" applyFont="1" applyAlignment="1">
      <alignment horizontal="left"/>
    </xf>
    <xf numFmtId="0" fontId="73" fillId="49" borderId="29" xfId="575" applyFont="1" applyFill="1" applyBorder="1" applyAlignment="1">
      <alignment horizontal="center"/>
    </xf>
    <xf numFmtId="0" fontId="73" fillId="49" borderId="30" xfId="575" applyFont="1" applyFill="1" applyBorder="1" applyAlignment="1">
      <alignment horizontal="center"/>
    </xf>
    <xf numFmtId="0" fontId="74" fillId="50" borderId="29" xfId="575" applyFont="1" applyFill="1" applyBorder="1" applyAlignment="1">
      <alignment horizontal="center"/>
    </xf>
    <xf numFmtId="0" fontId="74" fillId="50" borderId="30" xfId="575" applyFont="1" applyFill="1" applyBorder="1" applyAlignment="1">
      <alignment horizontal="center"/>
    </xf>
    <xf numFmtId="0" fontId="7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76" fillId="0" borderId="0" xfId="575" applyFont="1" applyAlignment="1">
      <alignment horizontal="left"/>
    </xf>
    <xf numFmtId="0" fontId="72" fillId="0" borderId="0" xfId="575" applyFont="1"/>
    <xf numFmtId="0" fontId="75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</cellXfs>
  <cellStyles count="579">
    <cellStyle name=" 1" xfId="23" xr:uid="{E2F55B5F-97D1-4610-99B7-148A667F6BB5}"/>
    <cellStyle name=" 1 2" xfId="24" xr:uid="{2A2A8031-3AD8-4F2F-BD9B-4EF3F587C3D1}"/>
    <cellStyle name=" 1 2 2" xfId="25" xr:uid="{EC2B580C-7085-4B65-B0A4-4AE1A3B9FE17}"/>
    <cellStyle name=" 1 2 3" xfId="273" xr:uid="{999048B7-1296-4A66-B992-9CE1D7C15AD4}"/>
    <cellStyle name=" 1 3" xfId="26" xr:uid="{401E1D31-C2E7-46AB-B9F4-F31D42263AF5}"/>
    <cellStyle name=" 1 3 2" xfId="27" xr:uid="{B92782D6-8DF5-453B-971B-6BDA741D4B77}"/>
    <cellStyle name=" 1 4" xfId="28" xr:uid="{8859235A-4866-4A0D-B59C-9AFB4F6DE139}"/>
    <cellStyle name=" 1_29(d) - Gas extensions -tariffs" xfId="29" xr:uid="{D235578A-517F-43C2-A851-005E69FC3363}"/>
    <cellStyle name="_3GIS model v2.77_Distribution Business_Retail Fin Perform " xfId="30" xr:uid="{41BFE8AB-6942-40B4-A60B-ADD62E19950D}"/>
    <cellStyle name="_3GIS model v2.77_Fleet Overhead Costs 2_Retail Fin Perform " xfId="31" xr:uid="{199CC167-72F9-49D7-A6A2-ECEFC2FB06F6}"/>
    <cellStyle name="_3GIS model v2.77_Fleet Overhead Costs_Retail Fin Perform " xfId="32" xr:uid="{3E17D32D-1268-43C3-AAFA-A13BB2655BD2}"/>
    <cellStyle name="_3GIS model v2.77_Forecast 2_Retail Fin Perform " xfId="33" xr:uid="{D57FEEC2-F1CB-4454-8B78-4FC64749F5B2}"/>
    <cellStyle name="_3GIS model v2.77_Forecast_Retail Fin Perform " xfId="34" xr:uid="{4F39C3F8-9DA2-40C2-B89B-A98CFD3383B2}"/>
    <cellStyle name="_3GIS model v2.77_Funding &amp; Cashflow_1_Retail Fin Perform " xfId="35" xr:uid="{125AB115-6030-4823-BF39-D0F462FAE068}"/>
    <cellStyle name="_3GIS model v2.77_Funding &amp; Cashflow_Retail Fin Perform " xfId="36" xr:uid="{734A0603-8E9A-400A-9D8D-F7CADA28486F}"/>
    <cellStyle name="_3GIS model v2.77_Group P&amp;L_1_Retail Fin Perform " xfId="37" xr:uid="{DC0EB61A-B2EC-44F7-91C7-9B982BA31F0A}"/>
    <cellStyle name="_3GIS model v2.77_Group P&amp;L_Retail Fin Perform " xfId="38" xr:uid="{DC7F5D74-E47F-4EDF-9F50-775B727351A4}"/>
    <cellStyle name="_3GIS model v2.77_Opening  Detailed BS_Retail Fin Perform " xfId="39" xr:uid="{1A21A38E-8B0F-4FB0-98C7-1ECBC537CFE4}"/>
    <cellStyle name="_3GIS model v2.77_OUTPUT DB_Retail Fin Perform " xfId="40" xr:uid="{0C5017C2-10D8-4452-B279-60286D92604A}"/>
    <cellStyle name="_3GIS model v2.77_OUTPUT EB_Retail Fin Perform " xfId="41" xr:uid="{934015FD-2309-47BD-832C-E3A9036C91DD}"/>
    <cellStyle name="_3GIS model v2.77_Report_Retail Fin Perform " xfId="42" xr:uid="{86D0463D-C5CA-4FC9-8738-55C66BBC5F6E}"/>
    <cellStyle name="_3GIS model v2.77_Retail Fin Perform " xfId="43" xr:uid="{C9C73AE4-D03F-4785-9908-1B3D9B3AF8A6}"/>
    <cellStyle name="_3GIS model v2.77_Sheet2 2_Retail Fin Perform " xfId="44" xr:uid="{E7C66681-6E17-4C5C-B54E-CD76F70AD614}"/>
    <cellStyle name="_3GIS model v2.77_Sheet2_Retail Fin Perform " xfId="45" xr:uid="{DBDA8FDE-6A87-4949-8DB9-9893B42A739C}"/>
    <cellStyle name="_Capex" xfId="46" xr:uid="{257996BA-F82A-4B23-BFCC-31838494FEC5}"/>
    <cellStyle name="_Capex 2" xfId="47" xr:uid="{45230D8C-2E33-41EC-B9EB-48CFBDDA2284}"/>
    <cellStyle name="_Capex_29(d) - Gas extensions -tariffs" xfId="48" xr:uid="{2B148B63-9594-4C25-B647-1B3BEEDCA598}"/>
    <cellStyle name="_UED AMP 2009-14 Final 250309 Less PU" xfId="49" xr:uid="{CDF5057C-0E99-4C87-A602-CC26D14A4137}"/>
    <cellStyle name="_UED AMP 2009-14 Final 250309 Less PU_1011 monthly" xfId="50" xr:uid="{140B132B-AFB2-4233-AAD6-96719D27E8F8}"/>
    <cellStyle name="20% - Accent1 2" xfId="51" xr:uid="{FD837A33-F726-4F72-A12E-BF28ED1BE218}"/>
    <cellStyle name="20% - Accent1 3" xfId="274" xr:uid="{66C97783-7C5A-4D7D-B31C-8370595086B7}"/>
    <cellStyle name="20% - Accent2 2" xfId="52" xr:uid="{E9314053-2C87-4D5A-BD9D-AFC2C2AE1752}"/>
    <cellStyle name="20% - Accent3 2" xfId="53" xr:uid="{1F08BF81-AEE6-446A-B785-6F8936AC39B8}"/>
    <cellStyle name="20% - Accent4 2" xfId="54" xr:uid="{DD5129DA-879D-4438-9194-CE3CEC698C23}"/>
    <cellStyle name="20% - Accent5 2" xfId="55" xr:uid="{C00E0D7F-72FE-415C-9E87-D2D9A5A99E28}"/>
    <cellStyle name="20% - Accent6 2" xfId="56" xr:uid="{9530E701-A9F1-41BF-AB71-CE3383F6660D}"/>
    <cellStyle name="40% - Accent1 2" xfId="57" xr:uid="{308D1D83-E116-4188-BF28-A280CB7566AB}"/>
    <cellStyle name="40% - Accent1 3" xfId="275" xr:uid="{BF7DCE7F-F438-4967-8D43-87B7FEB059A5}"/>
    <cellStyle name="40% - Accent2 2" xfId="58" xr:uid="{3053FB7A-5F59-4E1B-B0D2-827C21863009}"/>
    <cellStyle name="40% - Accent3 2" xfId="59" xr:uid="{E50022E4-9174-479C-B3BC-056E447B269E}"/>
    <cellStyle name="40% - Accent4 2" xfId="60" xr:uid="{5FB32EB9-FB86-4D82-8A51-DA9D4CC2ACAE}"/>
    <cellStyle name="40% - Accent5 2" xfId="61" xr:uid="{E2A05A6E-152D-444E-8C07-7052D01BA52B}"/>
    <cellStyle name="40% - Accent6 2" xfId="62" xr:uid="{5FACCD6D-03E7-4E99-8AA8-49A8431278D5}"/>
    <cellStyle name="60% - Accent1 2" xfId="63" xr:uid="{1B5A917E-2430-4E76-AFB5-FE4BDD72FB81}"/>
    <cellStyle name="60% - Accent2 2" xfId="64" xr:uid="{B70F0F03-F815-4E34-88BC-851E0733A5FB}"/>
    <cellStyle name="60% - Accent3 2" xfId="65" xr:uid="{98E16B7C-5F91-4E73-98A3-D4A3D0B9CDAF}"/>
    <cellStyle name="60% - Accent4 2" xfId="66" xr:uid="{D2D76225-E44E-4B3A-B4A3-0651EFC84E0F}"/>
    <cellStyle name="60% - Accent5 2" xfId="67" xr:uid="{A7F8C809-4553-4AB3-A401-535BBAE3E826}"/>
    <cellStyle name="60% - Accent6 2" xfId="68" xr:uid="{638A81C3-B248-426A-B9BB-7BC3FFEA5ADF}"/>
    <cellStyle name="Accent1 - 20%" xfId="69" xr:uid="{42A74BB0-F583-4513-B607-551804F62F72}"/>
    <cellStyle name="Accent1 - 40%" xfId="70" xr:uid="{F25EF131-FD10-4BC5-B4FE-C3EFBB6419A5}"/>
    <cellStyle name="Accent1 - 60%" xfId="71" xr:uid="{6677F7F3-EF36-43E7-81BE-A5153B14768C}"/>
    <cellStyle name="Accent1 2" xfId="72" xr:uid="{3D7B6FFD-E82D-49CF-AE6C-AF7DBDC4B98A}"/>
    <cellStyle name="Accent2 - 20%" xfId="73" xr:uid="{A856122F-C173-4749-B742-9134EEC5C3BF}"/>
    <cellStyle name="Accent2 - 40%" xfId="74" xr:uid="{5979C3E5-5A13-4D64-B8B4-1568AAD6327D}"/>
    <cellStyle name="Accent2 - 60%" xfId="75" xr:uid="{198DC354-265D-4924-AF8E-2E3168048427}"/>
    <cellStyle name="Accent2 2" xfId="76" xr:uid="{661F03B8-2916-4789-81FE-A83E10200497}"/>
    <cellStyle name="Accent3 - 20%" xfId="77" xr:uid="{9CB6DF8E-8975-4E0D-B6E4-6D8CE9E4E628}"/>
    <cellStyle name="Accent3 - 40%" xfId="78" xr:uid="{B3F8FBA5-8AFB-464E-B31C-A37E0717C39F}"/>
    <cellStyle name="Accent3 - 60%" xfId="79" xr:uid="{6880E8EF-F27F-46A0-B2D2-26246CB7204B}"/>
    <cellStyle name="Accent3 2" xfId="80" xr:uid="{A98D19C5-C55D-4040-A951-757B4064C41D}"/>
    <cellStyle name="Accent4 - 20%" xfId="81" xr:uid="{96FF3279-ED4E-4E0E-A97B-4A0B5AB3ADFB}"/>
    <cellStyle name="Accent4 - 40%" xfId="82" xr:uid="{3F7299C0-D382-4AE9-86A4-89DCA97A4F3D}"/>
    <cellStyle name="Accent4 - 60%" xfId="83" xr:uid="{A225F6DE-6673-4DD9-9C0A-3D76E904D755}"/>
    <cellStyle name="Accent4 2" xfId="84" xr:uid="{28A23598-8491-444E-A5ED-4F70659BFC64}"/>
    <cellStyle name="Accent5 - 20%" xfId="85" xr:uid="{5BD459C9-20B3-4695-BE81-077A20C1D931}"/>
    <cellStyle name="Accent5 - 40%" xfId="86" xr:uid="{7719319F-C071-4028-8901-772CB25CFD39}"/>
    <cellStyle name="Accent5 - 60%" xfId="87" xr:uid="{3B7DCC0E-22DA-4E6A-8147-99CF1F6AB9ED}"/>
    <cellStyle name="Accent5 2" xfId="88" xr:uid="{E884DFF1-A6C2-44C7-A056-19FE5AE24B29}"/>
    <cellStyle name="Accent6 - 20%" xfId="89" xr:uid="{15ED15AB-8F62-4C2C-A9B5-5898365C3575}"/>
    <cellStyle name="Accent6 - 40%" xfId="90" xr:uid="{3D096BC8-D429-47CB-A795-9E70E0D71493}"/>
    <cellStyle name="Accent6 - 60%" xfId="91" xr:uid="{3BD8284C-CD42-4E16-B2AE-02767EE4A0A6}"/>
    <cellStyle name="Accent6 2" xfId="92" xr:uid="{A4376F2B-087F-4F67-86B3-99D0EDA9B0E0}"/>
    <cellStyle name="Agara" xfId="93" xr:uid="{9B1161DD-0035-4ECE-A0AE-7F5A93E57A33}"/>
    <cellStyle name="B79812_.wvu.PrintTitlest" xfId="94" xr:uid="{1BEB3F8F-297D-4F4F-8ED5-A27348C465ED}"/>
    <cellStyle name="Bad 2" xfId="95" xr:uid="{BF12938B-F9E3-4163-BDF7-8899C4A2A012}"/>
    <cellStyle name="Black" xfId="96" xr:uid="{37E3796A-7BA0-48B1-99EF-59E4F0D0BCC2}"/>
    <cellStyle name="Blockout" xfId="97" xr:uid="{9A84AB74-B435-4DBC-8D79-CDF0463D7161}"/>
    <cellStyle name="Blockout 2" xfId="98" xr:uid="{A21BC181-459B-45A2-BEDE-FD49E9E02407}"/>
    <cellStyle name="Blockout 3" xfId="276" xr:uid="{02660DA4-8576-4E6E-AD49-C270768A2BDC}"/>
    <cellStyle name="Blue" xfId="99" xr:uid="{99A30339-645D-40CF-BEEE-0B17B3BC39F9}"/>
    <cellStyle name="Calculation 2" xfId="100" xr:uid="{3FD10793-0F66-4DAE-9DB3-35A3BAF2E436}"/>
    <cellStyle name="Calculation 2 2" xfId="277" xr:uid="{F3A5DC1C-0706-46FC-8EE3-D7826028139C}"/>
    <cellStyle name="Calculation 2 3" xfId="278" xr:uid="{9A0856FC-098E-4C65-A98A-B10CF1833B14}"/>
    <cellStyle name="Check Cell 2" xfId="101" xr:uid="{D32B80C2-E4F7-4402-8CF1-BE7587AF4362}"/>
    <cellStyle name="Check Cell 2 2 2 2" xfId="279" xr:uid="{A9B9C7F5-3FF2-404C-A147-AB6B1AFA23A4}"/>
    <cellStyle name="Comma" xfId="6" builtinId="3"/>
    <cellStyle name="Comma [0]7Z_87C" xfId="102" xr:uid="{28077583-73DA-4814-AC88-B0659FD68820}"/>
    <cellStyle name="Comma 0" xfId="103" xr:uid="{7642CEBD-CE48-4F5D-A422-239DF0EC2233}"/>
    <cellStyle name="Comma 1" xfId="104" xr:uid="{F6E4096E-1FFB-4B21-A3A1-EF63376D7CB8}"/>
    <cellStyle name="Comma 1 2" xfId="105" xr:uid="{121503F6-6C7E-44C4-A14B-1A4A3F44EFC7}"/>
    <cellStyle name="Comma 10" xfId="280" xr:uid="{47BC28E3-EC0C-4FC4-8569-717D562578E6}"/>
    <cellStyle name="Comma 11" xfId="552" xr:uid="{44345905-FDB0-410A-8788-6724A286C7A1}"/>
    <cellStyle name="Comma 12" xfId="567" xr:uid="{AED8E5A7-1495-4126-B69C-D53099BC7242}"/>
    <cellStyle name="Comma 13" xfId="572" xr:uid="{E95C7AE6-A51A-4232-8880-C3E843958DA0}"/>
    <cellStyle name="Comma 14" xfId="563" xr:uid="{DEB49276-09CD-4666-9824-D5F7D29321F4}"/>
    <cellStyle name="Comma 15" xfId="8" xr:uid="{13DA1970-52E4-44C4-90CF-445598C57CFC}"/>
    <cellStyle name="Comma 2" xfId="15" xr:uid="{DBD3ADB1-1711-45DE-985F-BF9622ECABAF}"/>
    <cellStyle name="Comma 2 2" xfId="106" xr:uid="{BC4369CB-8C64-469C-8936-5C3768E15E4F}"/>
    <cellStyle name="Comma 2 2 2" xfId="281" xr:uid="{EA29C89E-5386-4735-B2BC-B3F961B99C09}"/>
    <cellStyle name="Comma 2 2 3" xfId="282" xr:uid="{9FC97031-3A63-4FF3-9D33-57DD9830AF87}"/>
    <cellStyle name="Comma 2 3" xfId="107" xr:uid="{4E44AAA0-1281-4C05-950F-8399CEB600ED}"/>
    <cellStyle name="Comma 2 3 2" xfId="108" xr:uid="{E2B67E7C-EB68-4B70-9CCF-28091A5D7EBF}"/>
    <cellStyle name="Comma 2 4" xfId="109" xr:uid="{0730AE4A-B778-4C6D-812E-DF3DF1F8781B}"/>
    <cellStyle name="Comma 2 5" xfId="110" xr:uid="{E0C3551E-4E30-4477-9984-8D6CB732BD60}"/>
    <cellStyle name="Comma 2 6" xfId="283" xr:uid="{75D0F871-9D47-4458-AD19-0C29763A452D}"/>
    <cellStyle name="Comma 2 7" xfId="577" xr:uid="{DA881A5B-2B0D-4D23-B674-B9C0404A3242}"/>
    <cellStyle name="Comma 3" xfId="111" xr:uid="{7AF98B0B-C5BD-474C-AA1C-C03E0E7E52AC}"/>
    <cellStyle name="Comma 3 2" xfId="112" xr:uid="{F230FFFD-99A6-46AD-B2B4-75004B76F60B}"/>
    <cellStyle name="Comma 3 2 2" xfId="284" xr:uid="{5E58CA96-6AC6-414B-9A6D-D7B5A725E36C}"/>
    <cellStyle name="Comma 3 3" xfId="113" xr:uid="{A2575A4A-4F82-4CEA-9D35-8BFEAD722FBB}"/>
    <cellStyle name="Comma 3 3 2" xfId="285" xr:uid="{075DA577-A30A-409A-AB45-4D558C487D61}"/>
    <cellStyle name="Comma 3 4" xfId="286" xr:uid="{2E639755-149C-4E76-9172-FE8C29F2DACC}"/>
    <cellStyle name="Comma 3 5" xfId="287" xr:uid="{292FA758-12A2-470A-B7F8-99757F4281B7}"/>
    <cellStyle name="Comma 3 6" xfId="288" xr:uid="{3D749473-73C7-41DC-BE64-A2D0EE7E980B}"/>
    <cellStyle name="Comma 4" xfId="114" xr:uid="{77333851-97CD-4454-95A4-673C9EDBDFEB}"/>
    <cellStyle name="Comma 4 2" xfId="289" xr:uid="{EB657E40-52E2-4D07-AF2D-E07A6C1A4C9C}"/>
    <cellStyle name="Comma 5" xfId="115" xr:uid="{66DB393D-9BA3-4E28-A749-51D5FF140C1A}"/>
    <cellStyle name="Comma 6" xfId="116" xr:uid="{A30FF6AA-95D0-4789-A20A-279642CC1095}"/>
    <cellStyle name="Comma 7" xfId="117" xr:uid="{B5DFF403-8697-4699-9590-AECE98728134}"/>
    <cellStyle name="Comma 8" xfId="118" xr:uid="{EDB970A7-2D43-4ADC-9666-EBF58D176420}"/>
    <cellStyle name="Comma 9" xfId="290" xr:uid="{FC721660-5A3C-4376-B7D9-15ED36362CF1}"/>
    <cellStyle name="Comma 9 2" xfId="291" xr:uid="{FBC4A670-6F1C-4BBE-A40D-281FA24A942B}"/>
    <cellStyle name="Comma 9 3" xfId="292" xr:uid="{2723A7C1-946A-4121-BE3B-1FDEB71C02D6}"/>
    <cellStyle name="Comma0" xfId="119" xr:uid="{5843CE04-6215-4183-AE55-523499B0145A}"/>
    <cellStyle name="Currency 11" xfId="120" xr:uid="{0D0821AB-2EAE-46F3-A068-A394934E76E3}"/>
    <cellStyle name="Currency 11 2" xfId="121" xr:uid="{4CD01270-C0F9-4F0D-A3D2-8E9F55A4152F}"/>
    <cellStyle name="Currency 2" xfId="3" xr:uid="{00000000-0005-0000-0000-000001000000}"/>
    <cellStyle name="Currency 2 2" xfId="9" xr:uid="{B47DB84E-8183-4E4D-9111-51EAE3288FEF}"/>
    <cellStyle name="Currency 2 2 2" xfId="555" xr:uid="{9EA912DC-0D89-497F-B841-D7AFCD13CAD4}"/>
    <cellStyle name="Currency 2 3" xfId="10" xr:uid="{BDDFEA3F-CBEA-477C-8FE1-A74ED36AADD2}"/>
    <cellStyle name="Currency 2 3 2" xfId="556" xr:uid="{37779307-7CA6-4364-BAE9-B701A7F62748}"/>
    <cellStyle name="Currency 2 4" xfId="578" xr:uid="{E8408295-312D-4EEC-ACFD-E811C50A1322}"/>
    <cellStyle name="Currency 3" xfId="2" xr:uid="{00000000-0005-0000-0000-000002000000}"/>
    <cellStyle name="Currency 3 2" xfId="122" xr:uid="{8430020C-CF4A-4A9E-B3C9-EFD5E3C1A1C3}"/>
    <cellStyle name="Currency 4" xfId="123" xr:uid="{8A80E431-8023-4EA1-8DAC-8558FE5047ED}"/>
    <cellStyle name="Currency 4 2" xfId="124" xr:uid="{84B0491A-1F92-4C04-9691-18A1B5B1DAD3}"/>
    <cellStyle name="Currency 5" xfId="293" xr:uid="{44EE0B3F-6D25-4883-B09A-73B18BF1E55F}"/>
    <cellStyle name="Currency 6" xfId="294" xr:uid="{8A5A76C4-311A-4227-9891-5E2C1DF3D10F}"/>
    <cellStyle name="Currency 6 2" xfId="295" xr:uid="{5CBB5620-9BAC-423D-A6FD-9B5E654AFBAD}"/>
    <cellStyle name="Currency 6 3" xfId="296" xr:uid="{5DF87744-18B8-4AF3-9744-41E6596600F6}"/>
    <cellStyle name="Currency 7" xfId="297" xr:uid="{1F66170B-7E7C-4B31-909D-CA9E42023E3E}"/>
    <cellStyle name="D4_B8B1_005004B79812_.wvu.PrintTitlest" xfId="125" xr:uid="{B9EA4D8B-D35D-49B0-8413-44046FCDAC29}"/>
    <cellStyle name="Date" xfId="126" xr:uid="{6F50A5BD-70E0-4FBF-A1D6-051DF495678A}"/>
    <cellStyle name="Date 2" xfId="127" xr:uid="{1B292280-A0F0-4096-AED1-A6E565738189}"/>
    <cellStyle name="dms_Blue_HDR" xfId="298" xr:uid="{BABED181-9B31-41BC-9141-96E68504D248}"/>
    <cellStyle name="Emphasis 1" xfId="128" xr:uid="{2C6BB755-9A68-47B0-A74D-58464A3C325D}"/>
    <cellStyle name="Emphasis 2" xfId="129" xr:uid="{7C72C162-39AC-4085-BC23-0C6BBAE84FB2}"/>
    <cellStyle name="Emphasis 3" xfId="130" xr:uid="{2D0CBD46-4350-49EC-B8EF-01A05B275EB0}"/>
    <cellStyle name="Euro" xfId="131" xr:uid="{A305629A-C1E0-48C8-B55D-AB1EDC9CC7CE}"/>
    <cellStyle name="Explanatory Text 2" xfId="132" xr:uid="{5820F17C-4149-4CE5-8479-747AF7678BE9}"/>
    <cellStyle name="Fixed" xfId="133" xr:uid="{7103681C-FD88-4E84-9463-A0766D59F614}"/>
    <cellStyle name="Fixed 2" xfId="134" xr:uid="{96F016F1-C6C5-47AA-9B16-2805F68F8D12}"/>
    <cellStyle name="Gilsans" xfId="135" xr:uid="{BC23698E-07F8-492B-9B0E-AC9FF2770FFF}"/>
    <cellStyle name="Gilsansl" xfId="136" xr:uid="{CE010B93-F54F-421F-A9E3-6A87BB0C7D60}"/>
    <cellStyle name="Good 2" xfId="137" xr:uid="{267072AC-BB01-4D62-BBA9-1B8208EFA376}"/>
    <cellStyle name="Heading 1 2" xfId="138" xr:uid="{102767D7-4A7B-4553-83C1-1683EB4C78FD}"/>
    <cellStyle name="Heading 1 2 2" xfId="139" xr:uid="{380B1D07-98BA-4C48-8C1F-6D397C539A2C}"/>
    <cellStyle name="Heading 1 3" xfId="140" xr:uid="{645B8E42-3624-47E6-9CF9-62587454744A}"/>
    <cellStyle name="Heading 2 2" xfId="141" xr:uid="{A8B5F7F2-04FE-4269-8DE0-B9A251037323}"/>
    <cellStyle name="Heading 2 2 2" xfId="142" xr:uid="{DAF65E5A-D01B-4047-A9E5-53EA115C9943}"/>
    <cellStyle name="Heading 2 3" xfId="143" xr:uid="{67657E60-437F-450F-8F0F-B5C465F75C1F}"/>
    <cellStyle name="Heading 3 2" xfId="144" xr:uid="{76494929-7DB5-483D-8D6F-70B60AFCF058}"/>
    <cellStyle name="Heading 3 2 2" xfId="145" xr:uid="{19C67B49-C68D-4CC9-B47E-09096C12F32E}"/>
    <cellStyle name="Heading 3 2 2 2" xfId="299" xr:uid="{9061E40F-0B7E-41FE-AC61-F360EF53BCF4}"/>
    <cellStyle name="Heading 3 2 2 2 2" xfId="300" xr:uid="{AFAA77DE-60ED-4ABB-B0B5-0319E48E005D}"/>
    <cellStyle name="Heading 3 2 2 2 2 2" xfId="301" xr:uid="{331C581D-E790-44BA-B3E3-8923D3257FFE}"/>
    <cellStyle name="Heading 3 2 2 2 2 3" xfId="302" xr:uid="{50CD961C-F1F7-40BF-A722-651E874EB37E}"/>
    <cellStyle name="Heading 3 2 2 2 2 4" xfId="303" xr:uid="{5833EEAB-2248-4F8D-8F9D-F1D488855F8C}"/>
    <cellStyle name="Heading 3 2 2 2 3" xfId="304" xr:uid="{D7EC9C60-95AE-4D66-9C02-68ED68563AEC}"/>
    <cellStyle name="Heading 3 2 2 2 4" xfId="305" xr:uid="{E8F2A977-0E2E-4667-AA4A-8EFB417FC99C}"/>
    <cellStyle name="Heading 3 2 2 2 5" xfId="306" xr:uid="{F613E27E-AE66-4CE4-8418-CFD9EDE0BFE2}"/>
    <cellStyle name="Heading 3 2 2 3" xfId="307" xr:uid="{503773BE-D8A5-4AF7-92BD-461227FBA30C}"/>
    <cellStyle name="Heading 3 2 2 3 2" xfId="308" xr:uid="{9EDEA6A1-5C67-4450-967C-A98626CA32F6}"/>
    <cellStyle name="Heading 3 2 2 3 2 2" xfId="309" xr:uid="{5515D8BB-BCFD-4BDD-8D73-C3E80816EC6A}"/>
    <cellStyle name="Heading 3 2 2 3 2 3" xfId="310" xr:uid="{2BE6CA59-1BED-4F76-9E79-9B8EAF517437}"/>
    <cellStyle name="Heading 3 2 2 3 2 4" xfId="311" xr:uid="{1657BE86-458A-4A35-A3B5-8A0F1B1B3EFE}"/>
    <cellStyle name="Heading 3 2 2 3 3" xfId="312" xr:uid="{FB7812F4-510B-4A02-89EC-EF0F5419F9A5}"/>
    <cellStyle name="Heading 3 2 2 3 4" xfId="313" xr:uid="{375A62C7-F7C8-4DE5-9F7C-E9894E89DB42}"/>
    <cellStyle name="Heading 3 2 2 3 5" xfId="314" xr:uid="{AF07CD43-5FD8-4293-AFBF-AD2120918492}"/>
    <cellStyle name="Heading 3 2 2 4" xfId="315" xr:uid="{F0945D64-97DA-4FAC-9E69-049691C71D03}"/>
    <cellStyle name="Heading 3 2 2 4 2" xfId="316" xr:uid="{56B7B03C-4093-48D4-928A-FC66ECF2772C}"/>
    <cellStyle name="Heading 3 2 2 4 3" xfId="317" xr:uid="{D830FE7F-4D65-4099-A35A-0B92EBB00588}"/>
    <cellStyle name="Heading 3 2 2 4 4" xfId="318" xr:uid="{A7E0D4A5-1FA0-4F01-A8F4-49BBAC05BC39}"/>
    <cellStyle name="Heading 3 2 2 5" xfId="319" xr:uid="{120711B1-B24C-41EE-8B17-B162CFBE61D7}"/>
    <cellStyle name="Heading 3 2 2 5 2" xfId="320" xr:uid="{2580893B-B3C6-42D2-B29D-5DFC759E9669}"/>
    <cellStyle name="Heading 3 2 2 5 3" xfId="321" xr:uid="{5BE7B519-E0E9-4140-89DD-11CC014D4BE1}"/>
    <cellStyle name="Heading 3 2 3" xfId="146" xr:uid="{11E11F79-CD64-4EA1-B6B5-B9FADB0C7D21}"/>
    <cellStyle name="Heading 3 2 4" xfId="322" xr:uid="{FF25FF6F-91A5-4517-B800-B46C1AD33075}"/>
    <cellStyle name="Heading 3 2 4 2" xfId="323" xr:uid="{65C8235B-464A-4342-8898-E970076B29B8}"/>
    <cellStyle name="Heading 3 2 4 2 2" xfId="324" xr:uid="{1511C8DE-AB75-49FB-89D1-27C7E1149551}"/>
    <cellStyle name="Heading 3 2 4 2 3" xfId="325" xr:uid="{D850176B-A4B2-45E9-9561-078F7E2D731B}"/>
    <cellStyle name="Heading 3 2 4 2 4" xfId="326" xr:uid="{0FA846C2-7879-4482-A4A1-70B546D77F47}"/>
    <cellStyle name="Heading 3 2 4 3" xfId="327" xr:uid="{492267C3-DF0B-4662-9471-7A92C8A2077E}"/>
    <cellStyle name="Heading 3 2 4 4" xfId="328" xr:uid="{16A156B8-E46F-4D76-91B3-469EA3ABD105}"/>
    <cellStyle name="Heading 3 2 4 5" xfId="329" xr:uid="{4F1BD56C-8327-43A8-BAF2-38B0F0350E2D}"/>
    <cellStyle name="Heading 3 2 5" xfId="330" xr:uid="{989D78B2-74AE-4E35-8D96-068555FAC0F9}"/>
    <cellStyle name="Heading 3 2 5 2" xfId="331" xr:uid="{5F4A19E5-88C2-452C-A813-CBA0EAC7A8F5}"/>
    <cellStyle name="Heading 3 2 5 2 2" xfId="332" xr:uid="{F066FE84-881B-4E63-AF8E-44BC2CB28EBF}"/>
    <cellStyle name="Heading 3 2 5 2 3" xfId="333" xr:uid="{92831ACD-8F0C-4A03-886F-9AC4127036E5}"/>
    <cellStyle name="Heading 3 2 5 2 4" xfId="334" xr:uid="{35E39550-A550-417B-AB55-CCC8B8774BDB}"/>
    <cellStyle name="Heading 3 2 5 3" xfId="335" xr:uid="{2E3A857B-156E-44C6-BD47-78BA1CE805EE}"/>
    <cellStyle name="Heading 3 2 5 4" xfId="336" xr:uid="{52B2AD28-24E7-4B58-A80A-6ABB2BD2F46D}"/>
    <cellStyle name="Heading 3 2 5 5" xfId="337" xr:uid="{1C4EA829-B344-4FC7-9CFD-E16DAF4BA408}"/>
    <cellStyle name="Heading 3 2 6" xfId="338" xr:uid="{2D6F7C34-EBAD-4523-8904-BF322F1DC755}"/>
    <cellStyle name="Heading 3 2 6 2" xfId="339" xr:uid="{DD23133F-C5F9-4A8F-AB7C-AFBE56DF44AA}"/>
    <cellStyle name="Heading 3 2 6 3" xfId="340" xr:uid="{06F75BE9-952E-49EE-ABAE-23140E337C38}"/>
    <cellStyle name="Heading 3 2 6 4" xfId="341" xr:uid="{4C6845B0-A0B8-4C7D-8A8C-1FC08B348141}"/>
    <cellStyle name="Heading 3 2 7" xfId="342" xr:uid="{0A83D066-D16A-4910-ADBE-F862A96F5196}"/>
    <cellStyle name="Heading 3 2 7 2" xfId="343" xr:uid="{14AA54EC-B4AE-4B55-8E1C-E661B02F6499}"/>
    <cellStyle name="Heading 3 2 7 3" xfId="344" xr:uid="{8DFA0E58-D787-42EE-B39A-70602FD58496}"/>
    <cellStyle name="Heading 3 3" xfId="147" xr:uid="{13D8F88B-5C05-4BC5-8DDF-0F3FB60D26C1}"/>
    <cellStyle name="Heading 4 2" xfId="148" xr:uid="{EBF82CA3-8883-4748-AE85-90533FEFF010}"/>
    <cellStyle name="Heading 4 2 2" xfId="149" xr:uid="{DB405D78-B17D-4FAC-A931-7F4E11F9A05F}"/>
    <cellStyle name="Heading 4 3" xfId="150" xr:uid="{8097A09B-E1EC-4008-B7CF-E2CC461ECAFC}"/>
    <cellStyle name="Heading(4)" xfId="151" xr:uid="{5B8854F8-0A1E-4B40-ACD4-B0ABE56F312C}"/>
    <cellStyle name="Hyperlink 2" xfId="152" xr:uid="{09F3EAD5-15C0-4BCC-BAE7-E2CFBD031796}"/>
    <cellStyle name="Hyperlink 2 2" xfId="345" xr:uid="{15AD48A6-74AA-4A6C-92F0-1BE4080C94CD}"/>
    <cellStyle name="Hyperlink 2 3" xfId="346" xr:uid="{166C1072-70F4-4A4A-B50C-8EB09D2CC2E6}"/>
    <cellStyle name="Hyperlink 3" xfId="347" xr:uid="{22F216DC-0F11-4537-95CD-D2D754DE3F01}"/>
    <cellStyle name="Hyperlink 4" xfId="348" xr:uid="{16CE887E-BE40-43A5-B6AD-EB73F0869868}"/>
    <cellStyle name="Hyperlink Arrow" xfId="153" xr:uid="{A5F32789-C8F8-4874-B8FA-42A9A4CF6989}"/>
    <cellStyle name="Hyperlink Text" xfId="154" xr:uid="{838044BD-B73B-4AC1-AE1C-C3DB2D728701}"/>
    <cellStyle name="import" xfId="349" xr:uid="{AC35DEC9-817B-4486-B8A5-88554B73AA85}"/>
    <cellStyle name="import%" xfId="350" xr:uid="{868F83FB-8E38-4B09-8C9B-9C7F6C75A82B}"/>
    <cellStyle name="import_ICRC Electricity model 1-1  (1 Feb 2003) " xfId="155" xr:uid="{EFED64B7-592E-4B58-9ED6-93C108C1F1FA}"/>
    <cellStyle name="Input 2" xfId="156" xr:uid="{360645AF-5C7D-4539-9419-DDF6F4B96BFE}"/>
    <cellStyle name="Input 2 2" xfId="351" xr:uid="{AA841E0B-471F-4DD6-99E6-DFE51444F8FC}"/>
    <cellStyle name="Input 2 3" xfId="352" xr:uid="{FD673326-6B22-471B-A968-BCB9AA70BDA7}"/>
    <cellStyle name="Input1" xfId="17" xr:uid="{4D0C7D95-EDCD-41A9-B3F1-3BB26432A271}"/>
    <cellStyle name="Input1 2" xfId="157" xr:uid="{E9309EDD-0C2D-4429-80C5-86586FDB86FC}"/>
    <cellStyle name="Input1 2 2" xfId="353" xr:uid="{421D79FC-63DB-4113-BC1E-760A8C23E3C8}"/>
    <cellStyle name="Input1 3" xfId="354" xr:uid="{28746037-F7BA-4EE3-A8DF-EFBDB3EB31BD}"/>
    <cellStyle name="Input1 3 2" xfId="355" xr:uid="{B0033C47-1201-4C05-9D66-8671AC3EE293}"/>
    <cellStyle name="Input1 4" xfId="356" xr:uid="{BC68532A-0704-4C10-8F8D-9CD59088EBB3}"/>
    <cellStyle name="Input1 5" xfId="357" xr:uid="{8CBC860D-C279-4370-A255-BD064DB58AE5}"/>
    <cellStyle name="Input1%" xfId="358" xr:uid="{B6B29472-2773-49F6-8FBA-92B8ED7E3B50}"/>
    <cellStyle name="Input1_ICRC Electricity model 1-1  (1 Feb 2003) " xfId="158" xr:uid="{ADC495A7-755A-40F8-A67E-F3161AD9C46A}"/>
    <cellStyle name="Input1default" xfId="359" xr:uid="{D2FE2E21-1470-429A-9CA4-203C29EB112E}"/>
    <cellStyle name="Input1default%" xfId="360" xr:uid="{6EE884CD-7793-4264-A4AD-464FE76E3ED1}"/>
    <cellStyle name="Input2" xfId="159" xr:uid="{76C44F4C-324C-4708-8D07-B7FBD0F8ABE7}"/>
    <cellStyle name="Input2 2" xfId="160" xr:uid="{1E1F4A88-65CE-48E8-917F-F4F60461E1A0}"/>
    <cellStyle name="Input2 3" xfId="361" xr:uid="{0F9B9B36-50BA-4F7A-B59B-E320696C71C1}"/>
    <cellStyle name="Input3" xfId="18" xr:uid="{F11ED0E7-FDE7-4BA0-BB43-DAAC94244822}"/>
    <cellStyle name="Input3 2" xfId="161" xr:uid="{F9AB3747-587D-4997-997C-3FB4EB46426D}"/>
    <cellStyle name="Input3 3" xfId="362" xr:uid="{2A5E491A-BA03-4373-9E10-0A03FEE6AECA}"/>
    <cellStyle name="InputCell" xfId="363" xr:uid="{8F1242E9-463E-4B3E-9C05-9936E5D3CFAE}"/>
    <cellStyle name="InputCell 2" xfId="364" xr:uid="{EFD0C7B9-ACE2-429F-872F-83F296A7B45E}"/>
    <cellStyle name="InputCell 3" xfId="365" xr:uid="{11C1717E-B752-437B-BF07-1D1CAA1423AE}"/>
    <cellStyle name="InputCellText" xfId="366" xr:uid="{E1D6A035-2EEF-459F-BC32-42E93E0FCC5D}"/>
    <cellStyle name="InputCellText 2" xfId="367" xr:uid="{B08E9742-B0D7-4D48-8512-70213F63F21D}"/>
    <cellStyle name="InputCellText 3" xfId="368" xr:uid="{0FD0FD0F-1AB9-4D72-A00B-6F85E9C561F0}"/>
    <cellStyle name="key result" xfId="369" xr:uid="{7D8B6523-4D62-4336-90B9-790E77B0F450}"/>
    <cellStyle name="Lines" xfId="162" xr:uid="{9A9EF81A-8383-4EB2-B79D-C9304A81D57C}"/>
    <cellStyle name="Linked Cell 2" xfId="163" xr:uid="{D6E7A210-F251-471F-B19D-5247B13ECB02}"/>
    <cellStyle name="Local import" xfId="370" xr:uid="{38FAB020-6B14-4893-9CB2-7AE9AA61F142}"/>
    <cellStyle name="Local import %" xfId="371" xr:uid="{DE123199-E764-4CA7-B04D-13408C3A9968}"/>
    <cellStyle name="Mine" xfId="164" xr:uid="{4753AFC0-BD6D-481A-BEB8-731FB55B60C5}"/>
    <cellStyle name="Model Name" xfId="165" xr:uid="{19FF7ADF-1B94-4D5E-A6E8-5935C4C73466}"/>
    <cellStyle name="Neutral 2" xfId="166" xr:uid="{F1E01FA5-11BB-46FF-828B-AD49A6009FE4}"/>
    <cellStyle name="NonInputCell" xfId="372" xr:uid="{939B3B0D-90A6-4627-9241-2F9A064168E9}"/>
    <cellStyle name="NonInputCell 2" xfId="373" xr:uid="{69BF62BD-7FAA-439A-8EEC-890DBEB14C9E}"/>
    <cellStyle name="NonInputCell 3" xfId="374" xr:uid="{14A12209-075A-4CA9-A20C-AD274618A362}"/>
    <cellStyle name="Normal" xfId="0" builtinId="0"/>
    <cellStyle name="Normal - Style1" xfId="167" xr:uid="{1C6380A1-CBC9-4AC1-B23E-F78E72B34B94}"/>
    <cellStyle name="Normal 10" xfId="268" xr:uid="{971BA2ED-7B3A-4CF8-BDD1-F78D2B6A4C1D}"/>
    <cellStyle name="Normal 10 2" xfId="269" xr:uid="{65524F23-6D92-4AB9-BCA8-C07522ED416B}"/>
    <cellStyle name="Normal 11" xfId="375" xr:uid="{57BA3BA1-FEE1-4B8C-AC96-D4AB313E6C8B}"/>
    <cellStyle name="Normal 11 2" xfId="376" xr:uid="{DDBB7BAC-D084-4ACF-A4F7-E17DE562D0AB}"/>
    <cellStyle name="Normal 11 3" xfId="377" xr:uid="{36EC5153-7B3E-4695-8482-19779E2293A1}"/>
    <cellStyle name="Normal 11 4" xfId="378" xr:uid="{535A7F57-CDF4-426E-B40F-B7358CFC298B}"/>
    <cellStyle name="Normal 114" xfId="20" xr:uid="{7D6B75A8-D1DA-451D-8670-76AD93C838AA}"/>
    <cellStyle name="Normal 114 2" xfId="557" xr:uid="{C1BDF8A5-3AC6-46F7-A13B-087CC164BE4E}"/>
    <cellStyle name="Normal 12" xfId="379" xr:uid="{496523EE-AB56-4C5F-A24A-2873DBBBFFC1}"/>
    <cellStyle name="Normal 12 2" xfId="380" xr:uid="{D116C704-3058-4EF9-BADA-203F39F753BA}"/>
    <cellStyle name="Normal 13" xfId="168" xr:uid="{B3906D88-C4C7-44C9-B323-6A72CECE5AAB}"/>
    <cellStyle name="Normal 13 2" xfId="169" xr:uid="{89995692-8B46-4B2D-8FFB-357A1E222C29}"/>
    <cellStyle name="Normal 13_29(d) - Gas extensions -tariffs" xfId="170" xr:uid="{1E697BD7-46B0-495C-A052-39A6343041FD}"/>
    <cellStyle name="Normal 14" xfId="272" xr:uid="{E30C2D52-52F5-45C5-80BE-DF493F9F2787}"/>
    <cellStyle name="Normal 14 2" xfId="381" xr:uid="{91F39D1A-80E3-4B41-8E47-D11906E32E53}"/>
    <cellStyle name="Normal 14 3" xfId="382" xr:uid="{0E4F6D11-F057-452C-8F2E-BBF805F581B4}"/>
    <cellStyle name="Normal 14 3 2" xfId="383" xr:uid="{E1BB09AD-4CDF-49BA-A0B9-AE6C475F506B}"/>
    <cellStyle name="Normal 14 3 3" xfId="384" xr:uid="{6077C635-954B-4232-9ED7-2B97E4467241}"/>
    <cellStyle name="Normal 14 4" xfId="385" xr:uid="{83EED4E5-7CED-4DA3-9B75-CD2617E30D45}"/>
    <cellStyle name="Normal 14 5" xfId="386" xr:uid="{55CA0DD2-CB81-41E6-9E5F-3FEB804D9349}"/>
    <cellStyle name="Normal 15" xfId="171" xr:uid="{31458522-7B59-4B76-BF74-CB3CDEDDBF92}"/>
    <cellStyle name="Normal 15 2" xfId="387" xr:uid="{CC57FEED-3AD4-4E3C-BB3F-2620DCB93DDB}"/>
    <cellStyle name="Normal 16" xfId="172" xr:uid="{B9353A33-DE8C-4C4D-8056-F4E08EEF4F46}"/>
    <cellStyle name="Normal 16 2" xfId="388" xr:uid="{5B856776-1680-443F-872C-69180B565A81}"/>
    <cellStyle name="Normal 17" xfId="389" xr:uid="{4ED06F5C-951D-49E6-9C83-5A216BC08A4E}"/>
    <cellStyle name="Normal 17 2" xfId="390" xr:uid="{28EDA31C-539E-4067-AE02-8415E62EBBF6}"/>
    <cellStyle name="Normal 17 2 2" xfId="391" xr:uid="{888327EA-D6F8-4244-9D79-31C4EEE6BA72}"/>
    <cellStyle name="Normal 17 2 2 2" xfId="392" xr:uid="{0B059520-FF41-4712-BCDF-0B4D303E16C4}"/>
    <cellStyle name="Normal 17 2 2 3" xfId="393" xr:uid="{4A5B3746-404B-4B6A-B2E4-FE86ABB3678E}"/>
    <cellStyle name="Normal 17 2 3" xfId="394" xr:uid="{3AFD59B6-8D4F-455A-A2D4-D8586BA9F34F}"/>
    <cellStyle name="Normal 17 2 4" xfId="395" xr:uid="{D2F86497-A52E-4E8E-8D28-9F504D651C8A}"/>
    <cellStyle name="Normal 17 3" xfId="396" xr:uid="{8C44A2E8-B2B3-48A4-939B-E51ECA76FFF0}"/>
    <cellStyle name="Normal 17 3 2" xfId="397" xr:uid="{FDC4207F-6F63-4B01-863D-5786240B2074}"/>
    <cellStyle name="Normal 17 3 2 2" xfId="398" xr:uid="{70A52197-F67D-4079-BEE4-2FABC76637B2}"/>
    <cellStyle name="Normal 17 3 2 3" xfId="399" xr:uid="{0DB340BA-F102-471B-B48D-6F177FBA32BC}"/>
    <cellStyle name="Normal 17 3 3" xfId="400" xr:uid="{1D540ED0-0F59-49C3-B424-F1A2E49A8107}"/>
    <cellStyle name="Normal 17 3 4" xfId="401" xr:uid="{82531DC3-DEF9-4E42-87A0-13CF4FF82B41}"/>
    <cellStyle name="Normal 17 4" xfId="402" xr:uid="{4342073E-41C5-4822-9189-D4FA15FCBD7D}"/>
    <cellStyle name="Normal 17 4 2" xfId="403" xr:uid="{9D8D1444-A767-413A-84D9-A860B8E3B7B3}"/>
    <cellStyle name="Normal 17 4 3" xfId="404" xr:uid="{46589D1F-E97D-447D-B154-4668DAE47C5C}"/>
    <cellStyle name="Normal 17 5" xfId="405" xr:uid="{1A5C09AF-28F9-4DA6-94BC-5EB6BDB7333F}"/>
    <cellStyle name="Normal 17 6" xfId="406" xr:uid="{24688FE7-B12D-4266-A37E-2088AA8E7C5B}"/>
    <cellStyle name="Normal 18" xfId="407" xr:uid="{A144FA92-CDD5-42E9-BF45-00977AEF8BAA}"/>
    <cellStyle name="Normal 18 2" xfId="408" xr:uid="{10669D31-10C5-4E96-B583-CC608E8391EF}"/>
    <cellStyle name="Normal 19" xfId="409" xr:uid="{1FB0BD15-14D5-4754-8D5A-4E60A49C8CE3}"/>
    <cellStyle name="Normal 2" xfId="1" xr:uid="{00000000-0005-0000-0000-000004000000}"/>
    <cellStyle name="Normal 2 2" xfId="16" xr:uid="{4F91FD12-DAB4-4EC3-B99A-995A9B81D7D7}"/>
    <cellStyle name="Normal 2 2 2" xfId="173" xr:uid="{C232BFF4-F387-4C64-B114-F3E188696067}"/>
    <cellStyle name="Normal 2 2 3" xfId="410" xr:uid="{9D17A9A0-3233-45ED-900D-BA3DA9E057AD}"/>
    <cellStyle name="Normal 2 2 4" xfId="411" xr:uid="{FF69FD8D-C6D7-44F0-A33A-D3E9BA33CE80}"/>
    <cellStyle name="Normal 2 2 5" xfId="412" xr:uid="{0AF414C4-18E7-4274-90D6-0D0B3CD6D489}"/>
    <cellStyle name="Normal 2 3" xfId="174" xr:uid="{B312B927-E245-430C-B988-16A61FB9800C}"/>
    <cellStyle name="Normal 2 3 2" xfId="175" xr:uid="{60E275EB-A282-4ACF-9C84-52A35CFA7EA6}"/>
    <cellStyle name="Normal 2 3_29(d) - Gas extensions -tariffs" xfId="176" xr:uid="{098BDA68-A60D-4F49-88B9-7B3F5F9D4B8B}"/>
    <cellStyle name="Normal 2 4" xfId="177" xr:uid="{57216215-2B6E-4637-8C72-0FE3B1F94C9C}"/>
    <cellStyle name="Normal 2 4 2" xfId="413" xr:uid="{7F506BA4-8454-481F-AA18-A5EFBCDBF714}"/>
    <cellStyle name="Normal 2 4 3" xfId="414" xr:uid="{1937ABE1-C3C6-4148-9A2D-25B777A0D431}"/>
    <cellStyle name="Normal 2 5" xfId="178" xr:uid="{A8CC0B3F-6680-4D8F-8CCE-E2F21663D7CB}"/>
    <cellStyle name="Normal 2 6" xfId="11" xr:uid="{96A00AEA-B72E-4D39-8250-BCC9F6AC9621}"/>
    <cellStyle name="Normal 2 7" xfId="575" xr:uid="{269A508D-EC51-4D64-8276-853976AF1FF4}"/>
    <cellStyle name="Normal 2_29(d) - Gas extensions -tariffs" xfId="179" xr:uid="{1756171E-0A37-4C16-AEC2-166EC54FA6F3}"/>
    <cellStyle name="Normal 20" xfId="415" xr:uid="{5CBBAEE9-0883-49BF-97A5-573F17EFEFBD}"/>
    <cellStyle name="Normal 20 2" xfId="416" xr:uid="{73064F3F-EBDE-49AA-890E-4DC90731A66D}"/>
    <cellStyle name="Normal 20 2 2" xfId="417" xr:uid="{7CBADB71-19B8-49BE-9D75-0D778A603430}"/>
    <cellStyle name="Normal 20 3" xfId="418" xr:uid="{2DE9A7C4-A83F-4A52-807F-3ED2FB1D2DB2}"/>
    <cellStyle name="Normal 20 4" xfId="419" xr:uid="{87A68ECA-188E-496D-A274-BF7ECA8B6A87}"/>
    <cellStyle name="Normal 21" xfId="420" xr:uid="{0BF182BF-5799-465E-8D73-8B7076E69CEA}"/>
    <cellStyle name="Normal 21 2" xfId="421" xr:uid="{CB261547-DD44-4DDC-BEAA-0C75342693B5}"/>
    <cellStyle name="Normal 21 3" xfId="422" xr:uid="{4624130E-7F76-4760-8E90-30B08C770E3E}"/>
    <cellStyle name="Normal 22" xfId="423" xr:uid="{28D29C78-C93C-484F-B07B-55DB2B8768DA}"/>
    <cellStyle name="Normal 23" xfId="424" xr:uid="{24A65376-F84C-4554-8FFA-EB961622ED36}"/>
    <cellStyle name="Normal 23 2" xfId="425" xr:uid="{552C604C-F9ED-4BAF-BA5D-E52EBF698DB5}"/>
    <cellStyle name="Normal 23 2 2" xfId="426" xr:uid="{98258994-38B9-4701-8599-54571718F993}"/>
    <cellStyle name="Normal 23 3" xfId="427" xr:uid="{1FBB52F9-A400-470B-B1E6-E23EC306F309}"/>
    <cellStyle name="Normal 23 4" xfId="428" xr:uid="{C30842D3-3B4D-45AC-8F5F-8C8A0CE2A323}"/>
    <cellStyle name="Normal 24" xfId="429" xr:uid="{0DEC7281-FA5D-4F67-ABAC-A251267D1C25}"/>
    <cellStyle name="Normal 24 2" xfId="430" xr:uid="{96E312B3-7B3F-4B06-B85F-0FE2B6E767E3}"/>
    <cellStyle name="Normal 24 2 2" xfId="431" xr:uid="{2B27911E-347D-4CB4-986F-A11F43247BCC}"/>
    <cellStyle name="Normal 24 3" xfId="432" xr:uid="{A2BF096E-383E-4D87-9393-FEF9E8D004D3}"/>
    <cellStyle name="Normal 24 4" xfId="433" xr:uid="{4665806F-E551-4A2D-BF3C-B7DCC0FF369A}"/>
    <cellStyle name="Normal 25" xfId="434" xr:uid="{02DF08BA-DD25-47C2-87DE-53D162582C85}"/>
    <cellStyle name="Normal 25 2" xfId="435" xr:uid="{8C7181A5-1065-4D93-8F3D-2D2DA5F7B077}"/>
    <cellStyle name="Normal 25 2 2" xfId="436" xr:uid="{0AEB4E42-D9A6-4B93-BE5B-DCE984CDCB2A}"/>
    <cellStyle name="Normal 25 3" xfId="437" xr:uid="{8BA2A02D-8610-4849-9ECF-356AC957456C}"/>
    <cellStyle name="Normal 25 4" xfId="438" xr:uid="{8FF66695-984A-4282-B8DD-2D12C2521D23}"/>
    <cellStyle name="Normal 26" xfId="439" xr:uid="{2711C78E-8F4B-424C-A32E-A634D9503707}"/>
    <cellStyle name="Normal 26 2" xfId="440" xr:uid="{4C566163-2A6A-40BA-9717-C957918A49BE}"/>
    <cellStyle name="Normal 26 2 2" xfId="441" xr:uid="{3E5F0A18-D6DD-465B-9A84-4CBD94C4E624}"/>
    <cellStyle name="Normal 26 3" xfId="442" xr:uid="{5F1867ED-5516-4075-83E7-696E194021AC}"/>
    <cellStyle name="Normal 26 4" xfId="443" xr:uid="{19A0E872-7DF7-4A5C-8A25-34533200ECDE}"/>
    <cellStyle name="Normal 27" xfId="444" xr:uid="{9A90C577-B517-42D7-BDBC-F204B85B243E}"/>
    <cellStyle name="Normal 28" xfId="271" xr:uid="{B4889ABE-B35F-4EB4-9631-25501A94BFA9}"/>
    <cellStyle name="Normal 29" xfId="445" xr:uid="{49550809-B42B-4F71-B7D6-B2A9DE35236A}"/>
    <cellStyle name="Normal 3" xfId="13" xr:uid="{32EB2EB1-1634-4C8F-B888-99B0F961D6BD}"/>
    <cellStyle name="Normal 3 2" xfId="180" xr:uid="{A6A2CF20-894F-4898-9C0F-AEEADF0E4392}"/>
    <cellStyle name="Normal 3 3" xfId="446" xr:uid="{DA3052B8-0EFB-44E1-A3B1-29E2BE0C743D}"/>
    <cellStyle name="Normal 3 3 2" xfId="447" xr:uid="{2A497B5B-F260-4743-A7A2-80C406ECDFCC}"/>
    <cellStyle name="Normal 3 3 3" xfId="448" xr:uid="{210B3B5A-27C5-490A-9D17-7A4262BFF310}"/>
    <cellStyle name="Normal 3 4" xfId="449" xr:uid="{23368109-4838-43AA-8513-E27EDA4AD620}"/>
    <cellStyle name="Normal 3 5" xfId="450" xr:uid="{0DCBA11C-DCB5-4D1A-954D-AB95E9528AB6}"/>
    <cellStyle name="Normal 3 5 2" xfId="451" xr:uid="{38BD0C78-7919-4E4A-B575-7857BD2ED109}"/>
    <cellStyle name="Normal 3 5 3" xfId="452" xr:uid="{396E8061-67D8-4151-AAFF-8AF2313DA157}"/>
    <cellStyle name="Normal 3_29(d) - Gas extensions -tariffs" xfId="181" xr:uid="{5F9CFF82-06BB-4708-ABC7-8690523F800D}"/>
    <cellStyle name="Normal 30" xfId="453" xr:uid="{4DDD9649-8016-4FA3-85A1-67E41B9A4684}"/>
    <cellStyle name="Normal 31" xfId="454" xr:uid="{FFE8E620-BFC9-42D8-9744-6FCA830200A2}"/>
    <cellStyle name="Normal 32" xfId="270" xr:uid="{58D07733-E205-45A9-B17E-866396B7BA54}"/>
    <cellStyle name="Normal 33" xfId="455" xr:uid="{D2A6C11D-8D8A-4482-9EE1-7E818F13F5F4}"/>
    <cellStyle name="Normal 34" xfId="551" xr:uid="{9B65D93A-0D34-4A93-9918-CB7B46C67975}"/>
    <cellStyle name="Normal 35" xfId="568" xr:uid="{4A7C280C-409E-4086-8FE9-BC8339DC383D}"/>
    <cellStyle name="Normal 36" xfId="573" xr:uid="{3A4B48B4-1160-4D37-B72C-1156ED8E2CA5}"/>
    <cellStyle name="Normal 37" xfId="564" xr:uid="{1929B42B-E419-46EB-A245-2F787408DF38}"/>
    <cellStyle name="Normal 38" xfId="182" xr:uid="{26F67B9C-F02E-4A87-ADFC-67AD4340B64F}"/>
    <cellStyle name="Normal 38 2" xfId="183" xr:uid="{DEE0747E-6FF0-4D69-95D7-2F07FDABE37A}"/>
    <cellStyle name="Normal 38_29(d) - Gas extensions -tariffs" xfId="184" xr:uid="{01EAE59A-B787-46A5-9867-8C9FB110F9A7}"/>
    <cellStyle name="Normal 39" xfId="7" xr:uid="{ACEA5CAA-A4B8-4EB4-B4EB-BCC5CFC2AA91}"/>
    <cellStyle name="Normal 4" xfId="14" xr:uid="{C0F38459-81FE-4007-81A4-C5E87B65487F}"/>
    <cellStyle name="Normal 4 2" xfId="19" xr:uid="{6937893B-C5F3-4BA7-BFBD-C28BBF65B7C2}"/>
    <cellStyle name="Normal 4 2 2" xfId="456" xr:uid="{41D917DE-55A3-498C-8AAE-AE2B2517E34A}"/>
    <cellStyle name="Normal 4 2 2 2" xfId="457" xr:uid="{AD3E9791-891E-4BB6-AFB5-DDB7D83B001A}"/>
    <cellStyle name="Normal 4 2 2 2 2" xfId="458" xr:uid="{BEFBD0DB-941F-4545-9330-55EFBFB5A866}"/>
    <cellStyle name="Normal 4 2 2 2 3" xfId="459" xr:uid="{BA82C3D9-0E95-4CCE-B38D-E54BBAD5BBDB}"/>
    <cellStyle name="Normal 4 2 2 3" xfId="460" xr:uid="{32A3A344-3FAC-424C-86F1-A5BC817E918D}"/>
    <cellStyle name="Normal 4 2 2 4" xfId="461" xr:uid="{50C30474-B95D-447D-B5D5-04960F7A8044}"/>
    <cellStyle name="Normal 4 2 3" xfId="462" xr:uid="{B6D8DFCD-CF22-49B1-889D-B2A776E3F5C6}"/>
    <cellStyle name="Normal 4 2 3 2" xfId="463" xr:uid="{C8D82DB2-428D-4838-8402-285B9681BCCC}"/>
    <cellStyle name="Normal 4 2 3 2 2" xfId="464" xr:uid="{3424FAC9-15CF-4F97-B573-B667665F2197}"/>
    <cellStyle name="Normal 4 2 3 2 3" xfId="465" xr:uid="{68BA3D22-48C3-4D97-B9D0-594D9219940E}"/>
    <cellStyle name="Normal 4 2 3 3" xfId="466" xr:uid="{0C13643F-9E1D-4730-8A9C-56DF355C5672}"/>
    <cellStyle name="Normal 4 2 3 4" xfId="467" xr:uid="{024112A8-DB0A-409F-88F6-5691EFDB12DF}"/>
    <cellStyle name="Normal 4 2 4" xfId="554" xr:uid="{B8021AB7-5F4A-49F3-A20A-01840F624943}"/>
    <cellStyle name="Normal 4 3" xfId="185" xr:uid="{C7491FED-DA87-4E79-9702-AFB7F37B33CF}"/>
    <cellStyle name="Normal 4 3 2" xfId="468" xr:uid="{646A9AE8-CE8A-4DEA-977A-97E33D60C22D}"/>
    <cellStyle name="Normal 4 3 2 2" xfId="469" xr:uid="{42581232-46F8-4726-8F2D-1A3719E1D628}"/>
    <cellStyle name="Normal 4 3 2 3" xfId="470" xr:uid="{741A8E7C-3FCC-44E2-A818-DD70D392B845}"/>
    <cellStyle name="Normal 4 3 3" xfId="471" xr:uid="{A9672618-06A4-4FD5-8327-717EDF2B188F}"/>
    <cellStyle name="Normal 4 3 3 2" xfId="472" xr:uid="{D9AD8749-F02E-4AAD-873E-8AE5DF04CDF6}"/>
    <cellStyle name="Normal 4 3 4" xfId="473" xr:uid="{88F1CA67-FC8A-483D-8E03-C04256BB89F4}"/>
    <cellStyle name="Normal 4 3 5" xfId="559" xr:uid="{797D937B-8504-4178-BEBC-88100D639F74}"/>
    <cellStyle name="Normal 4 4" xfId="474" xr:uid="{CCBF4B29-CD89-4BB3-B625-65B6B585CA57}"/>
    <cellStyle name="Normal 4 5" xfId="475" xr:uid="{E0F421A6-2DDA-466B-B85B-7D60D945B0BF}"/>
    <cellStyle name="Normal 4 6" xfId="476" xr:uid="{A5A563E3-6775-4CF1-AA1D-D906BF10CE91}"/>
    <cellStyle name="Normal 4_29(d) - Gas extensions -tariffs" xfId="186" xr:uid="{5078B1ED-668F-4891-801D-41F89239631E}"/>
    <cellStyle name="Normal 40" xfId="187" xr:uid="{F7199759-4302-4776-ABA9-D76A135E40C6}"/>
    <cellStyle name="Normal 40 2" xfId="188" xr:uid="{1E378B5F-0C46-4FE5-B99C-A4CE8C36E614}"/>
    <cellStyle name="Normal 40_29(d) - Gas extensions -tariffs" xfId="189" xr:uid="{BA9F5F57-F39A-4484-AAE9-18280303191A}"/>
    <cellStyle name="Normal 5" xfId="190" xr:uid="{D14EABB4-C3B3-4FCF-BE8E-5E00B586644F}"/>
    <cellStyle name="Normal 5 2" xfId="191" xr:uid="{7A422D1F-BF91-4699-BCDA-C643F2E527D8}"/>
    <cellStyle name="Normal 5 3" xfId="477" xr:uid="{9FFD4F81-30B0-4C77-8C12-9AC3D1616AE8}"/>
    <cellStyle name="Normal 6" xfId="192" xr:uid="{711418CD-1BC2-4462-911A-F9DBA2183A5A}"/>
    <cellStyle name="Normal 6 2" xfId="193" xr:uid="{0F6F32FD-EB89-4418-9203-0B826B283320}"/>
    <cellStyle name="Normal 6 2 2" xfId="478" xr:uid="{1D60C51F-23F0-4E92-A0F2-C1804CDD4941}"/>
    <cellStyle name="Normal 7" xfId="194" xr:uid="{17C67E05-CD66-4EE6-AD67-B9F50B573596}"/>
    <cellStyle name="Normal 7 2" xfId="195" xr:uid="{59EC1EDD-8E41-4639-B4B4-25E6422E0CDB}"/>
    <cellStyle name="Normal 7 2 2" xfId="479" xr:uid="{1C195892-A4C7-4DCB-87D7-9634DF95FE15}"/>
    <cellStyle name="Normal 7 2 2 2" xfId="480" xr:uid="{4D995B49-86B1-426F-8519-8B0338070BC0}"/>
    <cellStyle name="Normal 7 2 2 3" xfId="481" xr:uid="{ABBAD68D-A8DF-474B-A16C-B1A3D31EC339}"/>
    <cellStyle name="Normal 7 2 3" xfId="482" xr:uid="{74E5EE23-54FA-4F77-8149-947F551C9798}"/>
    <cellStyle name="Normal 7 2 4" xfId="483" xr:uid="{5109B519-7C7A-4095-B191-B854AFD8D7ED}"/>
    <cellStyle name="Normal 7 2 5" xfId="560" xr:uid="{D91FDCF4-9BE7-4AA9-B7D2-9E2D666DADFA}"/>
    <cellStyle name="Normal 8" xfId="196" xr:uid="{F72C6445-F0E5-4D2E-83F2-4E60C59F19E0}"/>
    <cellStyle name="Normal 8 2" xfId="484" xr:uid="{2A230857-2CA1-422E-9696-20E87054EBFA}"/>
    <cellStyle name="Normal 8 2 2" xfId="485" xr:uid="{0CAAF872-1A78-4C04-90B3-B4A664B5DE16}"/>
    <cellStyle name="Normal 8 2 3" xfId="486" xr:uid="{C8FBDC6E-2235-4F15-9F77-A775FA74FEE9}"/>
    <cellStyle name="Normal 8 2 3 2" xfId="487" xr:uid="{EDD6C1E0-7CE1-4619-A8AD-6955676E3AAD}"/>
    <cellStyle name="Normal 8 2 3 3" xfId="488" xr:uid="{04AE2386-85D7-46FD-9191-82D3D19A2923}"/>
    <cellStyle name="Normal 8 2 4" xfId="489" xr:uid="{2EC10A49-203D-47FA-9B7A-F9D9E3313E89}"/>
    <cellStyle name="Normal 9" xfId="197" xr:uid="{2B9AB9B1-0A6F-4DA5-980F-2966B0039E5F}"/>
    <cellStyle name="Normal 9 2" xfId="490" xr:uid="{0296AB4F-B626-426F-9810-B22360E79FF1}"/>
    <cellStyle name="Note 2" xfId="198" xr:uid="{9A97753A-77C8-4FA1-9A38-EC8DE69B2B0C}"/>
    <cellStyle name="Note 2 2" xfId="491" xr:uid="{6F6E7352-F80B-46B8-AAA1-0211458DE675}"/>
    <cellStyle name="Note 2 3" xfId="492" xr:uid="{63EDA924-CCFF-4261-9B4A-D6AFCD587E4F}"/>
    <cellStyle name="Note 3" xfId="493" xr:uid="{0048192E-65DD-4D42-A24F-6B56523422BB}"/>
    <cellStyle name="Note 3 2" xfId="494" xr:uid="{5000E269-59B6-43D2-9638-038154F45EB4}"/>
    <cellStyle name="Note 3 3" xfId="495" xr:uid="{F2F7AB42-30C3-40C5-ADB6-81ED77D1033E}"/>
    <cellStyle name="Note 4" xfId="496" xr:uid="{0A4EFB3A-D5A8-4CB7-A055-69DFEA683967}"/>
    <cellStyle name="Note 4 2" xfId="497" xr:uid="{89D7EE9D-B2D9-409A-AB28-4F962FFFB25B}"/>
    <cellStyle name="Note 4 3" xfId="498" xr:uid="{4FF40E2B-7436-4B16-8D3E-FD28E41C0424}"/>
    <cellStyle name="Output 2" xfId="199" xr:uid="{CA34F0C9-C7DF-48C0-B58A-F7BE3FEEBCF0}"/>
    <cellStyle name="Output 2 2" xfId="499" xr:uid="{313E1F05-563A-49D5-B915-B73B8BA1C703}"/>
    <cellStyle name="Output 2 3" xfId="500" xr:uid="{2C0B35FB-2C4D-4EEF-B0E6-3275BB6ABB1D}"/>
    <cellStyle name="Output 2 4" xfId="561" xr:uid="{8E2BF796-5A13-4D06-A2AA-0D07A9015A38}"/>
    <cellStyle name="Percent [2]" xfId="200" xr:uid="{EEA74BC9-F266-4944-BEBE-9E2C5904ACEF}"/>
    <cellStyle name="Percent [2] 2" xfId="201" xr:uid="{B1FC6E19-E242-4BA0-BD74-295DB6D3422A}"/>
    <cellStyle name="Percent [2]_29(d) - Gas extensions -tariffs" xfId="202" xr:uid="{002CEEBF-858C-4320-9A43-DA8CD0262D31}"/>
    <cellStyle name="Percent 10" xfId="571" xr:uid="{BEAC54DF-37F4-4585-929C-21E5F3842E01}"/>
    <cellStyle name="Percent 11" xfId="562" xr:uid="{67A14903-36C7-48C4-9474-521B5843ABF3}"/>
    <cellStyle name="Percent 12" xfId="501" xr:uid="{086703E4-9C3A-47EA-BA97-6C3E13DE2E2F}"/>
    <cellStyle name="Percent 12 2" xfId="502" xr:uid="{060C9FE4-A427-4796-8076-857E047355F5}"/>
    <cellStyle name="Percent 12 2 2" xfId="503" xr:uid="{570963D3-FC78-4B4A-B58E-255541BAFEE4}"/>
    <cellStyle name="Percent 12 3" xfId="504" xr:uid="{6AA73211-2018-4581-9026-E788ABB710FB}"/>
    <cellStyle name="Percent 12 4" xfId="505" xr:uid="{80429126-C2DE-46DC-9E5F-C6722778BDD4}"/>
    <cellStyle name="Percent 12 5" xfId="574" xr:uid="{02124F15-2E34-4FC6-9D27-782442A83130}"/>
    <cellStyle name="Percent 2" xfId="5" xr:uid="{00000000-0005-0000-0000-000006000000}"/>
    <cellStyle name="Percent 2 2" xfId="203" xr:uid="{8F8343F3-C109-44E3-BDDF-FC1E9F0F814B}"/>
    <cellStyle name="Percent 2 2 2" xfId="506" xr:uid="{FF6C7DD6-93C7-4509-908A-CC6BD33E5EE9}"/>
    <cellStyle name="Percent 2 2 2 2" xfId="507" xr:uid="{53E56B1D-569B-41FF-B8DC-24B57783911F}"/>
    <cellStyle name="Percent 2 2 2 2 2" xfId="508" xr:uid="{5E7E869A-93A2-4800-B113-967789D5137D}"/>
    <cellStyle name="Percent 2 2 2 2 3" xfId="509" xr:uid="{564BEA56-8CB5-42E5-9274-9386B6BDBC09}"/>
    <cellStyle name="Percent 2 2 2 3" xfId="510" xr:uid="{74B3A1DF-A103-4477-93BC-DA230B29EFD3}"/>
    <cellStyle name="Percent 2 2 2 4" xfId="511" xr:uid="{DBCCDBC7-EC58-4A80-B40F-D6128C62A3C8}"/>
    <cellStyle name="Percent 2 2 3" xfId="512" xr:uid="{051936C6-0B6E-41D0-99EC-98DD595E89C7}"/>
    <cellStyle name="Percent 2 2 3 2" xfId="513" xr:uid="{9180E925-A1A9-4875-9D7E-D954B9F96DA9}"/>
    <cellStyle name="Percent 2 2 3 2 2" xfId="514" xr:uid="{A7F5B249-2FAF-429C-90E4-6764A85441F5}"/>
    <cellStyle name="Percent 2 2 3 2 3" xfId="515" xr:uid="{D6329375-937E-492C-96B5-069C1CA5D576}"/>
    <cellStyle name="Percent 2 2 3 3" xfId="516" xr:uid="{5E5E8BEC-ABD1-4131-9274-E61133BC76CA}"/>
    <cellStyle name="Percent 2 2 3 4" xfId="517" xr:uid="{15B2448A-8BF4-48BF-A6F7-D7671E6D2C5D}"/>
    <cellStyle name="Percent 2 3" xfId="518" xr:uid="{CD5B8808-5856-4B0D-A734-E91CB3546959}"/>
    <cellStyle name="Percent 2 3 2" xfId="519" xr:uid="{67D28A2B-A1C4-4297-9657-5E9A83DE32CE}"/>
    <cellStyle name="Percent 2 3 2 2" xfId="520" xr:uid="{1AEB81AF-3312-4CEE-B82E-03DE25313451}"/>
    <cellStyle name="Percent 2 3 2 3" xfId="521" xr:uid="{24CAA757-2F26-4D46-BE51-EB58603CC06F}"/>
    <cellStyle name="Percent 2 3 3" xfId="522" xr:uid="{E0922F15-2ABA-4DCC-BA8A-B43E29200FC4}"/>
    <cellStyle name="Percent 2 3 4" xfId="523" xr:uid="{D4007AD3-3879-4005-B642-B10225D813E8}"/>
    <cellStyle name="Percent 2 4" xfId="524" xr:uid="{F85BA4BE-A723-43A2-A73A-21A892CAD7FC}"/>
    <cellStyle name="Percent 2 4 2" xfId="525" xr:uid="{56239A9C-228D-4212-B346-B6D6202CED65}"/>
    <cellStyle name="Percent 2 4 2 2" xfId="526" xr:uid="{14751C69-7D5A-43B4-AA6D-5262C28F5500}"/>
    <cellStyle name="Percent 2 4 2 3" xfId="527" xr:uid="{ECBFD485-9862-4B83-B6F5-804E2E93235D}"/>
    <cellStyle name="Percent 2 4 3" xfId="528" xr:uid="{A479D45E-3CC9-4564-B76D-C1FF128C21D6}"/>
    <cellStyle name="Percent 2 4 4" xfId="529" xr:uid="{C77FE024-46D5-4FB6-B0C4-6A3D803CD8B5}"/>
    <cellStyle name="Percent 2 5" xfId="576" xr:uid="{0A4B8848-1387-48FB-8613-C64AE76D3918}"/>
    <cellStyle name="Percent 3" xfId="4" xr:uid="{00000000-0005-0000-0000-000007000000}"/>
    <cellStyle name="Percent 3 2" xfId="204" xr:uid="{37DCAFDD-54F6-4C8E-9294-A7378BD54D81}"/>
    <cellStyle name="Percent 3 4" xfId="530" xr:uid="{97AFE6D6-5132-4702-BC53-E0E9CA709F35}"/>
    <cellStyle name="Percent 3 4 2" xfId="531" xr:uid="{C750C7D5-47FB-476C-AB82-7907FBD51F0D}"/>
    <cellStyle name="Percent 3 4 3" xfId="532" xr:uid="{00782B06-C30E-4CB7-906A-780C8329D2CE}"/>
    <cellStyle name="Percent 4" xfId="205" xr:uid="{9B76334F-ACA6-463D-80B0-1D492BC915A7}"/>
    <cellStyle name="Percent 5" xfId="533" xr:uid="{F7C1DDCE-2EF6-455A-A781-FF31E64CAC28}"/>
    <cellStyle name="Percent 5 2" xfId="534" xr:uid="{72A19CD9-0C97-4890-904C-9F60AFD941D4}"/>
    <cellStyle name="Percent 5 3" xfId="535" xr:uid="{08E9BF13-1922-40EE-97D6-BA27746FEDBA}"/>
    <cellStyle name="Percent 6" xfId="536" xr:uid="{20E4A83E-917E-4093-8983-1C65A4F5BE98}"/>
    <cellStyle name="Percent 7" xfId="206" xr:uid="{9222DB5C-44B0-4E91-B32C-A778F1DEAE47}"/>
    <cellStyle name="Percent 8" xfId="553" xr:uid="{463AB0B9-14F8-43F8-85C2-2EC09903FF63}"/>
    <cellStyle name="Percent 9" xfId="566" xr:uid="{13CA161C-F127-4726-9A94-F85CF66A98B2}"/>
    <cellStyle name="Percentage" xfId="207" xr:uid="{1E7E9D92-B6D8-4AB6-AF27-45AEA92C4AF5}"/>
    <cellStyle name="Period Title" xfId="208" xr:uid="{1C5C7217-F5C1-4940-8BC8-377E4F79CDD5}"/>
    <cellStyle name="PSChar" xfId="209" xr:uid="{FD193D37-D4FB-4E74-AF91-E84F54E6BDB2}"/>
    <cellStyle name="PSDate" xfId="210" xr:uid="{62EA9F82-1928-43C7-94E3-81E73B5D72BC}"/>
    <cellStyle name="PSDec" xfId="211" xr:uid="{507B72E9-EE33-4969-BAE4-48F181123FE1}"/>
    <cellStyle name="PSDetail" xfId="212" xr:uid="{F5D15446-7B0B-4AA0-A717-12740BEA4B78}"/>
    <cellStyle name="PSHeading" xfId="213" xr:uid="{D7210C47-8D09-45CF-B4CC-8D934FA9ACA6}"/>
    <cellStyle name="PSHeading 2" xfId="537" xr:uid="{2ADFFDE0-338A-4B70-B17A-84051320D4E7}"/>
    <cellStyle name="PSHeading 2 2" xfId="538" xr:uid="{6115D271-F58C-4281-8437-6A30CF7A3650}"/>
    <cellStyle name="PSHeading 3" xfId="539" xr:uid="{1D3FF603-894C-45FA-86B5-9FF7B0DE7B39}"/>
    <cellStyle name="PSHeading 3 2" xfId="540" xr:uid="{D4CA5E55-A4BD-4B66-950E-1CB466BFA1AC}"/>
    <cellStyle name="PSHeading 3 2 2" xfId="541" xr:uid="{599E7C2F-018F-494F-9A81-11875EA0C176}"/>
    <cellStyle name="PSHeading 4" xfId="542" xr:uid="{F089659F-7D50-44D8-8351-F5BD1C2FC82B}"/>
    <cellStyle name="PSHeading 5" xfId="558" xr:uid="{F2476952-72D0-4CEA-AC51-D2F3CEE5A9CE}"/>
    <cellStyle name="PSInt" xfId="214" xr:uid="{C07B3BB1-3E84-4EEC-BDDC-3D3BD113BE6A}"/>
    <cellStyle name="PSSpacer" xfId="215" xr:uid="{57FFE149-F86D-476A-AFCB-BE84C9310879}"/>
    <cellStyle name="Ratio" xfId="216" xr:uid="{3913A611-C0CE-46CF-B109-1063623DC1CB}"/>
    <cellStyle name="Ratio 2" xfId="217" xr:uid="{91B3BC66-813F-4207-827E-F6FD5960AEA5}"/>
    <cellStyle name="Ratio_29(d) - Gas extensions -tariffs" xfId="218" xr:uid="{60F17FE6-123B-479E-9FCF-8D735AF4369D}"/>
    <cellStyle name="Right Date" xfId="219" xr:uid="{1D9F9056-F475-4213-B455-3D36D56E705F}"/>
    <cellStyle name="Right Number" xfId="220" xr:uid="{B1748817-D234-4F61-BF6D-1211C59FF7AB}"/>
    <cellStyle name="Right Year" xfId="221" xr:uid="{1A03C0A4-3553-4D54-BC84-3C7D57A6BBBF}"/>
    <cellStyle name="RIN_Input$_3dp" xfId="543" xr:uid="{3CD1379A-FD50-4E26-8629-B15EA003A3D7}"/>
    <cellStyle name="SAPError" xfId="222" xr:uid="{EED4B0C6-571D-4A27-9860-D7D528CE77B7}"/>
    <cellStyle name="SAPError 2" xfId="223" xr:uid="{C701E186-80B6-49A7-BEEF-D08D93211B5B}"/>
    <cellStyle name="SAPKey" xfId="224" xr:uid="{57D6FAC5-C007-4DB0-A101-C110B824E098}"/>
    <cellStyle name="SAPKey 2" xfId="225" xr:uid="{5B0F3D05-E74E-45D3-8B7F-26BF97AFB4E7}"/>
    <cellStyle name="SAPLocked" xfId="226" xr:uid="{CEABD2F6-1707-498F-81DC-F8E2FA14F790}"/>
    <cellStyle name="SAPLocked 2" xfId="227" xr:uid="{BCC56169-1B56-49AE-94CB-06A2818030DD}"/>
    <cellStyle name="SAPOutput" xfId="228" xr:uid="{7ACF62B1-2813-48A0-8599-A305992D32B5}"/>
    <cellStyle name="SAPOutput 2" xfId="229" xr:uid="{1A0E912D-E7B9-47FD-BA77-1287CA427662}"/>
    <cellStyle name="SAPSpace" xfId="230" xr:uid="{0431BBC9-384C-4E19-A2FD-F2BF2213CC37}"/>
    <cellStyle name="SAPSpace 2" xfId="231" xr:uid="{3B9BFE6C-AB2C-4146-9F39-614B99C1EE84}"/>
    <cellStyle name="SAPText" xfId="232" xr:uid="{C9A7F93F-1EA4-47DB-958D-0BDCD1C42BD3}"/>
    <cellStyle name="SAPText 2" xfId="233" xr:uid="{54F9B5BD-0347-4B42-B712-97DA6746BF7F}"/>
    <cellStyle name="SAPUnLocked" xfId="234" xr:uid="{E1100F58-775F-48F5-9EC5-4621D261C79D}"/>
    <cellStyle name="SAPUnLocked 2" xfId="235" xr:uid="{C4992E45-DEF3-4D96-AA57-5CB2DF6591FF}"/>
    <cellStyle name="Sheet Title" xfId="236" xr:uid="{AEC56D79-6D8E-4FB6-B339-253ECE9E5021}"/>
    <cellStyle name="SheetHeader1" xfId="12" xr:uid="{0E148BF7-E22B-435A-B57A-F9FBB1051768}"/>
    <cellStyle name="Style 1" xfId="237" xr:uid="{7F4486FA-276E-4BA1-BACF-6B7953ADF2B0}"/>
    <cellStyle name="Style 1 2" xfId="238" xr:uid="{0A1312D4-8680-42B9-9449-C2C2426EEDF4}"/>
    <cellStyle name="Style 1 2 2" xfId="544" xr:uid="{D4B2B989-8336-4408-992E-2C46A6AFF733}"/>
    <cellStyle name="Style 1 3" xfId="545" xr:uid="{6231030D-F428-44B3-91E2-C2CE9EF61DAF}"/>
    <cellStyle name="Style 1 3 2" xfId="546" xr:uid="{2411B24C-6189-4636-8154-87D065A3BCC3}"/>
    <cellStyle name="Style 1 3 3" xfId="547" xr:uid="{59D9D9B9-1D58-47F9-B50C-20F012BBAC14}"/>
    <cellStyle name="Style 1 4" xfId="548" xr:uid="{2E8EF9B4-0E25-4D5F-BB0D-EEE312CED2AB}"/>
    <cellStyle name="Style 1_29(d) - Gas extensions -tariffs" xfId="239" xr:uid="{2090CCDF-24CB-4CF0-A266-82345DCE8B59}"/>
    <cellStyle name="Style2" xfId="240" xr:uid="{847EF124-28AB-4A8B-AEBC-FCFFB3400A7B}"/>
    <cellStyle name="Style3" xfId="241" xr:uid="{F49A6404-5969-49B8-852F-A35979D58A20}"/>
    <cellStyle name="Style4" xfId="242" xr:uid="{9D2412FC-E58B-46E9-AE82-EB5B61BBA83C}"/>
    <cellStyle name="Style4 2" xfId="243" xr:uid="{69D8F15E-4445-4691-AC9D-34A34E11B244}"/>
    <cellStyle name="Style4_29(d) - Gas extensions -tariffs" xfId="244" xr:uid="{5EB57FDD-1E1D-49BA-8FE6-AA05701E322F}"/>
    <cellStyle name="Style5" xfId="245" xr:uid="{FC405A3B-DFDB-49D2-9944-BE6C51991639}"/>
    <cellStyle name="Style5 2" xfId="246" xr:uid="{9134D0D6-9C82-4990-87DD-C65B069E1647}"/>
    <cellStyle name="Style5_29(d) - Gas extensions -tariffs" xfId="247" xr:uid="{4FE14750-69E2-4ABB-B170-D2BD47FFE8CA}"/>
    <cellStyle name="Table Head Green" xfId="248" xr:uid="{ADE0A5CC-4575-48E5-8BD6-F0A8C4C1C0C7}"/>
    <cellStyle name="Table Head Green 2" xfId="565" xr:uid="{3BACC5E3-2E32-4A0A-A321-7DEBAD148961}"/>
    <cellStyle name="Table Head_pldt" xfId="249" xr:uid="{81C6C837-4455-4EF1-A5FB-99EC9386A897}"/>
    <cellStyle name="Table Source" xfId="250" xr:uid="{17409C27-06A0-44CB-8C01-F6EEBBCB1432}"/>
    <cellStyle name="Table Units" xfId="251" xr:uid="{33882AC7-2A62-4E36-ACC8-1363DF457739}"/>
    <cellStyle name="TableLvl2" xfId="21" xr:uid="{0F386B6F-4AEF-4526-8581-972A1F7836CE}"/>
    <cellStyle name="TableLvl3" xfId="22" xr:uid="{6EC10C93-A95D-49F7-AACA-CC6ACF6E2CE7}"/>
    <cellStyle name="Text" xfId="252" xr:uid="{1081EB87-0414-47A3-BB95-AD05371EF771}"/>
    <cellStyle name="Text 2" xfId="253" xr:uid="{D0D6050D-87FB-471A-BD0C-F2DAC2C98675}"/>
    <cellStyle name="Text 3" xfId="254" xr:uid="{9E664E83-76F3-4B1C-AD3A-9E890F5B5EDC}"/>
    <cellStyle name="Text Head 1" xfId="255" xr:uid="{D59A1FB3-772C-4134-97EB-814EBB12EBD6}"/>
    <cellStyle name="Text Head 2" xfId="256" xr:uid="{53F4A8D3-0377-40A8-A5E8-8EB1F9936750}"/>
    <cellStyle name="Text Indent 2" xfId="257" xr:uid="{A849C205-55E3-4916-90A3-61F38F1E27B2}"/>
    <cellStyle name="Theirs" xfId="258" xr:uid="{E4A4AD3A-95AF-4F18-A77E-831636EA49A5}"/>
    <cellStyle name="Title 2" xfId="259" xr:uid="{8E61EE8B-4F7F-4282-8EAD-779A7CC5D62A}"/>
    <cellStyle name="TOC 1" xfId="260" xr:uid="{01FA35F6-F64B-4970-8990-DB9A46533887}"/>
    <cellStyle name="TOC 2" xfId="261" xr:uid="{DB0EC2CC-0AF7-44A3-A8BC-CBCC8F872A29}"/>
    <cellStyle name="TOC 3" xfId="262" xr:uid="{8698FF46-7A1B-412F-95B1-A7C33F7A2B6A}"/>
    <cellStyle name="Total 2" xfId="263" xr:uid="{4B6D324D-9F43-4CFA-9A97-A28D905BA931}"/>
    <cellStyle name="Total 2 2" xfId="549" xr:uid="{A9E36F00-F17A-4C14-968A-E486CA859236}"/>
    <cellStyle name="Total 2 3" xfId="550" xr:uid="{0055D552-F0E5-40BB-942F-A2D93DEA4A8D}"/>
    <cellStyle name="Warning Text 2" xfId="264" xr:uid="{8CF9D572-4041-49D0-B818-FE82AABE81BE}"/>
    <cellStyle name="year" xfId="265" xr:uid="{5A8DB334-3A4C-476B-8CBA-E9B6CA1E6DD4}"/>
    <cellStyle name="year 2" xfId="266" xr:uid="{86097DD1-4E72-4D56-A485-9C6A23FBCF3B}"/>
    <cellStyle name="year 2 2" xfId="570" xr:uid="{C8426B3A-F44C-49BF-86F5-8FC170CB2439}"/>
    <cellStyle name="year 3" xfId="569" xr:uid="{C0B59B3B-8862-4710-87FE-0BDD68077E53}"/>
    <cellStyle name="year_29(d) - Gas extensions -tariffs" xfId="267" xr:uid="{60AD0342-24A8-4074-B232-094539871170}"/>
  </cellStyles>
  <dxfs count="6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pivotCacheDefinition" Target="pivotCache/pivotCacheDefinition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2250282</xdr:colOff>
      <xdr:row>4</xdr:row>
      <xdr:rowOff>178594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24098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63500</xdr:colOff>
      <xdr:row>0</xdr:row>
      <xdr:rowOff>76200</xdr:rowOff>
    </xdr:from>
    <xdr:ext cx="3198848" cy="1352550"/>
    <xdr:pic>
      <xdr:nvPicPr>
        <xdr:cNvPr id="2" name="Picture 1">
          <a:extLst>
            <a:ext uri="{FF2B5EF4-FFF2-40B4-BE49-F238E27FC236}">
              <a16:creationId xmlns:a16="http://schemas.microsoft.com/office/drawing/2014/main" id="{FDE942AF-E640-4F7A-8B6A-89F649F0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76200"/>
          <a:ext cx="3198848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0</xdr:colOff>
      <xdr:row>21</xdr:row>
      <xdr:rowOff>0</xdr:rowOff>
    </xdr:from>
    <xdr:to>
      <xdr:col>45</xdr:col>
      <xdr:colOff>278861</xdr:colOff>
      <xdr:row>45</xdr:row>
      <xdr:rowOff>157685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44C927B-2CF1-C61C-D20C-95665A91D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29217" y="2012674"/>
          <a:ext cx="7020905" cy="4725059"/>
        </a:xfrm>
        <a:prstGeom prst="rect">
          <a:avLst/>
        </a:prstGeom>
      </xdr:spPr>
    </xdr:pic>
    <xdr:clientData/>
  </xdr:twoCellAnchor>
  <xdr:twoCellAnchor editAs="oneCell">
    <xdr:from>
      <xdr:col>1</xdr:col>
      <xdr:colOff>187138</xdr:colOff>
      <xdr:row>3</xdr:row>
      <xdr:rowOff>91888</xdr:rowOff>
    </xdr:from>
    <xdr:to>
      <xdr:col>10</xdr:col>
      <xdr:colOff>302371</xdr:colOff>
      <xdr:row>14</xdr:row>
      <xdr:rowOff>206950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DA234B9-D1EE-F5B4-8F7B-6A9CA2655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6263" y="958663"/>
          <a:ext cx="6687483" cy="5458587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19</xdr:row>
      <xdr:rowOff>104776</xdr:rowOff>
    </xdr:from>
    <xdr:to>
      <xdr:col>9</xdr:col>
      <xdr:colOff>285750</xdr:colOff>
      <xdr:row>51</xdr:row>
      <xdr:rowOff>78480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361552B-C2F9-44B7-9A6B-B3D8EEA60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4375" y="7562851"/>
          <a:ext cx="6143625" cy="6069704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428626</xdr:colOff>
      <xdr:row>81</xdr:row>
      <xdr:rowOff>0</xdr:rowOff>
    </xdr:from>
    <xdr:to>
      <xdr:col>9</xdr:col>
      <xdr:colOff>400051</xdr:colOff>
      <xdr:row>102</xdr:row>
      <xdr:rowOff>33447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EAC01BD-3532-4F78-B427-FDC3A5249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1" y="19411950"/>
          <a:ext cx="5924550" cy="4033947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52</xdr:row>
      <xdr:rowOff>1</xdr:rowOff>
    </xdr:from>
    <xdr:to>
      <xdr:col>8</xdr:col>
      <xdr:colOff>352426</xdr:colOff>
      <xdr:row>78</xdr:row>
      <xdr:rowOff>82925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3D0C365-77AB-4EA8-A737-2965AD40C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8251" y="13744576"/>
          <a:ext cx="5067300" cy="50359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ansdom\dfs\Planning%20&amp;%20Finance\Month%20End%20Reporting\2013-2014\Monthly%20RAB%20calc\F15%20WIP%20addns%20for%20RAB%20calc%20v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pentext.electranet.com.au/otcsdav/nodes/6027479/FoRward%20CAPEX%20Rev%2003-pi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pentext.electranet.com.au/otcsdav/nodes/6027479/Pro%20Forma%20Rev%2004%20PT%206_10_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pentext.electranet.com.au/otcsdav/nodes/6027479/Substations%20Budget%2017%20Aug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ansdom\dfs\Planning%20&amp;%20Finance\Ian%20R\Projects\Reset\Assets\Assets%2087011964%20ye%20F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ansdom\dfs\Planning%20&amp;%20Finance\Regulatory%20Reporting\2013-14\For%20MP%20review\140725_ENET_AER%20Reporting%20Template%20Opex%202013-14_MDL_v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ansdom\dfs\Planning%20&amp;%20Finance\Regulatory%20Reporting\2014-15\Assets\150915_ENet_AER%20Historic%20Capex%202014%20-%20Provn%20adjus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ansdom\dfs\Planning%20&amp;%20Finance\Regulatory%20Reporting\2014-15\Capex\150916%20AHS%20additions%20F15%20v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pentext.electranet.com.au/otcsdav/nodes/6027479/Refer%20Mon98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pentext.electranet.com.au/otcsdav/nodes/6027479/Export______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pentext.electranet.com.au/otcsdav/nodes/6027479/6%20oct%2004%20Working%20Substations%20Budge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pentext.electranet.com.au/otcsdav/nodes/6027479/EPLfs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pentext.electranet.com.au/otcsdav/nodes/6027479/August%20Rev00%20Project%20List%20-%20incl%20PDR%20Dates%20rev05%20-%20High%20lev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"/>
      <sheetName val="F15 Summary"/>
      <sheetName val="F14 Jun"/>
      <sheetName val="F14 May"/>
      <sheetName val="F14 Apr"/>
      <sheetName val="F14 Mar"/>
      <sheetName val="F14 Feb"/>
      <sheetName val="F14 Jan"/>
      <sheetName val="F14 Dec"/>
      <sheetName val="F14 Nov"/>
      <sheetName val="F14 Oct"/>
      <sheetName val="F14 Sep"/>
      <sheetName val="F14 Aug"/>
      <sheetName val="F14 Jul"/>
      <sheetName val="Projects2"/>
      <sheetName val="Classes"/>
      <sheetName val="Project dur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ata"/>
      <sheetName val="Option 1 Meet Planning Dates"/>
      <sheetName val="Option 2 No Major Projects"/>
      <sheetName val="Option 3 Selected Major Project"/>
      <sheetName val="Option 3 Selected Major-sorted"/>
      <sheetName val="Option 3 Eng &amp; Net Costs"/>
      <sheetName val="Option 3 Eng &amp; Net Costs (2)"/>
      <sheetName val="Sheet1"/>
      <sheetName val="Simplified Summary"/>
      <sheetName val="Lead ti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ource Data"/>
      <sheetName val="Network Capex ACCC Submission"/>
      <sheetName val="Printout Source Data"/>
      <sheetName val="Printout Project Type"/>
      <sheetName val="Lead times"/>
      <sheetName val="Summary Network Costs"/>
      <sheetName val="Conso Proj Des Final"/>
      <sheetName val="All Detai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5"/>
      <sheetName val="Check These"/>
      <sheetName val="Summary by Location"/>
      <sheetName val="Summary by Strategy"/>
      <sheetName val="Projects"/>
      <sheetName val="Strategies"/>
      <sheetName val="Comme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Assets"/>
      <sheetName val="Piv by Span"/>
      <sheetName val="Assets 87011964 at 300611"/>
      <sheetName val="Asset Classes"/>
      <sheetName val="Piv Built Sections"/>
      <sheetName val="Built Sections"/>
      <sheetName val="Sheet4"/>
      <sheetName val="Sheet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ER Version - Summary F14-F18"/>
      <sheetName val="Yr1 F14"/>
      <sheetName val="Yr2 F15"/>
      <sheetName val="Yr3 F16"/>
      <sheetName val="Yr4 F17"/>
      <sheetName val="Yr5 F18"/>
      <sheetName val="BW Data"/>
      <sheetName val="BW Summary"/>
      <sheetName val="Opex Instructions"/>
      <sheetName val="Allow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 instructions"/>
      <sheetName val="Index"/>
      <sheetName val="Historic Capex by Category"/>
      <sheetName val="Hist Capex by Asset Class "/>
      <sheetName val="Hist Capex - Network"/>
      <sheetName val="Forecast Capex - Network Reset "/>
      <sheetName val="Hist Capex - Non-Network"/>
      <sheetName val="Forecast Capex - Non-Network Re"/>
      <sheetName val="Provn adj by project"/>
      <sheetName val="Hist Capex"/>
      <sheetName val="Asset class split F13"/>
      <sheetName val="Asset class split F14"/>
      <sheetName val="Asset Class Splits 2013-18"/>
      <sheetName val="Asset class splits"/>
      <sheetName val="SAPBEXqueries"/>
      <sheetName val="SAPBEXfilters"/>
      <sheetName val="Commentary on Historic Capex"/>
      <sheetName val="Historic Capex Instructions"/>
      <sheetName val="IDC"/>
      <sheetName val="IDC F14"/>
      <sheetName val="IDC F13"/>
      <sheetName val="From Capex allowance model"/>
      <sheetName val="F09 to F13 Asset Split"/>
      <sheetName val="RRP Capex by Category "/>
      <sheetName val="RRP Capex by Asset Class"/>
      <sheetName val="RRP Capex - Network"/>
      <sheetName val="RRP Capex - Non-Network"/>
      <sheetName val="Sheet2"/>
      <sheetName val="Project Data"/>
      <sheetName val="Project Budget"/>
      <sheetName val="Project Milestones"/>
      <sheetName val="EC.11394 Inventory"/>
      <sheetName val="Projects_Actuals"/>
      <sheetName val="Network Project_Forecast"/>
      <sheetName val="Non-Network Project_Forecast"/>
      <sheetName val="Inventory_projects"/>
      <sheetName val="Category_Actuals"/>
      <sheetName val="Category_Forecasts"/>
      <sheetName val="AER CAPEX 2014-18"/>
      <sheetName val="CAPEX expenditure 2013-14"/>
      <sheetName val="prev Hist Capex-values only"/>
      <sheetName val="add to old project list"/>
      <sheetName val="remove from old project list"/>
      <sheetName val="new project list"/>
      <sheetName val="project information"/>
      <sheetName val="Hist Capex - Non-Network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 Capex by Category"/>
      <sheetName val="Hist Capex by Asset Class "/>
      <sheetName val="Hist Capex - Nwk"/>
      <sheetName val="Hist Capex - Non-Nwk"/>
      <sheetName val="Provisions Adjustment"/>
      <sheetName val="Commiss by Reg class F13-F14"/>
      <sheetName val="Hist Capex F15"/>
      <sheetName val="Projects from AHS"/>
      <sheetName val="Capitalised assets F15"/>
      <sheetName val="Provn adj by project"/>
      <sheetName val="Piv F15 Cap Ass by Proj by cls"/>
      <sheetName val="Piv F15 Cap Asset by Proj"/>
      <sheetName val="AHS F15 Cap Assets"/>
      <sheetName val="Piv F14 Cap Asset by Proj"/>
      <sheetName val="AHS F14 Cap Assets"/>
      <sheetName val="Piv F13 Cap Asset by Proj"/>
      <sheetName val="AHS F13 Cap Assets"/>
      <sheetName val="F15 WIP"/>
      <sheetName val="F15 Splits"/>
      <sheetName val="Projects Index"/>
      <sheetName val="Reset projects"/>
      <sheetName val="Project centre"/>
      <sheetName val="F14 by Class"/>
      <sheetName val="F14 by Category"/>
      <sheetName val="IDC Accrued F15"/>
      <sheetName val="IDC capitalised F15"/>
      <sheetName val="Asset Classes"/>
      <sheetName val="Hist Capex instructions"/>
      <sheetName val="F14 N &amp; N-N"/>
      <sheetName val="Project Milestones"/>
      <sheetName val="Portfolio Summary Sep 15"/>
      <sheetName val="Portfolio Summary Jun 15"/>
      <sheetName val="Reset Projectz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umentation"/>
      <sheetName val="ACCPAC"/>
      <sheetName val="Adjustments Worksheet"/>
      <sheetName val="Fixed Assets"/>
      <sheetName val="Manual Adjustments"/>
      <sheetName val="Eliminations on Consol"/>
      <sheetName val="Provisions Profile"/>
      <sheetName val="Borrowings Profile"/>
      <sheetName val="Cash Flow Input "/>
      <sheetName val="Cash Flow Worksheet"/>
      <sheetName val="Summary"/>
      <sheetName val="Computations"/>
      <sheetName val="FITB"/>
      <sheetName val="PDIT"/>
      <sheetName val="Journals"/>
      <sheetName val="Monthly Statements"/>
      <sheetName val="Operating Statement"/>
      <sheetName val="Balance Sheet"/>
      <sheetName val="Cash Flow Stat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ort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y Location"/>
      <sheetName val="Summary by Strategy"/>
      <sheetName val="Strategies"/>
      <sheetName val="Comments"/>
      <sheetName val="Deleted"/>
      <sheetName val="Sheet1"/>
      <sheetName val="Sheet2"/>
      <sheetName val="Sheet3"/>
      <sheetName val="Summary "/>
      <sheetName val="Proje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umentation"/>
      <sheetName val="Manual Adjustments"/>
      <sheetName val="Current LSL Provision"/>
      <sheetName val="Fixed Assets"/>
      <sheetName val="Tax Journal"/>
      <sheetName val="ACCPAC"/>
      <sheetName val="Cash Flow Worksheet"/>
      <sheetName val="Cash Flow Input "/>
      <sheetName val="Adjustments Worksheet"/>
      <sheetName val="Tax Calculation"/>
      <sheetName val="SAP TB"/>
      <sheetName val="Cover"/>
      <sheetName val="Contents"/>
      <sheetName val="Directors Report"/>
      <sheetName val="FinPerf (P&amp;L)"/>
      <sheetName val="FinPos (BS)"/>
      <sheetName val="CFS"/>
      <sheetName val="Note 1"/>
      <sheetName val="Notes 2 -5"/>
      <sheetName val="Notes 6 - 10"/>
      <sheetName val="Note 11"/>
      <sheetName val="Note 11 Recon"/>
      <sheetName val="Notes 12 - 18"/>
      <sheetName val="Note 19"/>
      <sheetName val="Notes 20-22"/>
      <sheetName val="Note 23 Fin Inst"/>
      <sheetName val="Notes 24-27"/>
      <sheetName val="Note 28"/>
      <sheetName val="Notes 29 - 33"/>
      <sheetName val="DirectorsDec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t Six Years (2)"/>
      <sheetName val="Past Six Years"/>
      <sheetName val="Lead times"/>
      <sheetName val="CD List1 - Sorted on Compl"/>
      <sheetName val="CD List1 - Sorted by Type"/>
      <sheetName val="Projected Eng &amp; Net Resources"/>
      <sheetName val="PC Overview"/>
      <sheetName val="Property Scope"/>
      <sheetName val="Complexes - Summary"/>
      <sheetName val="Order of Preference - P'Complex"/>
      <sheetName val="Planning Dates #1"/>
      <sheetName val="Corrected Dates #2"/>
      <sheetName val="PDR Issue Dates"/>
      <sheetName val="Short List rev00 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low0mc/AppData/Local/Microsoft/Windows/INetCache/Content.Outlook/RNKT02ZG/EG.06400%20Report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low0mc/AppData/Roaming/OpenText/OTEdit/EC_opentext/c8617268/EC.15149%20Analysis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 Yazdani, Ghazal (ENet)" refreshedDate="45838.447688078704" createdVersion="6" refreshedVersion="8" minRefreshableVersion="3" recordCount="2475" xr:uid="{C0E43865-99A7-40E8-A582-B637BA2A76F7}">
  <cacheSource type="worksheet">
    <worksheetSource name="Table4" r:id="rId2"/>
  </cacheSource>
  <cacheFields count="23">
    <cacheField name="WBS Element" numFmtId="0">
      <sharedItems/>
    </cacheField>
    <cacheField name="Object" numFmtId="0">
      <sharedItems/>
    </cacheField>
    <cacheField name="Booking code" numFmtId="0">
      <sharedItems/>
    </cacheField>
    <cacheField name="Posting Date" numFmtId="14">
      <sharedItems containsSemiMixedTypes="0" containsNonDate="0" containsDate="1" containsString="0" minDate="2020-09-18T00:00:00" maxDate="2025-07-01T00:00:00" count="820">
        <d v="2020-09-18T00:00:00"/>
        <d v="2020-09-23T00:00:00"/>
        <d v="2020-09-25T00:00:00"/>
        <d v="2020-09-30T00:00:00"/>
        <d v="2020-10-09T00:00:00"/>
        <d v="2020-10-12T00:00:00"/>
        <d v="2020-10-16T00:00:00"/>
        <d v="2020-10-23T00:00:00"/>
        <d v="2020-10-26T00:00:00"/>
        <d v="2020-10-27T00:00:00"/>
        <d v="2020-10-29T00:00:00"/>
        <d v="2020-10-31T00:00:00"/>
        <d v="2020-11-12T00:00:00"/>
        <d v="2020-11-13T00:00:00"/>
        <d v="2020-11-20T00:00:00"/>
        <d v="2020-11-25T00:00:00"/>
        <d v="2020-11-27T00:00:00"/>
        <d v="2020-11-30T00:00:00"/>
        <d v="2020-12-01T00:00:00"/>
        <d v="2020-12-07T00:00:00"/>
        <d v="2020-12-11T00:00:00"/>
        <d v="2020-12-14T00:00:00"/>
        <d v="2020-12-18T00:00:00"/>
        <d v="2020-12-22T00:00:00"/>
        <d v="2020-12-24T00:00:00"/>
        <d v="2020-12-31T00:00:00"/>
        <d v="2021-01-11T00:00:00"/>
        <d v="2021-01-13T00:00:00"/>
        <d v="2021-01-15T00:00:00"/>
        <d v="2021-01-21T00:00:00"/>
        <d v="2021-01-22T00:00:00"/>
        <d v="2021-01-29T00:00:00"/>
        <d v="2021-01-31T00:00:00"/>
        <d v="2021-02-03T00:00:00"/>
        <d v="2021-02-05T00:00:00"/>
        <d v="2021-02-08T00:00:00"/>
        <d v="2021-02-11T00:00:00"/>
        <d v="2021-02-12T00:00:00"/>
        <d v="2021-02-15T00:00:00"/>
        <d v="2021-02-16T00:00:00"/>
        <d v="2021-02-17T00:00:00"/>
        <d v="2021-02-19T00:00:00"/>
        <d v="2021-02-22T00:00:00"/>
        <d v="2021-02-24T00:00:00"/>
        <d v="2021-02-25T00:00:00"/>
        <d v="2021-02-26T00:00:00"/>
        <d v="2021-02-27T00:00:00"/>
        <d v="2021-02-28T00:00:00"/>
        <d v="2021-03-03T00:00:00"/>
        <d v="2021-03-04T00:00:00"/>
        <d v="2021-03-05T00:00:00"/>
        <d v="2021-03-09T00:00:00"/>
        <d v="2021-03-10T00:00:00"/>
        <d v="2021-03-11T00:00:00"/>
        <d v="2021-03-12T00:00:00"/>
        <d v="2021-03-13T00:00:00"/>
        <d v="2021-03-17T00:00:00"/>
        <d v="2021-03-18T00:00:00"/>
        <d v="2021-03-19T00:00:00"/>
        <d v="2021-03-21T00:00:00"/>
        <d v="2021-03-22T00:00:00"/>
        <d v="2021-03-25T00:00:00"/>
        <d v="2021-03-26T00:00:00"/>
        <d v="2021-03-27T00:00:00"/>
        <d v="2021-03-29T00:00:00"/>
        <d v="2021-03-30T00:00:00"/>
        <d v="2021-03-31T00:00:00"/>
        <d v="2021-04-01T00:00:00"/>
        <d v="2021-04-06T00:00:00"/>
        <d v="2021-04-08T00:00:00"/>
        <d v="2021-04-09T00:00:00"/>
        <d v="2021-04-12T00:00:00"/>
        <d v="2021-04-13T00:00:00"/>
        <d v="2021-04-14T00:00:00"/>
        <d v="2021-04-15T00:00:00"/>
        <d v="2021-04-22T00:00:00"/>
        <d v="2021-04-23T00:00:00"/>
        <d v="2021-04-30T00:00:00"/>
        <d v="2021-05-03T00:00:00"/>
        <d v="2021-05-04T00:00:00"/>
        <d v="2021-05-05T00:00:00"/>
        <d v="2021-05-06T00:00:00"/>
        <d v="2021-05-07T00:00:00"/>
        <d v="2021-05-08T00:00:00"/>
        <d v="2021-05-10T00:00:00"/>
        <d v="2021-05-11T00:00:00"/>
        <d v="2021-05-12T00:00:00"/>
        <d v="2021-05-14T00:00:00"/>
        <d v="2021-05-17T00:00:00"/>
        <d v="2021-05-20T00:00:00"/>
        <d v="2021-05-21T00:00:00"/>
        <d v="2021-05-24T00:00:00"/>
        <d v="2021-05-26T00:00:00"/>
        <d v="2021-05-27T00:00:00"/>
        <d v="2021-05-28T00:00:00"/>
        <d v="2021-05-29T00:00:00"/>
        <d v="2021-05-31T00:00:00"/>
        <d v="2021-06-04T00:00:00"/>
        <d v="2021-06-11T00:00:00"/>
        <d v="2021-06-15T00:00:00"/>
        <d v="2021-06-17T00:00:00"/>
        <d v="2021-06-21T00:00:00"/>
        <d v="2021-06-23T00:00:00"/>
        <d v="2021-06-30T00:00:00"/>
        <d v="2021-07-02T00:00:00"/>
        <d v="2021-07-17T00:00:00"/>
        <d v="2021-07-23T00:00:00"/>
        <d v="2021-07-30T00:00:00"/>
        <d v="2021-07-31T00:00:00"/>
        <d v="2021-08-01T00:00:00"/>
        <d v="2021-08-06T00:00:00"/>
        <d v="2021-08-09T00:00:00"/>
        <d v="2021-08-13T00:00:00"/>
        <d v="2021-08-20T00:00:00"/>
        <d v="2021-08-27T00:00:00"/>
        <d v="2021-08-28T00:00:00"/>
        <d v="2021-08-29T00:00:00"/>
        <d v="2021-08-30T00:00:00"/>
        <d v="2021-08-31T00:00:00"/>
        <d v="2021-09-03T00:00:00"/>
        <d v="2021-09-04T00:00:00"/>
        <d v="2021-09-06T00:00:00"/>
        <d v="2021-09-08T00:00:00"/>
        <d v="2021-09-10T00:00:00"/>
        <d v="2021-09-11T00:00:00"/>
        <d v="2021-09-13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9T00:00:00"/>
        <d v="2021-09-30T00:00:00"/>
        <d v="2021-10-01T00:00:00"/>
        <d v="2021-10-06T00:00:00"/>
        <d v="2021-10-07T00:00:00"/>
        <d v="2021-10-08T00:00:00"/>
        <d v="2021-10-10T00:00:00"/>
        <d v="2021-10-11T00:00:00"/>
        <d v="2021-10-12T00:00:00"/>
        <d v="2021-10-14T00:00:00"/>
        <d v="2021-10-15T00:00:00"/>
        <d v="2021-10-18T00:00:00"/>
        <d v="2021-10-21T00:00:00"/>
        <d v="2021-10-22T00:00:00"/>
        <d v="2021-10-28T00:00:00"/>
        <d v="2021-10-29T00:00:00"/>
        <d v="2021-10-31T00:00:00"/>
        <d v="2021-11-03T00:00:00"/>
        <d v="2021-11-08T00:00:00"/>
        <d v="2021-11-12T00:00:00"/>
        <d v="2021-11-13T00:00:00"/>
        <d v="2021-11-16T00:00:00"/>
        <d v="2021-11-18T00:00:00"/>
        <d v="2021-11-19T00:00:00"/>
        <d v="2021-11-20T00:00:00"/>
        <d v="2021-11-21T00:00:00"/>
        <d v="2021-11-22T00:00:00"/>
        <d v="2021-11-25T00:00:00"/>
        <d v="2021-11-26T00:00:00"/>
        <d v="2021-11-28T00:00:00"/>
        <d v="2021-11-29T00:00:00"/>
        <d v="2021-11-30T00:00:00"/>
        <d v="2021-12-03T00:00:00"/>
        <d v="2021-12-05T00:00:00"/>
        <d v="2021-12-09T00:00:00"/>
        <d v="2021-12-10T00:00:00"/>
        <d v="2021-12-17T00:00:00"/>
        <d v="2021-12-19T00:00:00"/>
        <d v="2021-12-20T00:00:00"/>
        <d v="2021-12-22T00:00:00"/>
        <d v="2021-12-23T00:00:00"/>
        <d v="2021-12-31T00:00:00"/>
        <d v="2022-01-10T00:00:00"/>
        <d v="2022-01-12T00:00:00"/>
        <d v="2022-01-17T00:00:00"/>
        <d v="2022-01-21T00:00:00"/>
        <d v="2022-01-28T00:00:00"/>
        <d v="2022-01-31T00:00:00"/>
        <d v="2022-02-02T00:00:00"/>
        <d v="2022-02-03T00:00:00"/>
        <d v="2022-02-11T00:00:00"/>
        <d v="2022-02-14T00:00:00"/>
        <d v="2022-02-17T00:00:00"/>
        <d v="2022-02-18T00:00:00"/>
        <d v="2022-02-19T00:00:00"/>
        <d v="2022-02-21T00:00:00"/>
        <d v="2022-02-26T00:00:00"/>
        <d v="2022-02-28T00:00:00"/>
        <d v="2022-03-01T00:00:00"/>
        <d v="2022-03-03T00:00:00"/>
        <d v="2022-03-04T00:00:00"/>
        <d v="2022-03-06T00:00:00"/>
        <d v="2022-03-07T00:00:00"/>
        <d v="2022-03-09T00:00:00"/>
        <d v="2022-03-10T00:00:00"/>
        <d v="2022-03-11T00:00:00"/>
        <d v="2022-03-12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7T00:00:00"/>
        <d v="2022-03-28T00:00:00"/>
        <d v="2022-03-31T00:00:00"/>
        <d v="2022-04-01T00:00:00"/>
        <d v="2022-04-05T00:00:00"/>
        <d v="2022-04-06T00:00:00"/>
        <d v="2022-04-07T00:00:00"/>
        <d v="2022-04-08T00:00:00"/>
        <d v="2022-04-11T00:00:00"/>
        <d v="2022-04-12T00:00:00"/>
        <d v="2022-04-13T00:00:00"/>
        <d v="2022-04-14T00:00:00"/>
        <d v="2022-04-19T00:00:00"/>
        <d v="2022-04-22T00:00:00"/>
        <d v="2022-04-25T00:00:00"/>
        <d v="2022-04-29T00:00:00"/>
        <d v="2022-04-30T00:00:00"/>
        <d v="2022-05-05T00:00:00"/>
        <d v="2022-05-06T00:00:00"/>
        <d v="2022-05-12T00:00:00"/>
        <d v="2022-05-13T00:00:00"/>
        <d v="2022-05-14T00:00:00"/>
        <d v="2022-05-16T00:00:00"/>
        <d v="2022-05-17T00:00:00"/>
        <d v="2022-05-19T00:00:00"/>
        <d v="2022-05-20T00:00:00"/>
        <d v="2022-05-21T00:00:00"/>
        <d v="2022-05-27T00:00:00"/>
        <d v="2022-05-28T00:00:00"/>
        <d v="2022-05-30T00:00:00"/>
        <d v="2022-05-31T00:00:00"/>
        <d v="2022-06-01T00:00:00"/>
        <d v="2022-06-03T00:00:00"/>
        <d v="2022-06-04T00:00:00"/>
        <d v="2022-06-06T00:00:00"/>
        <d v="2022-06-07T00:00:00"/>
        <d v="2022-06-10T00:00:00"/>
        <d v="2022-06-14T00:00:00"/>
        <d v="2022-06-16T00:00:00"/>
        <d v="2022-06-17T00:00:00"/>
        <d v="2022-06-20T00:00:00"/>
        <d v="2022-06-21T00:00:00"/>
        <d v="2022-06-23T00:00:00"/>
        <d v="2022-06-24T00:00:00"/>
        <d v="2022-06-30T00:00:00"/>
        <d v="2022-07-01T00:00:00"/>
        <d v="2022-07-05T00:00:00"/>
        <d v="2022-07-06T00:00:00"/>
        <d v="2022-07-08T00:00:00"/>
        <d v="2022-07-11T00:00:00"/>
        <d v="2022-07-15T00:00:00"/>
        <d v="2022-07-17T00:00:00"/>
        <d v="2022-07-18T00:00:00"/>
        <d v="2022-07-19T00:00:00"/>
        <d v="2022-07-20T00:00:00"/>
        <d v="2022-07-22T00:00:00"/>
        <d v="2022-07-24T00:00:00"/>
        <d v="2022-07-25T00:00:00"/>
        <d v="2022-07-26T00:00:00"/>
        <d v="2022-07-27T00:00:00"/>
        <d v="2022-07-28T00:00:00"/>
        <d v="2022-07-29T00:00:00"/>
        <d v="2022-07-31T00:00:00"/>
        <d v="2022-08-01T00:00:00"/>
        <d v="2022-08-02T00:00:00"/>
        <d v="2022-08-05T00:00:00"/>
        <d v="2022-08-08T00:00:00"/>
        <d v="2022-08-11T00:00:00"/>
        <d v="2022-08-12T00:00:00"/>
        <d v="2022-08-15T00:00:00"/>
        <d v="2022-08-17T00:00:00"/>
        <d v="2022-08-18T00:00:00"/>
        <d v="2022-08-19T00:00:00"/>
        <d v="2022-08-22T00:00:00"/>
        <d v="2022-08-25T00:00:00"/>
        <d v="2022-08-26T00:00:00"/>
        <d v="2022-08-29T00:00:00"/>
        <d v="2022-08-31T00:00:00"/>
        <d v="2022-09-01T00:00:00"/>
        <d v="2022-09-02T00:00:00"/>
        <d v="2022-09-07T00:00:00"/>
        <d v="2022-09-09T00:00:00"/>
        <d v="2022-09-11T00:00:00"/>
        <d v="2022-09-16T00:00:00"/>
        <d v="2022-09-20T00:00:00"/>
        <d v="2022-09-23T00:00:00"/>
        <d v="2022-09-28T00:00:00"/>
        <d v="2022-09-29T00:00:00"/>
        <d v="2022-09-30T00:00:00"/>
        <d v="2022-10-04T00:00:00"/>
        <d v="2022-10-06T00:00:00"/>
        <d v="2022-10-10T00:00:00"/>
        <d v="2022-10-18T00:00:00"/>
        <d v="2022-10-24T00:00:00"/>
        <d v="2022-10-27T00:00:00"/>
        <d v="2022-10-28T00:00:00"/>
        <d v="2022-10-31T00:00:00"/>
        <d v="2022-11-02T00:00:00"/>
        <d v="2022-11-03T00:00:00"/>
        <d v="2022-11-04T00:00:00"/>
        <d v="2022-11-08T00:00:00"/>
        <d v="2022-11-11T00:00:00"/>
        <d v="2022-11-13T00:00:00"/>
        <d v="2022-11-14T00:00:00"/>
        <d v="2022-11-15T00:00:00"/>
        <d v="2022-11-18T00:00:00"/>
        <d v="2022-11-21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7T00:00:00"/>
        <d v="2022-12-09T00:00:00"/>
        <d v="2022-12-11T00:00:00"/>
        <d v="2022-12-13T00:00:00"/>
        <d v="2022-12-14T00:00:00"/>
        <d v="2022-12-19T00:00:00"/>
        <d v="2022-12-20T00:00:00"/>
        <d v="2022-12-23T00:00:00"/>
        <d v="2022-12-31T00:00:00"/>
        <d v="2023-01-09T00:00:00"/>
        <d v="2023-01-12T00:00:00"/>
        <d v="2023-01-13T00:00:00"/>
        <d v="2023-01-16T00:00:00"/>
        <d v="2023-01-19T00:00:00"/>
        <d v="2023-01-20T00:00:00"/>
        <d v="2023-01-23T00:00:00"/>
        <d v="2023-01-27T00:00:00"/>
        <d v="2023-01-28T00:00:00"/>
        <d v="2023-01-31T00:00:00"/>
        <d v="2023-02-01T00:00:00"/>
        <d v="2023-02-03T00:00:00"/>
        <d v="2023-02-07T00:00:00"/>
        <d v="2023-02-09T00:00:00"/>
        <d v="2023-02-10T00:00:00"/>
        <d v="2023-02-14T00:00:00"/>
        <d v="2023-02-16T00:00:00"/>
        <d v="2023-02-19T00:00:00"/>
        <d v="2023-02-20T00:00:00"/>
        <d v="2023-02-23T00:00:00"/>
        <d v="2023-02-24T00:00:00"/>
        <d v="2023-02-25T00:00:00"/>
        <d v="2023-02-28T00:00:00"/>
        <d v="2023-03-02T00:00:00"/>
        <d v="2023-03-06T00:00:00"/>
        <d v="2023-03-08T00:00:00"/>
        <d v="2023-03-09T00:00:00"/>
        <d v="2023-03-13T00:00:00"/>
        <d v="2023-03-14T00:00:00"/>
        <d v="2023-03-16T00:00:00"/>
        <d v="2023-03-20T00:00:00"/>
        <d v="2023-03-23T00:00:00"/>
        <d v="2023-03-24T00:00:00"/>
        <d v="2023-03-26T00:00:00"/>
        <d v="2023-03-27T00:00:00"/>
        <d v="2023-03-30T00:00:00"/>
        <d v="2023-03-31T00:00:00"/>
        <d v="2023-04-02T00:00:00"/>
        <d v="2023-04-03T00:00:00"/>
        <d v="2023-04-05T00:00:00"/>
        <d v="2023-04-06T00:00:00"/>
        <d v="2023-04-07T00:00:00"/>
        <d v="2023-04-09T00:00:00"/>
        <d v="2023-04-10T00:00:00"/>
        <d v="2023-04-12T00:00:00"/>
        <d v="2023-04-13T00:00:00"/>
        <d v="2023-04-14T00:00:00"/>
        <d v="2023-04-16T00:00:00"/>
        <d v="2023-04-17T00:00:00"/>
        <d v="2023-04-18T00:00:00"/>
        <d v="2023-04-20T00:00:00"/>
        <d v="2023-04-27T00:00:00"/>
        <d v="2023-04-28T00:00:00"/>
        <d v="2023-04-30T00:00:00"/>
        <d v="2023-05-01T00:00:00"/>
        <d v="2023-05-03T00:00:00"/>
        <d v="2023-05-04T00:00:00"/>
        <d v="2023-05-08T00:00:00"/>
        <d v="2023-05-11T00:00:00"/>
        <d v="2023-05-14T00:00:00"/>
        <d v="2023-05-15T00:00:00"/>
        <d v="2023-05-18T00:00:00"/>
        <d v="2023-05-19T00:00:00"/>
        <d v="2023-05-20T00:00:00"/>
        <d v="2023-05-22T00:00:00"/>
        <d v="2023-05-26T00:00:00"/>
        <d v="2023-05-29T00:00:00"/>
        <d v="2023-05-30T00:00:00"/>
        <d v="2023-05-31T00:00:00"/>
        <d v="2023-06-04T00:00:00"/>
        <d v="2023-06-05T00:00:00"/>
        <d v="2023-06-13T00:00:00"/>
        <d v="2023-06-16T00:00:00"/>
        <d v="2023-06-22T00:00:00"/>
        <d v="2023-06-26T00:00:00"/>
        <d v="2023-06-27T00:00:00"/>
        <d v="2023-06-30T00:00:00"/>
        <d v="2023-07-06T00:00:00"/>
        <d v="2023-07-13T00:00:00"/>
        <d v="2023-07-18T00:00:00"/>
        <d v="2023-07-20T00:00:00"/>
        <d v="2023-07-25T00:00:00"/>
        <d v="2023-07-28T00:00:00"/>
        <d v="2023-07-31T00:00:00"/>
        <d v="2023-08-01T00:00:00"/>
        <d v="2023-08-04T00:00:00"/>
        <d v="2023-08-08T00:00:00"/>
        <d v="2023-08-10T00:00:00"/>
        <d v="2023-08-11T00:00:00"/>
        <d v="2023-08-15T00:00:00"/>
        <d v="2023-08-23T00:00:00"/>
        <d v="2023-08-24T00:00:00"/>
        <d v="2023-08-25T00:00:00"/>
        <d v="2023-08-28T00:00:00"/>
        <d v="2023-08-30T00:00:00"/>
        <d v="2023-08-31T00:00:00"/>
        <d v="2023-09-01T00:00:00"/>
        <d v="2023-09-07T00:00:00"/>
        <d v="2023-09-08T00:00:00"/>
        <d v="2023-09-11T00:00:00"/>
        <d v="2023-09-13T00:00:00"/>
        <d v="2023-09-15T00:00:00"/>
        <d v="2023-09-21T00:00:00"/>
        <d v="2023-09-27T00:00:00"/>
        <d v="2023-09-29T00:00:00"/>
        <d v="2023-09-30T00:00:00"/>
        <d v="2023-10-03T00:00:00"/>
        <d v="2023-10-04T00:00:00"/>
        <d v="2023-10-05T00:00:00"/>
        <d v="2023-10-12T00:00:00"/>
        <d v="2023-10-13T00:00:00"/>
        <d v="2023-10-18T00:00:00"/>
        <d v="2023-10-20T00:00:00"/>
        <d v="2023-10-22T00:00:00"/>
        <d v="2023-10-24T00:00:00"/>
        <d v="2023-10-27T00:00:00"/>
        <d v="2023-10-31T00:00:00"/>
        <d v="2023-11-02T00:00:00"/>
        <d v="2023-11-10T00:00:00"/>
        <d v="2023-11-16T00:00:00"/>
        <d v="2023-11-24T00:00:00"/>
        <d v="2023-11-30T00:00:00"/>
        <d v="2023-12-01T00:00:00"/>
        <d v="2023-12-11T00:00:00"/>
        <d v="2023-12-14T00:00:00"/>
        <d v="2023-12-18T00:00:00"/>
        <d v="2023-12-20T00:00:00"/>
        <d v="2023-12-21T00:00:00"/>
        <d v="2023-12-31T00:00:00"/>
        <d v="2024-01-11T00:00:00"/>
        <d v="2024-01-12T00:00:00"/>
        <d v="2024-01-14T00:00:00"/>
        <d v="2024-01-18T00:00:00"/>
        <d v="2024-01-25T00:00:00"/>
        <d v="2024-01-29T00:00:00"/>
        <d v="2024-01-31T00:00:00"/>
        <d v="2024-02-02T00:00:00"/>
        <d v="2024-02-05T00:00:00"/>
        <d v="2024-02-16T00:00:00"/>
        <d v="2024-02-19T00:00:00"/>
        <d v="2024-02-29T00:00:00"/>
        <d v="2024-03-01T00:00:00"/>
        <d v="2024-03-08T00:00:00"/>
        <d v="2024-03-15T00:00:00"/>
        <d v="2024-03-18T00:00:00"/>
        <d v="2024-03-22T00:00:00"/>
        <d v="2024-03-25T00:00:00"/>
        <d v="2024-03-28T00:00:00"/>
        <d v="2024-03-31T00:00:00"/>
        <d v="2024-04-02T00:00:00"/>
        <d v="2024-04-08T00:00:00"/>
        <d v="2024-04-11T00:00:00"/>
        <d v="2024-04-13T00:00:00"/>
        <d v="2024-04-15T00:00:00"/>
        <d v="2024-04-19T00:00:00"/>
        <d v="2024-04-22T00:00:00"/>
        <d v="2024-04-26T00:00:00"/>
        <d v="2024-04-30T00:00:00"/>
        <d v="2024-05-03T00:00:00"/>
        <d v="2024-05-12T00:00:00"/>
        <d v="2024-05-13T00:00:00"/>
        <d v="2024-05-17T00:00:00"/>
        <d v="2024-05-20T00:00:00"/>
        <d v="2024-05-26T00:00:00"/>
        <d v="2024-05-31T00:00:00"/>
        <d v="2024-06-03T00:00:00"/>
        <d v="2024-06-07T00:00:00"/>
        <d v="2024-06-14T00:00:00"/>
        <d v="2024-06-15T00:00:00"/>
        <d v="2024-06-20T00:00:00"/>
        <d v="2024-06-21T00:00:00"/>
        <d v="2024-06-24T00:00:00"/>
        <d v="2024-06-25T00:00:00"/>
        <d v="2024-06-30T00:00:00"/>
        <d v="2024-07-05T00:00:00"/>
        <d v="2024-07-10T00:00:00"/>
        <d v="2024-07-12T00:00:00"/>
        <d v="2024-07-14T00:00:00"/>
        <d v="2024-07-18T00:00:00"/>
        <d v="2024-07-19T00:00:00"/>
        <d v="2024-07-26T00:00:00"/>
        <d v="2024-07-31T00:00:00"/>
        <d v="2024-08-02T00:00:00"/>
        <d v="2024-08-09T00:00:00"/>
        <d v="2024-08-16T00:00:00"/>
        <d v="2024-08-23T00:00:00"/>
        <d v="2024-08-25T00:00:00"/>
        <d v="2024-08-29T00:00:00"/>
        <d v="2024-08-30T00:00:00"/>
        <d v="2024-08-31T00:00:00"/>
        <d v="2024-09-06T00:00:00"/>
        <d v="2024-09-11T00:00:00"/>
        <d v="2024-09-12T00:00:00"/>
        <d v="2024-09-13T00:00:00"/>
        <d v="2024-09-16T00:00:00"/>
        <d v="2024-09-19T00:00:00"/>
        <d v="2024-09-20T00:00:00"/>
        <d v="2024-09-27T00:00:00"/>
        <d v="2024-09-30T00:00:00"/>
        <d v="2024-10-03T00:00:00"/>
        <d v="2024-10-04T00:00:00"/>
        <d v="2024-10-11T00:00:00"/>
        <d v="2024-10-15T00:00:00"/>
        <d v="2024-10-17T00:00:00"/>
        <d v="2024-10-25T00:00:00"/>
        <d v="2024-10-29T00:00:00"/>
        <d v="2024-10-30T00:00:00"/>
        <d v="2024-10-31T00:00:00"/>
        <d v="2024-11-01T00:00:00"/>
        <d v="2024-11-04T00:00:00"/>
        <d v="2024-11-12T00:00:00"/>
        <d v="2024-11-18T00:00:00"/>
        <d v="2024-11-22T00:00:00"/>
        <d v="2024-11-24T00:00:00"/>
        <d v="2024-11-27T00:00:00"/>
        <d v="2024-11-29T00:00:00"/>
        <d v="2024-11-30T00:00:00"/>
        <d v="2024-12-06T00:00:00"/>
        <d v="2024-12-09T00:00:00"/>
        <d v="2024-12-13T00:00:00"/>
        <d v="2024-12-18T00:00:00"/>
        <d v="2024-12-19T00:00:00"/>
        <d v="2024-12-31T00:00:00"/>
        <d v="2025-01-08T00:00:00"/>
        <d v="2025-01-10T00:00:00"/>
        <d v="2025-01-17T00:00:00"/>
        <d v="2025-01-24T00:00:00"/>
        <d v="2025-01-29T00:00:00"/>
        <d v="2025-01-30T00:00:00"/>
        <d v="2025-01-31T00:00:00"/>
        <d v="2025-02-07T00:00:00"/>
        <d v="2025-02-09T00:00:00"/>
        <d v="2025-02-11T00:00:00"/>
        <d v="2025-02-14T00:00:00"/>
        <d v="2025-02-21T00:00:00"/>
        <d v="2025-02-27T00:00:00"/>
        <d v="2025-02-28T00:00:00"/>
        <d v="2025-03-05T00:00:00"/>
        <d v="2025-03-07T00:00:00"/>
        <d v="2025-03-13T00:00:00"/>
        <d v="2025-03-14T00:00:00"/>
        <d v="2025-03-21T00:00:00"/>
        <d v="2025-03-28T00:00:00"/>
        <d v="2025-03-31T00:00:00"/>
        <d v="2025-04-02T00:00:00"/>
        <d v="2025-04-04T00:00:00"/>
        <d v="2025-04-11T00:00:00"/>
        <d v="2025-04-29T00:00:00"/>
        <d v="2025-04-30T00:00:00"/>
        <d v="2025-05-09T00:00:00"/>
        <d v="2025-05-20T00:00:00"/>
        <d v="2025-05-22T00:00:00"/>
        <d v="2025-05-23T00:00:00"/>
        <d v="2025-05-26T00:00:00"/>
        <d v="2025-05-28T00:00:00"/>
        <d v="2025-05-29T00:00:00"/>
        <d v="2025-05-31T00:00:00"/>
        <d v="2025-06-10T00:00:00"/>
        <d v="2025-06-20T00:00:00"/>
        <d v="2025-06-24T00:00:00"/>
        <d v="2025-06-30T00:00:00"/>
        <d v="2023-07-07T00:00:00" u="1"/>
        <d v="2023-07-12T00:00:00" u="1"/>
        <d v="2023-07-21T00:00:00" u="1"/>
        <d v="2023-07-26T00:00:00" u="1"/>
        <d v="2023-08-02T00:00:00" u="1"/>
        <d v="2023-08-09T00:00:00" u="1"/>
        <d v="2023-08-29T00:00:00" u="1"/>
        <d v="2023-09-05T00:00:00" u="1"/>
        <d v="2023-09-22T00:00:00" u="1"/>
        <d v="2023-09-25T00:00:00" u="1"/>
        <d v="2023-10-09T00:00:00" u="1"/>
        <d v="2023-10-11T00:00:00" u="1"/>
        <d v="2023-10-16T00:00:00" u="1"/>
        <d v="2023-10-17T00:00:00" u="1"/>
        <d v="2023-10-19T00:00:00" u="1"/>
        <d v="2023-10-23T00:00:00" u="1"/>
        <d v="2023-10-26T00:00:00" u="1"/>
        <d v="2023-10-30T00:00:00" u="1"/>
        <d v="2023-11-01T00:00:00" u="1"/>
        <d v="2023-11-03T00:00:00" u="1"/>
        <d v="2023-11-06T00:00:00" u="1"/>
        <d v="2023-11-07T00:00:00" u="1"/>
        <d v="2023-11-08T00:00:00" u="1"/>
        <d v="2023-11-09T00:00:00" u="1"/>
        <d v="2023-11-13T00:00:00" u="1"/>
        <d v="2023-11-14T00:00:00" u="1"/>
        <d v="2023-11-15T00:00:00" u="1"/>
        <d v="2023-11-17T00:00:00" u="1"/>
        <d v="2023-11-20T00:00:00" u="1"/>
        <d v="2023-11-21T00:00:00" u="1"/>
        <d v="2023-11-22T00:00:00" u="1"/>
        <d v="2023-11-23T00:00:00" u="1"/>
        <d v="2023-11-27T00:00:00" u="1"/>
        <d v="2023-11-28T00:00:00" u="1"/>
        <d v="2023-11-29T00:00:00" u="1"/>
        <d v="2023-12-04T00:00:00" u="1"/>
        <d v="2023-12-05T00:00:00" u="1"/>
        <d v="2023-12-06T00:00:00" u="1"/>
        <d v="2023-12-07T00:00:00" u="1"/>
        <d v="2023-12-08T00:00:00" u="1"/>
        <d v="2023-12-12T00:00:00" u="1"/>
        <d v="2023-12-13T00:00:00" u="1"/>
        <d v="2023-12-15T00:00:00" u="1"/>
        <d v="2023-12-22T00:00:00" u="1"/>
        <d v="2024-01-08T00:00:00" u="1"/>
        <d v="2024-01-10T00:00:00" u="1"/>
        <d v="2024-01-13T00:00:00" u="1"/>
        <d v="2024-01-15T00:00:00" u="1"/>
        <d v="2024-01-16T00:00:00" u="1"/>
        <d v="2024-01-17T00:00:00" u="1"/>
        <d v="2024-01-19T00:00:00" u="1"/>
        <d v="2024-01-22T00:00:00" u="1"/>
        <d v="2024-01-23T00:00:00" u="1"/>
        <d v="2024-01-24T00:00:00" u="1"/>
        <d v="2024-01-30T00:00:00" u="1"/>
        <d v="2024-02-01T00:00:00" u="1"/>
        <d v="2024-02-06T00:00:00" u="1"/>
        <d v="2024-02-07T00:00:00" u="1"/>
        <d v="2024-02-08T00:00:00" u="1"/>
        <d v="2024-02-09T00:00:00" u="1"/>
        <d v="2024-02-12T00:00:00" u="1"/>
        <d v="2024-02-13T00:00:00" u="1"/>
        <d v="2024-02-14T00:00:00" u="1"/>
        <d v="2024-02-15T00:00:00" u="1"/>
        <d v="2024-02-20T00:00:00" u="1"/>
        <d v="2024-02-21T00:00:00" u="1"/>
        <d v="2024-02-22T00:00:00" u="1"/>
        <d v="2024-02-23T00:00:00" u="1"/>
        <d v="2024-02-26T00:00:00" u="1"/>
        <d v="2024-02-27T00:00:00" u="1"/>
        <d v="2024-02-28T00:00:00" u="1"/>
        <d v="2024-03-04T00:00:00" u="1"/>
        <d v="2024-03-05T00:00:00" u="1"/>
        <d v="2024-03-06T00:00:00" u="1"/>
        <d v="2024-03-07T00:00:00" u="1"/>
        <d v="2024-03-12T00:00:00" u="1"/>
        <d v="2024-03-13T00:00:00" u="1"/>
        <d v="2024-03-14T00:00:00" u="1"/>
        <d v="2024-03-19T00:00:00" u="1"/>
        <d v="2024-03-21T00:00:00" u="1"/>
        <d v="2024-03-26T00:00:00" u="1"/>
        <d v="2024-03-27T00:00:00" u="1"/>
        <d v="2024-04-03T00:00:00" u="1"/>
        <d v="2024-04-04T00:00:00" u="1"/>
        <d v="2024-04-05T00:00:00" u="1"/>
        <d v="2024-04-09T00:00:00" u="1"/>
        <d v="2024-04-10T00:00:00" u="1"/>
        <d v="2024-04-12T00:00:00" u="1"/>
        <d v="2024-04-17T00:00:00" u="1"/>
        <d v="2024-04-18T00:00:00" u="1"/>
        <d v="2024-04-23T00:00:00" u="1"/>
        <d v="2024-04-24T00:00:00" u="1"/>
        <d v="2024-04-27T00:00:00" u="1"/>
        <d v="2024-04-29T00:00:00" u="1"/>
        <d v="2024-05-01T00:00:00" u="1"/>
        <d v="2024-05-02T00:00:00" u="1"/>
        <d v="2024-05-06T00:00:00" u="1"/>
        <d v="2024-05-07T00:00:00" u="1"/>
        <d v="2024-05-09T00:00:00" u="1"/>
        <d v="2024-05-10T00:00:00" u="1"/>
        <d v="2024-05-14T00:00:00" u="1"/>
        <d v="2024-05-15T00:00:00" u="1"/>
        <d v="2024-05-16T00:00:00" u="1"/>
        <d v="2024-05-19T00:00:00" u="1"/>
        <d v="2024-05-21T00:00:00" u="1"/>
        <d v="2024-05-22T00:00:00" u="1"/>
        <d v="2024-05-24T00:00:00" u="1"/>
        <d v="2024-05-27T00:00:00" u="1"/>
        <d v="2024-05-28T00:00:00" u="1"/>
        <d v="2024-05-29T00:00:00" u="1"/>
        <d v="2024-05-30T00:00:00" u="1"/>
        <d v="2024-06-04T00:00:00" u="1"/>
        <d v="2024-06-05T00:00:00" u="1"/>
        <d v="2024-06-06T00:00:00" u="1"/>
        <d v="2024-06-09T00:00:00" u="1"/>
        <d v="2024-06-11T00:00:00" u="1"/>
        <d v="2024-06-12T00:00:00" u="1"/>
        <d v="2024-06-13T00:00:00" u="1"/>
        <d v="2024-06-17T00:00:00" u="1"/>
        <d v="2024-06-18T00:00:00" u="1"/>
        <d v="2024-06-19T00:00:00" u="1"/>
        <d v="2024-07-01T00:00:00" u="1"/>
        <d v="2024-07-02T00:00:00" u="1"/>
        <d v="2024-07-03T00:00:00" u="1"/>
        <d v="2024-07-04T00:00:00" u="1"/>
        <d v="2024-07-08T00:00:00" u="1"/>
        <d v="2024-07-09T00:00:00" u="1"/>
        <d v="2024-07-11T00:00:00" u="1"/>
        <d v="2024-07-15T00:00:00" u="1"/>
        <d v="2024-07-17T00:00:00" u="1"/>
        <d v="2024-07-22T00:00:00" u="1"/>
        <d v="2024-07-23T00:00:00" u="1"/>
        <d v="2024-07-24T00:00:00" u="1"/>
        <d v="2024-07-25T00:00:00" u="1"/>
        <d v="2024-07-29T00:00:00" u="1"/>
        <d v="2024-07-30T00:00:00" u="1"/>
        <d v="2024-08-01T00:00:00" u="1"/>
        <d v="2024-08-05T00:00:00" u="1"/>
        <d v="2024-08-06T00:00:00" u="1"/>
        <d v="2024-08-07T00:00:00" u="1"/>
        <d v="2024-08-08T00:00:00" u="1"/>
        <d v="2024-08-12T00:00:00" u="1"/>
        <d v="2024-08-13T00:00:00" u="1"/>
        <d v="2024-08-14T00:00:00" u="1"/>
        <d v="2024-08-15T00:00:00" u="1"/>
        <d v="2024-08-19T00:00:00" u="1"/>
        <d v="2024-08-20T00:00:00" u="1"/>
        <d v="2024-08-21T00:00:00" u="1"/>
        <d v="2024-08-22T00:00:00" u="1"/>
        <d v="2024-08-26T00:00:00" u="1"/>
        <d v="2024-08-27T00:00:00" u="1"/>
        <d v="2024-08-28T00:00:00" u="1"/>
        <d v="2024-09-02T00:00:00" u="1"/>
        <d v="2024-09-03T00:00:00" u="1"/>
        <d v="2024-09-04T00:00:00" u="1"/>
        <d v="2024-09-05T00:00:00" u="1"/>
        <d v="2024-09-09T00:00:00" u="1"/>
        <d v="2024-09-17T00:00:00" u="1"/>
        <d v="2024-09-18T00:00:00" u="1"/>
        <d v="2024-09-23T00:00:00" u="1"/>
        <d v="2024-09-24T00:00:00" u="1"/>
        <d v="2024-09-25T00:00:00" u="1"/>
        <d v="2024-09-26T00:00:00" u="1"/>
        <d v="2024-10-01T00:00:00" u="1"/>
        <d v="2024-10-02T00:00:00" u="1"/>
        <d v="2024-10-08T00:00:00" u="1"/>
        <d v="2024-10-09T00:00:00" u="1"/>
        <d v="2024-10-10T00:00:00" u="1"/>
        <d v="2024-10-14T00:00:00" u="1"/>
        <d v="2024-10-16T00:00:00" u="1"/>
        <d v="2024-10-18T00:00:00" u="1"/>
        <d v="2024-10-21T00:00:00" u="1"/>
        <d v="2024-10-22T00:00:00" u="1"/>
        <d v="2024-10-23T00:00:00" u="1"/>
        <d v="2024-10-24T00:00:00" u="1"/>
        <d v="2024-10-28T00:00:00" u="1"/>
        <d v="2024-11-05T00:00:00" u="1"/>
        <d v="2024-11-08T00:00:00" u="1"/>
        <d v="2024-11-11T00:00:00" u="1"/>
        <d v="2024-11-13T00:00:00" u="1"/>
        <d v="2024-11-15T00:00:00" u="1"/>
        <d v="2024-11-19T00:00:00" u="1"/>
        <d v="2024-11-21T00:00:00" u="1"/>
        <d v="2024-11-25T00:00:00" u="1"/>
        <d v="2024-11-26T00:00:00" u="1"/>
        <d v="2024-11-28T00:00:00" u="1"/>
        <d v="2024-12-02T00:00:00" u="1"/>
        <d v="2024-12-03T00:00:00" u="1"/>
        <d v="2024-12-05T00:00:00" u="1"/>
        <d v="2024-12-11T00:00:00" u="1"/>
        <d v="2024-12-12T00:00:00" u="1"/>
        <d v="2024-12-20T00:00:00" u="1"/>
        <d v="2025-01-15T00:00:00" u="1"/>
        <d v="2025-01-20T00:00:00" u="1"/>
        <d v="2025-01-23T00:00:00" u="1"/>
        <d v="2025-02-04T00:00:00" u="1"/>
        <d v="2025-02-10T00:00:00" u="1"/>
        <d v="2025-02-17T00:00:00" u="1"/>
        <d v="2025-02-24T00:00:00" u="1"/>
        <d v="2025-02-25T00:00:00" u="1"/>
        <d v="2025-03-06T00:00:00" u="1"/>
        <d v="2025-03-20T00:00:00" u="1"/>
        <d v="2025-03-27T00:00:00" u="1"/>
        <d v="2025-04-03T00:00:00" u="1"/>
        <d v="2025-04-09T00:00:00" u="1"/>
        <d v="2025-04-10T00:00:00" u="1"/>
        <d v="2025-04-17T00:00:00" u="1"/>
        <d v="2025-04-22T00:00:00" u="1"/>
        <d v="2025-04-24T00:00:00" u="1"/>
        <d v="2025-04-28T00:00:00" u="1"/>
        <d v="2025-05-02T00:00:00" u="1"/>
        <d v="2025-05-05T00:00:00" u="1"/>
        <d v="2025-05-07T00:00:00" u="1"/>
        <d v="2025-05-08T00:00:00" u="1"/>
        <d v="2025-05-12T00:00:00" u="1"/>
        <d v="2025-05-14T00:00:00" u="1"/>
        <d v="2025-05-16T00:00:00" u="1"/>
        <d v="2025-05-19T00:00:00" u="1"/>
        <d v="2025-05-21T00:00:00" u="1"/>
        <d v="2025-05-30T00:00:00" u="1"/>
        <d v="2025-06-01T00:00:00" u="1"/>
        <d v="2025-06-03T00:00:00" u="1"/>
        <d v="2025-06-04T00:00:00" u="1"/>
        <d v="2025-06-05T00:00:00" u="1"/>
        <d v="2025-06-06T00:00:00" u="1"/>
        <d v="2025-06-11T00:00:00" u="1"/>
        <d v="2025-06-12T00:00:00" u="1"/>
      </sharedItems>
    </cacheField>
    <cacheField name="Document Date" numFmtId="14">
      <sharedItems containsSemiMixedTypes="0" containsNonDate="0" containsDate="1" containsString="0" minDate="2020-09-18T00:00:00" maxDate="2025-07-01T00:00:00"/>
    </cacheField>
    <cacheField name="CO object name" numFmtId="0">
      <sharedItems count="35">
        <s v="FFR Inertia Support - Labour Nwk Dev SMT"/>
        <s v="FFR Inertia Support - Labour Pwr Sys Pla"/>
        <s v="FFR Inertia Support - Labour Supplier Re"/>
        <s v="SA FFR consultancy"/>
        <s v="Contract drafting fees incurred FFR001"/>
        <s v="FFR Inertia Support - Labour Legal &amp; Ris"/>
        <s v="SA Fast Frequency Response Proposal"/>
        <s v="FFR Internal Labour Support"/>
        <s v="Advice for a Response to AER - FFR"/>
        <s v="FFR Scheme for Dalrymple BESS"/>
        <s v="E110 Planning &amp; Scheduling" u="1"/>
        <s v="E100 Project MGT &amp; Support.Int LBR" u="1"/>
        <s v="WP1 SAP Enhancement Int LBR" u="1"/>
        <s v="WP2-Powerfactory license-DigSilent" u="1"/>
        <s v="WP1-SAP enhancements work order- DyFlex" u="1"/>
        <s v="E999 SAE Allocation" u="1"/>
        <s v="WP3-PSSE Network Licenses Convers-Siemen" u="1"/>
        <s v="SAP Security Role Alignment-WP1-Dyflex" u="1"/>
        <s v="WP1/PEL/TEL in SAP/DMND0002432/Dyflex" u="1"/>
        <s v="WP4 SAP enhancements WO-INT LBR FY25" u="1"/>
        <s v="WP5 BW Enhancements Int LBR" u="1"/>
        <s v="WP7-PLS-CADD License Ext Cost" u="1"/>
        <s v="WP8-EMTP Perpetual License Ext Cost" u="1"/>
        <s v="WP5-Time Type for Unpaid Leave-Dyflex" u="1"/>
        <s v="PSCAD Simulation SW license-WP6-Manitoba" u="1"/>
        <s v="WP4-SAP Enhancements-Dyflex" u="1"/>
        <s v="WP5Headcount FTE-Resource Contrctor Quer" u="1"/>
        <s v="WP9-Extended ECM, X2 standard named user" u="1"/>
        <s v="WP10-SAP additional licenses-SAP Austral" u="1"/>
        <s v="WP11-Helios Storage-Datacom Systems" u="1"/>
        <s v="WP11 Heliosviewer Int LBR" u="1"/>
        <s v="WP11-HeliosViewer-Aethon Aerial" u="1"/>
        <s v="WP11-HeliosViewer-Aethon Aerial Solution" u="1"/>
        <s v="WP12-License uplift-Datacom" u="1"/>
        <s v="WP13-PowerFactory licenses-DIgSILENT Pac" u="1"/>
      </sharedItems>
    </cacheField>
    <cacheField name="Cost Element" numFmtId="0">
      <sharedItems containsSemiMixedTypes="0" containsString="0" containsNumber="1" containsInteger="1" minValue="610000" maxValue="951598"/>
    </cacheField>
    <cacheField name="Purchasing Document" numFmtId="0">
      <sharedItems containsMixedTypes="1" containsNumber="1" containsInteger="1" minValue="2711686" maxValue="2726116" count="74">
        <s v=""/>
        <n v="2717881"/>
        <n v="2718207"/>
        <n v="2719469"/>
        <n v="2720497"/>
        <n v="2721882"/>
        <n v="2723160" u="1"/>
        <n v="2723174" u="1"/>
        <n v="2723786" u="1"/>
        <n v="2724876" u="1"/>
        <n v="2724750" u="1"/>
        <n v="2724879" u="1"/>
        <n v="2725350" u="1"/>
        <n v="2725477" u="1"/>
        <n v="2725747" u="1"/>
        <n v="2725623" u="1"/>
        <n v="2725957" u="1"/>
        <n v="2726116" u="1"/>
        <n v="2724143" u="1"/>
        <n v="2723793" u="1"/>
        <n v="2723442" u="1"/>
        <n v="2723323" u="1"/>
        <n v="2723389" u="1"/>
        <n v="2723127" u="1"/>
        <n v="2723608" u="1"/>
        <n v="2723603" u="1"/>
        <n v="2724528" u="1"/>
        <n v="2724012" u="1"/>
        <n v="2723384" u="1"/>
        <n v="2724779" u="1"/>
        <n v="2722380" u="1"/>
        <n v="2722726" u="1"/>
        <n v="2722377" u="1"/>
        <n v="2722197" u="1"/>
        <n v="2722784" u="1"/>
        <n v="2721913" u="1"/>
        <n v="2721769" u="1"/>
        <n v="2722023" u="1"/>
        <n v="2721386" u="1"/>
        <n v="2717807" u="1"/>
        <n v="2717578" u="1"/>
        <n v="2718722" u="1"/>
        <n v="2718983" u="1"/>
        <n v="2720018" u="1"/>
        <n v="2720397" u="1"/>
        <n v="2720812" u="1"/>
        <n v="2720434" u="1"/>
        <n v="2720318" u="1"/>
        <n v="2721591" u="1"/>
        <n v="2721940" u="1"/>
        <n v="2722385" u="1"/>
        <n v="2722574" u="1"/>
        <n v="2713529" u="1"/>
        <n v="2711973" u="1"/>
        <n v="2714610" u="1"/>
        <n v="2713060" u="1"/>
        <n v="2713628" u="1"/>
        <n v="2713693" u="1"/>
        <n v="2718663" u="1"/>
        <n v="2715058" u="1"/>
        <n v="2711960" u="1"/>
        <n v="2711962" u="1"/>
        <n v="2714159" u="1"/>
        <n v="2711968" u="1"/>
        <n v="2711686" u="1"/>
        <n v="2713536" u="1"/>
        <n v="2719074" u="1"/>
        <n v="2718664" u="1"/>
        <n v="2719942" u="1"/>
        <n v="2718317" u="1"/>
        <n v="2713071" u="1"/>
        <n v="2713783" u="1"/>
        <n v="2718698" u="1"/>
        <n v="2713945" u="1"/>
      </sharedItems>
    </cacheField>
    <cacheField name="Total quantity" numFmtId="182">
      <sharedItems containsSemiMixedTypes="0" containsString="0" containsNumber="1" minValue="-4" maxValue="9"/>
    </cacheField>
    <cacheField name="Item" numFmtId="0">
      <sharedItems containsSemiMixedTypes="0" containsString="0" containsNumber="1" containsInteger="1" minValue="0" maxValue="10"/>
    </cacheField>
    <cacheField name="Val/COArea Crcy" numFmtId="4">
      <sharedItems containsSemiMixedTypes="0" containsString="0" containsNumber="1" minValue="-16500" maxValue="44775"/>
    </cacheField>
    <cacheField name="Personnel Number" numFmtId="0">
      <sharedItems/>
    </cacheField>
    <cacheField name="CO partner object name" numFmtId="0">
      <sharedItems/>
    </cacheField>
    <cacheField name="Name" numFmtId="0">
      <sharedItems/>
    </cacheField>
    <cacheField name="Purchase order text" numFmtId="0">
      <sharedItems containsBlank="1" count="150">
        <s v=""/>
        <s v="SA FFR consultancy"/>
        <s v="Contract drafting fees incurred FFR001"/>
        <s v="SA Fast Frequency Response Proposal"/>
        <s v="Advice for a Response to AER - FFR"/>
        <s v="FFR Scheme for Dalrymple BESS"/>
        <s v="WP2-Powerfactory license-DigSilent" u="1"/>
        <s v="WP1-SAP enhancements work order- DyFlex" u="1"/>
        <s v="WP3-PSSE Network Licenses Convers-Siemen" u="1"/>
        <s v="SAP Security Role Alignment-WP1-Dyflex" u="1"/>
        <s v="WP1/PEL/TEL in SAP/DMND0002432/Dyflex" u="1"/>
        <s v="PSCAD Simulation SW license-WP6-Manitoba" u="1"/>
        <s v="WP5-Time Type for Unpaid Leave-Dyflex" u="1"/>
        <s v="WP4-SAP Enhancements-Dyflex" u="1"/>
        <s v="WP5Headcount FTE-Resource Contrctor Quer" u="1"/>
        <s v="WP9-Extended ECM, X2 standard named user" u="1"/>
        <s v="WP10-SAP additional licenses-SAP Austral" u="1"/>
        <s v="WP11-Helios Storage-Datacom Systems" u="1"/>
        <s v="WP11-HeliosViewer-Aethon Aerial" u="1"/>
        <s v="WP11-HeliosViewer-Aethon Aerial Solution" u="1"/>
        <s v="WP12-License uplift-Datacom" u="1"/>
        <s v="WP13-PowerFactory licenses-DIgSILENT Pac" u="1"/>
        <m u="1"/>
        <s v="WO2 TB-SE Main Works" u="1"/>
        <s v="WO1 TB-SE Early Works" u="1"/>
        <s v="WO2 Credit for Revised Project Progress" u="1"/>
        <s v="Early Procurement Reo Cages and Liners" u="1"/>
        <s v="Tailem Bend Foundation Early Works" u="1"/>
        <s v="VO-003 Conc Thinkness Inc + DCP Testing" u="1"/>
        <s v="VO-002 Acid Sulphate Soil Management" u="1"/>
        <s v="VO-003 Contaminated Water Disposal" u="1"/>
        <s v="EOT002 - CNV.005565 - 14-15 June 24" u="1"/>
        <s v="VO-001 Dewatering Works" u="1"/>
        <s v="EOT006 - CNV.005576 - 11-12 July 24" u="1"/>
        <s v="TB-SE Foundation Replacement Design" u="1"/>
        <s v="VO-007 STR-2447 Concrete Pour Equipment" u="1"/>
        <s v="EOT001 - CNV.00547 - 30-31 May 24" u="1"/>
        <s v="Phase 3 Geotech - Extension of Boreholes" u="1"/>
        <s v="EOT005 - CNV.005572 - 26-29 June 24" u="1"/>
        <s v="Design and Drawing Updates" u="1"/>
        <s v="ORP0771 F1922/23 Phase 2 Investigation" u="1"/>
        <s v="ORP0771 Additional Works" u="1"/>
        <s v="Cultural Heritage Monitoring Services" u="1"/>
        <s v="Additional June Site Support" u="1"/>
        <s v="Phase 3 Geotech - Foundation Probing" u="1"/>
        <s v="ALWA - Willoway Grazing Co" u="1"/>
        <s v="Support &amp; Sequencing Additional Cost" u="1"/>
        <s v="EOT004 - CNV.005570 - 25 June 24" u="1"/>
        <s v="TBend Foundation Design - Peer Review" u="1"/>
        <s v="Cultural Heritage Survey and Report" u="1"/>
        <s v="PLS Model wind speed update" u="1"/>
        <s v="ORP0771 Site review and advice" u="1"/>
        <s v="PASS Plan and DWMP" u="1"/>
        <s v="Crop Loss Report" u="1"/>
        <s v="Credit for INV8357" u="1"/>
        <s v="Tailem Bend Foundation" u="1"/>
        <s v="T/Bend Conductor Transfer &amp; Energisation" u="1"/>
        <s v="Tailem Bend Tower A &amp; E" u="1"/>
        <s v="CNV05003 Foundation Scope Changes" u="1"/>
        <s v="Tailem Bend Early Works" u="1"/>
        <s v="Tailem Bend Provisional Sum" u="1"/>
        <s v="Soil and Groundwater Assessment" u="1"/>
        <s v="CITB Levy" u="1"/>
        <s v="Tailem Bend Warehouse Material Transport" u="1"/>
        <s v="WAAP Support Tailem Bend" u="1"/>
        <s v="EG.02018.S.099 Nameplate Signage" u="1"/>
        <s v="Supply of Signage as per QAU16186" u="1"/>
        <s v="Expedite Sampling Results" u="1"/>
        <s v="Tower delivery to Warehouse" u="1"/>
        <s v="VR1 Tailem Bend WAAP Support" u="1"/>
        <s v="Leigh Creek Coalfield Asset Transfer" u="1"/>
        <s v="Vehicle Management" u="1"/>
        <s v="CPP-ECI Submission" u="1"/>
        <s v="Vehicle Lease/Maint/Management" u="1"/>
        <s v="Wilson-132/11kV 5MVA TF" u="1"/>
        <s v="CPP-D&amp;C Contract" u="1"/>
        <s v="CNV04138 V01 Existing DC Sys Upgrade" u="1"/>
        <s v="CNV04139 V02 NGM Panel Relocation" u="1"/>
        <s v="CNV04170 V03 OHEW &amp; Lightning Mst" u="1"/>
        <s v="CNV04171 VO4 Earthing Assessment" u="1"/>
        <s v="CNV04260 VO5 TF3 Footing Removal" u="1"/>
        <s v="Nokia-SAR-Hmc Order" u="1"/>
        <s v="McMahon-Track Repair" u="1"/>
        <s v="Telstra-Satellite Service Connection" u="1"/>
        <s v="Telstra-Satellite Service Lease" u="1"/>
        <s v="CNV04519 VO8 Delays due to TPM (Lightn)" u="1"/>
        <s v="CNV04518 VO7 Secd Cable Upgrade" u="1"/>
        <s v="CNV04517 VO6 Transformer 6 Delay Costs" u="1"/>
        <s v="CPP-D&amp;C Contract-PC Sum" u="1"/>
        <s v="PSC-SCADA Support" u="1"/>
        <s v="Telstra-Satellite Service Lease-2" u="1"/>
        <s v="ORP0778/EC.14049 Leigh Creek Generation" u="1"/>
        <s v="ORP0778/EC.14049 CITB Levy" u="1"/>
        <s v="McMahon-Track Repair-2" u="1"/>
        <s v="Telstra-Satellite Service Lease-3" u="1"/>
        <s v="Wilson-SV1-2126, Accelerated Install" u="1"/>
        <s v="Wilson-TV1-2126-Trans Without Oil" u="1"/>
        <s v="Cookes-Temp Reception Area at 276 Pirie" u="1"/>
        <s v="Deloitte-Consultancy-Treasury Sys Refrsh" u="1"/>
        <s v="Deloitte-Discount Rate Advice Yr2" u="1"/>
        <s v="Enerven-VO1-Addit Safety Labels" u="1"/>
        <s v="Rymill upgrade VO#23, VO#29-34 and VO#37" u="1"/>
        <s v="STE-East Tce 275kV GIS Gas Monitoring" u="1"/>
        <s v="ESM-SF6 Leakage &amp; Automated Trip Review" u="1"/>
        <s v="Deloitte-Update Corporate Model VAR" u="1"/>
        <s v="Variation 1 &amp; 2 TV Point and Antenna" u="1"/>
        <s v="Soil Testing under Lift Overun Pit" u="1"/>
        <s v="VR#1 as per dwg DA11/DA21/DA22/DA31" u="1"/>
        <s v="Furnitures for Rymill Upgrade" u="1"/>
        <s v="Council fees" u="1"/>
        <s v="KPMG-CPM / M&amp;A Scope-Phase 2" u="1"/>
        <s v="Aquenta-Crane Inspection Work" u="1"/>
        <s v="Development approval" u="1"/>
        <s v="EY-Consultancy-Treasury Sys Refresh" u="1"/>
        <s v="Appliances for EC14136 Rymill Upgrade" u="1"/>
        <s v="Deloitte-Discount Rate Advice" u="1"/>
        <s v="VR#3 Glazing Upgr to Assault Guard Ultra" u="1"/>
        <s v="FIS-Consultancy-Treasury Sys Refresh" u="1"/>
        <s v="Rymill Reception variation claims" u="1"/>
        <s v="Enerven-D&amp;C Contract" u="1"/>
        <s v="Fire Egress Review" u="1"/>
        <s v="Supply &amp; Install Internal Cameras" u="1"/>
        <s v="MLEI Consulting-Civil &amp; Structural Engg" u="1"/>
        <s v="Deloitte-Feasibility Engagement" u="1"/>
        <s v="Kathnic Dodd - Building Rules Consent" u="1"/>
        <s v="ACC-Development Approval" u="1"/>
        <s v="Deloitte-VAR Consultancy" u="1"/>
        <s v="Deloitte-VAR2 Consultancy" u="1"/>
        <s v="PO On-Cost" u="1"/>
        <s v="Grieve Gillett-Architectural design" u="1"/>
        <s v="Deloitte-Update Corporate Model" u="1"/>
        <s v="Hoppo-Rymill Stair Modification" u="1"/>
        <s v="Enerven-CITB Levy Capture" u="1"/>
        <s v="Structural review on the new stairs" u="1"/>
        <s v="AVADS Reception upgrade AV scope" u="1"/>
        <s v="Rymill Building Stair Modification" u="1"/>
        <s v="Rymill Bldg Security &amp; Amenities Upgrade" u="1"/>
        <s v="Cookes Rymil Temp Kitchen" u="1"/>
        <s v="MLEI - Civil &amp; Structural Engg" u="1"/>
        <s v="Site Data Survey" u="1"/>
        <s v="Installation, hire &amp; temp stairs" u="1"/>
        <s v="Relocation of LCD screen to 276Pirie" u="1"/>
        <s v="Boundary Solutions-Cabling works" u="1"/>
        <s v="Architectural Design of Stairs" u="1"/>
        <s v="Enerven-VO2-Instruction PI006939" u="1"/>
        <s v="Aquenta-Rymill Park Building Upgrade" u="1"/>
        <s v="Additional Fees for 276 Pirie" u="1"/>
        <s v="KPMG-CPM / M&amp;A Scope" u="1"/>
        <s v="Pirie Street Gate Alteration" u="1"/>
        <s v="Bestec-Building Engg Services" u="1"/>
      </sharedItems>
    </cacheField>
    <cacheField name="Material" numFmtId="0">
      <sharedItems containsNonDate="0" containsString="0" containsBlank="1"/>
    </cacheField>
    <cacheField name="Material Description" numFmtId="0">
      <sharedItems containsNonDate="0" containsString="0" containsBlank="1"/>
    </cacheField>
    <cacheField name="Allocated" numFmtId="0">
      <sharedItems containsNonDate="0" containsDate="1" containsString="0" containsBlank="1" minDate="2025-06-12T00:00:00" maxDate="2025-06-13T00:00:00"/>
    </cacheField>
    <cacheField name="Phase Letter" numFmtId="14">
      <sharedItems/>
    </cacheField>
    <cacheField name="Phase " numFmtId="0">
      <sharedItems containsMixedTypes="1" containsNumber="1" containsInteger="1" minValue="0" maxValue="0" count="2">
        <s v="Non-SPARQ Phase"/>
        <n v="0" u="1"/>
      </sharedItems>
    </cacheField>
    <cacheField name="Resource Type" numFmtId="0">
      <sharedItems containsMixedTypes="1" containsNumber="1" containsInteger="1" minValue="0" maxValue="0" count="3">
        <s v="Internal Labour"/>
        <s v="External Cost"/>
        <n v="0" u="1"/>
      </sharedItems>
    </cacheField>
    <cacheField name="Reference" numFmtId="0">
      <sharedItems count="14">
        <s v="Internal Labour"/>
        <s v="Rate Recalc"/>
        <s v="PO"/>
        <s v="On-Cost" u="1"/>
        <s v="Journal" u="1"/>
        <s v="Plant" u="1"/>
        <e v="#N/A" u="1"/>
        <s v="CCX" u="1"/>
        <s v="Vehicle" u="1"/>
        <s v="External Cost" u="1"/>
        <s v="Expenses" u="1"/>
        <s v="INT LBR" u="1"/>
        <s v="SAE Cost" u="1"/>
        <s v="Insurance Premium" u="1"/>
      </sharedItems>
    </cacheField>
    <cacheField name="Material Concat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w, Mark (ENet)" refreshedDate="45867.497355902779" createdVersion="8" refreshedVersion="8" minRefreshableVersion="3" recordCount="656" xr:uid="{6C6B1CDF-FA48-4C6B-B9F0-650A786DF8B8}">
  <cacheSource type="worksheet">
    <worksheetSource ref="A1:R800" sheet="EC.15149 Data" r:id="rId2"/>
  </cacheSource>
  <cacheFields count="18">
    <cacheField name="Project" numFmtId="0">
      <sharedItems containsBlank="1" count="3">
        <s v="EC.15149"/>
        <m/>
        <s v="EG.10052"/>
      </sharedItems>
    </cacheField>
    <cacheField name="Fin Year" numFmtId="0">
      <sharedItems containsBlank="1" count="4">
        <s v="FY25"/>
        <s v="FY24"/>
        <s v="FY26"/>
        <m/>
      </sharedItems>
    </cacheField>
    <cacheField name="Adj" numFmtId="0">
      <sharedItems containsBlank="1" count="8">
        <s v="Transfer Current year"/>
        <s v="To Fix"/>
        <m/>
        <s v="Write off Prior Year"/>
        <s v="Transfer" u="1"/>
        <s v="Write off" u="1"/>
        <s v="Stat" u="1"/>
        <s v="Adj" u="1"/>
      </sharedItems>
    </cacheField>
    <cacheField name="Type" numFmtId="0">
      <sharedItems containsBlank="1" count="3">
        <s v="Internal Labour"/>
        <s v="External costs"/>
        <m/>
      </sharedItems>
    </cacheField>
    <cacheField name="WBS Element" numFmtId="0">
      <sharedItems containsBlank="1"/>
    </cacheField>
    <cacheField name="Object" numFmtId="0">
      <sharedItems containsBlank="1"/>
    </cacheField>
    <cacheField name="Posting Date" numFmtId="0">
      <sharedItems containsNonDate="0" containsDate="1" containsString="0" containsBlank="1" minDate="2023-08-03T00:00:00" maxDate="2025-07-29T00:00:00"/>
    </cacheField>
    <cacheField name="Document Date" numFmtId="0">
      <sharedItems containsNonDate="0" containsDate="1" containsString="0" containsBlank="1" minDate="2023-08-03T00:00:00" maxDate="2025-07-29T00:00:00"/>
    </cacheField>
    <cacheField name="CO Object Name" numFmtId="0">
      <sharedItems containsBlank="1" count="12">
        <s v="FY25 Write-off"/>
        <s v="GHD-Cost Info HV Plant System Strength"/>
        <s v="MHI-Engineering Consultancy"/>
        <s v="P100 Phase Delivery"/>
        <s v="P190 Network Planning Support"/>
        <s v="HoustonKemp-PADR Review-System Strength"/>
        <s v="P420 Land, Easement and Approvals"/>
        <s v="P110 Project Controls"/>
        <s v="P140 Contracts &amp; Procurement"/>
        <s v="P170 Stakeholder, Approvals"/>
        <m/>
        <s v="Allocation from EC.15149 to EG.10052"/>
      </sharedItems>
    </cacheField>
    <cacheField name="Cost Element" numFmtId="0">
      <sharedItems containsBlank="1"/>
    </cacheField>
    <cacheField name="Purchasing Document" numFmtId="0">
      <sharedItems containsBlank="1"/>
    </cacheField>
    <cacheField name="Total quantity" numFmtId="0">
      <sharedItems containsString="0" containsBlank="1" containsNumber="1" minValue="-3" maxValue="33"/>
    </cacheField>
    <cacheField name="Item" numFmtId="0">
      <sharedItems containsBlank="1"/>
    </cacheField>
    <cacheField name="Val/COArea Crcy" numFmtId="0">
      <sharedItems containsString="0" containsBlank="1" containsNumber="1" minValue="-581208" maxValue="581208"/>
    </cacheField>
    <cacheField name="Personnel Number" numFmtId="0">
      <sharedItems containsBlank="1"/>
    </cacheField>
    <cacheField name="CO Partner Object Name" numFmtId="0">
      <sharedItems containsBlank="1"/>
    </cacheField>
    <cacheField name="Name" numFmtId="0">
      <sharedItems containsBlank="1"/>
    </cacheField>
    <cacheField name="Purchase Order Text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75">
  <r>
    <s v="EG.06400.1"/>
    <s v="6005441 3301"/>
    <s v=" 3301"/>
    <x v="0"/>
    <d v="2020-09-18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1"/>
    <d v="2020-09-23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"/>
    <d v="2020-09-23T00:00:00"/>
    <x v="1"/>
    <n v="951598"/>
    <x v="0"/>
    <n v="0.25"/>
    <n v="0"/>
    <n v="56.9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"/>
    <d v="2020-09-23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"/>
    <d v="2020-09-23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2"/>
    <d v="2020-09-25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"/>
    <d v="2020-10-01T00:00:00"/>
    <x v="0"/>
    <n v="951598"/>
    <x v="0"/>
    <n v="0"/>
    <n v="0"/>
    <n v="-145.08000000000001"/>
    <s v="0"/>
    <s v="ASSEM NDEV Snr Mgr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3"/>
    <d v="2020-10-01T00:00:00"/>
    <x v="1"/>
    <n v="951598"/>
    <x v="0"/>
    <n v="0"/>
    <n v="0"/>
    <n v="-42.34"/>
    <s v="0"/>
    <s v="ASSEM Pwr Sys Plan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3"/>
    <d v="2020-10-01T00:00:00"/>
    <x v="0"/>
    <n v="951598"/>
    <x v="0"/>
    <n v="0"/>
    <n v="0"/>
    <n v="-1.43"/>
    <s v="0"/>
    <s v="ASSEM NDEV Snr Mgr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3"/>
    <d v="2020-10-01T00:00:00"/>
    <x v="1"/>
    <n v="951598"/>
    <x v="0"/>
    <n v="0"/>
    <n v="0"/>
    <n v="3.16"/>
    <s v="0"/>
    <s v="ASSEM Pwr Sys Plan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4"/>
    <d v="2020-10-09T00:00:00"/>
    <x v="0"/>
    <n v="951598"/>
    <x v="0"/>
    <n v="0.75"/>
    <n v="0"/>
    <n v="261.16000000000003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4"/>
    <d v="2020-10-09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4"/>
    <d v="2020-10-09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5"/>
    <d v="2020-10-12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5"/>
    <d v="2020-10-12T00:00:00"/>
    <x v="2"/>
    <n v="951598"/>
    <x v="0"/>
    <n v="2"/>
    <n v="0"/>
    <n v="238.56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5"/>
    <d v="2020-10-12T00:00:00"/>
    <x v="2"/>
    <n v="951598"/>
    <x v="0"/>
    <n v="2"/>
    <n v="0"/>
    <n v="238.56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5"/>
    <d v="2020-10-12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5"/>
    <d v="2020-10-12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5"/>
    <d v="2020-10-12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5"/>
    <d v="2020-10-12T00:00:00"/>
    <x v="2"/>
    <n v="951598"/>
    <x v="0"/>
    <n v="2"/>
    <n v="0"/>
    <n v="238.56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2"/>
    <s v="6005441 3302"/>
    <s v=" 3302"/>
    <x v="6"/>
    <d v="2020-10-1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"/>
    <d v="2020-10-1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"/>
    <d v="2020-10-16T00:00:00"/>
    <x v="1"/>
    <n v="951598"/>
    <x v="0"/>
    <n v="1.5"/>
    <n v="0"/>
    <n v="341.67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6"/>
    <d v="2020-10-16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7"/>
    <d v="2020-10-23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7"/>
    <d v="2020-10-23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7"/>
    <d v="2020-10-23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8"/>
    <d v="2020-10-26T00:00:00"/>
    <x v="2"/>
    <n v="951598"/>
    <x v="0"/>
    <n v="-1"/>
    <n v="0"/>
    <n v="-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8"/>
    <d v="2020-10-26T00:00:00"/>
    <x v="2"/>
    <n v="951598"/>
    <x v="0"/>
    <n v="2"/>
    <n v="0"/>
    <n v="238.56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8"/>
    <d v="2020-10-26T00:00:00"/>
    <x v="2"/>
    <n v="951598"/>
    <x v="0"/>
    <n v="2"/>
    <n v="0"/>
    <n v="238.56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8"/>
    <d v="2020-10-26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8"/>
    <d v="2020-10-26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2"/>
    <s v="6005441 3302"/>
    <s v=" 3302"/>
    <x v="8"/>
    <d v="2020-10-26T00:00:00"/>
    <x v="1"/>
    <n v="951598"/>
    <x v="0"/>
    <n v="1.5"/>
    <n v="0"/>
    <n v="341.67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8"/>
    <d v="2020-10-26T00:00:00"/>
    <x v="1"/>
    <n v="951598"/>
    <x v="0"/>
    <n v="1.5"/>
    <n v="0"/>
    <n v="341.67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8"/>
    <d v="2020-10-26T00:00:00"/>
    <x v="1"/>
    <n v="951598"/>
    <x v="0"/>
    <n v="1.5"/>
    <n v="0"/>
    <n v="341.67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8"/>
    <d v="2020-10-26T00:00:00"/>
    <x v="1"/>
    <n v="951598"/>
    <x v="0"/>
    <n v="2.5"/>
    <n v="0"/>
    <n v="569.4500000000000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8"/>
    <d v="2020-10-26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8"/>
    <d v="2020-10-26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8"/>
    <d v="2020-10-26T00:00:00"/>
    <x v="2"/>
    <n v="951598"/>
    <x v="0"/>
    <n v="3"/>
    <n v="0"/>
    <n v="357.84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2"/>
    <s v="6005441 3302"/>
    <s v=" 3302"/>
    <x v="9"/>
    <d v="2020-10-27T00:00:00"/>
    <x v="1"/>
    <n v="951598"/>
    <x v="0"/>
    <n v="4"/>
    <n v="0"/>
    <n v="911.12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9"/>
    <d v="2020-10-27T00:00:00"/>
    <x v="1"/>
    <n v="951598"/>
    <x v="0"/>
    <n v="6"/>
    <n v="0"/>
    <n v="1366.6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0"/>
    <d v="2020-10-29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0"/>
    <d v="2020-10-29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0"/>
    <d v="2020-10-29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10"/>
    <d v="2020-10-29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"/>
    <d v="2020-10-29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"/>
    <d v="2020-10-31T00:00:00"/>
    <x v="1"/>
    <n v="951598"/>
    <x v="0"/>
    <n v="5"/>
    <n v="0"/>
    <n v="1138.9000000000001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1"/>
    <d v="2020-11-02T00:00:00"/>
    <x v="0"/>
    <n v="951598"/>
    <x v="0"/>
    <n v="0"/>
    <n v="0"/>
    <n v="-220.1"/>
    <s v="0"/>
    <s v="ASSEM NDEV Snr Mgr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11"/>
    <d v="2020-11-02T00:00:00"/>
    <x v="2"/>
    <n v="951598"/>
    <x v="0"/>
    <n v="0"/>
    <n v="0"/>
    <n v="-257.62"/>
    <s v="0"/>
    <s v="F&amp;T Tech Mgr / Opex Project Activit"/>
    <s v="Rate Recalc"/>
    <x v="0"/>
    <m/>
    <m/>
    <d v="2025-06-12T00:00:00"/>
    <s v="6"/>
    <x v="0"/>
    <x v="0"/>
    <x v="1"/>
    <s v=""/>
  </r>
  <r>
    <s v="EG.06400.2"/>
    <s v="6005441 3302"/>
    <s v=" 3302"/>
    <x v="11"/>
    <d v="2020-11-02T00:00:00"/>
    <x v="1"/>
    <n v="951598"/>
    <x v="0"/>
    <n v="0"/>
    <n v="0"/>
    <n v="-282.76"/>
    <s v="0"/>
    <s v="ASSEM Pwr Sys Plan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12"/>
    <d v="2020-11-12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12"/>
    <d v="2020-11-12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12"/>
    <d v="2020-11-12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12"/>
    <d v="2020-11-12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2"/>
    <s v="6005441 3302"/>
    <s v=" 3302"/>
    <x v="13"/>
    <d v="2020-11-13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"/>
    <d v="2020-11-13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"/>
    <d v="2020-11-13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"/>
    <d v="2020-11-13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"/>
    <d v="2020-11-13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"/>
    <d v="2020-11-13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"/>
    <d v="2020-11-13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"/>
    <d v="2020-11-13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"/>
    <d v="2020-11-13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"/>
    <d v="2020-11-13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3"/>
    <d v="2020-11-13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3"/>
    <d v="2020-11-13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4"/>
    <d v="2020-11-20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4"/>
    <d v="2020-11-20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4"/>
    <d v="2020-11-20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4"/>
    <d v="2020-11-20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15"/>
    <d v="2020-11-25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5"/>
    <d v="2020-11-25T00:00:00"/>
    <x v="1"/>
    <n v="951598"/>
    <x v="0"/>
    <n v="2"/>
    <n v="0"/>
    <n v="455.5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5"/>
    <d v="2020-11-25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5"/>
    <d v="2020-11-25T00:00:00"/>
    <x v="1"/>
    <n v="951598"/>
    <x v="0"/>
    <n v="2"/>
    <n v="0"/>
    <n v="455.5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5"/>
    <d v="2020-11-25T00:00:00"/>
    <x v="1"/>
    <n v="951598"/>
    <x v="0"/>
    <n v="2"/>
    <n v="0"/>
    <n v="455.5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6"/>
    <d v="2020-11-27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6"/>
    <d v="2020-11-27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7"/>
    <d v="2020-11-30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17"/>
    <d v="2020-11-30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"/>
    <d v="2020-11-30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7"/>
    <d v="2020-12-01T00:00:00"/>
    <x v="0"/>
    <n v="951598"/>
    <x v="0"/>
    <n v="0"/>
    <n v="0"/>
    <n v="-3.77"/>
    <s v="0"/>
    <s v="ASSEM NDEV Snr Mgr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17"/>
    <d v="2020-12-01T00:00:00"/>
    <x v="2"/>
    <n v="951598"/>
    <x v="0"/>
    <n v="0"/>
    <n v="0"/>
    <n v="-52.06"/>
    <s v="0"/>
    <s v="F&amp;T Tech Mgr / Opex Project Activit"/>
    <s v="Rate Recalc"/>
    <x v="0"/>
    <m/>
    <m/>
    <d v="2025-06-12T00:00:00"/>
    <s v="6"/>
    <x v="0"/>
    <x v="0"/>
    <x v="1"/>
    <s v=""/>
  </r>
  <r>
    <s v="EG.06400.2"/>
    <s v="6005441 3302"/>
    <s v=" 3302"/>
    <x v="17"/>
    <d v="2020-12-01T00:00:00"/>
    <x v="1"/>
    <n v="951598"/>
    <x v="0"/>
    <n v="0"/>
    <n v="0"/>
    <n v="-347.4"/>
    <s v="0"/>
    <s v="ASSEM Pwr Sys Plan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18"/>
    <d v="2020-12-01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11 6411"/>
    <s v=" 3311 6411"/>
    <x v="19"/>
    <d v="2020-12-07T00:00:00"/>
    <x v="3"/>
    <n v="610000"/>
    <x v="1"/>
    <n v="0"/>
    <n v="10"/>
    <n v="27500"/>
    <s v="0"/>
    <s v=""/>
    <s v="SA FFR consultancy"/>
    <x v="1"/>
    <m/>
    <m/>
    <d v="2025-06-12T00:00:00"/>
    <s v="3"/>
    <x v="0"/>
    <x v="1"/>
    <x v="2"/>
    <s v=""/>
  </r>
  <r>
    <s v="EG.06400.2"/>
    <s v="6005441 3302"/>
    <s v=" 3302"/>
    <x v="19"/>
    <d v="2020-12-07T00:00:00"/>
    <x v="1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3"/>
    <x v="0"/>
    <x v="0"/>
    <x v="0"/>
    <s v=""/>
  </r>
  <r>
    <s v="EG.06400.2"/>
    <s v="6005441 3302"/>
    <s v=" 3302"/>
    <x v="19"/>
    <d v="2020-12-07T00:00:00"/>
    <x v="1"/>
    <n v="951598"/>
    <x v="0"/>
    <n v="2.5"/>
    <n v="0"/>
    <n v="298.2"/>
    <s v="503361"/>
    <s v="LG Reg Sup Relations / Opex Project Activit"/>
    <s v="Removed - Chrystelle Le Chenadec"/>
    <x v="0"/>
    <m/>
    <m/>
    <d v="2025-06-12T00:00:00"/>
    <s v="3"/>
    <x v="0"/>
    <x v="0"/>
    <x v="0"/>
    <s v=""/>
  </r>
  <r>
    <s v="EG.06400.2"/>
    <s v="6005441 3302"/>
    <s v=" 3302"/>
    <x v="19"/>
    <d v="2020-12-07T00:00:00"/>
    <x v="1"/>
    <n v="951598"/>
    <x v="0"/>
    <n v="3"/>
    <n v="0"/>
    <n v="357.84"/>
    <s v="503361"/>
    <s v="LG Reg Sup Relations / Opex Project Activit"/>
    <s v="Removed - Chrystelle Le Chenadec"/>
    <x v="0"/>
    <m/>
    <m/>
    <d v="2025-06-12T00:00:00"/>
    <s v="3"/>
    <x v="0"/>
    <x v="0"/>
    <x v="0"/>
    <s v=""/>
  </r>
  <r>
    <s v="EG.06400.2"/>
    <s v="6005441 3302"/>
    <s v=" 3302"/>
    <x v="19"/>
    <d v="2020-12-07T00:00:00"/>
    <x v="1"/>
    <n v="951598"/>
    <x v="0"/>
    <n v="3"/>
    <n v="0"/>
    <n v="357.84"/>
    <s v="503361"/>
    <s v="LG Reg Sup Relations / Opex Project Activit"/>
    <s v="Removed - Chrystelle Le Chenadec"/>
    <x v="0"/>
    <m/>
    <m/>
    <d v="2025-06-12T00:00:00"/>
    <s v="3"/>
    <x v="0"/>
    <x v="0"/>
    <x v="0"/>
    <s v=""/>
  </r>
  <r>
    <s v="EG.06400.2"/>
    <s v="6005441 3302"/>
    <s v=" 3302"/>
    <x v="20"/>
    <d v="2020-12-11T00:00:00"/>
    <x v="1"/>
    <n v="951598"/>
    <x v="0"/>
    <n v="-3"/>
    <n v="0"/>
    <n v="-357.84"/>
    <s v="503361"/>
    <s v="LG Reg Sup Relations / Opex Project Activit"/>
    <s v="Removed - Chrystelle Le Chenadec"/>
    <x v="0"/>
    <m/>
    <m/>
    <d v="2025-06-12T00:00:00"/>
    <s v="3"/>
    <x v="0"/>
    <x v="0"/>
    <x v="0"/>
    <s v=""/>
  </r>
  <r>
    <s v="EG.06400.1"/>
    <s v="6005441 3301"/>
    <s v=" 3301"/>
    <x v="20"/>
    <d v="2020-12-11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20"/>
    <d v="2020-12-11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20"/>
    <d v="2020-12-11T00:00:00"/>
    <x v="0"/>
    <n v="951598"/>
    <x v="0"/>
    <n v="7"/>
    <n v="0"/>
    <n v="2437.4699999999998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20"/>
    <d v="2020-12-11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20"/>
    <d v="2020-12-11T00:00:00"/>
    <x v="2"/>
    <n v="951598"/>
    <x v="0"/>
    <n v="3"/>
    <n v="0"/>
    <n v="357.8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1"/>
    <d v="2020-12-14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1"/>
    <d v="2020-12-14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1"/>
    <d v="2020-12-14T00:00:00"/>
    <x v="2"/>
    <n v="951598"/>
    <x v="0"/>
    <n v="7"/>
    <n v="0"/>
    <n v="834.9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1"/>
    <d v="2020-12-14T00:00:00"/>
    <x v="2"/>
    <n v="951598"/>
    <x v="0"/>
    <n v="2.25"/>
    <n v="0"/>
    <n v="268.3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2"/>
    <d v="2020-12-18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2"/>
    <d v="2020-12-18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22"/>
    <d v="2020-12-18T00:00:00"/>
    <x v="0"/>
    <n v="951598"/>
    <x v="0"/>
    <n v="2"/>
    <n v="0"/>
    <n v="696.42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22"/>
    <d v="2020-12-18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22"/>
    <d v="2020-12-18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22"/>
    <d v="2020-12-18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22"/>
    <d v="2020-12-18T00:00:00"/>
    <x v="2"/>
    <n v="951598"/>
    <x v="0"/>
    <n v="2.5"/>
    <n v="0"/>
    <n v="298.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2"/>
    <d v="2020-12-18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2"/>
    <d v="2020-12-18T00:00:00"/>
    <x v="2"/>
    <n v="951598"/>
    <x v="0"/>
    <n v="3"/>
    <n v="0"/>
    <n v="357.8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3"/>
    <d v="2020-12-22T00:00:00"/>
    <x v="2"/>
    <n v="951598"/>
    <x v="0"/>
    <n v="0.2"/>
    <n v="0"/>
    <n v="23.8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2"/>
    <s v="6005441 3302"/>
    <s v=" 3302"/>
    <x v="24"/>
    <d v="2020-12-24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2"/>
    <n v="0"/>
    <n v="455.5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8"/>
    <n v="0"/>
    <n v="1822.2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9"/>
    <n v="0"/>
    <n v="2050.02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2"/>
    <n v="0"/>
    <n v="455.5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2.5"/>
    <n v="0"/>
    <n v="569.4500000000000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25"/>
    <d v="2021-01-11T00:00:00"/>
    <x v="0"/>
    <n v="951598"/>
    <x v="0"/>
    <n v="0"/>
    <n v="0"/>
    <n v="224.66"/>
    <s v="0"/>
    <s v="ASSEM NDEV Snr Mgr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25"/>
    <d v="2021-01-11T00:00:00"/>
    <x v="1"/>
    <n v="951598"/>
    <x v="0"/>
    <n v="0"/>
    <n v="0"/>
    <n v="-8.6999999999999993"/>
    <s v="0"/>
    <s v="LG Reg Sup Relations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25"/>
    <d v="2021-01-11T00:00:00"/>
    <x v="2"/>
    <n v="951598"/>
    <x v="0"/>
    <n v="0"/>
    <n v="0"/>
    <n v="-32.06"/>
    <s v="0"/>
    <s v="LG Reg Sup Relations / Opex Project Activit"/>
    <s v="Rate Recalc"/>
    <x v="0"/>
    <m/>
    <m/>
    <d v="2025-06-12T00:00:00"/>
    <s v="6"/>
    <x v="0"/>
    <x v="0"/>
    <x v="1"/>
    <s v=""/>
  </r>
  <r>
    <s v="EG.06400.2"/>
    <s v="6005441 3302"/>
    <s v=" 3302"/>
    <x v="25"/>
    <d v="2021-01-11T00:00:00"/>
    <x v="1"/>
    <n v="951598"/>
    <x v="0"/>
    <n v="0"/>
    <n v="0"/>
    <n v="1010.03"/>
    <s v="0"/>
    <s v="ASSEM Pwr Sys Plan / Opex Project Activit"/>
    <s v="Rate Recalc"/>
    <x v="0"/>
    <m/>
    <m/>
    <d v="2025-06-12T00:00:00"/>
    <s v="3"/>
    <x v="0"/>
    <x v="0"/>
    <x v="1"/>
    <s v=""/>
  </r>
  <r>
    <s v="EG.06400.1"/>
    <s v="6005441 3311 6421"/>
    <s v=" 3311 6421"/>
    <x v="26"/>
    <d v="2021-01-11T00:00:00"/>
    <x v="4"/>
    <n v="612000"/>
    <x v="2"/>
    <n v="0"/>
    <n v="10"/>
    <n v="3169"/>
    <s v="0"/>
    <s v=""/>
    <s v="Contract drafting fees incurred FFR001"/>
    <x v="2"/>
    <m/>
    <m/>
    <d v="2025-06-12T00:00:00"/>
    <s v="3"/>
    <x v="0"/>
    <x v="1"/>
    <x v="2"/>
    <s v=""/>
  </r>
  <r>
    <s v="EG.06400.1"/>
    <s v="6005441 3311 6421"/>
    <s v=" 3311 6421"/>
    <x v="26"/>
    <d v="2021-01-11T00:00:00"/>
    <x v="4"/>
    <n v="612000"/>
    <x v="2"/>
    <n v="0"/>
    <n v="10"/>
    <n v="1804"/>
    <s v="0"/>
    <s v=""/>
    <s v="Contract drafting fees incurred FFR001"/>
    <x v="2"/>
    <m/>
    <m/>
    <d v="2025-06-12T00:00:00"/>
    <s v="3"/>
    <x v="0"/>
    <x v="1"/>
    <x v="2"/>
    <s v=""/>
  </r>
  <r>
    <s v="EG.06400.1"/>
    <s v="6005441 3311 6411"/>
    <s v=" 3311 6411"/>
    <x v="27"/>
    <d v="2021-01-13T00:00:00"/>
    <x v="3"/>
    <n v="610000"/>
    <x v="1"/>
    <n v="0"/>
    <n v="10"/>
    <n v="13750"/>
    <s v="0"/>
    <s v=""/>
    <s v="SA FFR consultancy"/>
    <x v="1"/>
    <m/>
    <m/>
    <d v="2025-06-12T00:00:00"/>
    <s v="3"/>
    <x v="0"/>
    <x v="1"/>
    <x v="2"/>
    <s v=""/>
  </r>
  <r>
    <s v="EG.06400.5"/>
    <s v="6005441 6401"/>
    <s v=" 6401"/>
    <x v="27"/>
    <d v="2021-01-13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2"/>
    <s v="6005441 3302"/>
    <s v=" 3302"/>
    <x v="27"/>
    <d v="2021-01-13T00:00:00"/>
    <x v="1"/>
    <n v="951598"/>
    <x v="0"/>
    <n v="2"/>
    <n v="0"/>
    <n v="455.5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7"/>
    <d v="2021-01-13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7"/>
    <d v="2021-01-13T00:00:00"/>
    <x v="1"/>
    <n v="951598"/>
    <x v="0"/>
    <n v="2.5"/>
    <n v="0"/>
    <n v="569.4500000000000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8"/>
    <d v="2021-01-15T00:00:00"/>
    <x v="1"/>
    <n v="951598"/>
    <x v="0"/>
    <n v="4"/>
    <n v="0"/>
    <n v="911.12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8"/>
    <d v="2021-01-15T00:00:00"/>
    <x v="1"/>
    <n v="951598"/>
    <x v="0"/>
    <n v="5"/>
    <n v="0"/>
    <n v="1138.9000000000001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28"/>
    <d v="2021-01-15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28"/>
    <d v="2021-01-15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28"/>
    <d v="2021-01-15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28"/>
    <d v="2021-01-15T00:00:00"/>
    <x v="0"/>
    <n v="951598"/>
    <x v="0"/>
    <n v="0.75"/>
    <n v="0"/>
    <n v="261.16000000000003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28"/>
    <d v="2021-01-15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8"/>
    <d v="2021-01-15T00:00:00"/>
    <x v="2"/>
    <n v="951598"/>
    <x v="0"/>
    <n v="3"/>
    <n v="0"/>
    <n v="357.8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9"/>
    <d v="2021-01-21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9"/>
    <d v="2021-01-21T00:00:00"/>
    <x v="2"/>
    <n v="951598"/>
    <x v="0"/>
    <n v="2.5"/>
    <n v="0"/>
    <n v="298.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30"/>
    <d v="2021-01-22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0"/>
    <d v="2021-01-22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0"/>
    <d v="2021-01-22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0"/>
    <d v="2021-01-22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30"/>
    <d v="2021-01-22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30"/>
    <d v="2021-01-22T00:00:00"/>
    <x v="2"/>
    <n v="951598"/>
    <x v="0"/>
    <n v="5.5"/>
    <n v="0"/>
    <n v="656.0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31"/>
    <d v="2021-01-29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1"/>
    <d v="2021-01-29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31"/>
    <d v="2021-01-29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31"/>
    <d v="2021-01-29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31"/>
    <d v="2021-01-29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31"/>
    <d v="2021-01-29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31"/>
    <d v="2021-01-29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3"/>
    <s v="6005441 3304"/>
    <s v=" 3304"/>
    <x v="31"/>
    <d v="2021-01-29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2"/>
    <s v="6005441 3302"/>
    <s v=" 3302"/>
    <x v="31"/>
    <d v="2021-01-29T00:00:00"/>
    <x v="1"/>
    <n v="951598"/>
    <x v="0"/>
    <n v="2.5"/>
    <n v="0"/>
    <n v="569.4500000000000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1"/>
    <d v="2021-01-29T00:00:00"/>
    <x v="1"/>
    <n v="951598"/>
    <x v="0"/>
    <n v="2"/>
    <n v="0"/>
    <n v="455.5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1"/>
    <d v="2021-01-29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1"/>
    <d v="2021-01-29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1"/>
    <d v="2021-01-29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1"/>
    <d v="2021-01-29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1"/>
    <d v="2021-01-29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32"/>
    <d v="2021-02-01T00:00:00"/>
    <x v="0"/>
    <n v="951598"/>
    <x v="0"/>
    <n v="0"/>
    <n v="0"/>
    <n v="189.86"/>
    <s v="0"/>
    <s v="ASSEM NDEV Snr Mgr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32"/>
    <d v="2021-02-01T00:00:00"/>
    <x v="2"/>
    <n v="951598"/>
    <x v="0"/>
    <n v="0"/>
    <n v="0"/>
    <n v="343.32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32"/>
    <d v="2021-02-01T00:00:00"/>
    <x v="0"/>
    <n v="951598"/>
    <x v="0"/>
    <n v="0"/>
    <n v="0"/>
    <n v="276.67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32"/>
    <d v="2021-02-01T00:00:00"/>
    <x v="1"/>
    <n v="951598"/>
    <x v="0"/>
    <n v="0"/>
    <n v="0"/>
    <n v="1902.08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32"/>
    <d v="2021-02-01T00:00:00"/>
    <x v="1"/>
    <n v="951598"/>
    <x v="0"/>
    <n v="0"/>
    <n v="0"/>
    <n v="61.3"/>
    <s v="0"/>
    <s v="ASSEM Pwr Sys Cap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33"/>
    <d v="2021-02-03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33"/>
    <d v="2021-02-03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33"/>
    <d v="2021-02-03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34"/>
    <d v="2021-02-05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34"/>
    <d v="2021-02-05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34"/>
    <d v="2021-02-05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4"/>
    <d v="2021-02-05T00:00:00"/>
    <x v="0"/>
    <n v="951598"/>
    <x v="0"/>
    <n v="2"/>
    <n v="0"/>
    <n v="696.42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4"/>
    <d v="2021-02-05T00:00:00"/>
    <x v="0"/>
    <n v="951598"/>
    <x v="0"/>
    <n v="2.5"/>
    <n v="0"/>
    <n v="870.53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4"/>
    <d v="2021-02-05T00:00:00"/>
    <x v="0"/>
    <n v="951598"/>
    <x v="0"/>
    <n v="0.75"/>
    <n v="0"/>
    <n v="261.16000000000003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4"/>
    <d v="2021-02-05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34"/>
    <d v="2021-02-05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34"/>
    <d v="2021-02-05T00:00:00"/>
    <x v="0"/>
    <n v="951598"/>
    <x v="0"/>
    <n v="3"/>
    <n v="0"/>
    <n v="683.34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34"/>
    <d v="2021-02-05T00:00:00"/>
    <x v="0"/>
    <n v="951598"/>
    <x v="0"/>
    <n v="2.5"/>
    <n v="0"/>
    <n v="569.45000000000005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3"/>
    <s v="6005441 3304"/>
    <s v=" 3304"/>
    <x v="35"/>
    <d v="2021-02-08T00:00:00"/>
    <x v="1"/>
    <n v="951598"/>
    <x v="0"/>
    <n v="8"/>
    <n v="0"/>
    <n v="1683.2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35"/>
    <d v="2021-02-08T00:00:00"/>
    <x v="1"/>
    <n v="951598"/>
    <x v="0"/>
    <n v="8"/>
    <n v="0"/>
    <n v="1683.2"/>
    <s v="502854"/>
    <s v="ASSEM Pwr Sys Cap / Opex Project Activit"/>
    <s v="Devinda Perera"/>
    <x v="0"/>
    <m/>
    <m/>
    <d v="2025-06-12T00:00:00"/>
    <s v="3"/>
    <x v="0"/>
    <x v="0"/>
    <x v="0"/>
    <s v=""/>
  </r>
  <r>
    <s v="EG.06400.5"/>
    <s v="6005441 6401"/>
    <s v=" 6401"/>
    <x v="36"/>
    <d v="2021-02-11T00:00:00"/>
    <x v="2"/>
    <n v="951598"/>
    <x v="0"/>
    <n v="3"/>
    <n v="0"/>
    <n v="357.8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36"/>
    <d v="2021-02-11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37"/>
    <d v="2021-02-12T00:00:00"/>
    <x v="0"/>
    <n v="951598"/>
    <x v="0"/>
    <n v="3.5"/>
    <n v="0"/>
    <n v="1218.74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7"/>
    <d v="2021-02-12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7"/>
    <d v="2021-02-12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7"/>
    <d v="2021-02-12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37"/>
    <d v="2021-02-12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37"/>
    <d v="2021-02-12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37"/>
    <d v="2021-02-12T00:00:00"/>
    <x v="0"/>
    <n v="951598"/>
    <x v="0"/>
    <n v="4"/>
    <n v="0"/>
    <n v="911.12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37"/>
    <d v="2021-02-12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37"/>
    <d v="2021-02-12T00:00:00"/>
    <x v="0"/>
    <n v="951598"/>
    <x v="0"/>
    <n v="1.5"/>
    <n v="0"/>
    <n v="341.6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37"/>
    <d v="2021-02-12T00:00:00"/>
    <x v="0"/>
    <n v="951598"/>
    <x v="0"/>
    <n v="0.5"/>
    <n v="0"/>
    <n v="113.89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37"/>
    <d v="2021-02-12T00:00:00"/>
    <x v="2"/>
    <n v="951598"/>
    <x v="0"/>
    <n v="1"/>
    <n v="0"/>
    <n v="119.28"/>
    <s v="503064"/>
    <s v="LG Reg Sup Relations / Opex Project Activit"/>
    <s v="Removed - Steve Spurling"/>
    <x v="0"/>
    <m/>
    <m/>
    <d v="2025-06-12T00:00:00"/>
    <s v="6"/>
    <x v="0"/>
    <x v="0"/>
    <x v="0"/>
    <s v=""/>
  </r>
  <r>
    <s v="EG.06400.3"/>
    <s v="6005441 3304"/>
    <s v=" 3304"/>
    <x v="38"/>
    <d v="2021-02-15T00:00:00"/>
    <x v="1"/>
    <n v="951598"/>
    <x v="0"/>
    <n v="2"/>
    <n v="0"/>
    <n v="420.8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38"/>
    <d v="2021-02-15T00:00:00"/>
    <x v="1"/>
    <n v="951598"/>
    <x v="0"/>
    <n v="2"/>
    <n v="0"/>
    <n v="420.8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38"/>
    <d v="2021-02-15T00:00:00"/>
    <x v="1"/>
    <n v="951598"/>
    <x v="0"/>
    <n v="2"/>
    <n v="0"/>
    <n v="420.8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38"/>
    <d v="2021-02-15T00:00:00"/>
    <x v="1"/>
    <n v="951598"/>
    <x v="0"/>
    <n v="2"/>
    <n v="0"/>
    <n v="420.8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38"/>
    <d v="2021-02-15T00:00:00"/>
    <x v="1"/>
    <n v="951598"/>
    <x v="0"/>
    <n v="4"/>
    <n v="0"/>
    <n v="841.6"/>
    <s v="502854"/>
    <s v="ASSEM Pwr Sys Cap / Opex Project Activit"/>
    <s v="Devinda Perera"/>
    <x v="0"/>
    <m/>
    <m/>
    <d v="2025-06-12T00:00:00"/>
    <s v="3"/>
    <x v="0"/>
    <x v="0"/>
    <x v="0"/>
    <s v=""/>
  </r>
  <r>
    <s v="EG.06400.2"/>
    <s v="6005441 3302"/>
    <s v=" 3302"/>
    <x v="38"/>
    <d v="2021-02-15T00:00:00"/>
    <x v="1"/>
    <n v="951598"/>
    <x v="0"/>
    <n v="0.6"/>
    <n v="0"/>
    <n v="136.6699999999999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8"/>
    <d v="2021-02-15T00:00:00"/>
    <x v="1"/>
    <n v="951598"/>
    <x v="0"/>
    <n v="0.6"/>
    <n v="0"/>
    <n v="136.6699999999999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8"/>
    <d v="2021-02-15T00:00:00"/>
    <x v="1"/>
    <n v="951598"/>
    <x v="0"/>
    <n v="2"/>
    <n v="0"/>
    <n v="455.5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8"/>
    <d v="2021-02-15T00:00:00"/>
    <x v="1"/>
    <n v="951598"/>
    <x v="0"/>
    <n v="2"/>
    <n v="0"/>
    <n v="455.5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8"/>
    <d v="2021-02-15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8"/>
    <d v="2021-02-15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8"/>
    <d v="2021-02-15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8"/>
    <d v="2021-02-15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39"/>
    <d v="2021-02-16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40"/>
    <d v="2021-02-17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41"/>
    <d v="2021-02-19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41"/>
    <d v="2021-02-19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41"/>
    <d v="2021-02-19T00:00:00"/>
    <x v="2"/>
    <n v="951598"/>
    <x v="0"/>
    <n v="0.25"/>
    <n v="0"/>
    <n v="29.8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3"/>
    <s v="6005441 3304"/>
    <s v=" 3304"/>
    <x v="42"/>
    <d v="2021-02-22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42"/>
    <d v="2021-02-22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42"/>
    <d v="2021-02-22T00:00:00"/>
    <x v="1"/>
    <n v="951598"/>
    <x v="0"/>
    <n v="3"/>
    <n v="0"/>
    <n v="631.20000000000005"/>
    <s v="502854"/>
    <s v="ASSEM Pwr Sys Cap / Opex Project Activit"/>
    <s v="Devinda Perera"/>
    <x v="0"/>
    <m/>
    <m/>
    <d v="2025-06-12T00:00:00"/>
    <s v="3"/>
    <x v="0"/>
    <x v="0"/>
    <x v="0"/>
    <s v=""/>
  </r>
  <r>
    <s v="EG.06400.1"/>
    <s v="6005441 3301"/>
    <s v=" 3301"/>
    <x v="42"/>
    <d v="2021-02-22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42"/>
    <d v="2021-02-22T00:00:00"/>
    <x v="0"/>
    <n v="951598"/>
    <x v="0"/>
    <n v="1.5"/>
    <n v="0"/>
    <n v="341.6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43"/>
    <d v="2021-02-24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43"/>
    <d v="2021-02-24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43"/>
    <d v="2021-02-24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44"/>
    <d v="2021-02-25T00:00:00"/>
    <x v="2"/>
    <n v="951598"/>
    <x v="0"/>
    <n v="-2"/>
    <n v="0"/>
    <n v="-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44"/>
    <d v="2021-02-25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44"/>
    <d v="2021-02-25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44"/>
    <d v="2021-02-25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45"/>
    <d v="2021-02-26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45"/>
    <d v="2021-02-26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45"/>
    <d v="2021-02-26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45"/>
    <d v="2021-02-2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45"/>
    <d v="2021-02-2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45"/>
    <d v="2021-02-2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45"/>
    <d v="2021-02-2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45"/>
    <d v="2021-02-2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45"/>
    <d v="2021-02-2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45"/>
    <d v="2021-02-2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45"/>
    <d v="2021-02-2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45"/>
    <d v="2021-02-2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3"/>
    <s v="6005441 3304"/>
    <s v=" 3304"/>
    <x v="45"/>
    <d v="2021-02-26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45"/>
    <d v="2021-02-26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45"/>
    <d v="2021-02-26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45"/>
    <d v="2021-02-26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45"/>
    <d v="2021-02-26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1"/>
    <s v="6005441 3301"/>
    <s v=" 3301"/>
    <x v="46"/>
    <d v="2021-02-27T00:00:00"/>
    <x v="0"/>
    <n v="951598"/>
    <x v="0"/>
    <n v="1.5"/>
    <n v="0"/>
    <n v="341.6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46"/>
    <d v="2021-02-27T00:00:00"/>
    <x v="0"/>
    <n v="951598"/>
    <x v="0"/>
    <n v="4"/>
    <n v="0"/>
    <n v="911.12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46"/>
    <d v="2021-02-27T00:00:00"/>
    <x v="0"/>
    <n v="951598"/>
    <x v="0"/>
    <n v="2.5"/>
    <n v="0"/>
    <n v="569.45000000000005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46"/>
    <d v="2021-02-27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46"/>
    <d v="2021-02-27T00:00:00"/>
    <x v="0"/>
    <n v="951598"/>
    <x v="0"/>
    <n v="1.5"/>
    <n v="0"/>
    <n v="341.6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47"/>
    <d v="2021-03-01T00:00:00"/>
    <x v="0"/>
    <n v="951598"/>
    <x v="0"/>
    <n v="0"/>
    <n v="0"/>
    <n v="-1232.73"/>
    <s v="0"/>
    <s v="ASSEM NDEV Snr Mgr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47"/>
    <d v="2021-03-01T00:00:00"/>
    <x v="2"/>
    <n v="951598"/>
    <x v="0"/>
    <n v="0"/>
    <n v="0"/>
    <n v="810.21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47"/>
    <d v="2021-03-01T00:00:00"/>
    <x v="0"/>
    <n v="951598"/>
    <x v="0"/>
    <n v="0"/>
    <n v="0"/>
    <n v="147.4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47"/>
    <d v="2021-03-01T00:00:00"/>
    <x v="1"/>
    <n v="951598"/>
    <x v="0"/>
    <n v="0"/>
    <n v="0"/>
    <n v="116.95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47"/>
    <d v="2021-03-01T00:00:00"/>
    <x v="1"/>
    <n v="951598"/>
    <x v="0"/>
    <n v="0"/>
    <n v="0"/>
    <n v="-896.02"/>
    <s v="0"/>
    <s v="ASSEM Pwr Sys Cap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48"/>
    <d v="2021-03-03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48"/>
    <d v="2021-03-03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49"/>
    <d v="2021-03-04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49"/>
    <d v="2021-03-04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49"/>
    <d v="2021-03-04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50"/>
    <d v="2021-03-05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50"/>
    <d v="2021-03-05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50"/>
    <d v="2021-03-05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3"/>
    <s v="6005441 3304"/>
    <s v=" 3304"/>
    <x v="51"/>
    <d v="2021-03-09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51"/>
    <d v="2021-03-09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51"/>
    <d v="2021-03-09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51"/>
    <d v="2021-03-09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1"/>
    <s v="6005441 3301"/>
    <s v=" 3301"/>
    <x v="51"/>
    <d v="2021-03-09T00:00:00"/>
    <x v="0"/>
    <n v="951598"/>
    <x v="0"/>
    <n v="4"/>
    <n v="0"/>
    <n v="911.12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51"/>
    <d v="2021-03-09T00:00:00"/>
    <x v="0"/>
    <n v="951598"/>
    <x v="0"/>
    <n v="3"/>
    <n v="0"/>
    <n v="683.34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51"/>
    <d v="2021-03-09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51"/>
    <d v="2021-03-09T00:00:00"/>
    <x v="0"/>
    <n v="951598"/>
    <x v="0"/>
    <n v="1.5"/>
    <n v="0"/>
    <n v="341.6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51"/>
    <d v="2021-03-09T00:00:00"/>
    <x v="2"/>
    <n v="951598"/>
    <x v="0"/>
    <n v="2"/>
    <n v="0"/>
    <n v="251.12"/>
    <s v="503367"/>
    <s v="DEL Mjr Pr Exec / Opex Project Activit"/>
    <s v="Removed - Tim Swaine"/>
    <x v="0"/>
    <m/>
    <m/>
    <d v="2025-06-12T00:00:00"/>
    <s v="6"/>
    <x v="0"/>
    <x v="0"/>
    <x v="0"/>
    <s v=""/>
  </r>
  <r>
    <s v="EG.06400.5"/>
    <s v="6005441 6401"/>
    <s v=" 6401"/>
    <x v="51"/>
    <d v="2021-03-09T00:00:00"/>
    <x v="2"/>
    <n v="951598"/>
    <x v="0"/>
    <n v="1"/>
    <n v="0"/>
    <n v="125.56"/>
    <s v="503367"/>
    <s v="DEL Mjr Pr Exec / Opex Project Activit"/>
    <s v="Removed - Tim Swaine"/>
    <x v="0"/>
    <m/>
    <m/>
    <d v="2025-06-12T00:00:00"/>
    <s v="6"/>
    <x v="0"/>
    <x v="0"/>
    <x v="0"/>
    <s v=""/>
  </r>
  <r>
    <s v="EG.06400.5"/>
    <s v="6005441 6401"/>
    <s v=" 6401"/>
    <x v="52"/>
    <d v="2021-03-10T00:00:00"/>
    <x v="2"/>
    <n v="951598"/>
    <x v="0"/>
    <n v="1"/>
    <n v="0"/>
    <n v="125.56"/>
    <s v="503367"/>
    <s v="DEL Mjr Pr Exec / Opex Project Activit"/>
    <s v="Removed - Tim Swaine"/>
    <x v="0"/>
    <m/>
    <m/>
    <d v="2025-06-12T00:00:00"/>
    <s v="6"/>
    <x v="0"/>
    <x v="0"/>
    <x v="0"/>
    <s v=""/>
  </r>
  <r>
    <s v="EG.06400.5"/>
    <s v="6005441 6401"/>
    <s v=" 6401"/>
    <x v="53"/>
    <d v="2021-03-11T00:00:00"/>
    <x v="2"/>
    <n v="951598"/>
    <x v="0"/>
    <n v="-1"/>
    <n v="0"/>
    <n v="-125.56"/>
    <s v="503367"/>
    <s v="DEL Mjr Pr Exec / Opex Project Activit"/>
    <s v="Removed - Tim Swaine"/>
    <x v="0"/>
    <m/>
    <m/>
    <d v="2025-06-12T00:00:00"/>
    <s v="6"/>
    <x v="0"/>
    <x v="0"/>
    <x v="0"/>
    <s v=""/>
  </r>
  <r>
    <s v="EG.06400.5"/>
    <s v="6005441 6401"/>
    <s v=" 6401"/>
    <x v="53"/>
    <d v="2021-03-11T00:00:00"/>
    <x v="2"/>
    <n v="951598"/>
    <x v="0"/>
    <n v="1.5"/>
    <n v="0"/>
    <n v="188.34"/>
    <s v="503367"/>
    <s v="DEL Mjr Pr Exec / Opex Project Activit"/>
    <s v="Removed - Tim Swaine"/>
    <x v="0"/>
    <m/>
    <m/>
    <d v="2025-06-12T00:00:00"/>
    <s v="6"/>
    <x v="0"/>
    <x v="0"/>
    <x v="0"/>
    <s v=""/>
  </r>
  <r>
    <s v="EG.06400.5"/>
    <s v="6005441 6401"/>
    <s v=" 6401"/>
    <x v="54"/>
    <d v="2021-03-12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54"/>
    <d v="2021-03-12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54"/>
    <d v="2021-03-12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54"/>
    <d v="2021-03-12T00:00:00"/>
    <x v="2"/>
    <n v="951598"/>
    <x v="0"/>
    <n v="2.5"/>
    <n v="0"/>
    <n v="298.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54"/>
    <d v="2021-03-12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54"/>
    <d v="2021-03-12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54"/>
    <d v="2021-03-12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6"/>
    <s v="6005441 2201"/>
    <s v=" 2201"/>
    <x v="54"/>
    <d v="2021-03-12T00:00:00"/>
    <x v="5"/>
    <n v="951598"/>
    <x v="0"/>
    <n v="3"/>
    <n v="0"/>
    <n v="457.68"/>
    <s v="503400"/>
    <s v="LRG Legal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54"/>
    <d v="2021-03-12T00:00:00"/>
    <x v="5"/>
    <n v="951598"/>
    <x v="0"/>
    <n v="2.5"/>
    <n v="0"/>
    <n v="381.4"/>
    <s v="503400"/>
    <s v="LRG Legal / Opex Project Activit"/>
    <s v="Nick Mitchell"/>
    <x v="0"/>
    <m/>
    <m/>
    <d v="2025-06-12T00:00:00"/>
    <s v="2"/>
    <x v="0"/>
    <x v="0"/>
    <x v="0"/>
    <s v=""/>
  </r>
  <r>
    <s v="EG.06400.3"/>
    <s v="6005441 3304"/>
    <s v=" 3304"/>
    <x v="55"/>
    <d v="2021-03-13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55"/>
    <d v="2021-03-13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55"/>
    <d v="2021-03-13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55"/>
    <d v="2021-03-13T00:00:00"/>
    <x v="1"/>
    <n v="951598"/>
    <x v="0"/>
    <n v="3"/>
    <n v="0"/>
    <n v="631.20000000000005"/>
    <s v="502854"/>
    <s v="ASSEM Pwr Sys Cap / Opex Project Activit"/>
    <s v="Devinda Perera"/>
    <x v="0"/>
    <m/>
    <m/>
    <d v="2025-06-12T00:00:00"/>
    <s v="3"/>
    <x v="0"/>
    <x v="0"/>
    <x v="0"/>
    <s v=""/>
  </r>
  <r>
    <s v="EG.06400.1"/>
    <s v="6005441 3301"/>
    <s v=" 3301"/>
    <x v="55"/>
    <d v="2021-03-13T00:00:00"/>
    <x v="0"/>
    <n v="951598"/>
    <x v="0"/>
    <n v="1.5"/>
    <n v="0"/>
    <n v="341.6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55"/>
    <d v="2021-03-13T00:00:00"/>
    <x v="0"/>
    <n v="951598"/>
    <x v="0"/>
    <n v="2.5"/>
    <n v="0"/>
    <n v="569.45000000000005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55"/>
    <d v="2021-03-13T00:00:00"/>
    <x v="0"/>
    <n v="951598"/>
    <x v="0"/>
    <n v="1.5"/>
    <n v="0"/>
    <n v="341.6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55"/>
    <d v="2021-03-13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56"/>
    <d v="2021-03-17T00:00:00"/>
    <x v="2"/>
    <n v="951598"/>
    <x v="0"/>
    <n v="1"/>
    <n v="0"/>
    <n v="125.56"/>
    <s v="503367"/>
    <s v="DEL Mjr Pr Exec / Opex Project Activit"/>
    <s v="Removed - Tim Swaine"/>
    <x v="0"/>
    <m/>
    <m/>
    <d v="2025-06-12T00:00:00"/>
    <s v="6"/>
    <x v="0"/>
    <x v="0"/>
    <x v="0"/>
    <s v=""/>
  </r>
  <r>
    <s v="EG.06400.5"/>
    <s v="6005441 6401"/>
    <s v=" 6401"/>
    <x v="57"/>
    <d v="2021-03-18T00:00:00"/>
    <x v="2"/>
    <n v="951598"/>
    <x v="0"/>
    <n v="-1"/>
    <n v="0"/>
    <n v="-125.56"/>
    <s v="503367"/>
    <s v="DEL Mjr Pr Exec / Opex Project Activit"/>
    <s v="Removed - Tim Swaine"/>
    <x v="0"/>
    <m/>
    <m/>
    <d v="2025-06-12T00:00:00"/>
    <s v="6"/>
    <x v="0"/>
    <x v="0"/>
    <x v="0"/>
    <s v=""/>
  </r>
  <r>
    <s v="EG.06400.5"/>
    <s v="6005441 6401"/>
    <s v=" 6401"/>
    <x v="57"/>
    <d v="2021-03-18T00:00:00"/>
    <x v="2"/>
    <n v="951598"/>
    <x v="0"/>
    <n v="2"/>
    <n v="0"/>
    <n v="251.12"/>
    <s v="503367"/>
    <s v="DEL Mjr Pr Exec / Opex Project Activit"/>
    <s v="Removed - Tim Swaine"/>
    <x v="0"/>
    <m/>
    <m/>
    <d v="2025-06-12T00:00:00"/>
    <s v="6"/>
    <x v="0"/>
    <x v="0"/>
    <x v="0"/>
    <s v=""/>
  </r>
  <r>
    <s v="EG.06400.5"/>
    <s v="6005441 6401"/>
    <s v=" 6401"/>
    <x v="58"/>
    <d v="2021-03-19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58"/>
    <d v="2021-03-19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58"/>
    <d v="2021-03-19T00:00:00"/>
    <x v="2"/>
    <n v="951598"/>
    <x v="0"/>
    <n v="1.45"/>
    <n v="0"/>
    <n v="172.9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58"/>
    <d v="2021-03-19T00:00:00"/>
    <x v="2"/>
    <n v="951598"/>
    <x v="0"/>
    <n v="2.5"/>
    <n v="0"/>
    <n v="298.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58"/>
    <d v="2021-03-19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58"/>
    <d v="2021-03-19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58"/>
    <d v="2021-03-19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58"/>
    <d v="2021-03-19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59"/>
    <d v="2021-03-21T00:00:00"/>
    <x v="0"/>
    <n v="951598"/>
    <x v="0"/>
    <n v="1.5"/>
    <n v="0"/>
    <n v="341.6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59"/>
    <d v="2021-03-21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59"/>
    <d v="2021-03-21T00:00:00"/>
    <x v="0"/>
    <n v="951598"/>
    <x v="0"/>
    <n v="2.5"/>
    <n v="0"/>
    <n v="569.45000000000005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3"/>
    <s v="6005441 3304"/>
    <s v=" 3304"/>
    <x v="60"/>
    <d v="2021-03-22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60"/>
    <d v="2021-03-22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60"/>
    <d v="2021-03-22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60"/>
    <d v="2021-03-22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60"/>
    <d v="2021-03-22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6"/>
    <s v="6005441 2201"/>
    <s v=" 2201"/>
    <x v="61"/>
    <d v="2021-03-25T00:00:00"/>
    <x v="5"/>
    <n v="951598"/>
    <x v="0"/>
    <n v="2"/>
    <n v="0"/>
    <n v="305.12"/>
    <s v="503400"/>
    <s v="LRG Legal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62"/>
    <d v="2021-03-26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62"/>
    <d v="2021-03-26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62"/>
    <d v="2021-03-26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62"/>
    <d v="2021-03-26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62"/>
    <d v="2021-03-26T00:00:00"/>
    <x v="0"/>
    <n v="951598"/>
    <x v="0"/>
    <n v="0.75"/>
    <n v="0"/>
    <n v="261.16000000000003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62"/>
    <d v="2021-03-26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62"/>
    <d v="2021-03-26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62"/>
    <d v="2021-03-26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63"/>
    <d v="2021-03-27T00:00:00"/>
    <x v="0"/>
    <n v="951598"/>
    <x v="0"/>
    <n v="1.5"/>
    <n v="0"/>
    <n v="341.6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63"/>
    <d v="2021-03-27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6"/>
    <s v="6005441 2201"/>
    <s v=" 2201"/>
    <x v="64"/>
    <d v="2021-03-29T00:00:00"/>
    <x v="5"/>
    <n v="951598"/>
    <x v="0"/>
    <n v="2"/>
    <n v="0"/>
    <n v="251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64"/>
    <d v="2021-03-29T00:00:00"/>
    <x v="5"/>
    <n v="951598"/>
    <x v="0"/>
    <n v="1"/>
    <n v="0"/>
    <n v="125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64"/>
    <d v="2021-03-29T00:00:00"/>
    <x v="5"/>
    <n v="951598"/>
    <x v="0"/>
    <n v="0.5"/>
    <n v="0"/>
    <n v="62.7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64"/>
    <d v="2021-03-29T00:00:00"/>
    <x v="5"/>
    <n v="951598"/>
    <x v="0"/>
    <n v="1"/>
    <n v="0"/>
    <n v="125.56"/>
    <s v="503400"/>
    <s v="DEL Mjr Pr Exec / Opex Project Activit"/>
    <s v="Nick Mitchell"/>
    <x v="0"/>
    <m/>
    <m/>
    <d v="2025-06-12T00:00:00"/>
    <s v="2"/>
    <x v="0"/>
    <x v="0"/>
    <x v="0"/>
    <s v=""/>
  </r>
  <r>
    <s v="EG.06400.2"/>
    <s v="6005441 3302"/>
    <s v=" 3302"/>
    <x v="65"/>
    <d v="2021-03-30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1.5"/>
    <n v="0"/>
    <n v="341.67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6"/>
    <s v="6005441 2201"/>
    <s v=" 2201"/>
    <x v="65"/>
    <d v="2021-03-30T00:00:00"/>
    <x v="5"/>
    <n v="951598"/>
    <x v="0"/>
    <n v="0.5"/>
    <n v="0"/>
    <n v="62.78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66"/>
    <d v="2021-03-31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66"/>
    <d v="2021-03-31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66"/>
    <d v="2021-03-31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66"/>
    <d v="2021-03-31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66"/>
    <d v="2021-03-31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66"/>
    <d v="2021-03-31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6"/>
    <s v="6005441 2201"/>
    <s v=" 2201"/>
    <x v="66"/>
    <d v="2021-03-31T00:00:00"/>
    <x v="5"/>
    <n v="951598"/>
    <x v="0"/>
    <n v="2"/>
    <n v="0"/>
    <n v="251.12"/>
    <s v="503400"/>
    <s v="DEL Mjr Pr Exec / Opex Project Activit"/>
    <s v="Nick Mitchell"/>
    <x v="0"/>
    <m/>
    <m/>
    <d v="2025-06-12T00:00:00"/>
    <s v="2"/>
    <x v="0"/>
    <x v="0"/>
    <x v="0"/>
    <s v=""/>
  </r>
  <r>
    <s v="EG.06400.2"/>
    <s v="6005441 3302"/>
    <s v=" 3302"/>
    <x v="66"/>
    <d v="2021-03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3"/>
    <s v="6005441 3304"/>
    <s v=" 3304"/>
    <x v="66"/>
    <d v="2021-03-31T00:00:00"/>
    <x v="1"/>
    <n v="951598"/>
    <x v="0"/>
    <n v="1.5"/>
    <n v="0"/>
    <n v="315.60000000000002"/>
    <s v="502854"/>
    <s v="ASSEM Pwr Sys Cap / Opex Project Activit"/>
    <s v="Devinda Perera"/>
    <x v="0"/>
    <m/>
    <m/>
    <d v="2025-06-12T00:00:00"/>
    <s v="3"/>
    <x v="0"/>
    <x v="0"/>
    <x v="0"/>
    <s v=""/>
  </r>
  <r>
    <s v="EG.06400.1"/>
    <s v="6005441 3301"/>
    <s v=" 3301"/>
    <x v="66"/>
    <d v="2021-04-01T00:00:00"/>
    <x v="0"/>
    <n v="951598"/>
    <x v="0"/>
    <n v="0"/>
    <n v="0"/>
    <n v="-846.58"/>
    <s v="0"/>
    <s v="ASSEM NDEV Snr Mgr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66"/>
    <d v="2021-04-01T00:00:00"/>
    <x v="2"/>
    <n v="951598"/>
    <x v="0"/>
    <n v="0"/>
    <n v="0"/>
    <n v="-93.89"/>
    <s v="0"/>
    <s v="DEL Mjr Pr Exec / Opex Project Activit"/>
    <s v="Rate Recalc"/>
    <x v="0"/>
    <m/>
    <m/>
    <d v="2025-06-12T00:00:00"/>
    <s v="6"/>
    <x v="0"/>
    <x v="0"/>
    <x v="1"/>
    <s v=""/>
  </r>
  <r>
    <s v="EG.06400.6"/>
    <s v="6005441 2201"/>
    <s v=" 2201"/>
    <x v="66"/>
    <d v="2021-04-01T00:00:00"/>
    <x v="5"/>
    <n v="951598"/>
    <x v="0"/>
    <n v="0"/>
    <n v="0"/>
    <n v="-239.93"/>
    <s v="0"/>
    <s v="LRG Legal / Opex Project Activit"/>
    <s v="Rate Recalc"/>
    <x v="0"/>
    <m/>
    <m/>
    <d v="2025-06-12T00:00:00"/>
    <s v="2"/>
    <x v="0"/>
    <x v="0"/>
    <x v="1"/>
    <s v=""/>
  </r>
  <r>
    <s v="EG.06400.6"/>
    <s v="6005441 2201"/>
    <s v=" 2201"/>
    <x v="66"/>
    <d v="2021-04-01T00:00:00"/>
    <x v="5"/>
    <n v="951598"/>
    <x v="0"/>
    <n v="0"/>
    <n v="0"/>
    <n v="-101.11"/>
    <s v="0"/>
    <s v="DEL Mjr Pr Exec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66"/>
    <d v="2021-04-01T00:00:00"/>
    <x v="2"/>
    <n v="951598"/>
    <x v="0"/>
    <n v="0"/>
    <n v="0"/>
    <n v="770.27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66"/>
    <d v="2021-04-01T00:00:00"/>
    <x v="0"/>
    <n v="951598"/>
    <x v="0"/>
    <n v="0"/>
    <n v="0"/>
    <n v="-772.87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66"/>
    <d v="2021-04-01T00:00:00"/>
    <x v="1"/>
    <n v="951598"/>
    <x v="0"/>
    <n v="0"/>
    <n v="0"/>
    <n v="-318.24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66"/>
    <d v="2021-04-01T00:00:00"/>
    <x v="1"/>
    <n v="951598"/>
    <x v="0"/>
    <n v="0"/>
    <n v="0"/>
    <n v="-464.45"/>
    <s v="0"/>
    <s v="ASSEM Pwr Sys Cap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67"/>
    <d v="2021-04-01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68"/>
    <d v="2021-04-06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68"/>
    <d v="2021-04-06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69"/>
    <d v="2021-04-08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70"/>
    <d v="2021-04-09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70"/>
    <d v="2021-04-09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70"/>
    <d v="2021-04-09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70"/>
    <d v="2021-04-09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70"/>
    <d v="2021-04-09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3"/>
    <s v="6005441 3304"/>
    <s v=" 3304"/>
    <x v="71"/>
    <d v="2021-04-12T00:00:00"/>
    <x v="1"/>
    <n v="951598"/>
    <x v="0"/>
    <n v="0.5"/>
    <n v="0"/>
    <n v="105.2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71"/>
    <d v="2021-04-12T00:00:00"/>
    <x v="1"/>
    <n v="951598"/>
    <x v="0"/>
    <n v="0.5"/>
    <n v="0"/>
    <n v="105.2"/>
    <s v="502854"/>
    <s v="ASSEM Pwr Sys Cap / Opex Project Activit"/>
    <s v="Devinda Perera"/>
    <x v="0"/>
    <m/>
    <m/>
    <d v="2025-06-12T00:00:00"/>
    <s v="3"/>
    <x v="0"/>
    <x v="0"/>
    <x v="0"/>
    <s v=""/>
  </r>
  <r>
    <s v="EG.06400.1"/>
    <s v="6005441 3301"/>
    <s v=" 3301"/>
    <x v="72"/>
    <d v="2021-04-13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6"/>
    <s v="6005441 2201"/>
    <s v=" 2201"/>
    <x v="73"/>
    <d v="2021-04-14T00:00:00"/>
    <x v="5"/>
    <n v="951598"/>
    <x v="0"/>
    <n v="0.5"/>
    <n v="0"/>
    <n v="62.7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73"/>
    <d v="2021-04-14T00:00:00"/>
    <x v="5"/>
    <n v="951598"/>
    <x v="0"/>
    <n v="0.5"/>
    <n v="0"/>
    <n v="62.7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73"/>
    <d v="2021-04-14T00:00:00"/>
    <x v="5"/>
    <n v="951598"/>
    <x v="0"/>
    <n v="2"/>
    <n v="0"/>
    <n v="251.12"/>
    <s v="503400"/>
    <s v="DEL Mjr Pr Exec / Opex Project Activit"/>
    <s v="Nick Mitchell"/>
    <x v="0"/>
    <m/>
    <m/>
    <d v="2025-06-12T00:00:00"/>
    <s v="2"/>
    <x v="0"/>
    <x v="0"/>
    <x v="0"/>
    <s v=""/>
  </r>
  <r>
    <s v="EG.06400.1"/>
    <s v="6005441 3301"/>
    <s v=" 3301"/>
    <x v="73"/>
    <d v="2021-04-14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74"/>
    <d v="2021-04-15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74"/>
    <d v="2021-04-15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2"/>
    <s v="6005441 3302"/>
    <s v=" 3302"/>
    <x v="74"/>
    <d v="2021-04-15T00:00:00"/>
    <x v="1"/>
    <n v="951598"/>
    <x v="0"/>
    <n v="0.25"/>
    <n v="0"/>
    <n v="56.9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74"/>
    <d v="2021-04-15T00:00:00"/>
    <x v="1"/>
    <n v="951598"/>
    <x v="0"/>
    <n v="0.25"/>
    <n v="0"/>
    <n v="56.9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75"/>
    <d v="2021-04-22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76"/>
    <d v="2021-04-23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77"/>
    <d v="2021-04-30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77"/>
    <d v="2021-04-30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77"/>
    <d v="2021-04-30T00:00:00"/>
    <x v="2"/>
    <n v="951598"/>
    <x v="0"/>
    <n v="4"/>
    <n v="0"/>
    <n v="477.1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77"/>
    <d v="2021-04-30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77"/>
    <d v="2021-05-03T00:00:00"/>
    <x v="0"/>
    <n v="951598"/>
    <x v="0"/>
    <n v="0"/>
    <n v="0"/>
    <n v="374.99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77"/>
    <d v="2021-05-03T00:00:00"/>
    <x v="5"/>
    <n v="951598"/>
    <x v="0"/>
    <n v="0"/>
    <n v="0"/>
    <n v="28.15"/>
    <s v="0"/>
    <s v="DEL Mjr Pr Exec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77"/>
    <d v="2021-05-03T00:00:00"/>
    <x v="2"/>
    <n v="951598"/>
    <x v="0"/>
    <n v="0"/>
    <n v="0"/>
    <n v="438.45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77"/>
    <d v="2021-05-03T00:00:00"/>
    <x v="0"/>
    <n v="951598"/>
    <x v="0"/>
    <n v="0"/>
    <n v="0"/>
    <n v="7.01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77"/>
    <d v="2021-05-03T00:00:00"/>
    <x v="1"/>
    <n v="951598"/>
    <x v="0"/>
    <n v="0"/>
    <n v="0"/>
    <n v="0.43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77"/>
    <d v="2021-05-03T00:00:00"/>
    <x v="1"/>
    <n v="951598"/>
    <x v="0"/>
    <n v="0"/>
    <n v="0"/>
    <n v="1.06"/>
    <s v="0"/>
    <s v="ASSEM Pwr Sys Cap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78"/>
    <d v="2021-05-03T00:00:00"/>
    <x v="5"/>
    <n v="951598"/>
    <x v="0"/>
    <n v="1.5"/>
    <n v="0"/>
    <n v="188.34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78"/>
    <d v="2021-05-04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2"/>
    <s v="6005441 3302"/>
    <s v=" 3302"/>
    <x v="78"/>
    <d v="2021-05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79"/>
    <d v="2021-05-04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2"/>
    <s v="6005441 3302"/>
    <s v=" 3302"/>
    <x v="79"/>
    <d v="2021-05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80"/>
    <d v="2021-05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81"/>
    <d v="2021-05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82"/>
    <d v="2021-05-07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82"/>
    <d v="2021-05-07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82"/>
    <d v="2021-05-07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82"/>
    <d v="2021-05-07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82"/>
    <d v="2021-05-07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82"/>
    <d v="2021-05-07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82"/>
    <d v="2021-05-07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11 6411"/>
    <s v=" 3311 6411"/>
    <x v="82"/>
    <d v="2021-05-07T00:00:00"/>
    <x v="3"/>
    <n v="610000"/>
    <x v="1"/>
    <n v="0"/>
    <n v="10"/>
    <n v="13750"/>
    <s v="0"/>
    <s v=""/>
    <s v="SA FFR consultancy"/>
    <x v="1"/>
    <m/>
    <m/>
    <d v="2025-06-12T00:00:00"/>
    <s v="3"/>
    <x v="0"/>
    <x v="1"/>
    <x v="2"/>
    <s v=""/>
  </r>
  <r>
    <s v="EG.06400.3"/>
    <s v="6005441 3304"/>
    <s v=" 3304"/>
    <x v="83"/>
    <d v="2021-05-08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83"/>
    <d v="2021-05-08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2"/>
    <s v="6005441 3302"/>
    <s v=" 3302"/>
    <x v="84"/>
    <d v="2021-05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85"/>
    <d v="2021-05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86"/>
    <d v="2021-05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87"/>
    <d v="2021-05-14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87"/>
    <d v="2021-05-14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87"/>
    <d v="2021-05-14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87"/>
    <d v="2021-05-14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87"/>
    <d v="2021-05-14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87"/>
    <d v="2021-05-14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87"/>
    <d v="2021-05-14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87"/>
    <d v="2021-05-14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87"/>
    <d v="2021-05-14T00:00:00"/>
    <x v="2"/>
    <n v="951598"/>
    <x v="0"/>
    <n v="0.75"/>
    <n v="0"/>
    <n v="89.4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3"/>
    <s v="6005441 3304"/>
    <s v=" 3304"/>
    <x v="88"/>
    <d v="2021-05-17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88"/>
    <d v="2021-05-17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88"/>
    <d v="2021-05-17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2"/>
    <s v="6005441 3302"/>
    <s v=" 3302"/>
    <x v="88"/>
    <d v="2021-05-3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89"/>
    <d v="2021-05-20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89"/>
    <d v="2021-05-20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2"/>
    <s v="6005441 3302"/>
    <s v=" 3302"/>
    <x v="89"/>
    <d v="2021-05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90"/>
    <d v="2021-05-21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90"/>
    <d v="2021-05-21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6"/>
    <s v="6005441 2201"/>
    <s v=" 2201"/>
    <x v="90"/>
    <d v="2021-05-21T00:00:00"/>
    <x v="5"/>
    <n v="951598"/>
    <x v="0"/>
    <n v="0.5"/>
    <n v="0"/>
    <n v="62.7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90"/>
    <d v="2021-05-21T00:00:00"/>
    <x v="5"/>
    <n v="951598"/>
    <x v="0"/>
    <n v="1.5"/>
    <n v="0"/>
    <n v="188.34"/>
    <s v="503400"/>
    <s v="DEL Mjr Pr Exec / Opex Project Activit"/>
    <s v="Nick Mitchell"/>
    <x v="0"/>
    <m/>
    <m/>
    <d v="2025-06-12T00:00:00"/>
    <s v="2"/>
    <x v="0"/>
    <x v="0"/>
    <x v="0"/>
    <s v=""/>
  </r>
  <r>
    <s v="EG.06400.2"/>
    <s v="6005441 3302"/>
    <s v=" 3302"/>
    <x v="90"/>
    <d v="2021-05-31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91"/>
    <d v="2021-05-28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91"/>
    <d v="2021-05-3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92"/>
    <d v="2021-05-28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93"/>
    <d v="2021-05-27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93"/>
    <d v="2021-05-27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93"/>
    <d v="2021-05-28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93"/>
    <d v="2021-05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94"/>
    <d v="2021-05-31T00:00:00"/>
    <x v="2"/>
    <n v="951598"/>
    <x v="0"/>
    <n v="0.7"/>
    <n v="0"/>
    <n v="83.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2"/>
    <s v="6005441 3302"/>
    <s v=" 3302"/>
    <x v="94"/>
    <d v="2021-05-31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3"/>
    <s v="6005441 3304"/>
    <s v=" 3304"/>
    <x v="95"/>
    <d v="2021-05-29T00:00:00"/>
    <x v="1"/>
    <n v="951598"/>
    <x v="0"/>
    <n v="2"/>
    <n v="0"/>
    <n v="420.8"/>
    <s v="502854"/>
    <s v="ASSEM Pwr Sys Cap / Opex Project Activit"/>
    <s v="Devinda Perera"/>
    <x v="0"/>
    <m/>
    <m/>
    <d v="2025-06-12T00:00:00"/>
    <s v="3"/>
    <x v="0"/>
    <x v="0"/>
    <x v="0"/>
    <s v=""/>
  </r>
  <r>
    <s v="EG.06400.2"/>
    <s v="6005441 3302"/>
    <s v=" 3302"/>
    <x v="96"/>
    <d v="2021-05-3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96"/>
    <d v="2021-06-01T00:00:00"/>
    <x v="0"/>
    <n v="951598"/>
    <x v="0"/>
    <n v="0"/>
    <n v="0"/>
    <n v="186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96"/>
    <d v="2021-06-01T00:00:00"/>
    <x v="5"/>
    <n v="951598"/>
    <x v="0"/>
    <n v="0"/>
    <n v="0"/>
    <n v="-38.19"/>
    <s v="0"/>
    <s v="DEL Mjr Pr Exec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96"/>
    <d v="2021-06-01T00:00:00"/>
    <x v="2"/>
    <n v="951598"/>
    <x v="0"/>
    <n v="0"/>
    <n v="0"/>
    <n v="247.02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96"/>
    <d v="2021-06-02T00:00:00"/>
    <x v="0"/>
    <n v="951598"/>
    <x v="0"/>
    <n v="0"/>
    <n v="0"/>
    <n v="-46.87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96"/>
    <d v="2021-06-02T00:00:00"/>
    <x v="1"/>
    <n v="951598"/>
    <x v="0"/>
    <n v="0"/>
    <n v="0"/>
    <n v="-77.34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96"/>
    <d v="2021-06-02T00:00:00"/>
    <x v="1"/>
    <n v="951598"/>
    <x v="0"/>
    <n v="0"/>
    <n v="0"/>
    <n v="-125.36"/>
    <s v="0"/>
    <s v="ASSEM Pwr Sys Cap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96"/>
    <d v="2021-06-02T00:00:00"/>
    <x v="5"/>
    <n v="951598"/>
    <x v="0"/>
    <n v="0"/>
    <n v="0"/>
    <n v="0.03"/>
    <s v="0"/>
    <s v="DEL Mjr Pr Exec / Opex Project Activit"/>
    <s v="Rate Recalc"/>
    <x v="0"/>
    <m/>
    <m/>
    <d v="2025-06-12T00:00:00"/>
    <s v="2"/>
    <x v="0"/>
    <x v="0"/>
    <x v="1"/>
    <s v=""/>
  </r>
  <r>
    <s v="EG.06400.1"/>
    <s v="6005441 3301"/>
    <s v=" 3301"/>
    <x v="96"/>
    <d v="2021-06-02T00:00:00"/>
    <x v="0"/>
    <n v="951598"/>
    <x v="0"/>
    <n v="0"/>
    <n v="0"/>
    <n v="-0.17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96"/>
    <d v="2021-06-02T00:00:00"/>
    <x v="1"/>
    <n v="951598"/>
    <x v="0"/>
    <n v="0"/>
    <n v="0"/>
    <n v="-0.27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96"/>
    <d v="2021-06-02T00:00:00"/>
    <x v="1"/>
    <n v="951598"/>
    <x v="0"/>
    <n v="0"/>
    <n v="0"/>
    <n v="-0.11"/>
    <s v="0"/>
    <s v="ASSEM Pwr Sys Cap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97"/>
    <d v="2021-06-04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97"/>
    <d v="2021-06-04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97"/>
    <d v="2021-06-04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97"/>
    <d v="2021-06-04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97"/>
    <d v="2021-06-04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98"/>
    <d v="2021-06-11T00:00:00"/>
    <x v="2"/>
    <n v="951598"/>
    <x v="0"/>
    <n v="0.25"/>
    <n v="0"/>
    <n v="29.8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98"/>
    <d v="2021-06-11T00:00:00"/>
    <x v="2"/>
    <n v="951598"/>
    <x v="0"/>
    <n v="0.25"/>
    <n v="0"/>
    <n v="29.8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98"/>
    <d v="2021-06-11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98"/>
    <d v="2021-06-11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6"/>
    <s v="6005441 2201"/>
    <s v=" 2201"/>
    <x v="99"/>
    <d v="2021-06-15T00:00:00"/>
    <x v="5"/>
    <n v="951598"/>
    <x v="0"/>
    <n v="0.5"/>
    <n v="0"/>
    <n v="62.78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00"/>
    <d v="2021-06-17T00:00:00"/>
    <x v="2"/>
    <n v="951598"/>
    <x v="0"/>
    <n v="0.25"/>
    <n v="0"/>
    <n v="29.8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102"/>
    <d v="2021-06-23T00:00:00"/>
    <x v="2"/>
    <n v="951598"/>
    <x v="0"/>
    <n v="0.25"/>
    <n v="0"/>
    <n v="29.8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02"/>
    <d v="2021-06-23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02"/>
    <d v="2021-06-23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02"/>
    <d v="2021-06-23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02"/>
    <d v="2021-06-23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02"/>
    <d v="2021-06-23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102"/>
    <d v="2021-06-23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03"/>
    <d v="2021-06-25T00:00:00"/>
    <x v="0"/>
    <n v="951598"/>
    <x v="0"/>
    <n v="0"/>
    <n v="0"/>
    <n v="88.64"/>
    <s v="0"/>
    <s v="ASSEM NDEV Snr Mgr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103"/>
    <d v="2021-06-25T00:00:00"/>
    <x v="2"/>
    <n v="951598"/>
    <x v="0"/>
    <n v="0"/>
    <n v="0"/>
    <n v="189.19"/>
    <s v="0"/>
    <s v="LG Reg Sup Relations / Opex Project Activit"/>
    <s v="Rate Recalc"/>
    <x v="0"/>
    <m/>
    <m/>
    <d v="2025-06-12T00:00:00"/>
    <s v="6"/>
    <x v="0"/>
    <x v="0"/>
    <x v="1"/>
    <s v=""/>
  </r>
  <r>
    <s v="EG.06400.6"/>
    <s v="6005441 2201"/>
    <s v=" 2201"/>
    <x v="103"/>
    <d v="2021-06-25T00:00:00"/>
    <x v="5"/>
    <n v="951598"/>
    <x v="0"/>
    <n v="0"/>
    <n v="0"/>
    <n v="3.88"/>
    <s v="0"/>
    <s v="DEL Mjr Pr Exec / Opex Project Activit"/>
    <s v="Rate Recalc"/>
    <x v="0"/>
    <m/>
    <m/>
    <d v="2025-06-12T00:00:00"/>
    <s v="2"/>
    <x v="0"/>
    <x v="0"/>
    <x v="1"/>
    <s v=""/>
  </r>
  <r>
    <s v="EG.06400.1"/>
    <s v="6005441 3301"/>
    <s v=" 3301"/>
    <x v="103"/>
    <d v="2021-06-25T00:00:00"/>
    <x v="0"/>
    <n v="951598"/>
    <x v="0"/>
    <n v="0"/>
    <n v="0"/>
    <n v="73.930000000000007"/>
    <s v="0"/>
    <s v="ASSEM NDEV Snr Mgr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103"/>
    <d v="2021-06-25T00:00:00"/>
    <x v="0"/>
    <n v="951598"/>
    <x v="0"/>
    <n v="0"/>
    <n v="0"/>
    <n v="103.03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103"/>
    <d v="2021-06-25T00:00:00"/>
    <x v="1"/>
    <n v="951598"/>
    <x v="0"/>
    <n v="0"/>
    <n v="0"/>
    <n v="515.16999999999996"/>
    <s v="0"/>
    <s v="ASSEM Pwr Sys Plan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103"/>
    <d v="2021-06-28T00:00:00"/>
    <x v="0"/>
    <n v="951598"/>
    <x v="0"/>
    <n v="0"/>
    <n v="0"/>
    <n v="0.7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103"/>
    <d v="2021-06-28T00:00:00"/>
    <x v="1"/>
    <n v="951598"/>
    <x v="0"/>
    <n v="0"/>
    <n v="0"/>
    <n v="3.47"/>
    <s v="0"/>
    <s v="ASSEM Pwr Sys Plan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104"/>
    <d v="2021-07-02T00:00:00"/>
    <x v="5"/>
    <n v="951598"/>
    <x v="0"/>
    <n v="1.5"/>
    <n v="0"/>
    <n v="220.68"/>
    <s v="503400"/>
    <s v="DEL Mjr Pr Exec / Opex Project Activit"/>
    <s v="Nick Mitchell"/>
    <x v="0"/>
    <m/>
    <m/>
    <d v="2025-06-12T00:00:00"/>
    <s v="2"/>
    <x v="0"/>
    <x v="0"/>
    <x v="0"/>
    <s v=""/>
  </r>
  <r>
    <s v="EG.06400.1"/>
    <s v="6005441 3301"/>
    <s v=" 3301"/>
    <x v="105"/>
    <d v="2021-07-17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6"/>
    <s v="6005441 2201"/>
    <s v=" 2201"/>
    <x v="105"/>
    <d v="2021-07-17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06"/>
    <d v="2021-07-23T00:00:00"/>
    <x v="2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06"/>
    <d v="2021-07-23T00:00:00"/>
    <x v="2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06"/>
    <d v="2021-07-23T00:00:00"/>
    <x v="2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07"/>
    <d v="2021-07-30T00:00:00"/>
    <x v="2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07"/>
    <d v="2021-07-30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07"/>
    <d v="2021-07-30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08"/>
    <d v="2021-08-02T00:00:00"/>
    <x v="0"/>
    <n v="951598"/>
    <x v="0"/>
    <n v="0"/>
    <n v="0"/>
    <n v="-18.14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108"/>
    <d v="2021-08-02T00:00:00"/>
    <x v="5"/>
    <n v="951598"/>
    <x v="0"/>
    <n v="0"/>
    <n v="0"/>
    <n v="-9.2100000000000009"/>
    <s v="0"/>
    <s v="DEL Mjr Pr Exec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108"/>
    <d v="2021-08-02T00:00:00"/>
    <x v="2"/>
    <n v="951598"/>
    <x v="0"/>
    <n v="0"/>
    <n v="0"/>
    <n v="37.99"/>
    <s v="0"/>
    <s v="LG Reg Sup Relations / Opex Project Activit"/>
    <s v="Rate Recalc"/>
    <x v="0"/>
    <m/>
    <m/>
    <d v="2025-06-12T00:00:00"/>
    <s v="6"/>
    <x v="0"/>
    <x v="0"/>
    <x v="1"/>
    <s v=""/>
  </r>
  <r>
    <s v="EG.06400.6"/>
    <s v="6005441 2201"/>
    <s v=" 2201"/>
    <x v="108"/>
    <d v="2021-08-02T00:00:00"/>
    <x v="5"/>
    <n v="951598"/>
    <x v="0"/>
    <n v="0"/>
    <n v="0"/>
    <n v="24.84"/>
    <s v="0"/>
    <s v="DEL Mjr Pr Exec / Opex Project Activit"/>
    <s v="Rate Recalc"/>
    <x v="0"/>
    <m/>
    <m/>
    <d v="2025-06-12T00:00:00"/>
    <s v="2"/>
    <x v="0"/>
    <x v="0"/>
    <x v="1"/>
    <s v=""/>
  </r>
  <r>
    <s v="EG.06400.2"/>
    <s v="6005441 3302"/>
    <s v=" 3302"/>
    <x v="109"/>
    <d v="2021-08-01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1.5"/>
    <n v="0"/>
    <n v="342.27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1.5"/>
    <n v="0"/>
    <n v="342.27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10"/>
    <d v="2021-08-06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10"/>
    <d v="2021-08-06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111"/>
    <d v="2021-08-09T00:00:00"/>
    <x v="2"/>
    <n v="951598"/>
    <x v="0"/>
    <n v="0.2"/>
    <n v="0"/>
    <n v="26.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11"/>
    <d v="2021-08-09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12"/>
    <d v="2021-08-13T00:00:00"/>
    <x v="2"/>
    <n v="951598"/>
    <x v="0"/>
    <n v="0.25"/>
    <n v="0"/>
    <n v="33.130000000000003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13"/>
    <d v="2021-08-20T00:00:00"/>
    <x v="2"/>
    <n v="951598"/>
    <x v="0"/>
    <n v="0.3"/>
    <n v="0"/>
    <n v="39.7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13"/>
    <d v="2021-08-20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14"/>
    <d v="2021-08-27T00:00:00"/>
    <x v="0"/>
    <n v="951598"/>
    <x v="0"/>
    <n v="1.5"/>
    <n v="0"/>
    <n v="535.37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14"/>
    <d v="2021-08-27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6"/>
    <s v="6005441 2201"/>
    <s v=" 2201"/>
    <x v="115"/>
    <d v="2021-08-28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15"/>
    <d v="2021-08-28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2"/>
    <s v="6005441 3302"/>
    <s v=" 3302"/>
    <x v="116"/>
    <d v="2021-08-29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6"/>
    <d v="2021-08-29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6"/>
    <d v="2021-08-29T00:00:00"/>
    <x v="1"/>
    <n v="951598"/>
    <x v="0"/>
    <n v="0.25"/>
    <n v="0"/>
    <n v="57.0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6"/>
    <d v="2021-08-29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6"/>
    <d v="2021-08-29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6"/>
    <d v="2021-08-29T00:00:00"/>
    <x v="1"/>
    <n v="951598"/>
    <x v="0"/>
    <n v="0.25"/>
    <n v="0"/>
    <n v="57.0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6"/>
    <d v="2021-08-29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6"/>
    <d v="2021-08-29T00:00:00"/>
    <x v="1"/>
    <n v="951598"/>
    <x v="0"/>
    <n v="0.25"/>
    <n v="0"/>
    <n v="57.0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6"/>
    <d v="2021-08-29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6"/>
    <d v="2021-08-29T00:00:00"/>
    <x v="1"/>
    <n v="951598"/>
    <x v="0"/>
    <n v="0.25"/>
    <n v="0"/>
    <n v="57.0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117"/>
    <d v="2021-08-30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17"/>
    <d v="2021-08-30T00:00:00"/>
    <x v="2"/>
    <n v="951598"/>
    <x v="0"/>
    <n v="0.3"/>
    <n v="0"/>
    <n v="39.7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18"/>
    <d v="2021-09-01T00:00:00"/>
    <x v="0"/>
    <n v="951598"/>
    <x v="0"/>
    <n v="0"/>
    <n v="0"/>
    <n v="-307.08999999999997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118"/>
    <d v="2021-09-01T00:00:00"/>
    <x v="5"/>
    <n v="951598"/>
    <x v="0"/>
    <n v="0"/>
    <n v="0"/>
    <n v="-11.36"/>
    <s v="0"/>
    <s v="DEL Mjr Pr Exec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118"/>
    <d v="2021-09-01T00:00:00"/>
    <x v="2"/>
    <n v="951598"/>
    <x v="0"/>
    <n v="0"/>
    <n v="0"/>
    <n v="27.1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118"/>
    <d v="2021-09-01T00:00:00"/>
    <x v="0"/>
    <n v="951598"/>
    <x v="0"/>
    <n v="0"/>
    <n v="0"/>
    <n v="-22.07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118"/>
    <d v="2021-09-01T00:00:00"/>
    <x v="1"/>
    <n v="951598"/>
    <x v="0"/>
    <n v="0"/>
    <n v="0"/>
    <n v="-375.21"/>
    <s v="0"/>
    <s v="ASSEM Pwr Sys Plan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119"/>
    <d v="2021-09-03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19"/>
    <d v="2021-09-03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3"/>
    <s v="6005441 3304"/>
    <s v=" 3304"/>
    <x v="120"/>
    <d v="2021-09-04T00:00:00"/>
    <x v="1"/>
    <n v="951598"/>
    <x v="0"/>
    <n v="1"/>
    <n v="0"/>
    <n v="215.54"/>
    <s v="502854"/>
    <s v="ASSEM Pwr Sys Cap / Opex Project Activit"/>
    <s v="Devinda Perera"/>
    <x v="0"/>
    <m/>
    <m/>
    <d v="2025-06-12T00:00:00"/>
    <s v="3"/>
    <x v="0"/>
    <x v="0"/>
    <x v="0"/>
    <s v=""/>
  </r>
  <r>
    <s v="EG.06400.5"/>
    <s v="6005441 6401"/>
    <s v=" 6401"/>
    <x v="121"/>
    <d v="2021-09-06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21"/>
    <d v="2021-09-06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22"/>
    <d v="2021-09-08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22"/>
    <d v="2021-09-08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22"/>
    <d v="2021-09-08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23"/>
    <d v="2021-09-10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1.5"/>
    <n v="0"/>
    <n v="342.2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1.5"/>
    <n v="0"/>
    <n v="342.2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2"/>
    <n v="0"/>
    <n v="713.82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6"/>
    <s v="6005441 2201"/>
    <s v=" 2201"/>
    <x v="123"/>
    <d v="2021-09-10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24"/>
    <d v="2021-09-11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24"/>
    <d v="2021-09-11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24"/>
    <d v="2021-09-11T00:00:00"/>
    <x v="5"/>
    <n v="951598"/>
    <x v="0"/>
    <n v="1.5"/>
    <n v="0"/>
    <n v="220.6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24"/>
    <d v="2021-09-11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25"/>
    <d v="2021-09-13T00:00:00"/>
    <x v="5"/>
    <n v="951598"/>
    <x v="0"/>
    <n v="5.5"/>
    <n v="0"/>
    <n v="809.16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26"/>
    <d v="2021-09-17T00:00:00"/>
    <x v="2"/>
    <n v="951598"/>
    <x v="0"/>
    <n v="1.5"/>
    <n v="0"/>
    <n v="198.7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26"/>
    <d v="2021-09-17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26"/>
    <d v="2021-09-17T00:00:00"/>
    <x v="2"/>
    <n v="951598"/>
    <x v="0"/>
    <n v="3.5"/>
    <n v="0"/>
    <n v="463.8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26"/>
    <d v="2021-09-17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26"/>
    <d v="2021-09-17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6"/>
    <d v="2021-09-17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6"/>
    <d v="2021-09-17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3"/>
    <s v="6005441 3304"/>
    <s v=" 3304"/>
    <x v="126"/>
    <d v="2021-09-17T00:00:00"/>
    <x v="1"/>
    <n v="951598"/>
    <x v="0"/>
    <n v="4"/>
    <n v="0"/>
    <n v="862.16"/>
    <s v="502854"/>
    <s v="ASSEM Pwr Sys Cap / Opex Project Activit"/>
    <s v="Devinda Perera"/>
    <x v="0"/>
    <m/>
    <m/>
    <d v="2025-06-12T00:00:00"/>
    <s v="3"/>
    <x v="0"/>
    <x v="0"/>
    <x v="0"/>
    <s v=""/>
  </r>
  <r>
    <s v="EG.06400.6"/>
    <s v="6005441 2201"/>
    <s v=" 2201"/>
    <x v="127"/>
    <d v="2021-09-20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28"/>
    <d v="2021-09-21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28"/>
    <d v="2021-09-21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28"/>
    <d v="2021-09-21T00:00:00"/>
    <x v="5"/>
    <n v="951598"/>
    <x v="0"/>
    <n v="2"/>
    <n v="0"/>
    <n v="294.24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28"/>
    <d v="2021-09-21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1"/>
    <s v="6005441 3301"/>
    <s v=" 3301"/>
    <x v="129"/>
    <d v="2021-09-22T00:00:00"/>
    <x v="0"/>
    <n v="951598"/>
    <x v="0"/>
    <n v="-1"/>
    <n v="0"/>
    <n v="-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6"/>
    <s v="6005441 2201"/>
    <s v=" 2201"/>
    <x v="129"/>
    <d v="2021-09-22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30"/>
    <d v="2021-09-23T00:00:00"/>
    <x v="5"/>
    <n v="951598"/>
    <x v="0"/>
    <n v="2.5"/>
    <n v="0"/>
    <n v="367.8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31"/>
    <d v="2021-09-24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31"/>
    <d v="2021-09-24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31"/>
    <d v="2021-09-24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31"/>
    <d v="2021-09-24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31"/>
    <d v="2021-09-24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31"/>
    <d v="2021-09-24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31"/>
    <d v="2021-09-24T00:00:00"/>
    <x v="0"/>
    <n v="951598"/>
    <x v="0"/>
    <n v="1.5"/>
    <n v="0"/>
    <n v="535.37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31"/>
    <d v="2021-09-24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31"/>
    <d v="2021-09-24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31"/>
    <d v="2021-09-24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31"/>
    <d v="2021-09-24T00:00:00"/>
    <x v="0"/>
    <n v="951598"/>
    <x v="0"/>
    <n v="3"/>
    <n v="0"/>
    <n v="684.54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31"/>
    <d v="2021-09-24T00:00:00"/>
    <x v="0"/>
    <n v="951598"/>
    <x v="0"/>
    <n v="3"/>
    <n v="0"/>
    <n v="684.54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31"/>
    <d v="2021-09-24T00:00:00"/>
    <x v="0"/>
    <n v="951598"/>
    <x v="0"/>
    <n v="3"/>
    <n v="0"/>
    <n v="684.54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31"/>
    <d v="2021-09-24T00:00:00"/>
    <x v="0"/>
    <n v="951598"/>
    <x v="0"/>
    <n v="3"/>
    <n v="0"/>
    <n v="684.54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6"/>
    <s v="6005441 2201"/>
    <s v=" 2201"/>
    <x v="131"/>
    <d v="2021-09-24T00:00:00"/>
    <x v="5"/>
    <n v="951598"/>
    <x v="0"/>
    <n v="3"/>
    <n v="0"/>
    <n v="441.36"/>
    <s v="503400"/>
    <s v="DEL Mjr Pr Exec / Opex Project Activit"/>
    <s v="Nick Mitchell"/>
    <x v="0"/>
    <m/>
    <m/>
    <d v="2025-06-12T00:00:00"/>
    <s v="2"/>
    <x v="0"/>
    <x v="0"/>
    <x v="0"/>
    <s v=""/>
  </r>
  <r>
    <s v="EG.06400.3"/>
    <s v="6005441 3304"/>
    <s v=" 3304"/>
    <x v="132"/>
    <d v="2021-09-27T00:00:00"/>
    <x v="1"/>
    <n v="951598"/>
    <x v="0"/>
    <n v="3"/>
    <n v="0"/>
    <n v="646.62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32"/>
    <d v="2021-09-27T00:00:00"/>
    <x v="1"/>
    <n v="951598"/>
    <x v="0"/>
    <n v="3"/>
    <n v="0"/>
    <n v="646.62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32"/>
    <d v="2021-09-27T00:00:00"/>
    <x v="1"/>
    <n v="951598"/>
    <x v="0"/>
    <n v="3"/>
    <n v="0"/>
    <n v="646.62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32"/>
    <d v="2021-09-27T00:00:00"/>
    <x v="1"/>
    <n v="951598"/>
    <x v="0"/>
    <n v="3"/>
    <n v="0"/>
    <n v="646.62"/>
    <s v="502854"/>
    <s v="ASSEM Pwr Sys Cap / Opex Project Activit"/>
    <s v="Devinda Perera"/>
    <x v="0"/>
    <m/>
    <m/>
    <d v="2025-06-12T00:00:00"/>
    <s v="3"/>
    <x v="0"/>
    <x v="0"/>
    <x v="0"/>
    <s v=""/>
  </r>
  <r>
    <s v="EG.06400.6"/>
    <s v="6005441 2201"/>
    <s v=" 2201"/>
    <x v="133"/>
    <d v="2021-09-29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34"/>
    <d v="2021-09-30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3"/>
    <s v="6005441 3304"/>
    <s v=" 3304"/>
    <x v="134"/>
    <d v="2021-09-30T00:00:00"/>
    <x v="1"/>
    <n v="951598"/>
    <x v="0"/>
    <n v="1"/>
    <n v="0"/>
    <n v="215.5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34"/>
    <d v="2021-09-30T00:00:00"/>
    <x v="1"/>
    <n v="951598"/>
    <x v="0"/>
    <n v="1"/>
    <n v="0"/>
    <n v="215.54"/>
    <s v="502854"/>
    <s v="ASSEM Pwr Sys Cap / Opex Project Activit"/>
    <s v="Devinda Perera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4"/>
    <n v="0"/>
    <n v="912.72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4"/>
    <n v="0"/>
    <n v="912.72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4"/>
    <n v="0"/>
    <n v="912.72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4.4000000000000004"/>
    <n v="0"/>
    <n v="1003.9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4"/>
    <n v="0"/>
    <n v="912.72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6"/>
    <n v="0"/>
    <n v="1369.0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34"/>
    <d v="2021-09-30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34"/>
    <d v="2021-09-30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34"/>
    <d v="2021-09-30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134"/>
    <d v="2021-09-30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34"/>
    <d v="2021-09-30T00:00:00"/>
    <x v="2"/>
    <n v="951598"/>
    <x v="0"/>
    <n v="1.5"/>
    <n v="0"/>
    <n v="198.7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34"/>
    <d v="2021-10-01T00:00:00"/>
    <x v="0"/>
    <n v="951598"/>
    <x v="0"/>
    <n v="0"/>
    <n v="0"/>
    <n v="-946.4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134"/>
    <d v="2021-10-01T00:00:00"/>
    <x v="5"/>
    <n v="951598"/>
    <x v="0"/>
    <n v="0"/>
    <n v="0"/>
    <n v="-980.96"/>
    <s v="0"/>
    <s v="DEL Mjr Pr Exec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134"/>
    <d v="2021-10-01T00:00:00"/>
    <x v="2"/>
    <n v="951598"/>
    <x v="0"/>
    <n v="0"/>
    <n v="0"/>
    <n v="-374.33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134"/>
    <d v="2021-10-01T00:00:00"/>
    <x v="0"/>
    <n v="951598"/>
    <x v="0"/>
    <n v="0"/>
    <n v="0"/>
    <n v="-692.09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134"/>
    <d v="2021-10-01T00:00:00"/>
    <x v="1"/>
    <n v="951598"/>
    <x v="0"/>
    <n v="0"/>
    <n v="0"/>
    <n v="-1068.4100000000001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134"/>
    <d v="2021-10-01T00:00:00"/>
    <x v="1"/>
    <n v="951598"/>
    <x v="0"/>
    <n v="0"/>
    <n v="0"/>
    <n v="-698.3"/>
    <s v="0"/>
    <s v="ASSEM Pwr Sys Cap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135"/>
    <d v="2021-10-01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3"/>
    <s v="6005441 3304"/>
    <s v=" 3304"/>
    <x v="135"/>
    <d v="2021-10-01T00:00:00"/>
    <x v="1"/>
    <n v="951598"/>
    <x v="0"/>
    <n v="1"/>
    <n v="0"/>
    <n v="215.54"/>
    <s v="502854"/>
    <s v="ASSEM Pwr Sys Cap / Opex Project Activit"/>
    <s v="Devinda Perera"/>
    <x v="0"/>
    <m/>
    <m/>
    <d v="2025-06-12T00:00:00"/>
    <s v="3"/>
    <x v="0"/>
    <x v="0"/>
    <x v="0"/>
    <s v=""/>
  </r>
  <r>
    <s v="EG.06400.5"/>
    <s v="6005441 6401"/>
    <s v=" 6401"/>
    <x v="135"/>
    <d v="2021-10-01T00:00:00"/>
    <x v="2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35"/>
    <d v="2021-10-01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35"/>
    <d v="2021-10-01T00:00:00"/>
    <x v="0"/>
    <n v="951598"/>
    <x v="0"/>
    <n v="6"/>
    <n v="0"/>
    <n v="1369.0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6"/>
    <s v="6005441 2201"/>
    <s v=" 2201"/>
    <x v="135"/>
    <d v="2021-10-01T00:00:00"/>
    <x v="5"/>
    <n v="951598"/>
    <x v="0"/>
    <n v="4"/>
    <n v="0"/>
    <n v="588.4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36"/>
    <d v="2021-10-06T00:00:00"/>
    <x v="5"/>
    <n v="951598"/>
    <x v="0"/>
    <n v="1.5"/>
    <n v="0"/>
    <n v="220.6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37"/>
    <d v="2021-10-07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38"/>
    <d v="2021-10-08T00:00:00"/>
    <x v="2"/>
    <n v="951598"/>
    <x v="0"/>
    <n v="4"/>
    <n v="0"/>
    <n v="530.0800000000000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38"/>
    <d v="2021-10-08T00:00:00"/>
    <x v="2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38"/>
    <d v="2021-10-08T00:00:00"/>
    <x v="2"/>
    <n v="951598"/>
    <x v="0"/>
    <n v="6"/>
    <n v="0"/>
    <n v="795.1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38"/>
    <d v="2021-10-08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38"/>
    <d v="2021-10-08T00:00:00"/>
    <x v="0"/>
    <n v="951598"/>
    <x v="0"/>
    <n v="4"/>
    <n v="0"/>
    <n v="912.72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38"/>
    <d v="2021-10-08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38"/>
    <d v="2021-10-08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38"/>
    <d v="2021-10-08T00:00:00"/>
    <x v="0"/>
    <n v="951598"/>
    <x v="0"/>
    <n v="0.5"/>
    <n v="0"/>
    <n v="114.09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38"/>
    <d v="2021-10-08T00:00:00"/>
    <x v="0"/>
    <n v="951598"/>
    <x v="0"/>
    <n v="2"/>
    <n v="0"/>
    <n v="713.82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38"/>
    <d v="2021-10-08T00:00:00"/>
    <x v="0"/>
    <n v="951598"/>
    <x v="0"/>
    <n v="1.5"/>
    <n v="0"/>
    <n v="535.37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38"/>
    <d v="2021-10-08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3"/>
    <s v="6005441 3304"/>
    <s v=" 3304"/>
    <x v="139"/>
    <d v="2021-10-10T00:00:00"/>
    <x v="1"/>
    <n v="951598"/>
    <x v="0"/>
    <n v="2"/>
    <n v="0"/>
    <n v="431.08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39"/>
    <d v="2021-10-10T00:00:00"/>
    <x v="1"/>
    <n v="951598"/>
    <x v="0"/>
    <n v="2"/>
    <n v="0"/>
    <n v="431.08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39"/>
    <d v="2021-10-10T00:00:00"/>
    <x v="1"/>
    <n v="951598"/>
    <x v="0"/>
    <n v="2"/>
    <n v="0"/>
    <n v="431.08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39"/>
    <d v="2021-10-10T00:00:00"/>
    <x v="1"/>
    <n v="951598"/>
    <x v="0"/>
    <n v="2"/>
    <n v="0"/>
    <n v="431.08"/>
    <s v="502854"/>
    <s v="ASSEM Pwr Sys Cap / Opex Project Activit"/>
    <s v="Devinda Perera"/>
    <x v="0"/>
    <m/>
    <m/>
    <d v="2025-06-12T00:00:00"/>
    <s v="3"/>
    <x v="0"/>
    <x v="0"/>
    <x v="0"/>
    <s v=""/>
  </r>
  <r>
    <s v="EG.06400.6"/>
    <s v="6005441 2201"/>
    <s v=" 2201"/>
    <x v="140"/>
    <d v="2021-10-11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41"/>
    <d v="2021-10-12T00:00:00"/>
    <x v="5"/>
    <n v="951598"/>
    <x v="0"/>
    <n v="2"/>
    <n v="0"/>
    <n v="294.24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42"/>
    <d v="2021-10-14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43"/>
    <d v="2021-10-15T00:00:00"/>
    <x v="2"/>
    <n v="951598"/>
    <x v="0"/>
    <n v="1.5"/>
    <n v="0"/>
    <n v="198.7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43"/>
    <d v="2021-10-15T00:00:00"/>
    <x v="2"/>
    <n v="951598"/>
    <x v="0"/>
    <n v="6"/>
    <n v="0"/>
    <n v="795.1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43"/>
    <d v="2021-10-15T00:00:00"/>
    <x v="2"/>
    <n v="951598"/>
    <x v="0"/>
    <n v="1.5"/>
    <n v="0"/>
    <n v="198.7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43"/>
    <d v="2021-10-15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43"/>
    <d v="2021-10-15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43"/>
    <d v="2021-10-15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43"/>
    <d v="2021-10-15T00:00:00"/>
    <x v="0"/>
    <n v="951598"/>
    <x v="0"/>
    <n v="2"/>
    <n v="0"/>
    <n v="713.82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43"/>
    <d v="2021-10-15T00:00:00"/>
    <x v="0"/>
    <n v="951598"/>
    <x v="0"/>
    <n v="4"/>
    <n v="0"/>
    <n v="912.72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43"/>
    <d v="2021-10-15T00:00:00"/>
    <x v="0"/>
    <n v="951598"/>
    <x v="0"/>
    <n v="6"/>
    <n v="0"/>
    <n v="1369.0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43"/>
    <d v="2021-10-15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6"/>
    <s v="6005441 2201"/>
    <s v=" 2201"/>
    <x v="143"/>
    <d v="2021-10-15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3"/>
    <s v="6005441 3304"/>
    <s v=" 3304"/>
    <x v="144"/>
    <d v="2021-10-18T00:00:00"/>
    <x v="1"/>
    <n v="951598"/>
    <x v="0"/>
    <n v="1.5"/>
    <n v="0"/>
    <n v="323.31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44"/>
    <d v="2021-10-18T00:00:00"/>
    <x v="1"/>
    <n v="951598"/>
    <x v="0"/>
    <n v="1.5"/>
    <n v="0"/>
    <n v="323.31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44"/>
    <d v="2021-10-18T00:00:00"/>
    <x v="1"/>
    <n v="951598"/>
    <x v="0"/>
    <n v="1.5"/>
    <n v="0"/>
    <n v="323.31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44"/>
    <d v="2021-10-18T00:00:00"/>
    <x v="1"/>
    <n v="951598"/>
    <x v="0"/>
    <n v="1.5"/>
    <n v="0"/>
    <n v="323.31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44"/>
    <d v="2021-10-18T00:00:00"/>
    <x v="1"/>
    <n v="951598"/>
    <x v="0"/>
    <n v="1.5"/>
    <n v="0"/>
    <n v="323.31"/>
    <s v="502854"/>
    <s v="ASSEM Pwr Sys Cap / Opex Project Activit"/>
    <s v="Devinda Perera"/>
    <x v="0"/>
    <m/>
    <m/>
    <d v="2025-06-12T00:00:00"/>
    <s v="3"/>
    <x v="0"/>
    <x v="0"/>
    <x v="0"/>
    <s v=""/>
  </r>
  <r>
    <s v="EG.06400.6"/>
    <s v="6005441 2201"/>
    <s v=" 2201"/>
    <x v="145"/>
    <d v="2021-10-21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45"/>
    <d v="2021-10-21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46"/>
    <d v="2021-10-22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46"/>
    <d v="2021-10-22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46"/>
    <d v="2021-10-22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46"/>
    <d v="2021-10-22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47"/>
    <d v="2021-10-28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47"/>
    <d v="2021-10-28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148"/>
    <d v="2021-10-29T00:00:00"/>
    <x v="2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48"/>
    <d v="2021-10-29T00:00:00"/>
    <x v="2"/>
    <n v="951598"/>
    <x v="0"/>
    <n v="5"/>
    <n v="0"/>
    <n v="662.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48"/>
    <d v="2021-10-29T00:00:00"/>
    <x v="2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6"/>
    <s v="6005441 2201"/>
    <s v=" 2201"/>
    <x v="148"/>
    <d v="2021-10-29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1"/>
    <s v="6005441 3301"/>
    <s v=" 3301"/>
    <x v="148"/>
    <d v="2021-10-29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48"/>
    <d v="2021-10-29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5"/>
    <n v="0"/>
    <n v="1140.9000000000001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49"/>
    <d v="2021-11-01T00:00:00"/>
    <x v="0"/>
    <n v="951598"/>
    <x v="0"/>
    <n v="0"/>
    <n v="0"/>
    <n v="-805.64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149"/>
    <d v="2021-11-01T00:00:00"/>
    <x v="5"/>
    <n v="951598"/>
    <x v="0"/>
    <n v="0"/>
    <n v="0"/>
    <n v="-285.66000000000003"/>
    <s v="0"/>
    <s v="DEL Mjr Pr Exec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149"/>
    <d v="2021-11-01T00:00:00"/>
    <x v="2"/>
    <n v="951598"/>
    <x v="0"/>
    <n v="0"/>
    <n v="0"/>
    <n v="401.29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149"/>
    <d v="2021-11-01T00:00:00"/>
    <x v="0"/>
    <n v="951598"/>
    <x v="0"/>
    <n v="0"/>
    <n v="0"/>
    <n v="-110.32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149"/>
    <d v="2021-11-01T00:00:00"/>
    <x v="1"/>
    <n v="951598"/>
    <x v="0"/>
    <n v="0"/>
    <n v="0"/>
    <n v="-137.44999999999999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149"/>
    <d v="2021-11-01T00:00:00"/>
    <x v="1"/>
    <n v="951598"/>
    <x v="0"/>
    <n v="0"/>
    <n v="0"/>
    <n v="-470.95"/>
    <s v="0"/>
    <s v="ASSEM Pwr Sys Cap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150"/>
    <d v="2021-11-03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0"/>
    <d v="2021-11-03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51"/>
    <d v="2021-11-08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151"/>
    <d v="2021-11-08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1"/>
    <d v="2021-11-08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1"/>
    <d v="2021-11-08T00:00:00"/>
    <x v="2"/>
    <n v="951598"/>
    <x v="0"/>
    <n v="6"/>
    <n v="0"/>
    <n v="795.1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2"/>
    <d v="2021-11-12T00:00:00"/>
    <x v="2"/>
    <n v="951598"/>
    <x v="0"/>
    <n v="3.8"/>
    <n v="0"/>
    <n v="503.5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2"/>
    <d v="2021-11-12T00:00:00"/>
    <x v="2"/>
    <n v="951598"/>
    <x v="0"/>
    <n v="1.25"/>
    <n v="0"/>
    <n v="165.6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2"/>
    <d v="2021-11-12T00:00:00"/>
    <x v="2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2"/>
    <d v="2021-11-12T00:00:00"/>
    <x v="2"/>
    <n v="951598"/>
    <x v="0"/>
    <n v="4"/>
    <n v="0"/>
    <n v="530.0800000000000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2"/>
    <d v="2021-11-12T00:00:00"/>
    <x v="2"/>
    <n v="951598"/>
    <x v="0"/>
    <n v="4"/>
    <n v="0"/>
    <n v="530.0800000000000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52"/>
    <d v="2021-11-12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52"/>
    <d v="2021-11-12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52"/>
    <d v="2021-11-12T00:00:00"/>
    <x v="0"/>
    <n v="951598"/>
    <x v="0"/>
    <n v="1.5"/>
    <n v="0"/>
    <n v="342.2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52"/>
    <d v="2021-11-12T00:00:00"/>
    <x v="0"/>
    <n v="951598"/>
    <x v="0"/>
    <n v="5"/>
    <n v="0"/>
    <n v="1140.9000000000001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3"/>
    <s v="6005441 3304"/>
    <s v=" 3304"/>
    <x v="153"/>
    <d v="2021-11-13T00:00:00"/>
    <x v="1"/>
    <n v="951598"/>
    <x v="0"/>
    <n v="2.5"/>
    <n v="0"/>
    <n v="538.85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53"/>
    <d v="2021-11-13T00:00:00"/>
    <x v="1"/>
    <n v="951598"/>
    <x v="0"/>
    <n v="2.5"/>
    <n v="0"/>
    <n v="538.85"/>
    <s v="502854"/>
    <s v="ASSEM Pwr Sys Cap / Opex Project Activit"/>
    <s v="Devinda Perera"/>
    <x v="0"/>
    <m/>
    <m/>
    <d v="2025-06-12T00:00:00"/>
    <s v="3"/>
    <x v="0"/>
    <x v="0"/>
    <x v="0"/>
    <s v=""/>
  </r>
  <r>
    <s v="EG.06400.6"/>
    <s v="6005441 2201"/>
    <s v=" 2201"/>
    <x v="154"/>
    <d v="2021-11-16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55"/>
    <d v="2021-11-18T00:00:00"/>
    <x v="5"/>
    <n v="951598"/>
    <x v="0"/>
    <n v="6.5"/>
    <n v="0"/>
    <n v="956.28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55"/>
    <d v="2021-11-18T00:00:00"/>
    <x v="2"/>
    <n v="951598"/>
    <x v="0"/>
    <n v="0.4"/>
    <n v="0"/>
    <n v="53.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5"/>
    <d v="2021-11-18T00:00:00"/>
    <x v="2"/>
    <n v="951598"/>
    <x v="0"/>
    <n v="5"/>
    <n v="0"/>
    <n v="662.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5"/>
    <d v="2021-11-18T00:00:00"/>
    <x v="2"/>
    <n v="951598"/>
    <x v="0"/>
    <n v="6"/>
    <n v="0"/>
    <n v="795.1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56"/>
    <d v="2021-11-19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156"/>
    <d v="2021-11-19T00:00:00"/>
    <x v="2"/>
    <n v="951598"/>
    <x v="0"/>
    <n v="4.5"/>
    <n v="0"/>
    <n v="596.3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6"/>
    <d v="2021-11-19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56"/>
    <d v="2021-11-19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6"/>
    <s v="6005441 2201"/>
    <s v=" 2201"/>
    <x v="157"/>
    <d v="2021-11-20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57"/>
    <d v="2021-11-20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58"/>
    <d v="2021-11-21T00:00:00"/>
    <x v="5"/>
    <n v="951598"/>
    <x v="0"/>
    <n v="3.5"/>
    <n v="0"/>
    <n v="514.9199999999999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58"/>
    <d v="2021-11-21T00:00:00"/>
    <x v="5"/>
    <n v="951598"/>
    <x v="0"/>
    <n v="6.5"/>
    <n v="0"/>
    <n v="956.2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58"/>
    <d v="2021-11-21T00:00:00"/>
    <x v="5"/>
    <n v="951598"/>
    <x v="0"/>
    <n v="2.5"/>
    <n v="0"/>
    <n v="367.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58"/>
    <d v="2021-11-21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3"/>
    <s v="6005441 3304"/>
    <s v=" 3304"/>
    <x v="159"/>
    <d v="2021-11-22T00:00:00"/>
    <x v="1"/>
    <n v="951598"/>
    <x v="0"/>
    <n v="1"/>
    <n v="0"/>
    <n v="215.5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59"/>
    <d v="2021-11-22T00:00:00"/>
    <x v="1"/>
    <n v="951598"/>
    <x v="0"/>
    <n v="1"/>
    <n v="0"/>
    <n v="215.5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59"/>
    <d v="2021-11-22T00:00:00"/>
    <x v="1"/>
    <n v="951598"/>
    <x v="0"/>
    <n v="1"/>
    <n v="0"/>
    <n v="215.5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59"/>
    <d v="2021-11-22T00:00:00"/>
    <x v="1"/>
    <n v="951598"/>
    <x v="0"/>
    <n v="1"/>
    <n v="0"/>
    <n v="215.54"/>
    <s v="502854"/>
    <s v="ASSEM Pwr Sys Cap / Opex Project Activit"/>
    <s v="Devinda Perera"/>
    <x v="0"/>
    <m/>
    <m/>
    <d v="2025-06-12T00:00:00"/>
    <s v="3"/>
    <x v="0"/>
    <x v="0"/>
    <x v="0"/>
    <s v=""/>
  </r>
  <r>
    <s v="EG.06400.6"/>
    <s v="6005441 2201"/>
    <s v=" 2201"/>
    <x v="159"/>
    <d v="2021-11-22T00:00:00"/>
    <x v="5"/>
    <n v="951598"/>
    <x v="0"/>
    <n v="3"/>
    <n v="0"/>
    <n v="453.03"/>
    <s v="503429"/>
    <s v="LRG Legal / Opex Project Activit"/>
    <s v="Removed - Amelia Atkinson"/>
    <x v="0"/>
    <m/>
    <m/>
    <d v="2025-06-12T00:00:00"/>
    <s v="2"/>
    <x v="0"/>
    <x v="0"/>
    <x v="0"/>
    <s v=""/>
  </r>
  <r>
    <s v="EG.06400.6"/>
    <s v="6005441 2201"/>
    <s v=" 2201"/>
    <x v="159"/>
    <d v="2021-11-22T00:00:00"/>
    <x v="5"/>
    <n v="951598"/>
    <x v="0"/>
    <n v="0.75"/>
    <n v="0"/>
    <n v="113.26"/>
    <s v="503429"/>
    <s v="LRG Legal / Opex Project Activit"/>
    <s v="Removed - Amelia Atkinson"/>
    <x v="0"/>
    <m/>
    <m/>
    <d v="2025-06-12T00:00:00"/>
    <s v="2"/>
    <x v="0"/>
    <x v="0"/>
    <x v="0"/>
    <s v=""/>
  </r>
  <r>
    <s v="EG.06400.1"/>
    <s v="6005441 3301"/>
    <s v=" 3301"/>
    <x v="160"/>
    <d v="2021-11-25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161"/>
    <d v="2021-11-26T00:00:00"/>
    <x v="2"/>
    <n v="951598"/>
    <x v="0"/>
    <n v="4"/>
    <n v="0"/>
    <n v="530.0800000000000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1"/>
    <d v="2021-11-26T00:00:00"/>
    <x v="2"/>
    <n v="951598"/>
    <x v="0"/>
    <n v="7"/>
    <n v="0"/>
    <n v="927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1"/>
    <d v="2021-11-26T00:00:00"/>
    <x v="2"/>
    <n v="951598"/>
    <x v="0"/>
    <n v="4"/>
    <n v="0"/>
    <n v="530.0800000000000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1"/>
    <d v="2021-11-26T00:00:00"/>
    <x v="2"/>
    <n v="951598"/>
    <x v="0"/>
    <n v="3.45"/>
    <n v="0"/>
    <n v="457.19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1"/>
    <d v="2021-11-26T00:00:00"/>
    <x v="2"/>
    <n v="951598"/>
    <x v="0"/>
    <n v="2.5"/>
    <n v="0"/>
    <n v="331.3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62"/>
    <d v="2021-11-28T00:00:00"/>
    <x v="0"/>
    <n v="951598"/>
    <x v="0"/>
    <n v="3"/>
    <n v="0"/>
    <n v="684.54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3"/>
    <s v="6005441 3304"/>
    <s v=" 3304"/>
    <x v="163"/>
    <d v="2021-11-29T00:00:00"/>
    <x v="1"/>
    <n v="951598"/>
    <x v="0"/>
    <n v="3"/>
    <n v="0"/>
    <n v="646.62"/>
    <s v="502854"/>
    <s v="ASSEM Pwr Sys Cap / Opex Project Activit"/>
    <s v="Devinda Perera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1.5"/>
    <n v="0"/>
    <n v="342.27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3.5"/>
    <n v="0"/>
    <n v="798.63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64"/>
    <d v="2021-11-30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6"/>
    <s v="6005441 2201"/>
    <s v=" 2201"/>
    <x v="164"/>
    <d v="2021-11-30T00:00:00"/>
    <x v="5"/>
    <n v="951598"/>
    <x v="0"/>
    <n v="1.5"/>
    <n v="0"/>
    <n v="220.6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64"/>
    <d v="2021-11-30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64"/>
    <d v="2021-11-30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64"/>
    <d v="2021-11-30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64"/>
    <d v="2021-11-30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4"/>
    <d v="2021-11-30T00:00:00"/>
    <x v="2"/>
    <n v="951598"/>
    <x v="0"/>
    <n v="3.5"/>
    <n v="0"/>
    <n v="463.8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64"/>
    <d v="2021-12-01T00:00:00"/>
    <x v="0"/>
    <n v="951598"/>
    <x v="0"/>
    <n v="0"/>
    <n v="0"/>
    <n v="-133.97999999999999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164"/>
    <d v="2021-12-01T00:00:00"/>
    <x v="5"/>
    <n v="951598"/>
    <x v="0"/>
    <n v="0"/>
    <n v="0"/>
    <n v="-153.61000000000001"/>
    <s v="0"/>
    <s v="LRG Legal / Opex Project Activit"/>
    <s v="Rate Recalc"/>
    <x v="0"/>
    <m/>
    <m/>
    <d v="2025-06-12T00:00:00"/>
    <s v="2"/>
    <x v="0"/>
    <x v="0"/>
    <x v="1"/>
    <s v=""/>
  </r>
  <r>
    <s v="EG.06400.6"/>
    <s v="6005441 2201"/>
    <s v=" 2201"/>
    <x v="164"/>
    <d v="2021-12-01T00:00:00"/>
    <x v="5"/>
    <n v="951598"/>
    <x v="0"/>
    <n v="0"/>
    <n v="0"/>
    <n v="-1006.74"/>
    <s v="0"/>
    <s v="DEL Mjr Pr Exec / Opex Project Activit"/>
    <s v="Rate Recalc"/>
    <x v="0"/>
    <m/>
    <m/>
    <d v="2025-06-12T00:00:00"/>
    <s v="2"/>
    <x v="0"/>
    <x v="0"/>
    <x v="1"/>
    <s v=""/>
  </r>
  <r>
    <s v="EG.06400.1"/>
    <s v="6005441 3301"/>
    <s v=" 3301"/>
    <x v="164"/>
    <d v="2021-12-01T00:00:00"/>
    <x v="0"/>
    <n v="951598"/>
    <x v="0"/>
    <n v="0"/>
    <n v="0"/>
    <n v="-3.01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164"/>
    <d v="2021-12-01T00:00:00"/>
    <x v="5"/>
    <n v="951598"/>
    <x v="0"/>
    <n v="0"/>
    <n v="0"/>
    <n v="-1.81"/>
    <s v="0"/>
    <s v="LRG Legal / Opex Project Activit"/>
    <s v="Rate Recalc"/>
    <x v="0"/>
    <m/>
    <m/>
    <d v="2025-06-12T00:00:00"/>
    <s v="2"/>
    <x v="0"/>
    <x v="0"/>
    <x v="1"/>
    <s v=""/>
  </r>
  <r>
    <s v="EG.06400.6"/>
    <s v="6005441 2201"/>
    <s v=" 2201"/>
    <x v="164"/>
    <d v="2021-12-01T00:00:00"/>
    <x v="5"/>
    <n v="951598"/>
    <x v="0"/>
    <n v="0"/>
    <n v="0"/>
    <n v="-9.84"/>
    <s v="0"/>
    <s v="DEL Mjr Pr Exec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164"/>
    <d v="2021-12-01T00:00:00"/>
    <x v="2"/>
    <n v="951598"/>
    <x v="0"/>
    <n v="0"/>
    <n v="0"/>
    <n v="-33.96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164"/>
    <d v="2021-12-01T00:00:00"/>
    <x v="0"/>
    <n v="951598"/>
    <x v="0"/>
    <n v="0"/>
    <n v="0"/>
    <n v="116.51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164"/>
    <d v="2021-12-01T00:00:00"/>
    <x v="1"/>
    <n v="951598"/>
    <x v="0"/>
    <n v="0"/>
    <n v="0"/>
    <n v="241.06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164"/>
    <d v="2021-12-01T00:00:00"/>
    <x v="1"/>
    <n v="951598"/>
    <x v="0"/>
    <n v="0"/>
    <n v="0"/>
    <n v="-490.31"/>
    <s v="0"/>
    <s v="ASSEM Pwr Sys Cap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165"/>
    <d v="2021-12-03T00:00:00"/>
    <x v="2"/>
    <n v="951598"/>
    <x v="0"/>
    <n v="4"/>
    <n v="0"/>
    <n v="530.0800000000000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5"/>
    <d v="2021-12-03T00:00:00"/>
    <x v="2"/>
    <n v="951598"/>
    <x v="0"/>
    <n v="5.5"/>
    <n v="0"/>
    <n v="728.8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5"/>
    <d v="2021-12-03T00:00:00"/>
    <x v="2"/>
    <n v="951598"/>
    <x v="0"/>
    <n v="6"/>
    <n v="0"/>
    <n v="795.1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66"/>
    <d v="2021-12-05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67"/>
    <d v="2021-12-09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168"/>
    <d v="2021-12-10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8"/>
    <d v="2021-12-10T00:00:00"/>
    <x v="2"/>
    <n v="951598"/>
    <x v="0"/>
    <n v="2.4"/>
    <n v="0"/>
    <n v="318.0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68"/>
    <d v="2021-12-10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68"/>
    <d v="2021-12-10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68"/>
    <d v="2021-12-10T00:00:00"/>
    <x v="0"/>
    <n v="951598"/>
    <x v="0"/>
    <n v="1.5"/>
    <n v="0"/>
    <n v="342.2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169"/>
    <d v="2021-12-17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9"/>
    <d v="2021-12-17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9"/>
    <d v="2021-12-17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9"/>
    <d v="2021-12-17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9"/>
    <d v="2021-12-17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9"/>
    <d v="2021-12-17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9"/>
    <d v="2021-12-17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9"/>
    <d v="2021-12-17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70"/>
    <d v="2021-12-19T00:00:00"/>
    <x v="0"/>
    <n v="951598"/>
    <x v="0"/>
    <n v="0.5"/>
    <n v="0"/>
    <n v="114.09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70"/>
    <d v="2021-12-19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6"/>
    <s v="6005441 2201"/>
    <s v=" 2201"/>
    <x v="171"/>
    <d v="2021-12-20T00:00:00"/>
    <x v="5"/>
    <n v="951598"/>
    <x v="0"/>
    <n v="1.5"/>
    <n v="0"/>
    <n v="220.6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3.5"/>
    <n v="0"/>
    <n v="514.9199999999999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3"/>
    <n v="0"/>
    <n v="441.3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2"/>
    <n v="0"/>
    <n v="302.02"/>
    <s v="503429"/>
    <s v="LRG Legal / Opex Project Activit"/>
    <s v="Removed - Amelia Atkinson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1"/>
    <n v="0"/>
    <n v="151.01"/>
    <s v="503429"/>
    <s v="LRG Legal / Opex Project Activit"/>
    <s v="Removed - Amelia Atkinson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1"/>
    <n v="0"/>
    <n v="151.01"/>
    <s v="503429"/>
    <s v="LRG Legal / Opex Project Activit"/>
    <s v="Removed - Amelia Atkinson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0.5"/>
    <n v="0"/>
    <n v="75.510000000000005"/>
    <s v="503429"/>
    <s v="LRG Legal / Opex Project Activit"/>
    <s v="Removed - Amelia Atkinson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0.5"/>
    <n v="0"/>
    <n v="75.510000000000005"/>
    <s v="503429"/>
    <s v="LRG Legal / Opex Project Activit"/>
    <s v="Removed - Amelia Atkinson"/>
    <x v="0"/>
    <m/>
    <m/>
    <d v="2025-06-12T00:00:00"/>
    <s v="2"/>
    <x v="0"/>
    <x v="0"/>
    <x v="0"/>
    <s v=""/>
  </r>
  <r>
    <s v="EG.06400.1"/>
    <s v="6005441 3311 6431"/>
    <s v=" 3311 6431"/>
    <x v="172"/>
    <d v="2021-12-22T00:00:00"/>
    <x v="6"/>
    <n v="610000"/>
    <x v="3"/>
    <n v="0"/>
    <n v="10"/>
    <n v="22500"/>
    <s v="0"/>
    <s v=""/>
    <s v="SA Fast Frequency Response Proposal"/>
    <x v="3"/>
    <m/>
    <m/>
    <d v="2025-06-12T00:00:00"/>
    <s v="3"/>
    <x v="0"/>
    <x v="1"/>
    <x v="2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74"/>
    <d v="2022-01-10T00:00:00"/>
    <x v="0"/>
    <n v="951598"/>
    <x v="0"/>
    <n v="0"/>
    <n v="0"/>
    <n v="63.01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174"/>
    <d v="2022-01-10T00:00:00"/>
    <x v="5"/>
    <n v="951598"/>
    <x v="0"/>
    <n v="0"/>
    <n v="0"/>
    <n v="-110.6"/>
    <s v="0"/>
    <s v="LRG Legal / Opex Project Activit"/>
    <s v="Rate Recalc"/>
    <x v="0"/>
    <m/>
    <m/>
    <d v="2025-06-12T00:00:00"/>
    <s v="2"/>
    <x v="0"/>
    <x v="0"/>
    <x v="1"/>
    <s v=""/>
  </r>
  <r>
    <s v="EG.06400.6"/>
    <s v="6005441 2201"/>
    <s v=" 2201"/>
    <x v="174"/>
    <d v="2022-01-10T00:00:00"/>
    <x v="5"/>
    <n v="951598"/>
    <x v="0"/>
    <n v="0"/>
    <n v="0"/>
    <n v="-32.57"/>
    <s v="0"/>
    <s v="DEL Mjr Pr Exec / Opex Project Activit"/>
    <s v="Rate Recalc"/>
    <x v="0"/>
    <m/>
    <m/>
    <d v="2025-06-12T00:00:00"/>
    <s v="2"/>
    <x v="0"/>
    <x v="0"/>
    <x v="1"/>
    <s v=""/>
  </r>
  <r>
    <s v="EG.06400.6"/>
    <s v="6005441 2201"/>
    <s v=" 2201"/>
    <x v="174"/>
    <d v="2022-01-10T00:00:00"/>
    <x v="5"/>
    <n v="951598"/>
    <x v="0"/>
    <n v="0"/>
    <n v="0"/>
    <n v="-0.05"/>
    <s v="0"/>
    <s v="LRG Legal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174"/>
    <d v="2022-01-10T00:00:00"/>
    <x v="2"/>
    <n v="951598"/>
    <x v="0"/>
    <n v="0"/>
    <n v="0"/>
    <n v="1060.25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174"/>
    <d v="2022-01-10T00:00:00"/>
    <x v="0"/>
    <n v="951598"/>
    <x v="0"/>
    <n v="0"/>
    <n v="0"/>
    <n v="263.23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174"/>
    <d v="2022-01-10T00:00:00"/>
    <x v="1"/>
    <n v="951598"/>
    <x v="0"/>
    <n v="0"/>
    <n v="0"/>
    <n v="1184.55"/>
    <s v="0"/>
    <s v="ASSEM Pwr Sys Plan / Opex Project Activit"/>
    <s v="Rate Recalc"/>
    <x v="0"/>
    <m/>
    <m/>
    <d v="2025-06-12T00:00:00"/>
    <s v="3"/>
    <x v="0"/>
    <x v="0"/>
    <x v="1"/>
    <s v=""/>
  </r>
  <r>
    <s v="EG.06400.1"/>
    <s v="6005441 3311 6431"/>
    <s v=" 3311 6431"/>
    <x v="175"/>
    <d v="2022-01-10T00:00:00"/>
    <x v="6"/>
    <n v="610000"/>
    <x v="3"/>
    <n v="0"/>
    <n v="10"/>
    <n v="7500"/>
    <s v="0"/>
    <s v=""/>
    <s v="SA Fast Frequency Response Proposal"/>
    <x v="3"/>
    <m/>
    <m/>
    <d v="2025-06-12T00:00:00"/>
    <s v="3"/>
    <x v="0"/>
    <x v="1"/>
    <x v="2"/>
    <s v=""/>
  </r>
  <r>
    <s v="EG.06400.5"/>
    <s v="6005441 6401"/>
    <s v=" 6401"/>
    <x v="176"/>
    <d v="2022-01-12T00:00:00"/>
    <x v="2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76"/>
    <d v="2022-01-12T00:00:00"/>
    <x v="2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76"/>
    <d v="2022-01-12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77"/>
    <d v="2022-01-17T00:00:00"/>
    <x v="2"/>
    <n v="951598"/>
    <x v="0"/>
    <n v="0.1"/>
    <n v="0"/>
    <n v="13.2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78"/>
    <d v="2022-01-21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79"/>
    <d v="2022-01-28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80"/>
    <d v="2022-01-31T00:00:00"/>
    <x v="2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2"/>
    <s v="6005441 3302"/>
    <s v=" 3302"/>
    <x v="180"/>
    <d v="2022-01-31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80"/>
    <d v="2022-01-31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180"/>
    <d v="2022-02-01T00:00:00"/>
    <x v="2"/>
    <n v="951598"/>
    <x v="0"/>
    <n v="0"/>
    <n v="0"/>
    <n v="187.67"/>
    <s v="0"/>
    <s v="LG Reg Sup Relations / Opex Project Activit"/>
    <s v="Rate Recalc"/>
    <x v="0"/>
    <m/>
    <m/>
    <d v="2025-06-12T00:00:00"/>
    <s v="6"/>
    <x v="0"/>
    <x v="0"/>
    <x v="1"/>
    <s v=""/>
  </r>
  <r>
    <s v="EG.06400.2"/>
    <s v="6005441 3302"/>
    <s v=" 3302"/>
    <x v="180"/>
    <d v="2022-02-01T00:00:00"/>
    <x v="1"/>
    <n v="951598"/>
    <x v="0"/>
    <n v="0"/>
    <n v="0"/>
    <n v="64.19"/>
    <s v="0"/>
    <s v="ASSEM Pwr Sys Plan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181"/>
    <d v="2022-02-02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82"/>
    <d v="2022-02-03T00:00:00"/>
    <x v="0"/>
    <n v="951598"/>
    <x v="0"/>
    <n v="1.5"/>
    <n v="0"/>
    <n v="535.37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83"/>
    <d v="2022-02-11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83"/>
    <d v="2022-02-11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184"/>
    <d v="2022-02-14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84"/>
    <d v="2022-02-14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84"/>
    <d v="2022-02-14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84"/>
    <d v="2022-02-14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85"/>
    <d v="2022-02-17T00:00:00"/>
    <x v="2"/>
    <n v="951598"/>
    <x v="0"/>
    <n v="-1"/>
    <n v="0"/>
    <n v="-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85"/>
    <d v="2022-02-17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85"/>
    <d v="2022-02-17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85"/>
    <d v="2022-02-17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85"/>
    <d v="2022-02-17T00:00:00"/>
    <x v="2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86"/>
    <d v="2022-02-18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86"/>
    <d v="2022-02-18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187"/>
    <d v="2022-02-19T00:00:00"/>
    <x v="2"/>
    <n v="951598"/>
    <x v="0"/>
    <n v="5"/>
    <n v="0"/>
    <n v="662.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88"/>
    <d v="2022-02-21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88"/>
    <d v="2022-02-21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88"/>
    <d v="2022-02-21T00:00:00"/>
    <x v="0"/>
    <n v="951598"/>
    <x v="0"/>
    <n v="0.5"/>
    <n v="0"/>
    <n v="114.09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6"/>
    <s v="6005441 2201"/>
    <s v=" 2201"/>
    <x v="189"/>
    <d v="2022-02-26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89"/>
    <d v="2022-02-26T00:00:00"/>
    <x v="5"/>
    <n v="951598"/>
    <x v="0"/>
    <n v="4"/>
    <n v="0"/>
    <n v="588.4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89"/>
    <d v="2022-02-26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89"/>
    <d v="2022-02-26T00:00:00"/>
    <x v="5"/>
    <n v="951598"/>
    <x v="0"/>
    <n v="2.5"/>
    <n v="0"/>
    <n v="367.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89"/>
    <d v="2022-02-26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89"/>
    <d v="2022-02-26T00:00:00"/>
    <x v="5"/>
    <n v="951598"/>
    <x v="0"/>
    <n v="2.5"/>
    <n v="0"/>
    <n v="367.8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90"/>
    <d v="2022-02-28T00:00:00"/>
    <x v="2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90"/>
    <d v="2022-02-28T00:00:00"/>
    <x v="0"/>
    <n v="951598"/>
    <x v="0"/>
    <n v="3"/>
    <n v="0"/>
    <n v="684.54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90"/>
    <d v="2022-02-28T00:00:00"/>
    <x v="0"/>
    <n v="951598"/>
    <x v="0"/>
    <n v="0.5"/>
    <n v="0"/>
    <n v="114.09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90"/>
    <d v="2022-02-28T00:00:00"/>
    <x v="0"/>
    <n v="951598"/>
    <x v="0"/>
    <n v="1.5"/>
    <n v="0"/>
    <n v="535.37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90"/>
    <d v="2022-03-01T00:00:00"/>
    <x v="0"/>
    <n v="951598"/>
    <x v="0"/>
    <n v="0"/>
    <n v="0"/>
    <n v="-0.93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190"/>
    <d v="2022-03-01T00:00:00"/>
    <x v="5"/>
    <n v="951598"/>
    <x v="0"/>
    <n v="0"/>
    <n v="0"/>
    <n v="-142.32"/>
    <s v="0"/>
    <s v="DEL Mjr Pr Exec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190"/>
    <d v="2022-03-01T00:00:00"/>
    <x v="2"/>
    <n v="951598"/>
    <x v="0"/>
    <n v="0"/>
    <n v="0"/>
    <n v="285.43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190"/>
    <d v="2022-03-01T00:00:00"/>
    <x v="0"/>
    <n v="951598"/>
    <x v="0"/>
    <n v="0"/>
    <n v="0"/>
    <n v="186.17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190"/>
    <d v="2022-03-01T00:00:00"/>
    <x v="1"/>
    <n v="951598"/>
    <x v="0"/>
    <n v="0"/>
    <n v="0"/>
    <n v="341.32"/>
    <s v="0"/>
    <s v="ASSEM Pwr Sys Plan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191"/>
    <d v="2022-03-01T00:00:00"/>
    <x v="0"/>
    <n v="951598"/>
    <x v="0"/>
    <n v="1.5"/>
    <n v="0"/>
    <n v="535.37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91"/>
    <d v="2022-03-01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91"/>
    <d v="2022-03-01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191"/>
    <d v="2022-03-01T00:00:00"/>
    <x v="2"/>
    <n v="951598"/>
    <x v="0"/>
    <n v="5"/>
    <n v="0"/>
    <n v="662.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3"/>
    <s v="6005441 3304"/>
    <s v=" 3304"/>
    <x v="192"/>
    <d v="2022-03-03T00:00:00"/>
    <x v="1"/>
    <n v="951598"/>
    <x v="0"/>
    <n v="1"/>
    <n v="0"/>
    <n v="215.54"/>
    <s v="503491"/>
    <s v="ASSEM Pwr Sys Cap / Opex Project Activit"/>
    <s v="Steve Fraser"/>
    <x v="0"/>
    <m/>
    <m/>
    <d v="2025-06-12T00:00:00"/>
    <s v="3"/>
    <x v="0"/>
    <x v="0"/>
    <x v="0"/>
    <s v=""/>
  </r>
  <r>
    <s v="EG.06400.5"/>
    <s v="6005441 6401"/>
    <s v=" 6401"/>
    <x v="193"/>
    <d v="2022-03-04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93"/>
    <d v="2022-03-04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93"/>
    <d v="2022-03-04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94"/>
    <d v="2022-03-06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94"/>
    <d v="2022-03-06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94"/>
    <d v="2022-03-06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94"/>
    <d v="2022-03-06T00:00:00"/>
    <x v="0"/>
    <n v="951598"/>
    <x v="0"/>
    <n v="3"/>
    <n v="0"/>
    <n v="684.54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3"/>
    <s v="6005441 3304"/>
    <s v=" 3304"/>
    <x v="195"/>
    <d v="2022-03-07T00:00:00"/>
    <x v="1"/>
    <n v="951598"/>
    <x v="0"/>
    <n v="1"/>
    <n v="0"/>
    <n v="215.54"/>
    <s v="503491"/>
    <s v="ASSEM Pwr Sys Cap / Opex Project Activit"/>
    <s v="Steve Fraser"/>
    <x v="0"/>
    <m/>
    <m/>
    <d v="2025-06-12T00:00:00"/>
    <s v="3"/>
    <x v="0"/>
    <x v="0"/>
    <x v="0"/>
    <s v=""/>
  </r>
  <r>
    <s v="EG.06400.1"/>
    <s v="6005441 1000"/>
    <s v=" 1000"/>
    <x v="196"/>
    <d v="2022-03-09T00:00:00"/>
    <x v="7"/>
    <n v="951598"/>
    <x v="0"/>
    <n v="3.5"/>
    <n v="0"/>
    <n v="709.49"/>
    <s v="503409"/>
    <s v="ASSEM NWK Proj Spons / Opex Project Activit"/>
    <s v="Removed - Peter Maschmedt"/>
    <x v="0"/>
    <m/>
    <m/>
    <d v="2025-06-12T00:00:00"/>
    <s v="1"/>
    <x v="0"/>
    <x v="0"/>
    <x v="0"/>
    <s v=""/>
  </r>
  <r>
    <s v="EG.06400.1"/>
    <s v="6005441 1000"/>
    <s v=" 1000"/>
    <x v="196"/>
    <d v="2022-03-09T00:00:00"/>
    <x v="7"/>
    <n v="951598"/>
    <x v="0"/>
    <n v="1.5"/>
    <n v="0"/>
    <n v="304.07"/>
    <s v="503409"/>
    <s v="ASSEM NWK Proj Spons / Opex Project Activit"/>
    <s v="Removed - Peter Maschmedt"/>
    <x v="0"/>
    <m/>
    <m/>
    <d v="2025-06-12T00:00:00"/>
    <s v="1"/>
    <x v="0"/>
    <x v="0"/>
    <x v="0"/>
    <s v=""/>
  </r>
  <r>
    <s v="EG.06400.1"/>
    <s v="6005441 1000"/>
    <s v=" 1000"/>
    <x v="197"/>
    <d v="2022-03-10T00:00:00"/>
    <x v="7"/>
    <n v="951598"/>
    <x v="0"/>
    <n v="1"/>
    <n v="0"/>
    <n v="211.3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198"/>
    <d v="2022-03-11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198"/>
    <d v="2022-03-11T00:00:00"/>
    <x v="7"/>
    <n v="951598"/>
    <x v="0"/>
    <n v="1.25"/>
    <n v="0"/>
    <n v="165.65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198"/>
    <d v="2022-03-11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198"/>
    <d v="2022-03-11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198"/>
    <d v="2022-03-11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199"/>
    <d v="2022-03-12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199"/>
    <d v="2022-03-12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199"/>
    <d v="2022-03-12T00:00:00"/>
    <x v="7"/>
    <n v="951598"/>
    <x v="0"/>
    <n v="2.5"/>
    <n v="0"/>
    <n v="367.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199"/>
    <d v="2022-03-12T00:00:00"/>
    <x v="7"/>
    <n v="951598"/>
    <x v="0"/>
    <n v="1.5"/>
    <n v="0"/>
    <n v="220.6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199"/>
    <d v="2022-03-12T00:00:00"/>
    <x v="7"/>
    <n v="951598"/>
    <x v="0"/>
    <n v="1.5"/>
    <n v="0"/>
    <n v="220.6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199"/>
    <d v="2022-03-12T00:00:00"/>
    <x v="7"/>
    <n v="951598"/>
    <x v="0"/>
    <n v="0.5"/>
    <n v="0"/>
    <n v="73.5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199"/>
    <d v="2022-03-12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199"/>
    <d v="2022-03-12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199"/>
    <d v="2022-03-12T00:00:00"/>
    <x v="7"/>
    <n v="951598"/>
    <x v="0"/>
    <n v="3"/>
    <n v="0"/>
    <n v="441.3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00"/>
    <d v="2022-03-15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00"/>
    <d v="2022-03-15T00:00:00"/>
    <x v="7"/>
    <n v="951598"/>
    <x v="0"/>
    <n v="5.5"/>
    <n v="0"/>
    <n v="1185.47"/>
    <s v="503491"/>
    <s v="ASSEM Pwr Sys Cap / Opex Project Activit"/>
    <s v="Steve Fraser"/>
    <x v="0"/>
    <m/>
    <m/>
    <d v="2025-06-12T00:00:00"/>
    <s v="1"/>
    <x v="0"/>
    <x v="0"/>
    <x v="0"/>
    <s v=""/>
  </r>
  <r>
    <s v="EG.06400.1"/>
    <s v="6005441 1000"/>
    <s v=" 1000"/>
    <x v="201"/>
    <d v="2022-03-16T00:00:00"/>
    <x v="7"/>
    <n v="951598"/>
    <x v="0"/>
    <n v="5.5"/>
    <n v="0"/>
    <n v="1185.47"/>
    <s v="503491"/>
    <s v="ASSEM Pwr Sys Cap / Opex Project Activit"/>
    <s v="Steve Fraser"/>
    <x v="0"/>
    <m/>
    <m/>
    <d v="2025-06-12T00:00:00"/>
    <s v="1"/>
    <x v="0"/>
    <x v="0"/>
    <x v="0"/>
    <s v=""/>
  </r>
  <r>
    <s v="EG.06400.1"/>
    <s v="6005441 1000"/>
    <s v=" 1000"/>
    <x v="202"/>
    <d v="2022-03-17T00:00:00"/>
    <x v="7"/>
    <n v="951598"/>
    <x v="0"/>
    <n v="-1"/>
    <n v="0"/>
    <n v="-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02"/>
    <d v="2022-03-17T00:00:00"/>
    <x v="7"/>
    <n v="951598"/>
    <x v="0"/>
    <n v="1.5"/>
    <n v="0"/>
    <n v="403.86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02"/>
    <d v="2022-03-17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03"/>
    <d v="2022-03-18T00:00:00"/>
    <x v="7"/>
    <n v="951598"/>
    <x v="0"/>
    <n v="2.5"/>
    <n v="0"/>
    <n v="528.4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03"/>
    <d v="2022-03-18T00:00:00"/>
    <x v="7"/>
    <n v="951598"/>
    <x v="0"/>
    <n v="1"/>
    <n v="0"/>
    <n v="221.84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03"/>
    <d v="2022-03-18T00:00:00"/>
    <x v="7"/>
    <n v="951598"/>
    <x v="0"/>
    <n v="1"/>
    <n v="0"/>
    <n v="221.84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04"/>
    <d v="2022-03-21T00:00:00"/>
    <x v="7"/>
    <n v="951598"/>
    <x v="0"/>
    <n v="2"/>
    <n v="0"/>
    <n v="431.08"/>
    <s v="502854"/>
    <s v="ASSEM Pwr Sys Cap / Opex Project Activit"/>
    <s v="Devinda Perera"/>
    <x v="0"/>
    <m/>
    <m/>
    <d v="2025-06-12T00:00:00"/>
    <s v="1"/>
    <x v="0"/>
    <x v="0"/>
    <x v="0"/>
    <s v=""/>
  </r>
  <r>
    <s v="EG.06400.1"/>
    <s v="6005441 1000"/>
    <s v=" 1000"/>
    <x v="204"/>
    <d v="2022-03-21T00:00:00"/>
    <x v="7"/>
    <n v="951598"/>
    <x v="0"/>
    <n v="2"/>
    <n v="0"/>
    <n v="431.08"/>
    <s v="502854"/>
    <s v="ASSEM Pwr Sys Cap / Opex Project Activit"/>
    <s v="Devinda Perera"/>
    <x v="0"/>
    <m/>
    <m/>
    <d v="2025-06-12T00:00:00"/>
    <s v="1"/>
    <x v="0"/>
    <x v="0"/>
    <x v="0"/>
    <s v=""/>
  </r>
  <r>
    <s v="EG.06400.1"/>
    <s v="6005441 1000"/>
    <s v=" 1000"/>
    <x v="204"/>
    <d v="2022-03-21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04"/>
    <d v="2022-03-21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04"/>
    <d v="2022-03-21T00:00:00"/>
    <x v="7"/>
    <n v="951598"/>
    <x v="0"/>
    <n v="0.5"/>
    <n v="0"/>
    <n v="73.5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04"/>
    <d v="2022-03-21T00:00:00"/>
    <x v="7"/>
    <n v="951598"/>
    <x v="0"/>
    <n v="0.5"/>
    <n v="0"/>
    <n v="73.5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04"/>
    <d v="2022-03-21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05"/>
    <d v="2022-03-22T00:00:00"/>
    <x v="7"/>
    <n v="951598"/>
    <x v="0"/>
    <n v="-3.5"/>
    <n v="0"/>
    <n v="-709.49"/>
    <s v="503409"/>
    <s v="ASSEM NWK Proj Spons / Opex Project Activit"/>
    <s v="Removed - Peter Maschmedt"/>
    <x v="0"/>
    <m/>
    <m/>
    <d v="2025-06-12T00:00:00"/>
    <s v="1"/>
    <x v="0"/>
    <x v="0"/>
    <x v="0"/>
    <s v=""/>
  </r>
  <r>
    <s v="EG.06400.1"/>
    <s v="6005441 1000"/>
    <s v=" 1000"/>
    <x v="205"/>
    <d v="2022-03-22T00:00:00"/>
    <x v="7"/>
    <n v="951598"/>
    <x v="0"/>
    <n v="3.5"/>
    <n v="0"/>
    <n v="709.49"/>
    <s v="503409"/>
    <s v="ASSEM NWK Proj Spons / Opex Project Activit"/>
    <s v="Removed - Peter Maschmedt"/>
    <x v="0"/>
    <m/>
    <m/>
    <d v="2025-06-12T00:00:00"/>
    <s v="1"/>
    <x v="0"/>
    <x v="0"/>
    <x v="0"/>
    <s v=""/>
  </r>
  <r>
    <s v="EG.06400.1"/>
    <s v="6005441 1000"/>
    <s v=" 1000"/>
    <x v="205"/>
    <d v="2022-03-22T00:00:00"/>
    <x v="7"/>
    <n v="951598"/>
    <x v="0"/>
    <n v="5.5"/>
    <n v="0"/>
    <n v="728.8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05"/>
    <d v="2022-03-22T00:00:00"/>
    <x v="7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05"/>
    <d v="2022-03-22T00:00:00"/>
    <x v="7"/>
    <n v="951598"/>
    <x v="0"/>
    <n v="4"/>
    <n v="0"/>
    <n v="530.08000000000004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05"/>
    <d v="2022-03-22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05"/>
    <d v="2022-03-22T00:00:00"/>
    <x v="7"/>
    <n v="951598"/>
    <x v="0"/>
    <n v="6"/>
    <n v="0"/>
    <n v="795.1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05"/>
    <d v="2022-03-22T00:00:00"/>
    <x v="7"/>
    <n v="951598"/>
    <x v="0"/>
    <n v="1.5"/>
    <n v="0"/>
    <n v="198.78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05"/>
    <d v="2022-03-22T00:00:00"/>
    <x v="7"/>
    <n v="951598"/>
    <x v="0"/>
    <n v="2.5"/>
    <n v="0"/>
    <n v="559.95000000000005"/>
    <s v="501398"/>
    <s v="ASSEM Cust Con Plan / Opex Project Activit"/>
    <s v="Andrew Van Eyk"/>
    <x v="0"/>
    <m/>
    <m/>
    <d v="2025-06-12T00:00:00"/>
    <s v="1"/>
    <x v="0"/>
    <x v="0"/>
    <x v="0"/>
    <s v=""/>
  </r>
  <r>
    <s v="EG.06400.1"/>
    <s v="6005441 1000"/>
    <s v=" 1000"/>
    <x v="206"/>
    <d v="2022-03-23T00:00:00"/>
    <x v="7"/>
    <n v="951598"/>
    <x v="0"/>
    <n v="2.5"/>
    <n v="0"/>
    <n v="538.85"/>
    <s v="503491"/>
    <s v="ASSEM Pwr Sys Cap / Opex Project Activit"/>
    <s v="Steve Fraser"/>
    <x v="0"/>
    <m/>
    <m/>
    <d v="2025-06-12T00:00:00"/>
    <s v="1"/>
    <x v="0"/>
    <x v="0"/>
    <x v="0"/>
    <s v=""/>
  </r>
  <r>
    <s v="EG.06400.1"/>
    <s v="6005441 1000"/>
    <s v=" 1000"/>
    <x v="207"/>
    <d v="2022-03-24T00:00:00"/>
    <x v="7"/>
    <n v="951598"/>
    <x v="0"/>
    <n v="4"/>
    <n v="0"/>
    <n v="1059.68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07"/>
    <d v="2022-03-24T00:00:00"/>
    <x v="7"/>
    <n v="951598"/>
    <x v="0"/>
    <n v="1"/>
    <n v="0"/>
    <n v="264.92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07"/>
    <d v="2022-03-24T00:00:00"/>
    <x v="7"/>
    <n v="951598"/>
    <x v="0"/>
    <n v="0.5"/>
    <n v="0"/>
    <n v="132.46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07"/>
    <d v="2022-03-24T00:00:00"/>
    <x v="7"/>
    <n v="951598"/>
    <x v="0"/>
    <n v="1.5"/>
    <n v="0"/>
    <n v="397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07"/>
    <d v="2022-03-24T00:00:00"/>
    <x v="7"/>
    <n v="951598"/>
    <x v="0"/>
    <n v="1.5"/>
    <n v="0"/>
    <n v="397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07"/>
    <d v="2022-03-24T00:00:00"/>
    <x v="7"/>
    <n v="951598"/>
    <x v="0"/>
    <n v="1.5"/>
    <n v="0"/>
    <n v="397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07"/>
    <d v="2022-03-24T00:00:00"/>
    <x v="7"/>
    <n v="951598"/>
    <x v="0"/>
    <n v="1.5"/>
    <n v="0"/>
    <n v="397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07"/>
    <d v="2022-03-24T00:00:00"/>
    <x v="7"/>
    <n v="951598"/>
    <x v="0"/>
    <n v="2.5"/>
    <n v="0"/>
    <n v="331.3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07"/>
    <d v="2022-03-24T00:00:00"/>
    <x v="7"/>
    <n v="951598"/>
    <x v="0"/>
    <n v="2.5"/>
    <n v="0"/>
    <n v="331.3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-4"/>
    <n v="0"/>
    <n v="-1059.68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1"/>
    <n v="0"/>
    <n v="223.98"/>
    <s v="501398"/>
    <s v="ASSEM Cust Con Plan / Opex Project Activit"/>
    <s v="Andrew Van Eyk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1.5"/>
    <n v="0"/>
    <n v="403.86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2.5"/>
    <n v="0"/>
    <n v="673.1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4"/>
    <n v="0"/>
    <n v="1059.6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4"/>
    <n v="0"/>
    <n v="1059.6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3"/>
    <n v="0"/>
    <n v="794.76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1"/>
    <n v="0"/>
    <n v="231.87"/>
    <s v="502333"/>
    <s v="DEL Sec Sys Eng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1"/>
    <n v="0"/>
    <n v="231.87"/>
    <s v="502333"/>
    <s v="DEL Sec Sys Eng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1"/>
    <n v="0"/>
    <n v="231.87"/>
    <s v="502333"/>
    <s v="DEL Sec Sys Eng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1"/>
    <n v="0"/>
    <n v="231.87"/>
    <s v="502333"/>
    <s v="DEL Sec Sys Eng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1"/>
    <n v="0"/>
    <n v="231.87"/>
    <s v="502333"/>
    <s v="DEL Sec Sys Eng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1"/>
    <n v="0"/>
    <n v="228.18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1"/>
    <n v="0"/>
    <n v="228.18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3"/>
    <n v="0"/>
    <n v="684.54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1"/>
    <n v="0"/>
    <n v="228.18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1"/>
    <n v="0"/>
    <n v="228.18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1"/>
    <n v="0"/>
    <n v="228.18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10"/>
    <d v="2022-03-28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0"/>
    <d v="2022-03-28T00:00:00"/>
    <x v="7"/>
    <n v="951598"/>
    <x v="0"/>
    <n v="1.5"/>
    <n v="0"/>
    <n v="220.6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0"/>
    <d v="2022-03-28T00:00:00"/>
    <x v="7"/>
    <n v="951598"/>
    <x v="0"/>
    <n v="0.5"/>
    <n v="0"/>
    <n v="107.77"/>
    <s v="502854"/>
    <s v="ASSEM Pwr Sys Cap / Opex Project Activit"/>
    <s v="Devinda Perera"/>
    <x v="0"/>
    <m/>
    <m/>
    <d v="2025-06-12T00:00:00"/>
    <s v="1"/>
    <x v="0"/>
    <x v="0"/>
    <x v="0"/>
    <s v=""/>
  </r>
  <r>
    <s v="EG.06400.1"/>
    <s v="6005441 1000"/>
    <s v=" 1000"/>
    <x v="210"/>
    <d v="2022-03-28T00:00:00"/>
    <x v="7"/>
    <n v="951598"/>
    <x v="0"/>
    <n v="0.5"/>
    <n v="0"/>
    <n v="107.77"/>
    <s v="502854"/>
    <s v="ASSEM Pwr Sys Cap / Opex Project Activit"/>
    <s v="Devinda Perera"/>
    <x v="0"/>
    <m/>
    <m/>
    <d v="2025-06-12T00:00:00"/>
    <s v="1"/>
    <x v="0"/>
    <x v="0"/>
    <x v="0"/>
    <s v=""/>
  </r>
  <r>
    <s v="EG.06400.1"/>
    <s v="6005441 1000"/>
    <s v=" 1000"/>
    <x v="210"/>
    <d v="2022-03-28T00:00:00"/>
    <x v="7"/>
    <n v="951598"/>
    <x v="0"/>
    <n v="0.5"/>
    <n v="0"/>
    <n v="107.77"/>
    <s v="502854"/>
    <s v="ASSEM Pwr Sys Cap / Opex Project Activit"/>
    <s v="Devinda Perera"/>
    <x v="0"/>
    <m/>
    <m/>
    <d v="2025-06-12T00:00:00"/>
    <s v="1"/>
    <x v="0"/>
    <x v="0"/>
    <x v="0"/>
    <s v=""/>
  </r>
  <r>
    <s v="EG.06400.1"/>
    <s v="6005441 1000"/>
    <s v=" 1000"/>
    <x v="210"/>
    <d v="2022-03-28T00:00:00"/>
    <x v="7"/>
    <n v="951598"/>
    <x v="0"/>
    <n v="0.5"/>
    <n v="0"/>
    <n v="107.77"/>
    <s v="502854"/>
    <s v="ASSEM Pwr Sys Cap / Opex Project Activit"/>
    <s v="Devinda Perera"/>
    <x v="0"/>
    <m/>
    <m/>
    <d v="2025-06-12T00:00:00"/>
    <s v="1"/>
    <x v="0"/>
    <x v="0"/>
    <x v="0"/>
    <s v=""/>
  </r>
  <r>
    <s v="EG.06400.1"/>
    <s v="6005441 1000"/>
    <s v=" 1000"/>
    <x v="210"/>
    <d v="2022-03-28T00:00:00"/>
    <x v="7"/>
    <n v="951598"/>
    <x v="0"/>
    <n v="0.5"/>
    <n v="0"/>
    <n v="107.77"/>
    <s v="502854"/>
    <s v="ASSEM Pwr Sys Cap / Opex Project Activit"/>
    <s v="Devinda Perera"/>
    <x v="0"/>
    <m/>
    <m/>
    <d v="2025-06-12T00:00:00"/>
    <s v="1"/>
    <x v="0"/>
    <x v="0"/>
    <x v="0"/>
    <s v=""/>
  </r>
  <r>
    <s v="EG.06400.1"/>
    <s v="6005441 1000"/>
    <s v=" 1000"/>
    <x v="210"/>
    <d v="2022-03-28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.5"/>
    <n v="0"/>
    <n v="317.04000000000002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3"/>
    <n v="0"/>
    <n v="441.3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3"/>
    <n v="0"/>
    <n v="665.52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.5"/>
    <n v="0"/>
    <n v="220.6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3301"/>
    <s v=" 3301"/>
    <x v="211"/>
    <d v="2022-04-01T00:00:00"/>
    <x v="0"/>
    <n v="951598"/>
    <x v="0"/>
    <n v="0"/>
    <n v="0"/>
    <n v="624.44000000000005"/>
    <s v="0"/>
    <s v="ASSEM NDEV Snr Mgr / Opex Project Activit"/>
    <s v="Rate Recalc"/>
    <x v="0"/>
    <m/>
    <m/>
    <d v="2025-06-12T00:00:00"/>
    <s v="3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-1341.18"/>
    <s v="0"/>
    <s v="DEL Mjr Pr Exec / Opex Project Activit"/>
    <s v="Rate Recalc"/>
    <x v="0"/>
    <m/>
    <m/>
    <d v="2025-06-12T00:00:00"/>
    <s v="1"/>
    <x v="0"/>
    <x v="0"/>
    <x v="1"/>
    <s v=""/>
  </r>
  <r>
    <s v="EG.06400.5"/>
    <s v="6005441 6401"/>
    <s v=" 6401"/>
    <x v="211"/>
    <d v="2022-04-01T00:00:00"/>
    <x v="2"/>
    <n v="951598"/>
    <x v="0"/>
    <n v="0"/>
    <n v="0"/>
    <n v="14.84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70.5"/>
    <s v="0"/>
    <s v="LG Reg Sup Relations / Opex Project Activit"/>
    <s v="Rate Recalc"/>
    <x v="0"/>
    <m/>
    <m/>
    <d v="2025-06-12T00:00:00"/>
    <s v="1"/>
    <x v="0"/>
    <x v="0"/>
    <x v="1"/>
    <s v=""/>
  </r>
  <r>
    <s v="EG.06400.1"/>
    <s v="6005441 3301"/>
    <s v=" 3301"/>
    <x v="211"/>
    <d v="2022-04-01T00:00:00"/>
    <x v="0"/>
    <n v="951598"/>
    <x v="0"/>
    <n v="0"/>
    <n v="0"/>
    <n v="505.15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211"/>
    <d v="2022-04-01T00:00:00"/>
    <x v="1"/>
    <n v="951598"/>
    <x v="0"/>
    <n v="0"/>
    <n v="0"/>
    <n v="-92.58"/>
    <s v="0"/>
    <s v="ASSEM Pwr Sys Cap / Opex Project Activit"/>
    <s v="Rate Recalc"/>
    <x v="0"/>
    <m/>
    <m/>
    <d v="2025-06-12T00:00:00"/>
    <s v="3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-117.44"/>
    <s v="0"/>
    <s v="ASSEM NWK Proj Spon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757.73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-153.84"/>
    <s v="0"/>
    <s v="ASSEM Cust Con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-925.76"/>
    <s v="0"/>
    <s v="ASSEM Pwr Sys C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601.53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-181.06"/>
    <s v="0"/>
    <s v="NWK Ops &amp; Security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-207.93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-135.36000000000001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12.31"/>
    <s v="0"/>
    <s v="DEL Sec Sys Eng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12"/>
    <d v="2022-04-01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12"/>
    <d v="2022-04-01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2"/>
    <d v="2022-04-01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4"/>
    <d v="2022-04-06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4"/>
    <d v="2022-04-06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4"/>
    <d v="2022-04-06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4"/>
    <d v="2022-04-06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4"/>
    <d v="2022-04-06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4"/>
    <d v="2022-04-06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5"/>
    <d v="2022-04-07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5"/>
    <d v="2022-04-07T00:00:00"/>
    <x v="7"/>
    <n v="951598"/>
    <x v="0"/>
    <n v="1.5"/>
    <n v="0"/>
    <n v="198.78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5"/>
    <d v="2022-04-07T00:00:00"/>
    <x v="7"/>
    <n v="951598"/>
    <x v="0"/>
    <n v="1.5"/>
    <n v="0"/>
    <n v="198.78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5"/>
    <d v="2022-04-07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5"/>
    <d v="2022-04-07T00:00:00"/>
    <x v="7"/>
    <n v="951598"/>
    <x v="0"/>
    <n v="1"/>
    <n v="0"/>
    <n v="215.54"/>
    <s v="503491"/>
    <s v="ASSEM Pwr Sys Cap / Opex Project Activit"/>
    <s v="Steve Fraser"/>
    <x v="0"/>
    <m/>
    <m/>
    <d v="2025-06-12T00:00:00"/>
    <s v="1"/>
    <x v="0"/>
    <x v="0"/>
    <x v="0"/>
    <s v=""/>
  </r>
  <r>
    <s v="EG.06400.1"/>
    <s v="6005441 1000"/>
    <s v=" 1000"/>
    <x v="215"/>
    <d v="2022-04-07T00:00:00"/>
    <x v="7"/>
    <n v="951598"/>
    <x v="0"/>
    <n v="1"/>
    <n v="0"/>
    <n v="211.3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16"/>
    <d v="2022-04-08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16"/>
    <d v="2022-04-08T00:00:00"/>
    <x v="7"/>
    <n v="951598"/>
    <x v="0"/>
    <n v="0.25"/>
    <n v="0"/>
    <n v="67.31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16"/>
    <d v="2022-04-08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16"/>
    <d v="2022-04-08T00:00:00"/>
    <x v="7"/>
    <n v="951598"/>
    <x v="0"/>
    <n v="0.25"/>
    <n v="0"/>
    <n v="67.31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16"/>
    <d v="2022-04-08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6"/>
    <d v="2022-04-08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6"/>
    <d v="2022-04-08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6"/>
    <d v="2022-04-08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7"/>
    <d v="2022-04-11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7"/>
    <d v="2022-04-11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1.5"/>
    <n v="0"/>
    <n v="220.6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0.5"/>
    <n v="0"/>
    <n v="73.5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2.5"/>
    <n v="0"/>
    <n v="367.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9"/>
    <d v="2022-04-13T00:00:00"/>
    <x v="7"/>
    <n v="951598"/>
    <x v="0"/>
    <n v="1.5"/>
    <n v="0"/>
    <n v="397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20"/>
    <d v="2022-04-14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20"/>
    <d v="2022-04-14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20"/>
    <d v="2022-04-14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21"/>
    <d v="2022-04-19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1"/>
    <d v="2022-04-19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1"/>
    <d v="2022-04-19T00:00:00"/>
    <x v="7"/>
    <n v="951598"/>
    <x v="0"/>
    <n v="1"/>
    <n v="0"/>
    <n v="264.92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21"/>
    <d v="2022-04-19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22"/>
    <d v="2022-04-22T00:00:00"/>
    <x v="7"/>
    <n v="951598"/>
    <x v="0"/>
    <n v="1.75"/>
    <n v="0"/>
    <n v="231.9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2"/>
    <d v="2022-04-22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2"/>
    <d v="2022-04-22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3"/>
    <d v="2022-04-25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24"/>
    <d v="2022-04-29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24"/>
    <d v="2022-04-29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24"/>
    <d v="2022-04-29T00:00:00"/>
    <x v="7"/>
    <n v="951598"/>
    <x v="0"/>
    <n v="1.5"/>
    <n v="0"/>
    <n v="397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24"/>
    <d v="2022-04-29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24"/>
    <d v="2022-04-29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24"/>
    <d v="2022-04-29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4"/>
    <d v="2022-04-29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4"/>
    <d v="2022-04-29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4"/>
    <d v="2022-04-29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25"/>
    <d v="2022-05-02T00:00:00"/>
    <x v="7"/>
    <n v="951598"/>
    <x v="0"/>
    <n v="0"/>
    <n v="0"/>
    <n v="-93.77"/>
    <s v="0"/>
    <s v="DEL Mjr Pr Exec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25"/>
    <d v="2022-05-02T00:00:00"/>
    <x v="7"/>
    <n v="951598"/>
    <x v="0"/>
    <n v="0"/>
    <n v="0"/>
    <n v="1222"/>
    <s v="0"/>
    <s v="LG Reg Sup Relation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25"/>
    <d v="2022-05-02T00:00:00"/>
    <x v="7"/>
    <n v="951598"/>
    <x v="0"/>
    <n v="0"/>
    <n v="0"/>
    <n v="76.81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25"/>
    <d v="2022-05-02T00:00:00"/>
    <x v="7"/>
    <n v="951598"/>
    <x v="0"/>
    <n v="0"/>
    <n v="0"/>
    <n v="-22.39"/>
    <s v="0"/>
    <s v="ASSEM Pwr Sys C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25"/>
    <d v="2022-05-02T00:00:00"/>
    <x v="7"/>
    <n v="951598"/>
    <x v="0"/>
    <n v="0"/>
    <n v="0"/>
    <n v="-16.920000000000002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25"/>
    <d v="2022-05-02T00:00:00"/>
    <x v="7"/>
    <n v="951598"/>
    <x v="0"/>
    <n v="0"/>
    <n v="0"/>
    <n v="-58.98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25"/>
    <d v="2022-05-02T00:00:00"/>
    <x v="7"/>
    <n v="951598"/>
    <x v="0"/>
    <n v="0"/>
    <n v="0"/>
    <n v="18.02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26"/>
    <d v="2022-05-05T00:00:00"/>
    <x v="7"/>
    <n v="951598"/>
    <x v="0"/>
    <n v="0.5"/>
    <n v="0"/>
    <n v="105.6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27"/>
    <d v="2022-05-06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27"/>
    <d v="2022-05-06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7"/>
    <d v="2022-05-06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7"/>
    <d v="2022-05-06T00:00:00"/>
    <x v="7"/>
    <n v="951598"/>
    <x v="0"/>
    <n v="2.5"/>
    <n v="0"/>
    <n v="331.3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8"/>
    <d v="2022-05-12T00:00:00"/>
    <x v="7"/>
    <n v="951598"/>
    <x v="0"/>
    <n v="1"/>
    <n v="0"/>
    <n v="211.3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3301"/>
    <s v=" 3301"/>
    <x v="229"/>
    <d v="2022-05-13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1000"/>
    <s v=" 1000"/>
    <x v="229"/>
    <d v="2022-05-13T00:00:00"/>
    <x v="7"/>
    <n v="951598"/>
    <x v="0"/>
    <n v="2"/>
    <n v="0"/>
    <n v="538.4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29"/>
    <d v="2022-05-13T00:00:00"/>
    <x v="7"/>
    <n v="951598"/>
    <x v="0"/>
    <n v="1.5"/>
    <n v="0"/>
    <n v="198.78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9"/>
    <d v="2022-05-13T00:00:00"/>
    <x v="7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9"/>
    <d v="2022-05-13T00:00:00"/>
    <x v="7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0"/>
    <d v="2022-05-14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0"/>
    <d v="2022-05-14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0"/>
    <d v="2022-05-14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0"/>
    <d v="2022-05-14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1"/>
    <d v="2022-05-16T00:00:00"/>
    <x v="7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1"/>
    <d v="2022-05-16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2"/>
    <d v="2022-05-17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3"/>
    <d v="2022-05-19T00:00:00"/>
    <x v="7"/>
    <n v="951598"/>
    <x v="0"/>
    <n v="0.5"/>
    <n v="0"/>
    <n v="105.6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34"/>
    <d v="2022-05-20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34"/>
    <d v="2022-05-20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34"/>
    <d v="2022-05-20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34"/>
    <d v="2022-05-20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4"/>
    <d v="2022-05-20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5"/>
    <d v="2022-05-21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5"/>
    <d v="2022-05-21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5"/>
    <d v="2022-05-21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5"/>
    <d v="2022-05-21T00:00:00"/>
    <x v="7"/>
    <n v="951598"/>
    <x v="0"/>
    <n v="3"/>
    <n v="0"/>
    <n v="665.52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1"/>
    <n v="0"/>
    <n v="215.54"/>
    <s v="503491"/>
    <s v="ASSEM Pwr Sys Cap / Opex Project Activit"/>
    <s v="Steve Fraser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4"/>
    <n v="0"/>
    <n v="530.08000000000004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4"/>
    <n v="0"/>
    <n v="530.08000000000004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5"/>
    <n v="0"/>
    <n v="662.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2"/>
    <n v="0"/>
    <n v="302.02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2"/>
    <n v="0"/>
    <n v="302.02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2"/>
    <n v="0"/>
    <n v="302.02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2"/>
    <n v="0"/>
    <n v="302.02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2"/>
    <n v="0"/>
    <n v="302.02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0.25"/>
    <n v="0"/>
    <n v="50.68"/>
    <s v="503409"/>
    <s v="ASSEM NWK Proj Spons / Opex Project Activit"/>
    <s v="Removed - Peter Maschmedt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4"/>
    <n v="0"/>
    <n v="887.36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1"/>
    <n v="0"/>
    <n v="211.3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37"/>
    <d v="2022-05-28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7"/>
    <d v="2022-05-28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7"/>
    <d v="2022-05-28T00:00:00"/>
    <x v="7"/>
    <n v="951598"/>
    <x v="0"/>
    <n v="4"/>
    <n v="0"/>
    <n v="588.4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7"/>
    <d v="2022-05-28T00:00:00"/>
    <x v="7"/>
    <n v="951598"/>
    <x v="0"/>
    <n v="3"/>
    <n v="0"/>
    <n v="441.3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7"/>
    <d v="2022-05-28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7"/>
    <d v="2022-05-28T00:00:00"/>
    <x v="7"/>
    <n v="951598"/>
    <x v="0"/>
    <n v="3.5"/>
    <n v="0"/>
    <n v="514.9199999999999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7"/>
    <d v="2022-05-28T00:00:00"/>
    <x v="7"/>
    <n v="951598"/>
    <x v="0"/>
    <n v="2.5"/>
    <n v="0"/>
    <n v="367.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7"/>
    <d v="2022-05-28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7"/>
    <d v="2022-05-28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7"/>
    <n v="0"/>
    <n v="927.64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75"/>
    <n v="0"/>
    <n v="201.93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2"/>
    <n v="0"/>
    <n v="456.3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1.5"/>
    <n v="0"/>
    <n v="342.27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1.5"/>
    <n v="0"/>
    <n v="342.27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1.5"/>
    <n v="0"/>
    <n v="342.27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1.5"/>
    <n v="0"/>
    <n v="342.27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2.5"/>
    <n v="0"/>
    <n v="570.45000000000005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3301"/>
    <s v=" 3301"/>
    <x v="239"/>
    <d v="2022-06-01T00:00:00"/>
    <x v="0"/>
    <n v="951598"/>
    <x v="0"/>
    <n v="0"/>
    <n v="0"/>
    <n v="11.3"/>
    <s v="0"/>
    <s v="ASSEM NDEV Snr Mgr / Opex Project Activit"/>
    <s v="Rate Recalc"/>
    <x v="0"/>
    <m/>
    <m/>
    <d v="2025-06-12T00:00:00"/>
    <s v="3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-643.97"/>
    <s v="0"/>
    <s v="LRG Lega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-710.19"/>
    <s v="0"/>
    <s v="DEL Mjr Pr Exec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734.02"/>
    <s v="0"/>
    <s v="LG Reg Sup Relation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-5.6"/>
    <s v="0"/>
    <s v="ASSEM NWK Proj Spon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-142.88999999999999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-37.32"/>
    <s v="0"/>
    <s v="ASSEM Pwr Sys C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-244.43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12.74"/>
    <s v="0"/>
    <s v="NWK Ops &amp; Security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-1500.33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-24.79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40"/>
    <d v="2022-06-0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0"/>
    <d v="2022-06-0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0"/>
    <d v="2022-06-0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1"/>
    <d v="2022-06-03T00:00:00"/>
    <x v="7"/>
    <n v="951598"/>
    <x v="0"/>
    <n v="0.5"/>
    <n v="0"/>
    <n v="73.5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41"/>
    <d v="2022-06-03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41"/>
    <d v="2022-06-03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41"/>
    <d v="2022-06-03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41"/>
    <d v="2022-06-03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1"/>
    <d v="2022-06-03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1"/>
    <d v="2022-06-03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1"/>
    <d v="2022-06-03T00:00:00"/>
    <x v="7"/>
    <n v="951598"/>
    <x v="0"/>
    <n v="0.5"/>
    <n v="0"/>
    <n v="73.5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42"/>
    <d v="2022-06-04T00:00:00"/>
    <x v="7"/>
    <n v="951598"/>
    <x v="0"/>
    <n v="3"/>
    <n v="0"/>
    <n v="665.52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42"/>
    <d v="2022-06-04T00:00:00"/>
    <x v="7"/>
    <n v="951598"/>
    <x v="0"/>
    <n v="3"/>
    <n v="0"/>
    <n v="665.52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42"/>
    <d v="2022-06-04T00:00:00"/>
    <x v="7"/>
    <n v="951598"/>
    <x v="0"/>
    <n v="3"/>
    <n v="0"/>
    <n v="665.52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43"/>
    <d v="2022-06-06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43"/>
    <d v="2022-06-06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44"/>
    <d v="2022-06-07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4"/>
    <d v="2022-06-07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4"/>
    <d v="2022-06-07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4"/>
    <d v="2022-06-07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4"/>
    <d v="2022-06-07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1.5"/>
    <n v="0"/>
    <n v="403.86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1.25"/>
    <n v="0"/>
    <n v="285.23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1"/>
    <n v="0"/>
    <n v="228.18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1"/>
    <n v="0"/>
    <n v="211.3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6"/>
    <d v="2022-06-14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46"/>
    <d v="2022-06-14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46"/>
    <d v="2022-06-14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47"/>
    <d v="2022-06-16T00:00:00"/>
    <x v="7"/>
    <n v="951598"/>
    <x v="0"/>
    <n v="1"/>
    <n v="0"/>
    <n v="211.3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47"/>
    <d v="2022-06-16T00:00:00"/>
    <x v="7"/>
    <n v="951598"/>
    <x v="0"/>
    <n v="2"/>
    <n v="0"/>
    <n v="422.72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2"/>
    <n v="0"/>
    <n v="302.02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2"/>
    <n v="0"/>
    <n v="302.02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2"/>
    <n v="0"/>
    <n v="302.02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2"/>
    <n v="0"/>
    <n v="302.02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49"/>
    <d v="2022-06-20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49"/>
    <d v="2022-06-20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49"/>
    <d v="2022-06-20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49"/>
    <d v="2022-06-20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49"/>
    <d v="2022-06-20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50"/>
    <d v="2022-06-21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0"/>
    <d v="2022-06-21T00:00:00"/>
    <x v="7"/>
    <n v="951598"/>
    <x v="0"/>
    <n v="1.5"/>
    <n v="0"/>
    <n v="220.6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0"/>
    <d v="2022-06-21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0"/>
    <d v="2022-06-21T00:00:00"/>
    <x v="7"/>
    <n v="951598"/>
    <x v="0"/>
    <n v="2.5"/>
    <n v="0"/>
    <n v="367.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0"/>
    <d v="2022-06-21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-0.75"/>
    <n v="0"/>
    <n v="-201.93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-1"/>
    <n v="0"/>
    <n v="-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-3"/>
    <n v="0"/>
    <n v="-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-3"/>
    <n v="0"/>
    <n v="-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73.5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.5"/>
    <n v="0"/>
    <n v="403.86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2"/>
    <n v="0"/>
    <n v="538.4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.5"/>
    <n v="0"/>
    <n v="403.86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5"/>
    <n v="0"/>
    <n v="1109.2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507"/>
    <s v="LRG Legal / Opex Project Activit"/>
    <s v="Removed - Alice Ashby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507"/>
    <s v="LRG Legal / Opex Project Activit"/>
    <s v="Removed - Alice Ashby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507"/>
    <s v="LRG Legal / Opex Project Activit"/>
    <s v="Removed - Alice Ashby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507"/>
    <s v="LRG Legal / Opex Project Activit"/>
    <s v="Removed - Alice Ashby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507"/>
    <s v="LRG Legal / Opex Project Activit"/>
    <s v="Removed - Alice Ashby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2"/>
    <n v="0"/>
    <n v="538.4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.5"/>
    <n v="0"/>
    <n v="403.86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28.18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28.18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25"/>
    <n v="0"/>
    <n v="57.05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11.3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11.3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11.3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.5"/>
    <n v="0"/>
    <n v="403.86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73.5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.5"/>
    <n v="0"/>
    <n v="397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3.5"/>
    <n v="0"/>
    <n v="927.2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64.92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28.18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507"/>
    <s v="LRG Legal / Opex Project Activit"/>
    <s v="Removed - Alice Ashby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507"/>
    <s v="LRG Legal / Opex Project Activit"/>
    <s v="Removed - Alice Ashby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3"/>
    <n v="0"/>
    <n v="329.25"/>
    <s v="503099"/>
    <s v="BRD Board &amp; SH / Opex Project Activit"/>
    <s v="Ashley Millike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32.46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2"/>
    <d v="2022-06-24T00:00:00"/>
    <x v="7"/>
    <n v="951598"/>
    <x v="0"/>
    <n v="1.5"/>
    <n v="0"/>
    <n v="403.86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2"/>
    <d v="2022-06-24T00:00:00"/>
    <x v="7"/>
    <n v="951598"/>
    <x v="0"/>
    <n v="1.5"/>
    <n v="0"/>
    <n v="403.86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2"/>
    <d v="2022-06-24T00:00:00"/>
    <x v="7"/>
    <n v="951598"/>
    <x v="0"/>
    <n v="2"/>
    <n v="0"/>
    <n v="538.4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3"/>
    <d v="2022-06-27T00:00:00"/>
    <x v="7"/>
    <n v="951598"/>
    <x v="0"/>
    <n v="0"/>
    <n v="0"/>
    <n v="-934.97"/>
    <s v="0"/>
    <s v="LRG Lega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53"/>
    <d v="2022-06-27T00:00:00"/>
    <x v="7"/>
    <n v="951598"/>
    <x v="0"/>
    <n v="0"/>
    <n v="0"/>
    <n v="-45.12"/>
    <s v="0"/>
    <s v="BRD Board &amp; SH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53"/>
    <d v="2022-06-27T00:00:00"/>
    <x v="7"/>
    <n v="951598"/>
    <x v="0"/>
    <n v="0"/>
    <n v="0"/>
    <n v="-827.47"/>
    <s v="0"/>
    <s v="DEL Mjr Pr Exec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53"/>
    <d v="2022-06-27T00:00:00"/>
    <x v="7"/>
    <n v="951598"/>
    <x v="0"/>
    <n v="0"/>
    <n v="0"/>
    <n v="713.83"/>
    <s v="0"/>
    <s v="LG Reg Sup Relation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53"/>
    <d v="2022-06-27T00:00:00"/>
    <x v="7"/>
    <n v="951598"/>
    <x v="0"/>
    <n v="0"/>
    <n v="0"/>
    <n v="425.35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53"/>
    <d v="2022-06-27T00:00:00"/>
    <x v="7"/>
    <n v="951598"/>
    <x v="0"/>
    <n v="0"/>
    <n v="0"/>
    <n v="-522.22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53"/>
    <d v="2022-06-27T00:00:00"/>
    <x v="7"/>
    <n v="951598"/>
    <x v="0"/>
    <n v="0"/>
    <n v="0"/>
    <n v="316.18"/>
    <s v="0"/>
    <s v="NWK Ops &amp; Security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53"/>
    <d v="2022-06-27T00:00:00"/>
    <x v="7"/>
    <n v="951598"/>
    <x v="0"/>
    <n v="0"/>
    <n v="0"/>
    <n v="56.54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53"/>
    <d v="2022-06-27T00:00:00"/>
    <x v="7"/>
    <n v="951598"/>
    <x v="0"/>
    <n v="0"/>
    <n v="0"/>
    <n v="77.709999999999994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54"/>
    <d v="2022-07-01T00:00:00"/>
    <x v="7"/>
    <n v="951598"/>
    <x v="0"/>
    <n v="0.25"/>
    <n v="0"/>
    <n v="54.7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3311 6441"/>
    <s v=" 3311 6441"/>
    <x v="254"/>
    <d v="2022-06-29T00:00:00"/>
    <x v="8"/>
    <n v="612000"/>
    <x v="4"/>
    <n v="0"/>
    <n v="10"/>
    <n v="16500"/>
    <s v="0"/>
    <s v=""/>
    <s v="Advice for a Response to AER - FFR"/>
    <x v="4"/>
    <m/>
    <m/>
    <d v="2025-06-12T00:00:00"/>
    <s v="3"/>
    <x v="0"/>
    <x v="1"/>
    <x v="2"/>
    <s v=""/>
  </r>
  <r>
    <s v="EG.06400.1"/>
    <s v="6005441 1000"/>
    <s v=" 1000"/>
    <x v="255"/>
    <d v="2022-07-05T00:00:00"/>
    <x v="7"/>
    <n v="951598"/>
    <x v="0"/>
    <n v="1"/>
    <n v="0"/>
    <n v="215.03"/>
    <s v="503491"/>
    <s v="ASSEM Pwr Sys Cap / Opex Project Activit"/>
    <s v="Steve Fraser"/>
    <x v="0"/>
    <m/>
    <m/>
    <d v="2025-06-12T00:00:00"/>
    <s v="1"/>
    <x v="0"/>
    <x v="0"/>
    <x v="0"/>
    <s v=""/>
  </r>
  <r>
    <s v="EG.06400.1"/>
    <s v="6005441 1000"/>
    <s v=" 1000"/>
    <x v="256"/>
    <d v="2022-07-06T00:00:00"/>
    <x v="7"/>
    <n v="951598"/>
    <x v="0"/>
    <n v="-2"/>
    <n v="0"/>
    <n v="-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6"/>
    <d v="2022-07-06T00:00:00"/>
    <x v="7"/>
    <n v="951598"/>
    <x v="0"/>
    <n v="2.5"/>
    <n v="0"/>
    <n v="621.8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7"/>
    <d v="2022-07-08T00:00:00"/>
    <x v="7"/>
    <n v="951598"/>
    <x v="0"/>
    <n v="0.25"/>
    <n v="0"/>
    <n v="54.12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57"/>
    <d v="2022-07-08T00:00:00"/>
    <x v="7"/>
    <n v="951598"/>
    <x v="0"/>
    <n v="1.5"/>
    <n v="0"/>
    <n v="240.27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7"/>
    <d v="2022-07-08T00:00:00"/>
    <x v="7"/>
    <n v="951598"/>
    <x v="0"/>
    <n v="0.5"/>
    <n v="0"/>
    <n v="80.09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7"/>
    <d v="2022-07-08T00:00:00"/>
    <x v="7"/>
    <n v="951598"/>
    <x v="0"/>
    <n v="0.5"/>
    <n v="0"/>
    <n v="80.09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7"/>
    <d v="2022-07-08T00:00:00"/>
    <x v="7"/>
    <n v="951598"/>
    <x v="0"/>
    <n v="2"/>
    <n v="0"/>
    <n v="280.33999999999997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7"/>
    <d v="2022-07-08T00:00:00"/>
    <x v="7"/>
    <n v="951598"/>
    <x v="0"/>
    <n v="1"/>
    <n v="0"/>
    <n v="140.16999999999999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7"/>
    <d v="2022-07-08T00:00:00"/>
    <x v="7"/>
    <n v="951598"/>
    <x v="0"/>
    <n v="0.75"/>
    <n v="0"/>
    <n v="105.13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7"/>
    <d v="2022-07-08T00:00:00"/>
    <x v="7"/>
    <n v="951598"/>
    <x v="0"/>
    <n v="1"/>
    <n v="0"/>
    <n v="140.16999999999999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8"/>
    <d v="2022-07-11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8"/>
    <d v="2022-07-11T00:00:00"/>
    <x v="7"/>
    <n v="951598"/>
    <x v="0"/>
    <n v="2"/>
    <n v="0"/>
    <n v="484.1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8"/>
    <d v="2022-07-11T00:00:00"/>
    <x v="7"/>
    <n v="951598"/>
    <x v="0"/>
    <n v="1"/>
    <n v="0"/>
    <n v="226.57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58"/>
    <d v="2022-07-11T00:00:00"/>
    <x v="7"/>
    <n v="951598"/>
    <x v="0"/>
    <n v="0.5"/>
    <n v="0"/>
    <n v="113.2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58"/>
    <d v="2022-07-11T00:00:00"/>
    <x v="7"/>
    <n v="951598"/>
    <x v="0"/>
    <n v="0.5"/>
    <n v="0"/>
    <n v="113.2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58"/>
    <d v="2022-07-11T00:00:00"/>
    <x v="7"/>
    <n v="951598"/>
    <x v="0"/>
    <n v="0.5"/>
    <n v="0"/>
    <n v="113.2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59"/>
    <d v="2022-07-15T00:00:00"/>
    <x v="7"/>
    <n v="951598"/>
    <x v="0"/>
    <n v="0.5"/>
    <n v="0"/>
    <n v="124.38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60"/>
    <d v="2022-07-17T00:00:00"/>
    <x v="7"/>
    <n v="951598"/>
    <x v="0"/>
    <n v="0.25"/>
    <n v="0"/>
    <n v="54.12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61"/>
    <d v="2022-07-18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61"/>
    <d v="2022-07-18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62"/>
    <d v="2022-07-19T00:00:00"/>
    <x v="7"/>
    <n v="951598"/>
    <x v="0"/>
    <n v="2"/>
    <n v="0"/>
    <n v="484.18"/>
    <s v="503395"/>
    <s v="CORSER Tec OT Ap / Opex Project Activit"/>
    <s v="Neminda Dissanayake"/>
    <x v="0"/>
    <m/>
    <m/>
    <d v="2025-06-12T00:00:00"/>
    <s v="1"/>
    <x v="0"/>
    <x v="0"/>
    <x v="0"/>
    <s v=""/>
  </r>
  <r>
    <s v="EG.06400.1"/>
    <s v="6005441 1000"/>
    <s v=" 1000"/>
    <x v="262"/>
    <d v="2022-07-19T00:00:00"/>
    <x v="7"/>
    <n v="951598"/>
    <x v="0"/>
    <n v="0.25"/>
    <n v="0"/>
    <n v="62.19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3311 6441"/>
    <s v=" 3311 6441"/>
    <x v="263"/>
    <d v="2022-06-29T00:00:00"/>
    <x v="8"/>
    <n v="612000"/>
    <x v="4"/>
    <n v="0"/>
    <n v="10"/>
    <n v="-16500"/>
    <s v="0"/>
    <s v=""/>
    <s v="Advice for a Response to AER - FFR"/>
    <x v="4"/>
    <m/>
    <m/>
    <d v="2025-06-12T00:00:00"/>
    <s v="3"/>
    <x v="0"/>
    <x v="1"/>
    <x v="2"/>
    <s v=""/>
  </r>
  <r>
    <s v="EG.06400.1"/>
    <s v="6005441 3311 6441"/>
    <s v=" 3311 6441"/>
    <x v="263"/>
    <d v="2022-07-20T00:00:00"/>
    <x v="8"/>
    <n v="612000"/>
    <x v="4"/>
    <n v="0"/>
    <n v="10"/>
    <n v="15000"/>
    <s v="0"/>
    <s v=""/>
    <s v="Advice for a Response to AER - FFR"/>
    <x v="4"/>
    <m/>
    <m/>
    <d v="2025-06-12T00:00:00"/>
    <s v="3"/>
    <x v="0"/>
    <x v="1"/>
    <x v="2"/>
    <s v=""/>
  </r>
  <r>
    <s v="EG.06400.1"/>
    <s v="6005441 1000"/>
    <s v=" 1000"/>
    <x v="264"/>
    <d v="2022-07-22T00:00:00"/>
    <x v="7"/>
    <n v="951598"/>
    <x v="0"/>
    <n v="0.5"/>
    <n v="0"/>
    <n v="108.24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64"/>
    <d v="2022-07-22T00:00:00"/>
    <x v="7"/>
    <n v="951598"/>
    <x v="0"/>
    <n v="0.5"/>
    <n v="0"/>
    <n v="108.24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65"/>
    <d v="2022-07-24T00:00:00"/>
    <x v="7"/>
    <n v="951598"/>
    <x v="0"/>
    <n v="0.5"/>
    <n v="0"/>
    <n v="107.2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66"/>
    <d v="2022-07-25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66"/>
    <d v="2022-07-25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66"/>
    <d v="2022-07-25T00:00:00"/>
    <x v="7"/>
    <n v="951598"/>
    <x v="0"/>
    <n v="0.5"/>
    <n v="0"/>
    <n v="70.09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66"/>
    <d v="2022-07-25T00:00:00"/>
    <x v="7"/>
    <n v="951598"/>
    <x v="0"/>
    <n v="1"/>
    <n v="0"/>
    <n v="140.16999999999999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67"/>
    <d v="2022-07-26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.5"/>
    <n v="0"/>
    <n v="373.13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.5"/>
    <n v="0"/>
    <n v="373.13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.5"/>
    <n v="0"/>
    <n v="373.13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.5"/>
    <n v="0"/>
    <n v="373.13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.5"/>
    <n v="0"/>
    <n v="373.13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2.5"/>
    <n v="0"/>
    <n v="621.8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.5"/>
    <n v="0"/>
    <n v="373.13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9"/>
    <d v="2022-07-28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69"/>
    <d v="2022-07-28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69"/>
    <d v="2022-07-28T00:00:00"/>
    <x v="7"/>
    <n v="951598"/>
    <x v="0"/>
    <n v="2"/>
    <n v="0"/>
    <n v="432.9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69"/>
    <d v="2022-07-28T00:00:00"/>
    <x v="7"/>
    <n v="951598"/>
    <x v="0"/>
    <n v="2"/>
    <n v="0"/>
    <n v="432.9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70"/>
    <d v="2022-07-29T00:00:00"/>
    <x v="7"/>
    <n v="951598"/>
    <x v="0"/>
    <n v="0.5"/>
    <n v="0"/>
    <n v="70.09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70"/>
    <d v="2022-07-29T00:00:00"/>
    <x v="7"/>
    <n v="951598"/>
    <x v="0"/>
    <n v="1"/>
    <n v="0"/>
    <n v="140.16999999999999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70"/>
    <d v="2022-07-29T00:00:00"/>
    <x v="7"/>
    <n v="951598"/>
    <x v="0"/>
    <n v="2"/>
    <n v="0"/>
    <n v="280.33999999999997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70"/>
    <d v="2022-07-29T00:00:00"/>
    <x v="7"/>
    <n v="951598"/>
    <x v="0"/>
    <n v="1.5"/>
    <n v="0"/>
    <n v="210.2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71"/>
    <d v="2022-08-01T00:00:00"/>
    <x v="7"/>
    <n v="951598"/>
    <x v="0"/>
    <n v="0"/>
    <n v="0"/>
    <n v="26.35"/>
    <s v="0"/>
    <s v="DEL Mjr Pr Exec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71"/>
    <d v="2022-08-01T00:00:00"/>
    <x v="7"/>
    <n v="951598"/>
    <x v="0"/>
    <n v="0"/>
    <n v="0"/>
    <n v="-387.96"/>
    <s v="0"/>
    <s v="LG Reg Sup Relation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71"/>
    <d v="2022-08-01T00:00:00"/>
    <x v="7"/>
    <n v="951598"/>
    <x v="0"/>
    <n v="0"/>
    <n v="0"/>
    <n v="-28.07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71"/>
    <d v="2022-08-01T00:00:00"/>
    <x v="7"/>
    <n v="951598"/>
    <x v="0"/>
    <n v="0"/>
    <n v="0"/>
    <n v="6.46"/>
    <s v="0"/>
    <s v="ASSEM Pwr Sys C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71"/>
    <d v="2022-08-01T00:00:00"/>
    <x v="7"/>
    <n v="951598"/>
    <x v="0"/>
    <n v="0"/>
    <n v="0"/>
    <n v="91.81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71"/>
    <d v="2022-08-01T00:00:00"/>
    <x v="7"/>
    <n v="951598"/>
    <x v="0"/>
    <n v="0"/>
    <n v="0"/>
    <n v="-4.1900000000000004"/>
    <s v="0"/>
    <s v="NWK Ops &amp; Security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71"/>
    <d v="2022-08-01T00:00:00"/>
    <x v="7"/>
    <n v="951598"/>
    <x v="0"/>
    <n v="0"/>
    <n v="0"/>
    <n v="-398.22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71"/>
    <d v="2022-08-01T00:00:00"/>
    <x v="7"/>
    <n v="951598"/>
    <x v="0"/>
    <n v="0"/>
    <n v="0"/>
    <n v="-39.729999999999997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3"/>
    <d v="2022-08-02T00:00:00"/>
    <x v="7"/>
    <n v="951598"/>
    <x v="0"/>
    <n v="2"/>
    <n v="0"/>
    <n v="484.1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73"/>
    <d v="2022-08-02T00:00:00"/>
    <x v="7"/>
    <n v="951598"/>
    <x v="0"/>
    <n v="3"/>
    <n v="0"/>
    <n v="726.27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73"/>
    <d v="2022-08-02T00:00:00"/>
    <x v="7"/>
    <n v="951598"/>
    <x v="0"/>
    <n v="0.75"/>
    <n v="0"/>
    <n v="105.13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74"/>
    <d v="2022-08-05T00:00:00"/>
    <x v="7"/>
    <n v="951598"/>
    <x v="0"/>
    <n v="0.5"/>
    <n v="0"/>
    <n v="124.38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74"/>
    <d v="2022-08-0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74"/>
    <d v="2022-08-0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74"/>
    <d v="2022-08-05T00:00:00"/>
    <x v="7"/>
    <n v="951598"/>
    <x v="0"/>
    <n v="0.5"/>
    <n v="0"/>
    <n v="108.24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74"/>
    <d v="2022-08-05T00:00:00"/>
    <x v="7"/>
    <n v="951598"/>
    <x v="0"/>
    <n v="0.5"/>
    <n v="0"/>
    <n v="124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4"/>
    <d v="2022-08-05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4"/>
    <d v="2022-08-05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4"/>
    <d v="2022-08-05T00:00:00"/>
    <x v="7"/>
    <n v="951598"/>
    <x v="0"/>
    <n v="1"/>
    <n v="0"/>
    <n v="226.57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74"/>
    <d v="2022-08-05T00:00:00"/>
    <x v="7"/>
    <n v="951598"/>
    <x v="0"/>
    <n v="1"/>
    <n v="0"/>
    <n v="214.4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75"/>
    <d v="2022-08-08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75"/>
    <d v="2022-08-08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76"/>
    <d v="2022-08-11T00:00:00"/>
    <x v="7"/>
    <n v="951598"/>
    <x v="0"/>
    <n v="2"/>
    <n v="0"/>
    <n v="484.1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76"/>
    <d v="2022-08-11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76"/>
    <d v="2022-08-11T00:00:00"/>
    <x v="7"/>
    <n v="951598"/>
    <x v="0"/>
    <n v="3"/>
    <n v="0"/>
    <n v="726.27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76"/>
    <d v="2022-08-11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76"/>
    <d v="2022-08-11T00:00:00"/>
    <x v="7"/>
    <n v="951598"/>
    <x v="0"/>
    <n v="0.5"/>
    <n v="0"/>
    <n v="108.24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77"/>
    <d v="2022-08-12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7"/>
    <d v="2022-08-12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7"/>
    <d v="2022-08-12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7"/>
    <d v="2022-08-12T00:00:00"/>
    <x v="7"/>
    <n v="951598"/>
    <x v="0"/>
    <n v="0.5"/>
    <n v="0"/>
    <n v="124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7"/>
    <d v="2022-08-12T00:00:00"/>
    <x v="7"/>
    <n v="951598"/>
    <x v="0"/>
    <n v="0.5"/>
    <n v="0"/>
    <n v="124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8"/>
    <d v="2022-08-15T00:00:00"/>
    <x v="7"/>
    <n v="951598"/>
    <x v="0"/>
    <n v="1"/>
    <n v="0"/>
    <n v="214.4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79"/>
    <d v="2022-08-17T00:00:00"/>
    <x v="7"/>
    <n v="951598"/>
    <x v="0"/>
    <n v="-1"/>
    <n v="0"/>
    <n v="-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9"/>
    <d v="2022-08-17T00:00:00"/>
    <x v="7"/>
    <n v="951598"/>
    <x v="0"/>
    <n v="-2"/>
    <n v="0"/>
    <n v="-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9"/>
    <d v="2022-08-17T00:00:00"/>
    <x v="7"/>
    <n v="951598"/>
    <x v="0"/>
    <n v="-0.5"/>
    <n v="0"/>
    <n v="-124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9"/>
    <d v="2022-08-1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9"/>
    <d v="2022-08-17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0"/>
    <d v="2022-08-18T00:00:00"/>
    <x v="7"/>
    <n v="951598"/>
    <x v="0"/>
    <n v="1"/>
    <n v="0"/>
    <n v="226.57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81"/>
    <d v="2022-08-19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81"/>
    <d v="2022-08-19T00:00:00"/>
    <x v="7"/>
    <n v="951598"/>
    <x v="0"/>
    <n v="2.5"/>
    <n v="0"/>
    <n v="605.23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82"/>
    <d v="2022-08-22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2"/>
    <d v="2022-08-22T00:00:00"/>
    <x v="7"/>
    <n v="951598"/>
    <x v="0"/>
    <n v="1.5"/>
    <n v="0"/>
    <n v="373.13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2"/>
    <d v="2022-08-22T00:00:00"/>
    <x v="7"/>
    <n v="951598"/>
    <x v="0"/>
    <n v="1.5"/>
    <n v="0"/>
    <n v="373.13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2"/>
    <d v="2022-08-22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2"/>
    <d v="2022-08-22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3"/>
    <d v="2022-08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83"/>
    <d v="2022-08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83"/>
    <d v="2022-08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84"/>
    <d v="2022-08-26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4"/>
    <d v="2022-08-26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4"/>
    <d v="2022-08-26T00:00:00"/>
    <x v="7"/>
    <n v="951598"/>
    <x v="0"/>
    <n v="1.5"/>
    <n v="0"/>
    <n v="373.13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5"/>
    <d v="2022-08-29T00:00:00"/>
    <x v="7"/>
    <n v="951598"/>
    <x v="0"/>
    <n v="2"/>
    <n v="0"/>
    <n v="484.1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85"/>
    <d v="2022-08-29T00:00:00"/>
    <x v="7"/>
    <n v="951598"/>
    <x v="0"/>
    <n v="2"/>
    <n v="0"/>
    <n v="484.1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85"/>
    <d v="2022-08-29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85"/>
    <d v="2022-08-29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85"/>
    <d v="2022-08-29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85"/>
    <d v="2022-08-29T00:00:00"/>
    <x v="7"/>
    <n v="951598"/>
    <x v="0"/>
    <n v="1"/>
    <n v="0"/>
    <n v="226.57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86"/>
    <d v="2022-08-31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86"/>
    <d v="2022-08-31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86"/>
    <d v="2022-08-31T00:00:00"/>
    <x v="7"/>
    <n v="951598"/>
    <x v="0"/>
    <n v="2"/>
    <n v="0"/>
    <n v="432.9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86"/>
    <d v="2022-08-31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86"/>
    <d v="2022-08-31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86"/>
    <d v="2022-08-31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86"/>
    <d v="2022-08-31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6"/>
    <d v="2022-08-31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6"/>
    <d v="2022-09-01T00:00:00"/>
    <x v="7"/>
    <n v="951598"/>
    <x v="0"/>
    <n v="0"/>
    <n v="0"/>
    <n v="27.7"/>
    <s v="0"/>
    <s v="LG Reg Sup Relation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86"/>
    <d v="2022-09-01T00:00:00"/>
    <x v="7"/>
    <n v="951598"/>
    <x v="0"/>
    <n v="0"/>
    <n v="0"/>
    <n v="-471.36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86"/>
    <d v="2022-09-01T00:00:00"/>
    <x v="7"/>
    <n v="951598"/>
    <x v="0"/>
    <n v="0"/>
    <n v="0"/>
    <n v="-743.53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86"/>
    <d v="2022-09-01T00:00:00"/>
    <x v="7"/>
    <n v="951598"/>
    <x v="0"/>
    <n v="0"/>
    <n v="0"/>
    <n v="-109.91"/>
    <s v="0"/>
    <s v="NWK Ops &amp; Security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86"/>
    <d v="2022-09-01T00:00:00"/>
    <x v="7"/>
    <n v="951598"/>
    <x v="0"/>
    <n v="0"/>
    <n v="0"/>
    <n v="-1785.37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86"/>
    <d v="2022-09-01T00:00:00"/>
    <x v="7"/>
    <n v="951598"/>
    <x v="0"/>
    <n v="0"/>
    <n v="0"/>
    <n v="-459.7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87"/>
    <d v="2022-09-01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8"/>
    <d v="2022-09-02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88"/>
    <d v="2022-09-02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89"/>
    <d v="2022-09-07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89"/>
    <d v="2022-09-07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90"/>
    <d v="2022-09-09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90"/>
    <d v="2022-09-09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90"/>
    <d v="2022-09-09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91"/>
    <d v="2022-09-11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1"/>
    <d v="2022-09-11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1"/>
    <d v="2022-09-11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2"/>
    <d v="2022-09-16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92"/>
    <d v="2022-09-16T00:00:00"/>
    <x v="7"/>
    <n v="951598"/>
    <x v="0"/>
    <n v="0.5"/>
    <n v="0"/>
    <n v="121.05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92"/>
    <d v="2022-09-16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93"/>
    <d v="2022-09-2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3"/>
    <d v="2022-09-2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3"/>
    <d v="2022-09-2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3"/>
    <d v="2022-09-2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3"/>
    <d v="2022-09-2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3"/>
    <d v="2022-09-2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3"/>
    <d v="2022-09-2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3"/>
    <d v="2022-09-2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3"/>
    <d v="2022-09-2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4"/>
    <d v="2022-09-23T00:00:00"/>
    <x v="7"/>
    <n v="951598"/>
    <x v="0"/>
    <n v="1"/>
    <n v="0"/>
    <n v="214.4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94"/>
    <d v="2022-09-23T00:00:00"/>
    <x v="7"/>
    <n v="951598"/>
    <x v="0"/>
    <n v="6"/>
    <n v="0"/>
    <n v="841.02"/>
    <s v="503372"/>
    <s v="LG Reg Sup Relations / Opex Project Activit"/>
    <s v="Removed - Andrew Evenden"/>
    <x v="0"/>
    <m/>
    <m/>
    <d v="2025-06-12T00:00:00"/>
    <s v="1"/>
    <x v="0"/>
    <x v="0"/>
    <x v="0"/>
    <s v=""/>
  </r>
  <r>
    <s v="EG.06400.1"/>
    <s v="6005441 1000"/>
    <s v=" 1000"/>
    <x v="294"/>
    <d v="2022-09-23T00:00:00"/>
    <x v="7"/>
    <n v="951598"/>
    <x v="0"/>
    <n v="1"/>
    <n v="0"/>
    <n v="140.16999999999999"/>
    <s v="503372"/>
    <s v="LG Reg Sup Relations / Opex Project Activit"/>
    <s v="Removed - Andrew Evenden"/>
    <x v="0"/>
    <m/>
    <m/>
    <d v="2025-06-12T00:00:00"/>
    <s v="1"/>
    <x v="0"/>
    <x v="0"/>
    <x v="0"/>
    <s v=""/>
  </r>
  <r>
    <s v="EG.06400.1"/>
    <s v="6005441 1000"/>
    <s v=" 1000"/>
    <x v="294"/>
    <d v="2022-09-23T00:00:00"/>
    <x v="7"/>
    <n v="951598"/>
    <x v="0"/>
    <n v="1"/>
    <n v="0"/>
    <n v="140.16999999999999"/>
    <s v="503372"/>
    <s v="LG Reg Sup Relations / Opex Project Activit"/>
    <s v="Removed - Andrew Evenden"/>
    <x v="0"/>
    <m/>
    <m/>
    <d v="2025-06-12T00:00:00"/>
    <s v="1"/>
    <x v="0"/>
    <x v="0"/>
    <x v="0"/>
    <s v=""/>
  </r>
  <r>
    <s v="EG.06400.1"/>
    <s v="6005441 1000"/>
    <s v=" 1000"/>
    <x v="295"/>
    <d v="2022-09-28T00:00:00"/>
    <x v="7"/>
    <n v="951598"/>
    <x v="0"/>
    <n v="0.5"/>
    <n v="0"/>
    <n v="113.2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96"/>
    <d v="2022-09-29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6"/>
    <d v="2022-09-29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6"/>
    <d v="2022-09-29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6"/>
    <d v="2022-09-29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6"/>
    <d v="2022-09-29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7"/>
    <d v="2022-09-30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97"/>
    <d v="2022-09-30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97"/>
    <d v="2022-09-30T00:00:00"/>
    <x v="7"/>
    <n v="951598"/>
    <x v="0"/>
    <n v="2.5"/>
    <n v="0"/>
    <n v="400.45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97"/>
    <d v="2022-10-04T00:00:00"/>
    <x v="7"/>
    <n v="951598"/>
    <x v="0"/>
    <n v="0"/>
    <n v="0"/>
    <n v="-20.93"/>
    <s v="0"/>
    <s v="DEL Mjr Pr Exec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97"/>
    <d v="2022-10-04T00:00:00"/>
    <x v="7"/>
    <n v="951598"/>
    <x v="0"/>
    <n v="0"/>
    <n v="0"/>
    <n v="-200.81"/>
    <s v="0"/>
    <s v="LG Reg Sup Relation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97"/>
    <d v="2022-10-04T00:00:00"/>
    <x v="7"/>
    <n v="951598"/>
    <x v="0"/>
    <n v="0"/>
    <n v="0"/>
    <n v="-0.26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97"/>
    <d v="2022-10-04T00:00:00"/>
    <x v="7"/>
    <n v="951598"/>
    <x v="0"/>
    <n v="0"/>
    <n v="0"/>
    <n v="-157.94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97"/>
    <d v="2022-10-04T00:00:00"/>
    <x v="7"/>
    <n v="951598"/>
    <x v="0"/>
    <n v="0"/>
    <n v="0"/>
    <n v="-23.29"/>
    <s v="0"/>
    <s v="NWK Ops &amp; Security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97"/>
    <d v="2022-10-04T00:00:00"/>
    <x v="7"/>
    <n v="951598"/>
    <x v="0"/>
    <n v="0"/>
    <n v="0"/>
    <n v="-989.32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97"/>
    <d v="2022-10-04T00:00:00"/>
    <x v="7"/>
    <n v="951598"/>
    <x v="0"/>
    <n v="0"/>
    <n v="0"/>
    <n v="-64.52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9"/>
    <d v="2022-10-06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99"/>
    <d v="2022-10-06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00"/>
    <d v="2022-10-1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0"/>
    <d v="2022-10-1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0"/>
    <d v="2022-10-1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0"/>
    <d v="2022-10-1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1"/>
    <d v="2022-10-18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1"/>
    <d v="2022-10-18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1"/>
    <d v="2022-10-18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1"/>
    <d v="2022-10-18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1"/>
    <d v="2022-10-18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1"/>
    <d v="2022-10-18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1"/>
    <d v="2022-10-18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2"/>
    <d v="2022-10-24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2"/>
    <d v="2022-10-24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2"/>
    <d v="2022-10-24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3"/>
    <d v="2022-10-27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3"/>
    <d v="2022-10-27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3"/>
    <d v="2022-10-27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3"/>
    <d v="2022-10-27T00:00:00"/>
    <x v="7"/>
    <n v="951598"/>
    <x v="0"/>
    <n v="1.5"/>
    <n v="0"/>
    <n v="363.14"/>
    <s v="503395"/>
    <s v="CORSER Tec OT Ap / Opex Project Activit"/>
    <s v="Neminda Dissanayake"/>
    <x v="0"/>
    <m/>
    <m/>
    <d v="2025-06-12T00:00:00"/>
    <s v="1"/>
    <x v="0"/>
    <x v="0"/>
    <x v="0"/>
    <s v=""/>
  </r>
  <r>
    <s v="EG.06400.1"/>
    <s v="6005441 1000"/>
    <s v=" 1000"/>
    <x v="304"/>
    <d v="2022-10-28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4"/>
    <d v="2022-10-28T00:00:00"/>
    <x v="7"/>
    <n v="951598"/>
    <x v="0"/>
    <n v="0.5"/>
    <n v="0"/>
    <n v="121.05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4"/>
    <d v="2022-10-28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4"/>
    <d v="2022-10-28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4"/>
    <d v="2022-10-28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04"/>
    <d v="2022-10-28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2"/>
    <n v="0"/>
    <n v="484.1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2"/>
    <n v="0"/>
    <n v="320.3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3"/>
    <n v="0"/>
    <n v="67.97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1-01T00:00:00"/>
    <x v="7"/>
    <n v="951598"/>
    <x v="0"/>
    <n v="0"/>
    <n v="0"/>
    <n v="21.11"/>
    <s v="0"/>
    <s v="DEL Mjr Pr Exec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05"/>
    <d v="2022-11-01T00:00:00"/>
    <x v="7"/>
    <n v="951598"/>
    <x v="0"/>
    <n v="0"/>
    <n v="0"/>
    <n v="1131.6500000000001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05"/>
    <d v="2022-11-01T00:00:00"/>
    <x v="7"/>
    <n v="951598"/>
    <x v="0"/>
    <n v="0"/>
    <n v="0"/>
    <n v="208.54"/>
    <s v="0"/>
    <s v="AST Telecommunicatio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05"/>
    <d v="2022-11-01T00:00:00"/>
    <x v="7"/>
    <n v="951598"/>
    <x v="0"/>
    <n v="0"/>
    <n v="0"/>
    <n v="231.55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05"/>
    <d v="2022-11-01T00:00:00"/>
    <x v="7"/>
    <n v="951598"/>
    <x v="0"/>
    <n v="0"/>
    <n v="0"/>
    <n v="12.72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05"/>
    <d v="2022-11-01T00:00:00"/>
    <x v="7"/>
    <n v="951598"/>
    <x v="0"/>
    <n v="0"/>
    <n v="0"/>
    <n v="-46.8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06"/>
    <d v="2022-11-02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6"/>
    <d v="2022-11-02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7"/>
    <d v="2022-11-03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07"/>
    <d v="2022-11-03T00:00:00"/>
    <x v="7"/>
    <n v="951598"/>
    <x v="0"/>
    <n v="1"/>
    <n v="0"/>
    <n v="226.57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7"/>
    <d v="2022-11-03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7"/>
    <d v="2022-11-03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7"/>
    <d v="2022-11-03T00:00:00"/>
    <x v="7"/>
    <n v="951598"/>
    <x v="0"/>
    <n v="0.5"/>
    <n v="0"/>
    <n v="107.52"/>
    <s v="503491"/>
    <s v="ASSEM Pwr Sys Cap / Opex Project Activit"/>
    <s v="Steve Fraser"/>
    <x v="0"/>
    <m/>
    <m/>
    <d v="2025-06-12T00:00:00"/>
    <s v="1"/>
    <x v="0"/>
    <x v="0"/>
    <x v="0"/>
    <s v=""/>
  </r>
  <r>
    <s v="EG.06400.1"/>
    <s v="6005441 1000"/>
    <s v=" 1000"/>
    <x v="308"/>
    <d v="2022-11-04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8"/>
    <d v="2022-11-04T00:00:00"/>
    <x v="7"/>
    <n v="951598"/>
    <x v="0"/>
    <n v="2"/>
    <n v="0"/>
    <n v="484.1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8"/>
    <d v="2022-11-04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9"/>
    <d v="2022-11-08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9"/>
    <d v="2022-11-08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9"/>
    <d v="2022-11-08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0"/>
    <d v="2022-11-11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11"/>
    <d v="2022-11-13T00:00:00"/>
    <x v="7"/>
    <n v="951598"/>
    <x v="0"/>
    <n v="1"/>
    <n v="0"/>
    <n v="214.4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312"/>
    <d v="2022-11-14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2"/>
    <d v="2022-11-14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2"/>
    <d v="2022-11-14T00:00:00"/>
    <x v="7"/>
    <n v="951598"/>
    <x v="0"/>
    <n v="2"/>
    <n v="0"/>
    <n v="484.1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2"/>
    <d v="2022-11-14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3"/>
    <d v="2022-11-15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3"/>
    <d v="2022-11-15T00:00:00"/>
    <x v="7"/>
    <n v="951598"/>
    <x v="0"/>
    <n v="1.5"/>
    <n v="0"/>
    <n v="289.86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3"/>
    <d v="2022-11-15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4"/>
    <d v="2022-11-18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4"/>
    <d v="2022-11-18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5"/>
    <d v="2022-11-21T00:00:00"/>
    <x v="7"/>
    <n v="951598"/>
    <x v="0"/>
    <n v="1.5"/>
    <n v="0"/>
    <n v="240.27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15"/>
    <d v="2022-11-21T00:00:00"/>
    <x v="7"/>
    <n v="951598"/>
    <x v="0"/>
    <n v="0.5"/>
    <n v="0"/>
    <n v="80.09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15"/>
    <d v="2022-11-21T00:00:00"/>
    <x v="7"/>
    <n v="951598"/>
    <x v="0"/>
    <n v="1"/>
    <n v="0"/>
    <n v="160.1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248.75"/>
    <s v="510153"/>
    <s v="DEL Contracted Del / Opex Project Activit"/>
    <s v="Leigh Killmier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3"/>
    <n v="0"/>
    <n v="726.27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7"/>
    <d v="2022-11-28T00:00:00"/>
    <x v="7"/>
    <n v="951598"/>
    <x v="0"/>
    <n v="1"/>
    <n v="0"/>
    <n v="160.1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17"/>
    <d v="2022-11-28T00:00:00"/>
    <x v="7"/>
    <n v="951598"/>
    <x v="0"/>
    <n v="1"/>
    <n v="0"/>
    <n v="160.1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17"/>
    <d v="2022-11-28T00:00:00"/>
    <x v="7"/>
    <n v="951598"/>
    <x v="0"/>
    <n v="1"/>
    <n v="0"/>
    <n v="160.1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17"/>
    <d v="2022-11-28T00:00:00"/>
    <x v="7"/>
    <n v="951598"/>
    <x v="0"/>
    <n v="1"/>
    <n v="0"/>
    <n v="160.1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18"/>
    <d v="2022-11-29T00:00:00"/>
    <x v="7"/>
    <n v="951598"/>
    <x v="0"/>
    <n v="1.5"/>
    <n v="0"/>
    <n v="289.86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8"/>
    <d v="2022-11-29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851598"/>
    <x v="0"/>
    <n v="8"/>
    <n v="0"/>
    <n v="1936.72"/>
    <s v="503222"/>
    <s v="CORSER Tec OT Ap / Opex Project Activit"/>
    <s v="Removed - Punit Singh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2"/>
    <n v="0"/>
    <n v="497.5"/>
    <s v="510153"/>
    <s v="DEL Contracted Del / Opex Project Activit"/>
    <s v="Leigh Killmier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851598"/>
    <x v="0"/>
    <n v="8"/>
    <n v="0"/>
    <n v="1936.72"/>
    <s v="503222"/>
    <s v="CORSER Tec OT Ap / Opex Project Activit"/>
    <s v="Removed - Punit Singh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1"/>
    <n v="0"/>
    <n v="226.57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2-01T00:00:00"/>
    <x v="7"/>
    <n v="951598"/>
    <x v="0"/>
    <n v="0"/>
    <n v="0"/>
    <n v="-282.56"/>
    <s v="0"/>
    <s v="DEL Mjr Pr Exec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851598"/>
    <x v="0"/>
    <n v="0"/>
    <n v="0"/>
    <n v="-325.45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-80.239999999999995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-33.15"/>
    <s v="0"/>
    <s v="ASSEM Pwr Sys C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506.8"/>
    <s v="0"/>
    <s v="AST Telecommunicatio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-488.34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851598"/>
    <x v="0"/>
    <n v="0"/>
    <n v="0"/>
    <n v="-33.29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114.71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3.59"/>
    <s v="0"/>
    <s v="ASSEM Pwr Sys C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118.87"/>
    <s v="0"/>
    <s v="AST Telecommunicatio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-50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-8.6300000000000008"/>
    <s v="0"/>
    <s v="NWK Ops &amp; Security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-129.13999999999999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-264.25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20"/>
    <d v="2022-12-01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21"/>
    <d v="2022-12-02T00:00:00"/>
    <x v="7"/>
    <n v="951598"/>
    <x v="0"/>
    <n v="1.25"/>
    <n v="0"/>
    <n v="302.61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21"/>
    <d v="2022-12-02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22"/>
    <d v="2022-12-05T00:00:00"/>
    <x v="7"/>
    <n v="951598"/>
    <x v="0"/>
    <n v="0.25"/>
    <n v="0"/>
    <n v="62.19"/>
    <s v="510153"/>
    <s v="DEL Contracted Del / Opex Project Activit"/>
    <s v="Leigh Killmier"/>
    <x v="0"/>
    <m/>
    <m/>
    <d v="2025-06-12T00:00:00"/>
    <s v="1"/>
    <x v="0"/>
    <x v="0"/>
    <x v="0"/>
    <s v=""/>
  </r>
  <r>
    <s v="EG.06400.1"/>
    <s v="6005441 1000"/>
    <s v=" 1000"/>
    <x v="323"/>
    <d v="2022-12-07T00:00:00"/>
    <x v="7"/>
    <n v="951598"/>
    <x v="0"/>
    <n v="-0.5"/>
    <n v="0"/>
    <n v="-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23"/>
    <d v="2022-12-07T00:00:00"/>
    <x v="7"/>
    <n v="951598"/>
    <x v="0"/>
    <n v="0.5"/>
    <n v="0"/>
    <n v="113.29"/>
    <s v="502686"/>
    <s v="NWK Planning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24"/>
    <d v="2022-12-09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24"/>
    <d v="2022-12-09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25"/>
    <d v="2022-12-11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25"/>
    <d v="2022-12-11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25"/>
    <d v="2022-12-11T00:00:00"/>
    <x v="7"/>
    <n v="951598"/>
    <x v="0"/>
    <n v="0.5"/>
    <n v="0"/>
    <n v="121.05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26"/>
    <d v="2022-12-13T00:00:00"/>
    <x v="7"/>
    <n v="951598"/>
    <x v="0"/>
    <n v="0.5"/>
    <n v="0"/>
    <n v="57.98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27"/>
    <d v="2022-12-14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28"/>
    <d v="2022-12-19T00:00:00"/>
    <x v="7"/>
    <n v="851598"/>
    <x v="0"/>
    <n v="8"/>
    <n v="0"/>
    <n v="1936.72"/>
    <s v="503222"/>
    <s v="F&amp;T Ops Tech / Opex Project Activit"/>
    <s v="Removed - Punit Singh"/>
    <x v="0"/>
    <m/>
    <m/>
    <d v="2025-06-12T00:00:00"/>
    <s v="1"/>
    <x v="0"/>
    <x v="0"/>
    <x v="0"/>
    <s v=""/>
  </r>
  <r>
    <s v="EG.06400.1"/>
    <s v="6005441 1000"/>
    <s v=" 1000"/>
    <x v="328"/>
    <d v="2022-12-19T00:00:00"/>
    <x v="7"/>
    <n v="951598"/>
    <x v="0"/>
    <n v="0.5"/>
    <n v="0"/>
    <n v="57.98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28"/>
    <d v="2022-12-19T00:00:00"/>
    <x v="7"/>
    <n v="951598"/>
    <x v="0"/>
    <n v="2.5"/>
    <n v="0"/>
    <n v="605.23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28"/>
    <d v="2022-12-19T00:00:00"/>
    <x v="7"/>
    <n v="951598"/>
    <x v="0"/>
    <n v="2"/>
    <n v="0"/>
    <n v="231.9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28"/>
    <d v="2022-12-19T00:00:00"/>
    <x v="7"/>
    <n v="951598"/>
    <x v="0"/>
    <n v="1.5"/>
    <n v="0"/>
    <n v="289.86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28"/>
    <d v="2022-12-19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29"/>
    <d v="2022-12-20T00:00:00"/>
    <x v="7"/>
    <n v="951598"/>
    <x v="0"/>
    <n v="0.5"/>
    <n v="0"/>
    <n v="124.38"/>
    <s v="510153"/>
    <s v="DEL Contracted Del / Opex Project Activit"/>
    <s v="Leigh Killmier"/>
    <x v="0"/>
    <m/>
    <m/>
    <d v="2025-06-12T00:00:00"/>
    <s v="1"/>
    <x v="0"/>
    <x v="0"/>
    <x v="0"/>
    <s v=""/>
  </r>
  <r>
    <s v="EG.06400.1"/>
    <s v="6005441 1000"/>
    <s v=" 1000"/>
    <x v="330"/>
    <d v="2022-12-23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0"/>
    <d v="2022-12-23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1"/>
    <d v="2023-01-09T00:00:00"/>
    <x v="7"/>
    <n v="851598"/>
    <x v="0"/>
    <n v="8"/>
    <n v="0"/>
    <n v="1936.72"/>
    <s v="503222"/>
    <s v="F&amp;T Ops Tech / Opex Project Activit"/>
    <s v="Removed - Punit Singh"/>
    <x v="0"/>
    <m/>
    <m/>
    <d v="2025-06-12T00:00:00"/>
    <s v="1"/>
    <x v="0"/>
    <x v="0"/>
    <x v="0"/>
    <s v=""/>
  </r>
  <r>
    <s v="EG.06400.1"/>
    <s v="6005441 1000"/>
    <s v=" 1000"/>
    <x v="331"/>
    <d v="2023-01-10T00:00:00"/>
    <x v="7"/>
    <n v="951598"/>
    <x v="0"/>
    <n v="0"/>
    <n v="0"/>
    <n v="190.08"/>
    <s v="0"/>
    <s v="LRG Lega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31"/>
    <d v="2023-01-10T00:00:00"/>
    <x v="7"/>
    <n v="851598"/>
    <x v="0"/>
    <n v="0"/>
    <n v="0"/>
    <n v="813.65"/>
    <s v="0"/>
    <s v="F&amp;T Ops Tech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31"/>
    <d v="2023-01-10T00:00:00"/>
    <x v="7"/>
    <n v="951598"/>
    <x v="0"/>
    <n v="0"/>
    <n v="0"/>
    <n v="61.65"/>
    <s v="0"/>
    <s v="NWK Planning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31"/>
    <d v="2023-01-10T00:00:00"/>
    <x v="7"/>
    <n v="951598"/>
    <x v="0"/>
    <n v="0"/>
    <n v="0"/>
    <n v="79.08"/>
    <s v="0"/>
    <s v="AST Telecommunicatio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31"/>
    <d v="2023-01-10T00:00:00"/>
    <x v="7"/>
    <n v="951598"/>
    <x v="0"/>
    <n v="0"/>
    <n v="0"/>
    <n v="521.24"/>
    <s v="0"/>
    <s v="F&amp;T Ops Tech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31"/>
    <d v="2023-01-10T00:00:00"/>
    <x v="7"/>
    <n v="951598"/>
    <x v="0"/>
    <n v="0"/>
    <n v="0"/>
    <n v="19.059999999999999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31"/>
    <d v="2023-01-10T00:00:00"/>
    <x v="7"/>
    <n v="951598"/>
    <x v="0"/>
    <n v="0"/>
    <n v="0"/>
    <n v="-4.6399999999999997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32"/>
    <d v="2023-01-09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32"/>
    <d v="2023-01-09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33"/>
    <d v="2023-01-12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33"/>
    <d v="2023-01-12T00:00:00"/>
    <x v="7"/>
    <n v="951598"/>
    <x v="0"/>
    <n v="0.5"/>
    <n v="0"/>
    <n v="108.24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34"/>
    <d v="2023-01-13T00:00:00"/>
    <x v="7"/>
    <n v="951598"/>
    <x v="0"/>
    <n v="0.5"/>
    <n v="0"/>
    <n v="124.38"/>
    <s v="510153"/>
    <s v="DEL Contracted Del / Opex Project Activit"/>
    <s v="Leigh Killmier"/>
    <x v="0"/>
    <m/>
    <m/>
    <d v="2025-06-12T00:00:00"/>
    <s v="1"/>
    <x v="0"/>
    <x v="0"/>
    <x v="0"/>
    <s v=""/>
  </r>
  <r>
    <s v="EG.06400.1"/>
    <s v="6005441 1000"/>
    <s v=" 1000"/>
    <x v="335"/>
    <d v="2023-01-16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5"/>
    <d v="2023-01-16T00:00:00"/>
    <x v="7"/>
    <n v="951598"/>
    <x v="0"/>
    <n v="2.5"/>
    <n v="0"/>
    <n v="605.23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5"/>
    <d v="2023-01-16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5"/>
    <d v="2023-01-16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6"/>
    <d v="2023-01-19T00:00:00"/>
    <x v="7"/>
    <n v="951598"/>
    <x v="0"/>
    <n v="0.5"/>
    <n v="0"/>
    <n v="107.21"/>
    <s v="503491"/>
    <s v="NWK Capability / Opex Project Activit"/>
    <s v="Steve Fraser"/>
    <x v="0"/>
    <m/>
    <m/>
    <d v="2025-06-12T00:00:00"/>
    <s v="1"/>
    <x v="0"/>
    <x v="0"/>
    <x v="0"/>
    <s v=""/>
  </r>
  <r>
    <s v="EG.06400.1"/>
    <s v="6005441 1000"/>
    <s v=" 1000"/>
    <x v="337"/>
    <d v="2023-01-20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7"/>
    <d v="2023-01-20T00:00:00"/>
    <x v="7"/>
    <n v="951598"/>
    <x v="0"/>
    <n v="1.5"/>
    <n v="0"/>
    <n v="363.14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7"/>
    <d v="2023-01-20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7"/>
    <d v="2023-01-20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7"/>
    <d v="2023-01-20T00:00:00"/>
    <x v="7"/>
    <n v="951598"/>
    <x v="0"/>
    <n v="1.5"/>
    <n v="0"/>
    <n v="324.72000000000003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38"/>
    <d v="2023-01-23T00:00:00"/>
    <x v="7"/>
    <n v="951598"/>
    <x v="0"/>
    <n v="1.5"/>
    <n v="0"/>
    <n v="289.86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38"/>
    <d v="2023-01-23T00:00:00"/>
    <x v="7"/>
    <n v="951598"/>
    <x v="0"/>
    <n v="1.5"/>
    <n v="0"/>
    <n v="289.86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38"/>
    <d v="2023-01-23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38"/>
    <d v="2023-01-23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38"/>
    <d v="2023-01-23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38"/>
    <d v="2023-01-23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39"/>
    <d v="2023-01-27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9"/>
    <d v="2023-01-27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9"/>
    <d v="2023-01-27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0"/>
    <d v="2023-01-28T00:00:00"/>
    <x v="7"/>
    <n v="951598"/>
    <x v="0"/>
    <n v="0.5"/>
    <n v="0"/>
    <n v="57.98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40"/>
    <d v="2023-01-28T00:00:00"/>
    <x v="7"/>
    <n v="951598"/>
    <x v="0"/>
    <n v="2"/>
    <n v="0"/>
    <n v="231.9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40"/>
    <d v="2023-01-28T00:00:00"/>
    <x v="7"/>
    <n v="951598"/>
    <x v="0"/>
    <n v="2"/>
    <n v="0"/>
    <n v="231.9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41"/>
    <d v="2023-01-31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1"/>
    <d v="2023-01-31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1"/>
    <d v="2023-01-31T00:00:00"/>
    <x v="7"/>
    <n v="951598"/>
    <x v="0"/>
    <n v="1.5"/>
    <n v="0"/>
    <n v="363.14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1"/>
    <d v="2023-01-31T00:00:00"/>
    <x v="7"/>
    <n v="951598"/>
    <x v="0"/>
    <n v="1.75"/>
    <n v="0"/>
    <n v="423.66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1"/>
    <d v="2023-01-31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41"/>
    <d v="2023-01-31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41"/>
    <d v="2023-02-01T00:00:00"/>
    <x v="7"/>
    <n v="951598"/>
    <x v="0"/>
    <n v="0"/>
    <n v="0"/>
    <n v="268.14"/>
    <s v="0"/>
    <s v="LRG Lega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41"/>
    <d v="2023-02-01T00:00:00"/>
    <x v="7"/>
    <n v="951598"/>
    <x v="0"/>
    <n v="0"/>
    <n v="0"/>
    <n v="16.64"/>
    <s v="0"/>
    <s v="NWK Capability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41"/>
    <d v="2023-02-01T00:00:00"/>
    <x v="7"/>
    <n v="951598"/>
    <x v="0"/>
    <n v="0"/>
    <n v="0"/>
    <n v="1048.49"/>
    <s v="0"/>
    <s v="AST Telecommunicatio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41"/>
    <d v="2023-02-01T00:00:00"/>
    <x v="7"/>
    <n v="951598"/>
    <x v="0"/>
    <n v="0"/>
    <n v="0"/>
    <n v="1018.71"/>
    <s v="0"/>
    <s v="F&amp;T Ops Tech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41"/>
    <d v="2023-02-01T00:00:00"/>
    <x v="7"/>
    <n v="951598"/>
    <x v="0"/>
    <n v="0"/>
    <n v="0"/>
    <n v="-4.42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41"/>
    <d v="2023-02-01T00:00:00"/>
    <x v="7"/>
    <n v="951598"/>
    <x v="0"/>
    <n v="0"/>
    <n v="0"/>
    <n v="-91.07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42"/>
    <d v="2023-02-01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2"/>
    <d v="2023-02-01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2"/>
    <d v="2023-02-01T00:00:00"/>
    <x v="7"/>
    <n v="851598"/>
    <x v="0"/>
    <n v="4"/>
    <n v="0"/>
    <n v="968.36"/>
    <s v="503339"/>
    <s v="F&amp;T Ops Tech / Opex Project Activit"/>
    <s v="Removed - Dennis Chen"/>
    <x v="0"/>
    <m/>
    <m/>
    <d v="2025-06-12T00:00:00"/>
    <s v="1"/>
    <x v="0"/>
    <x v="0"/>
    <x v="0"/>
    <s v=""/>
  </r>
  <r>
    <s v="EG.06400.1"/>
    <s v="6005441 1000"/>
    <s v=" 1000"/>
    <x v="343"/>
    <d v="2023-02-03T00:00:00"/>
    <x v="7"/>
    <n v="851598"/>
    <x v="0"/>
    <n v="4"/>
    <n v="0"/>
    <n v="968.36"/>
    <s v="503339"/>
    <s v="F&amp;T Ops Tech / Opex Project Activit"/>
    <s v="Removed - Dennis Chen"/>
    <x v="0"/>
    <m/>
    <m/>
    <d v="2025-06-12T00:00:00"/>
    <s v="1"/>
    <x v="0"/>
    <x v="0"/>
    <x v="0"/>
    <s v=""/>
  </r>
  <r>
    <s v="EG.06400.1"/>
    <s v="6005441 1000"/>
    <s v=" 1000"/>
    <x v="343"/>
    <d v="2023-02-03T00:00:00"/>
    <x v="7"/>
    <n v="951598"/>
    <x v="0"/>
    <n v="1"/>
    <n v="0"/>
    <n v="212.23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3"/>
    <d v="2023-02-03T00:00:00"/>
    <x v="7"/>
    <n v="951598"/>
    <x v="0"/>
    <n v="1"/>
    <n v="0"/>
    <n v="212.23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3"/>
    <d v="2023-02-03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3"/>
    <d v="2023-02-03T00:00:00"/>
    <x v="7"/>
    <n v="951598"/>
    <x v="0"/>
    <n v="2.5"/>
    <n v="0"/>
    <n v="605.23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3"/>
    <d v="2023-02-03T00:00:00"/>
    <x v="7"/>
    <n v="951598"/>
    <x v="0"/>
    <n v="2.5"/>
    <n v="0"/>
    <n v="605.23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3"/>
    <d v="2023-02-03T00:00:00"/>
    <x v="7"/>
    <n v="951598"/>
    <x v="0"/>
    <n v="0.5"/>
    <n v="0"/>
    <n v="106.12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3"/>
    <d v="2023-02-03T00:00:00"/>
    <x v="7"/>
    <n v="951598"/>
    <x v="0"/>
    <n v="0.5"/>
    <n v="0"/>
    <n v="106.12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3"/>
    <d v="2023-02-03T00:00:00"/>
    <x v="7"/>
    <n v="951598"/>
    <x v="0"/>
    <n v="0.5"/>
    <n v="0"/>
    <n v="106.12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4"/>
    <d v="2023-02-07T00:00:00"/>
    <x v="7"/>
    <n v="951598"/>
    <x v="0"/>
    <n v="1"/>
    <n v="0"/>
    <n v="242.09"/>
    <s v="503395"/>
    <s v="F&amp;T Ops Tech / Opex Project Activit"/>
    <s v="Neminda Dissanayake"/>
    <x v="0"/>
    <m/>
    <m/>
    <d v="2025-06-12T00:00:00"/>
    <s v="1"/>
    <x v="0"/>
    <x v="0"/>
    <x v="0"/>
    <s v=""/>
  </r>
  <r>
    <s v="EG.06400.1"/>
    <s v="6005441 1000"/>
    <s v=" 1000"/>
    <x v="345"/>
    <d v="2023-02-09T00:00:00"/>
    <x v="7"/>
    <n v="951598"/>
    <x v="0"/>
    <n v="0.5"/>
    <n v="0"/>
    <n v="108.24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0.25"/>
    <n v="0"/>
    <n v="53.06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0.25"/>
    <n v="0"/>
    <n v="53.06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0.25"/>
    <n v="0"/>
    <n v="53.06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0.25"/>
    <n v="0"/>
    <n v="53.06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0.25"/>
    <n v="0"/>
    <n v="53.06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2.5"/>
    <n v="0"/>
    <n v="605.23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7"/>
    <d v="2023-02-14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7"/>
    <d v="2023-02-14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7"/>
    <d v="2023-02-14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7"/>
    <d v="2023-02-14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7"/>
    <d v="2023-02-14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7"/>
    <d v="2023-02-14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8"/>
    <d v="2023-02-16T00:00:00"/>
    <x v="7"/>
    <n v="951110"/>
    <x v="0"/>
    <n v="3"/>
    <n v="0"/>
    <n v="649.44000000000005"/>
    <s v="502530"/>
    <s v="DEL Project Controls / UnReg PWA/Gen Consul"/>
    <s v="Belinda Kightley"/>
    <x v="0"/>
    <m/>
    <m/>
    <d v="2025-06-12T00:00:00"/>
    <s v="1"/>
    <x v="0"/>
    <x v="0"/>
    <x v="0"/>
    <s v=""/>
  </r>
  <r>
    <s v="EG.06400.1"/>
    <s v="6005441 1000"/>
    <s v=" 1000"/>
    <x v="348"/>
    <d v="2023-02-16T00:00:00"/>
    <x v="7"/>
    <n v="951110"/>
    <x v="0"/>
    <n v="0.75"/>
    <n v="0"/>
    <n v="186.56"/>
    <s v="51053"/>
    <s v="DEL Contracted Del / UnReg PWA/Gen Consul"/>
    <s v="Rate Recalc"/>
    <x v="0"/>
    <m/>
    <m/>
    <d v="2025-06-12T00:00:00"/>
    <s v="1"/>
    <x v="0"/>
    <x v="0"/>
    <x v="1"/>
    <s v=""/>
  </r>
  <r>
    <s v="EG.06400.1"/>
    <s v="6005441 1000"/>
    <s v=" 1000"/>
    <x v="348"/>
    <d v="2023-02-16T00:00:00"/>
    <x v="7"/>
    <n v="951110"/>
    <x v="0"/>
    <n v="2"/>
    <n v="0"/>
    <n v="497.5"/>
    <s v="503497"/>
    <s v="DEL Contracted Del / UnReg PWA/Gen Consul"/>
    <s v="Colleen Luck"/>
    <x v="0"/>
    <m/>
    <m/>
    <d v="2025-06-12T00:00:00"/>
    <s v="1"/>
    <x v="0"/>
    <x v="0"/>
    <x v="0"/>
    <s v=""/>
  </r>
  <r>
    <s v="EG.06400.1"/>
    <s v="6005441 1000"/>
    <s v=" 1000"/>
    <x v="348"/>
    <d v="2023-02-16T00:00:00"/>
    <x v="7"/>
    <n v="951110"/>
    <x v="0"/>
    <n v="0.5"/>
    <n v="0"/>
    <n v="124.38"/>
    <s v="503438"/>
    <s v="DEL Contracted Del / UnReg PWA/Gen Consul"/>
    <s v="Emma Grabiec"/>
    <x v="0"/>
    <m/>
    <m/>
    <d v="2025-06-12T00:00:00"/>
    <s v="1"/>
    <x v="0"/>
    <x v="0"/>
    <x v="0"/>
    <s v=""/>
  </r>
  <r>
    <s v="EG.06400.1"/>
    <s v="6005441 1000"/>
    <s v=" 1000"/>
    <x v="348"/>
    <d v="2023-02-16T00:00:00"/>
    <x v="7"/>
    <n v="951110"/>
    <x v="0"/>
    <n v="5.5"/>
    <n v="0"/>
    <n v="1331.5"/>
    <s v="503050"/>
    <s v="CORSER Tec OT Ap / UnReg PWA/Gen Consul"/>
    <s v="Imran Ali"/>
    <x v="0"/>
    <m/>
    <m/>
    <d v="2025-06-12T00:00:00"/>
    <s v="1"/>
    <x v="0"/>
    <x v="0"/>
    <x v="0"/>
    <s v=""/>
  </r>
  <r>
    <s v="EG.06400.1"/>
    <s v="6005441 1000"/>
    <s v=" 1000"/>
    <x v="349"/>
    <d v="2023-02-19T00:00:00"/>
    <x v="7"/>
    <n v="951598"/>
    <x v="0"/>
    <n v="1"/>
    <n v="0"/>
    <n v="115.95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49"/>
    <d v="2023-02-19T00:00:00"/>
    <x v="7"/>
    <n v="951598"/>
    <x v="0"/>
    <n v="0.5"/>
    <n v="0"/>
    <n v="57.98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49"/>
    <d v="2023-02-19T00:00:00"/>
    <x v="7"/>
    <n v="951598"/>
    <x v="0"/>
    <n v="0.5"/>
    <n v="0"/>
    <n v="57.98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49"/>
    <d v="2023-02-19T00:00:00"/>
    <x v="7"/>
    <n v="951598"/>
    <x v="0"/>
    <n v="0.5"/>
    <n v="0"/>
    <n v="57.98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50"/>
    <d v="2023-02-20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0"/>
    <d v="2023-02-20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0"/>
    <d v="2023-02-20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0"/>
    <d v="2023-02-20T00:00:00"/>
    <x v="7"/>
    <n v="951598"/>
    <x v="0"/>
    <n v="1.5"/>
    <n v="0"/>
    <n v="363.14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0"/>
    <d v="2023-02-20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1"/>
    <d v="2023-02-23T00:00:00"/>
    <x v="7"/>
    <n v="951598"/>
    <x v="0"/>
    <n v="2"/>
    <n v="0"/>
    <n v="484.18"/>
    <s v="503395"/>
    <s v="F&amp;T Ops Tech / Opex Project Activit"/>
    <s v="Neminda Dissanayake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3"/>
    <n v="0"/>
    <n v="726.27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1.5"/>
    <n v="0"/>
    <n v="363.14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1.5"/>
    <n v="0"/>
    <n v="363.14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0.5"/>
    <n v="0"/>
    <n v="57.98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0.5"/>
    <n v="0"/>
    <n v="57.98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1"/>
    <n v="0"/>
    <n v="115.95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1"/>
    <n v="0"/>
    <n v="115.95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53"/>
    <d v="2023-02-25T00:00:00"/>
    <x v="7"/>
    <n v="951598"/>
    <x v="0"/>
    <n v="0.5"/>
    <n v="0"/>
    <n v="108.24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53"/>
    <d v="2023-02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53"/>
    <d v="2023-02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54"/>
    <d v="2023-03-01T00:00:00"/>
    <x v="7"/>
    <n v="951598"/>
    <x v="0"/>
    <n v="0"/>
    <n v="0"/>
    <n v="-209.5"/>
    <s v="0"/>
    <s v="LRG Lega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54"/>
    <d v="2023-03-01T00:00:00"/>
    <x v="7"/>
    <n v="951598"/>
    <x v="0"/>
    <n v="0"/>
    <n v="0"/>
    <n v="-242.31"/>
    <s v="0"/>
    <s v="AST Lifecycle &amp;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54"/>
    <d v="2023-03-01T00:00:00"/>
    <x v="7"/>
    <n v="851598"/>
    <x v="0"/>
    <n v="0"/>
    <n v="0"/>
    <n v="389.15"/>
    <s v="0"/>
    <s v="F&amp;T Ops Tech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54"/>
    <d v="2023-03-01T00:00:00"/>
    <x v="7"/>
    <n v="951598"/>
    <x v="0"/>
    <n v="0"/>
    <n v="0"/>
    <n v="161.13"/>
    <s v="0"/>
    <s v="AST Lifecycle &amp;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54"/>
    <d v="2023-03-01T00:00:00"/>
    <x v="7"/>
    <n v="951598"/>
    <x v="0"/>
    <n v="0"/>
    <n v="0"/>
    <n v="604.91999999999996"/>
    <s v="0"/>
    <s v="AST Telecommunicatio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54"/>
    <d v="2023-03-01T00:00:00"/>
    <x v="7"/>
    <n v="951598"/>
    <x v="0"/>
    <n v="0"/>
    <n v="0"/>
    <n v="1654.06"/>
    <s v="0"/>
    <s v="F&amp;T Ops Tech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54"/>
    <d v="2023-03-01T00:00:00"/>
    <x v="7"/>
    <n v="951110"/>
    <x v="0"/>
    <n v="0"/>
    <n v="0"/>
    <n v="61.06"/>
    <s v="0"/>
    <s v="DEL Contracted Del / UnReg PWA/Gen Consul"/>
    <s v="Rate Recalc"/>
    <x v="0"/>
    <m/>
    <m/>
    <d v="2025-06-12T00:00:00"/>
    <s v="1"/>
    <x v="0"/>
    <x v="0"/>
    <x v="1"/>
    <s v=""/>
  </r>
  <r>
    <s v="EG.06400.1"/>
    <s v="6005441 1000"/>
    <s v=" 1000"/>
    <x v="354"/>
    <d v="2023-03-01T00:00:00"/>
    <x v="7"/>
    <n v="951110"/>
    <x v="0"/>
    <n v="0"/>
    <n v="0"/>
    <n v="-128.97999999999999"/>
    <s v="0"/>
    <s v="DEL Project Controls / UnReg PWA/Gen Consul"/>
    <s v="Rate Recalc"/>
    <x v="0"/>
    <m/>
    <m/>
    <d v="2025-06-12T00:00:00"/>
    <s v="1"/>
    <x v="0"/>
    <x v="0"/>
    <x v="1"/>
    <s v=""/>
  </r>
  <r>
    <s v="EG.06400.1"/>
    <s v="6005441 1000"/>
    <s v=" 1000"/>
    <x v="354"/>
    <d v="2023-03-01T00:00:00"/>
    <x v="7"/>
    <n v="951598"/>
    <x v="0"/>
    <n v="0"/>
    <n v="0"/>
    <n v="-128.97999999999999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55"/>
    <d v="2023-03-02T00:00:00"/>
    <x v="7"/>
    <n v="951598"/>
    <x v="0"/>
    <n v="2"/>
    <n v="0"/>
    <n v="484.18"/>
    <s v="503394"/>
    <s v="F&amp;T Ops Tech / Opex Project Activit"/>
    <s v="Dwayne Holloway"/>
    <x v="0"/>
    <m/>
    <m/>
    <d v="2025-06-12T00:00:00"/>
    <s v="1"/>
    <x v="0"/>
    <x v="0"/>
    <x v="0"/>
    <s v=""/>
  </r>
  <r>
    <s v="EG.06400.1"/>
    <s v="6005441 1000"/>
    <s v=" 1000"/>
    <x v="355"/>
    <d v="2023-03-02T00:00:00"/>
    <x v="7"/>
    <n v="951598"/>
    <x v="0"/>
    <n v="2"/>
    <n v="0"/>
    <n v="484.18"/>
    <s v="503394"/>
    <s v="F&amp;T Ops Tech / Opex Project Activit"/>
    <s v="Dwayne Holloway"/>
    <x v="0"/>
    <m/>
    <m/>
    <d v="2025-06-12T00:00:00"/>
    <s v="1"/>
    <x v="0"/>
    <x v="0"/>
    <x v="0"/>
    <s v=""/>
  </r>
  <r>
    <s v="EG.06400.1"/>
    <s v="6005441 1000"/>
    <s v=" 1000"/>
    <x v="356"/>
    <d v="2023-03-06T00:00:00"/>
    <x v="7"/>
    <n v="951598"/>
    <x v="0"/>
    <n v="2.5"/>
    <n v="0"/>
    <n v="605.23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6"/>
    <d v="2023-03-06T00:00:00"/>
    <x v="7"/>
    <n v="951598"/>
    <x v="0"/>
    <n v="1.5"/>
    <n v="0"/>
    <n v="363.14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6"/>
    <d v="2023-03-06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56"/>
    <d v="2023-03-06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56"/>
    <d v="2023-03-06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56"/>
    <d v="2023-03-06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57"/>
    <d v="2023-03-08T00:00:00"/>
    <x v="7"/>
    <n v="951598"/>
    <x v="0"/>
    <n v="2"/>
    <n v="0"/>
    <n v="484.18"/>
    <s v="503394"/>
    <s v="F&amp;T Ops Tech / Opex Project Activit"/>
    <s v="Dwayne Holloway"/>
    <x v="0"/>
    <m/>
    <m/>
    <d v="2025-06-12T00:00:00"/>
    <s v="1"/>
    <x v="0"/>
    <x v="0"/>
    <x v="0"/>
    <s v=""/>
  </r>
  <r>
    <s v="EG.06400.1"/>
    <s v="6005441 1000"/>
    <s v=" 1000"/>
    <x v="358"/>
    <d v="2023-03-09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58"/>
    <d v="2023-03-09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59"/>
    <d v="2023-03-13T00:00:00"/>
    <x v="7"/>
    <n v="951598"/>
    <x v="0"/>
    <n v="1.5"/>
    <n v="0"/>
    <n v="363.14"/>
    <s v="503394"/>
    <s v="F&amp;T Ops Tech / Opex Project Activit"/>
    <s v="Dwayne Holloway"/>
    <x v="0"/>
    <m/>
    <m/>
    <d v="2025-06-12T00:00:00"/>
    <s v="1"/>
    <x v="0"/>
    <x v="0"/>
    <x v="0"/>
    <s v=""/>
  </r>
  <r>
    <s v="EG.06400.1"/>
    <s v="6005441 1000"/>
    <s v=" 1000"/>
    <x v="360"/>
    <d v="2023-03-14T00:00:00"/>
    <x v="7"/>
    <n v="951598"/>
    <x v="0"/>
    <n v="2.5"/>
    <n v="0"/>
    <n v="605.23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0"/>
    <d v="2023-03-14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0"/>
    <d v="2023-03-14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1"/>
    <d v="2023-03-16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1"/>
    <d v="2023-03-16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2"/>
    <d v="2023-03-20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2"/>
    <d v="2023-03-20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2"/>
    <d v="2023-03-20T00:00:00"/>
    <x v="7"/>
    <n v="951598"/>
    <x v="0"/>
    <n v="0.5"/>
    <n v="0"/>
    <n v="121.05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3"/>
    <d v="2023-03-23T00:00:00"/>
    <x v="7"/>
    <n v="951598"/>
    <x v="0"/>
    <n v="1.5"/>
    <n v="0"/>
    <n v="324.72000000000003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64"/>
    <d v="2023-03-24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4"/>
    <d v="2023-03-24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4"/>
    <d v="2023-03-24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4"/>
    <d v="2023-03-24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5"/>
    <d v="2023-03-26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5"/>
    <d v="2023-03-26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5"/>
    <d v="2023-03-26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5"/>
    <d v="2023-03-26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5"/>
    <d v="2023-03-26T00:00:00"/>
    <x v="7"/>
    <n v="951598"/>
    <x v="0"/>
    <n v="0.75"/>
    <n v="0"/>
    <n v="181.57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6"/>
    <d v="2023-03-27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6"/>
    <d v="2023-03-27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6"/>
    <d v="2023-03-27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6"/>
    <d v="2023-03-27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6"/>
    <d v="2023-03-27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6"/>
    <d v="2023-03-27T00:00:00"/>
    <x v="7"/>
    <n v="951598"/>
    <x v="0"/>
    <n v="3"/>
    <n v="0"/>
    <n v="579.7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7"/>
    <d v="2023-03-30T00:00:00"/>
    <x v="7"/>
    <n v="951598"/>
    <x v="0"/>
    <n v="1"/>
    <n v="0"/>
    <n v="115.95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67"/>
    <d v="2023-03-30T00:00:00"/>
    <x v="7"/>
    <n v="951598"/>
    <x v="0"/>
    <n v="1"/>
    <n v="0"/>
    <n v="115.95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67"/>
    <d v="2023-03-30T00:00:00"/>
    <x v="7"/>
    <n v="951598"/>
    <x v="0"/>
    <n v="1"/>
    <n v="0"/>
    <n v="115.95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68"/>
    <d v="2023-03-31T00:00:00"/>
    <x v="7"/>
    <n v="951598"/>
    <x v="0"/>
    <n v="1.5"/>
    <n v="0"/>
    <n v="324.72000000000003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68"/>
    <d v="2023-03-31T00:00:00"/>
    <x v="7"/>
    <n v="951598"/>
    <x v="0"/>
    <n v="1"/>
    <n v="0"/>
    <n v="218.21"/>
    <s v="502975"/>
    <s v="DEL Engineer'g Deliv / Opex Project Activit"/>
    <s v="Chris David"/>
    <x v="0"/>
    <m/>
    <m/>
    <d v="2025-06-12T00:00:00"/>
    <s v="1"/>
    <x v="0"/>
    <x v="0"/>
    <x v="0"/>
    <s v=""/>
  </r>
  <r>
    <s v="EG.06400.1"/>
    <s v="6005441 1000"/>
    <s v=" 1000"/>
    <x v="368"/>
    <d v="2023-03-31T00:00:00"/>
    <x v="7"/>
    <n v="951598"/>
    <x v="0"/>
    <n v="1"/>
    <n v="0"/>
    <n v="218.21"/>
    <s v="502975"/>
    <s v="DEL Engineer'g Deliv / Opex Project Activit"/>
    <s v="Chris David"/>
    <x v="0"/>
    <m/>
    <m/>
    <d v="2025-06-12T00:00:00"/>
    <s v="1"/>
    <x v="0"/>
    <x v="0"/>
    <x v="0"/>
    <s v=""/>
  </r>
  <r>
    <s v="EG.06400.1"/>
    <s v="6005441 1000"/>
    <s v=" 1000"/>
    <x v="368"/>
    <d v="2023-03-31T00:00:00"/>
    <x v="7"/>
    <n v="951598"/>
    <x v="0"/>
    <n v="1"/>
    <n v="0"/>
    <n v="218.21"/>
    <s v="502975"/>
    <s v="DEL Engineer'g Deliv / Opex Project Activit"/>
    <s v="Chris David"/>
    <x v="0"/>
    <m/>
    <m/>
    <d v="2025-06-12T00:00:00"/>
    <s v="1"/>
    <x v="0"/>
    <x v="0"/>
    <x v="0"/>
    <s v=""/>
  </r>
  <r>
    <s v="EG.06400.1"/>
    <s v="6005441 1000"/>
    <s v=" 1000"/>
    <x v="368"/>
    <d v="2023-03-31T00:00:00"/>
    <x v="7"/>
    <n v="951598"/>
    <x v="0"/>
    <n v="1"/>
    <n v="0"/>
    <n v="218.21"/>
    <s v="502975"/>
    <s v="DEL Engineer'g Deliv / Opex Project Activit"/>
    <s v="Chris David"/>
    <x v="0"/>
    <m/>
    <m/>
    <d v="2025-06-12T00:00:00"/>
    <s v="1"/>
    <x v="0"/>
    <x v="0"/>
    <x v="0"/>
    <s v=""/>
  </r>
  <r>
    <s v="EG.06400.1"/>
    <s v="6005441 1000"/>
    <s v=" 1000"/>
    <x v="368"/>
    <d v="2023-03-31T00:00:00"/>
    <x v="7"/>
    <n v="951598"/>
    <x v="0"/>
    <n v="1"/>
    <n v="0"/>
    <n v="218.21"/>
    <s v="502975"/>
    <s v="DEL Engineer'g Deliv / Opex Project Activit"/>
    <s v="Chris David"/>
    <x v="0"/>
    <m/>
    <m/>
    <d v="2025-06-12T00:00:00"/>
    <s v="1"/>
    <x v="0"/>
    <x v="0"/>
    <x v="0"/>
    <s v=""/>
  </r>
  <r>
    <s v="EG.06400.1"/>
    <s v="6005441 1000"/>
    <s v=" 1000"/>
    <x v="368"/>
    <d v="2023-03-31T00:00:00"/>
    <x v="7"/>
    <n v="851598"/>
    <x v="0"/>
    <n v="4"/>
    <n v="0"/>
    <n v="897.68"/>
    <s v="503455"/>
    <s v="DEL Sec Sys Eng / Opex Project Activit"/>
    <s v="Removed - Brian Cabaron"/>
    <x v="0"/>
    <m/>
    <m/>
    <d v="2025-06-12T00:00:00"/>
    <s v="1"/>
    <x v="0"/>
    <x v="0"/>
    <x v="0"/>
    <s v=""/>
  </r>
  <r>
    <s v="EG.06400.1"/>
    <s v="6005441 1000"/>
    <s v=" 1000"/>
    <x v="368"/>
    <d v="2023-04-03T00:00:00"/>
    <x v="7"/>
    <n v="951598"/>
    <x v="0"/>
    <n v="0"/>
    <n v="0"/>
    <n v="44.23"/>
    <s v="0"/>
    <s v="LRG Lega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68"/>
    <d v="2023-04-03T00:00:00"/>
    <x v="7"/>
    <n v="951598"/>
    <x v="0"/>
    <n v="0"/>
    <n v="0"/>
    <n v="20.190000000000001"/>
    <s v="0"/>
    <s v="AST Telecommunicatio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68"/>
    <d v="2023-04-03T00:00:00"/>
    <x v="7"/>
    <n v="951598"/>
    <x v="0"/>
    <n v="0"/>
    <n v="0"/>
    <n v="498.19"/>
    <s v="0"/>
    <s v="F&amp;T Ops Tech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68"/>
    <d v="2023-04-03T00:00:00"/>
    <x v="7"/>
    <n v="851598"/>
    <x v="0"/>
    <n v="0"/>
    <n v="0"/>
    <n v="-10.95"/>
    <s v="0"/>
    <s v="DEL Sec Sys Eng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68"/>
    <d v="2023-04-03T00:00:00"/>
    <x v="7"/>
    <n v="951598"/>
    <x v="0"/>
    <n v="0"/>
    <n v="0"/>
    <n v="-205.52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68"/>
    <d v="2023-04-03T00:00:00"/>
    <x v="7"/>
    <n v="951598"/>
    <x v="0"/>
    <n v="0"/>
    <n v="0"/>
    <n v="-38.68"/>
    <s v="0"/>
    <s v="DEL Engineer'g Deliv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69"/>
    <d v="2023-04-02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9"/>
    <d v="2023-04-02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9"/>
    <d v="2023-04-02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70"/>
    <d v="2023-04-03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70"/>
    <d v="2023-04-03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70"/>
    <d v="2023-04-03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70"/>
    <d v="2023-04-03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71"/>
    <d v="2023-04-05T00:00:00"/>
    <x v="7"/>
    <n v="951598"/>
    <x v="0"/>
    <n v="1"/>
    <n v="0"/>
    <n v="242.09"/>
    <s v="503394"/>
    <s v="F&amp;T Ops Tech / Opex Project Activit"/>
    <s v="Dwayne Holloway"/>
    <x v="0"/>
    <m/>
    <m/>
    <m/>
    <s v="1"/>
    <x v="0"/>
    <x v="0"/>
    <x v="0"/>
    <s v=""/>
  </r>
  <r>
    <s v="EG.06400.1"/>
    <s v="6005441 1000"/>
    <s v=" 1000"/>
    <x v="372"/>
    <d v="2023-04-06T00:00:00"/>
    <x v="7"/>
    <n v="951598"/>
    <x v="0"/>
    <n v="0.5"/>
    <n v="0"/>
    <n v="57.98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372"/>
    <d v="2023-04-06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72"/>
    <d v="2023-04-06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72"/>
    <d v="2023-04-06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73"/>
    <d v="2023-04-07T00:00:00"/>
    <x v="7"/>
    <n v="951598"/>
    <x v="0"/>
    <n v="0.5"/>
    <n v="0"/>
    <n v="57.98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374"/>
    <d v="2023-04-09T00:00:00"/>
    <x v="7"/>
    <n v="951598"/>
    <x v="0"/>
    <n v="2"/>
    <n v="0"/>
    <n v="231.9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374"/>
    <d v="2023-04-09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75"/>
    <d v="2023-04-10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75"/>
    <d v="2023-04-10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75"/>
    <d v="2023-04-10T00:00:00"/>
    <x v="7"/>
    <n v="951598"/>
    <x v="0"/>
    <n v="1.5"/>
    <n v="0"/>
    <n v="363.14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76"/>
    <d v="2023-04-12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76"/>
    <d v="2023-04-12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76"/>
    <d v="2023-04-12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77"/>
    <d v="2023-04-13T00:00:00"/>
    <x v="7"/>
    <n v="851598"/>
    <x v="0"/>
    <n v="1"/>
    <n v="0"/>
    <n v="224.42"/>
    <s v="503455"/>
    <s v="DEL Sec Sys Eng / Opex Project Activit"/>
    <s v="Removed - Brian Cabaron"/>
    <x v="0"/>
    <m/>
    <m/>
    <m/>
    <s v="1"/>
    <x v="0"/>
    <x v="0"/>
    <x v="0"/>
    <s v=""/>
  </r>
  <r>
    <s v="EG.06400.1"/>
    <s v="6005441 1000"/>
    <s v=" 1000"/>
    <x v="378"/>
    <d v="2023-04-14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78"/>
    <d v="2023-04-14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78"/>
    <d v="2023-04-14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79"/>
    <d v="2023-04-16T00:00:00"/>
    <x v="7"/>
    <n v="951598"/>
    <x v="0"/>
    <n v="2"/>
    <n v="0"/>
    <n v="484.18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80"/>
    <d v="2023-04-17T00:00:00"/>
    <x v="7"/>
    <n v="851598"/>
    <x v="0"/>
    <n v="8"/>
    <n v="0"/>
    <n v="1936.72"/>
    <s v="503222"/>
    <s v="F&amp;T Ops Tech / Opex Project Activit"/>
    <s v="Removed - Punit Singh"/>
    <x v="0"/>
    <m/>
    <m/>
    <m/>
    <s v="1"/>
    <x v="0"/>
    <x v="0"/>
    <x v="0"/>
    <s v=""/>
  </r>
  <r>
    <s v="EG.06400.1"/>
    <s v="6005441 1000"/>
    <s v=" 1000"/>
    <x v="381"/>
    <d v="2023-04-18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81"/>
    <d v="2023-04-18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82"/>
    <d v="2023-04-20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82"/>
    <d v="2023-04-20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82"/>
    <d v="2023-04-20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82"/>
    <d v="2023-04-20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83"/>
    <d v="2023-04-27T00:00:00"/>
    <x v="7"/>
    <n v="951598"/>
    <x v="0"/>
    <n v="2"/>
    <n v="0"/>
    <n v="484.18"/>
    <s v="503394"/>
    <s v="F&amp;T Ops Tech / Opex Project Activit"/>
    <s v="Dwayne Holloway"/>
    <x v="0"/>
    <m/>
    <m/>
    <m/>
    <s v="1"/>
    <x v="0"/>
    <x v="0"/>
    <x v="0"/>
    <s v=""/>
  </r>
  <r>
    <s v="EG.06400.1"/>
    <s v="6005441 1000"/>
    <s v=" 1000"/>
    <x v="384"/>
    <d v="2023-04-28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84"/>
    <d v="2023-04-28T00:00:00"/>
    <x v="7"/>
    <n v="951598"/>
    <x v="0"/>
    <n v="2"/>
    <n v="0"/>
    <n v="484.18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84"/>
    <d v="2023-04-28T00:00:00"/>
    <x v="7"/>
    <n v="951598"/>
    <x v="0"/>
    <n v="3"/>
    <n v="0"/>
    <n v="726.27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84"/>
    <d v="2023-04-28T00:00:00"/>
    <x v="7"/>
    <n v="951598"/>
    <x v="0"/>
    <n v="4.5"/>
    <n v="0"/>
    <n v="1089.410000000000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84"/>
    <d v="2023-04-28T00:00:00"/>
    <x v="7"/>
    <n v="951598"/>
    <x v="0"/>
    <n v="0.5"/>
    <n v="0"/>
    <n v="57.98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385"/>
    <d v="2023-05-01T00:00:00"/>
    <x v="7"/>
    <n v="951598"/>
    <x v="0"/>
    <n v="0"/>
    <n v="0"/>
    <n v="41.37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385"/>
    <d v="2023-05-01T00:00:00"/>
    <x v="7"/>
    <n v="851598"/>
    <x v="0"/>
    <n v="0"/>
    <n v="0"/>
    <n v="820.8"/>
    <s v="0"/>
    <s v="F&amp;T Ops Tech / Opex Project Activit"/>
    <s v="Rate Recalc"/>
    <x v="0"/>
    <m/>
    <m/>
    <m/>
    <s v="1"/>
    <x v="0"/>
    <x v="0"/>
    <x v="1"/>
    <s v=""/>
  </r>
  <r>
    <s v="EG.06400.1"/>
    <s v="6005441 1000"/>
    <s v=" 1000"/>
    <x v="385"/>
    <d v="2023-05-01T00:00:00"/>
    <x v="7"/>
    <n v="951598"/>
    <x v="0"/>
    <n v="0"/>
    <n v="0"/>
    <n v="762.8"/>
    <s v="0"/>
    <s v="AST Telecommunicatio / Opex Project Activit"/>
    <s v="Rate Recalc"/>
    <x v="0"/>
    <m/>
    <m/>
    <m/>
    <s v="1"/>
    <x v="0"/>
    <x v="0"/>
    <x v="1"/>
    <s v=""/>
  </r>
  <r>
    <s v="EG.06400.1"/>
    <s v="6005441 1000"/>
    <s v=" 1000"/>
    <x v="385"/>
    <d v="2023-05-01T00:00:00"/>
    <x v="7"/>
    <n v="951598"/>
    <x v="0"/>
    <n v="0"/>
    <n v="0"/>
    <n v="2257.48"/>
    <s v="0"/>
    <s v="F&amp;T Ops Tech / Opex Project Activit"/>
    <s v="Rate Recalc"/>
    <x v="0"/>
    <m/>
    <m/>
    <m/>
    <s v="1"/>
    <x v="0"/>
    <x v="0"/>
    <x v="1"/>
    <s v=""/>
  </r>
  <r>
    <s v="EG.06400.1"/>
    <s v="6005441 1000"/>
    <s v=" 1000"/>
    <x v="385"/>
    <d v="2023-05-01T00:00:00"/>
    <x v="7"/>
    <n v="851598"/>
    <x v="0"/>
    <n v="0"/>
    <n v="0"/>
    <n v="79.45"/>
    <s v="0"/>
    <s v="DEL Sec Sys Eng / Opex Project Activit"/>
    <s v="Rate Recalc"/>
    <x v="0"/>
    <m/>
    <m/>
    <m/>
    <s v="1"/>
    <x v="0"/>
    <x v="0"/>
    <x v="1"/>
    <s v=""/>
  </r>
  <r>
    <s v="EG.06400.1"/>
    <s v="6005441 1000"/>
    <s v=" 1000"/>
    <x v="385"/>
    <d v="2023-05-01T00:00:00"/>
    <x v="7"/>
    <n v="951598"/>
    <x v="0"/>
    <n v="0"/>
    <n v="0"/>
    <n v="-88.36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386"/>
    <d v="2023-05-01T00:00:00"/>
    <x v="7"/>
    <n v="951598"/>
    <x v="0"/>
    <n v="1"/>
    <n v="0"/>
    <n v="115.95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387"/>
    <d v="2023-05-03T00:00:00"/>
    <x v="7"/>
    <n v="951598"/>
    <x v="0"/>
    <n v="2.5"/>
    <n v="0"/>
    <n v="483.1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87"/>
    <d v="2023-05-03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87"/>
    <d v="2023-05-03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88"/>
    <d v="2023-05-04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89"/>
    <d v="2023-05-08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89"/>
    <d v="2023-05-08T00:00:00"/>
    <x v="7"/>
    <n v="951598"/>
    <x v="0"/>
    <n v="1.5"/>
    <n v="0"/>
    <n v="363.14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89"/>
    <d v="2023-05-08T00:00:00"/>
    <x v="7"/>
    <n v="951598"/>
    <x v="0"/>
    <n v="0.5"/>
    <n v="0"/>
    <n v="121.05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89"/>
    <d v="2023-05-08T00:00:00"/>
    <x v="7"/>
    <n v="951598"/>
    <x v="0"/>
    <n v="0.75"/>
    <n v="0"/>
    <n v="181.57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0"/>
    <d v="2023-05-11T00:00:00"/>
    <x v="7"/>
    <n v="951598"/>
    <x v="0"/>
    <n v="0.25"/>
    <n v="0"/>
    <n v="28.99"/>
    <s v="503086"/>
    <s v="LRG Legal / Opex Project Activit"/>
    <s v="Pia Rowe"/>
    <x v="0"/>
    <m/>
    <m/>
    <m/>
    <s v="1"/>
    <x v="0"/>
    <x v="0"/>
    <x v="0"/>
    <s v=""/>
  </r>
  <r>
    <s v="EG.06400.1"/>
    <s v="6005441 1000"/>
    <s v=" 1000"/>
    <x v="391"/>
    <d v="2023-05-14T00:00:00"/>
    <x v="7"/>
    <n v="951598"/>
    <x v="0"/>
    <n v="1.5"/>
    <n v="0"/>
    <n v="363.14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1"/>
    <d v="2023-05-14T00:00:00"/>
    <x v="7"/>
    <n v="951598"/>
    <x v="0"/>
    <n v="1.5"/>
    <n v="0"/>
    <n v="363.14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1"/>
    <d v="2023-05-14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2"/>
    <d v="2023-05-15T00:00:00"/>
    <x v="7"/>
    <n v="951598"/>
    <x v="0"/>
    <n v="4"/>
    <n v="0"/>
    <n v="463.8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393"/>
    <d v="2023-05-18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93"/>
    <d v="2023-05-18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94"/>
    <d v="2023-05-19T00:00:00"/>
    <x v="7"/>
    <n v="951598"/>
    <x v="0"/>
    <n v="0.75"/>
    <n v="0"/>
    <n v="181.57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4"/>
    <d v="2023-05-19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4"/>
    <d v="2023-05-19T00:00:00"/>
    <x v="7"/>
    <n v="951598"/>
    <x v="0"/>
    <n v="0.5"/>
    <n v="0"/>
    <n v="121.05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4"/>
    <d v="2023-05-19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5"/>
    <d v="2023-05-20T00:00:00"/>
    <x v="7"/>
    <n v="951598"/>
    <x v="0"/>
    <n v="1"/>
    <n v="0"/>
    <n v="115.95"/>
    <s v="503086"/>
    <s v="LRG Legal / Opex Project Activit"/>
    <s v="Pia Rowe"/>
    <x v="0"/>
    <m/>
    <m/>
    <m/>
    <s v="1"/>
    <x v="0"/>
    <x v="0"/>
    <x v="0"/>
    <s v=""/>
  </r>
  <r>
    <s v="EG.06400.1"/>
    <s v="6005441 1000"/>
    <s v=" 1000"/>
    <x v="395"/>
    <d v="2023-05-20T00:00:00"/>
    <x v="7"/>
    <n v="951598"/>
    <x v="0"/>
    <n v="1"/>
    <n v="0"/>
    <n v="115.95"/>
    <s v="503086"/>
    <s v="LRG Legal / Opex Project Activit"/>
    <s v="Pia Rowe"/>
    <x v="0"/>
    <m/>
    <m/>
    <m/>
    <s v="1"/>
    <x v="0"/>
    <x v="0"/>
    <x v="0"/>
    <s v=""/>
  </r>
  <r>
    <s v="EG.06400.1"/>
    <s v="6005441 1000"/>
    <s v=" 1000"/>
    <x v="396"/>
    <d v="2023-05-22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96"/>
    <d v="2023-05-22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97"/>
    <d v="2023-05-26T00:00:00"/>
    <x v="7"/>
    <n v="951598"/>
    <x v="0"/>
    <n v="-1"/>
    <n v="0"/>
    <n v="-115.95"/>
    <s v="503086"/>
    <s v="LRG Legal / Opex Project Activit"/>
    <s v="Pia Rowe"/>
    <x v="0"/>
    <m/>
    <m/>
    <m/>
    <s v="1"/>
    <x v="0"/>
    <x v="0"/>
    <x v="0"/>
    <s v=""/>
  </r>
  <r>
    <s v="EG.06400.1"/>
    <s v="6005441 1000"/>
    <s v=" 1000"/>
    <x v="397"/>
    <d v="2023-05-26T00:00:00"/>
    <x v="7"/>
    <n v="951598"/>
    <x v="0"/>
    <n v="1.25"/>
    <n v="0"/>
    <n v="144.94"/>
    <s v="503086"/>
    <s v="LRG Legal / Opex Project Activit"/>
    <s v="Pia Rowe"/>
    <x v="0"/>
    <m/>
    <m/>
    <m/>
    <s v="1"/>
    <x v="0"/>
    <x v="0"/>
    <x v="0"/>
    <s v=""/>
  </r>
  <r>
    <s v="EG.06400.1"/>
    <s v="6005441 1000"/>
    <s v=" 1000"/>
    <x v="397"/>
    <d v="2023-05-26T00:00:00"/>
    <x v="7"/>
    <n v="951598"/>
    <x v="0"/>
    <n v="0.5"/>
    <n v="0"/>
    <n v="57.98"/>
    <s v="503086"/>
    <s v="LRG Legal / Opex Project Activit"/>
    <s v="Pia Rowe"/>
    <x v="0"/>
    <m/>
    <m/>
    <m/>
    <s v="1"/>
    <x v="0"/>
    <x v="0"/>
    <x v="0"/>
    <s v=""/>
  </r>
  <r>
    <s v="EG.06400.1"/>
    <s v="6005441 1000"/>
    <s v=" 1000"/>
    <x v="398"/>
    <d v="2023-05-29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8"/>
    <d v="2023-05-29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8"/>
    <d v="2023-05-29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8"/>
    <d v="2023-05-29T00:00:00"/>
    <x v="7"/>
    <n v="951598"/>
    <x v="0"/>
    <n v="0.5"/>
    <n v="0"/>
    <n v="121.05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8"/>
    <d v="2023-05-29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98"/>
    <d v="2023-05-29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99"/>
    <d v="2023-05-30T00:00:00"/>
    <x v="7"/>
    <n v="951598"/>
    <x v="0"/>
    <n v="2"/>
    <n v="0"/>
    <n v="432.96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99"/>
    <d v="2023-05-30T00:00:00"/>
    <x v="7"/>
    <n v="951598"/>
    <x v="0"/>
    <n v="1.5"/>
    <n v="0"/>
    <n v="324.72000000000003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99"/>
    <d v="2023-05-30T00:00:00"/>
    <x v="7"/>
    <n v="951598"/>
    <x v="0"/>
    <n v="1"/>
    <n v="0"/>
    <n v="216.48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99"/>
    <d v="2023-05-30T00:00:00"/>
    <x v="7"/>
    <n v="951598"/>
    <x v="0"/>
    <n v="3"/>
    <n v="0"/>
    <n v="347.85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400"/>
    <d v="2023-05-31T00:00:00"/>
    <x v="7"/>
    <n v="851598"/>
    <x v="0"/>
    <n v="1"/>
    <n v="0"/>
    <n v="224.42"/>
    <s v="503455"/>
    <s v="DEL Sec Sys Eng / Opex Project Activit"/>
    <s v="Removed - Brian Cabaron"/>
    <x v="0"/>
    <m/>
    <m/>
    <m/>
    <s v="1"/>
    <x v="0"/>
    <x v="0"/>
    <x v="0"/>
    <s v=""/>
  </r>
  <r>
    <s v="EG.06400.1"/>
    <s v="6005441 1000"/>
    <s v=" 1000"/>
    <x v="400"/>
    <d v="2023-05-31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0"/>
    <d v="2023-05-31T00:00:00"/>
    <x v="7"/>
    <n v="951598"/>
    <x v="0"/>
    <n v="2"/>
    <n v="0"/>
    <n v="231.9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00"/>
    <d v="2023-05-31T00:00:00"/>
    <x v="7"/>
    <n v="951598"/>
    <x v="0"/>
    <n v="1"/>
    <n v="0"/>
    <n v="115.95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00"/>
    <d v="2023-05-31T00:00:00"/>
    <x v="7"/>
    <n v="951598"/>
    <x v="0"/>
    <n v="0.75"/>
    <n v="0"/>
    <n v="181.57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0"/>
    <d v="2023-05-31T00:00:00"/>
    <x v="7"/>
    <n v="951598"/>
    <x v="0"/>
    <n v="0.5"/>
    <n v="0"/>
    <n v="121.05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0"/>
    <d v="2023-06-01T00:00:00"/>
    <x v="7"/>
    <n v="951598"/>
    <x v="0"/>
    <n v="0"/>
    <n v="0"/>
    <n v="-486.89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00"/>
    <d v="2023-06-01T00:00:00"/>
    <x v="7"/>
    <n v="951598"/>
    <x v="0"/>
    <n v="0"/>
    <n v="0"/>
    <n v="584.74"/>
    <s v="0"/>
    <s v="AST Telecommunicatio / Opex Project Activit"/>
    <s v="Rate Recalc"/>
    <x v="0"/>
    <m/>
    <m/>
    <m/>
    <s v="1"/>
    <x v="0"/>
    <x v="0"/>
    <x v="1"/>
    <s v=""/>
  </r>
  <r>
    <s v="EG.06400.1"/>
    <s v="6005441 1000"/>
    <s v=" 1000"/>
    <x v="400"/>
    <d v="2023-06-01T00:00:00"/>
    <x v="7"/>
    <n v="951598"/>
    <x v="0"/>
    <n v="0"/>
    <n v="0"/>
    <n v="-13.17"/>
    <s v="0"/>
    <s v="F&amp;T Ops Tech / Opex Project Activit"/>
    <s v="Rate Recalc"/>
    <x v="0"/>
    <m/>
    <m/>
    <m/>
    <s v="1"/>
    <x v="0"/>
    <x v="0"/>
    <x v="1"/>
    <s v=""/>
  </r>
  <r>
    <s v="EG.06400.1"/>
    <s v="6005441 1000"/>
    <s v=" 1000"/>
    <x v="400"/>
    <d v="2023-06-01T00:00:00"/>
    <x v="7"/>
    <n v="851598"/>
    <x v="0"/>
    <n v="0"/>
    <n v="0"/>
    <n v="-14"/>
    <s v="0"/>
    <s v="DEL Sec Sys Eng / Opex Project Activit"/>
    <s v="Rate Recalc"/>
    <x v="0"/>
    <m/>
    <m/>
    <m/>
    <s v="1"/>
    <x v="0"/>
    <x v="0"/>
    <x v="1"/>
    <s v=""/>
  </r>
  <r>
    <s v="EG.06400.1"/>
    <s v="6005441 1000"/>
    <s v=" 1000"/>
    <x v="400"/>
    <d v="2023-06-01T00:00:00"/>
    <x v="7"/>
    <n v="951598"/>
    <x v="0"/>
    <n v="0"/>
    <n v="0"/>
    <n v="-330.96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01"/>
    <d v="2023-06-04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1"/>
    <d v="2023-06-04T00:00:00"/>
    <x v="7"/>
    <n v="951598"/>
    <x v="0"/>
    <n v="1.5"/>
    <n v="0"/>
    <n v="363.14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2"/>
    <d v="2023-06-05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2"/>
    <d v="2023-06-05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2"/>
    <d v="2023-06-05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3"/>
    <d v="2023-06-13T00:00:00"/>
    <x v="7"/>
    <n v="951598"/>
    <x v="0"/>
    <n v="0.5"/>
    <n v="0"/>
    <n v="121.05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3"/>
    <d v="2023-06-13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3"/>
    <d v="2023-06-13T00:00:00"/>
    <x v="7"/>
    <n v="951598"/>
    <x v="0"/>
    <n v="0.5"/>
    <n v="0"/>
    <n v="121.05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3"/>
    <d v="2023-06-13T00:00:00"/>
    <x v="7"/>
    <n v="951598"/>
    <x v="0"/>
    <n v="1.5"/>
    <n v="0"/>
    <n v="363.14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3"/>
    <d v="2023-06-13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3"/>
    <d v="2023-06-13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3"/>
    <d v="2023-06-13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3"/>
    <d v="2023-06-13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4"/>
    <d v="2023-06-16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4"/>
    <d v="2023-06-16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5"/>
    <d v="2023-06-22T00:00:00"/>
    <x v="7"/>
    <n v="951598"/>
    <x v="0"/>
    <n v="2"/>
    <n v="0"/>
    <n v="386.48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5"/>
    <d v="2023-06-22T00:00:00"/>
    <x v="7"/>
    <n v="951598"/>
    <x v="0"/>
    <n v="4"/>
    <n v="0"/>
    <n v="772.9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5"/>
    <d v="2023-06-22T00:00:00"/>
    <x v="7"/>
    <n v="951598"/>
    <x v="0"/>
    <n v="3"/>
    <n v="0"/>
    <n v="579.7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6"/>
    <d v="2023-06-26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6"/>
    <d v="2023-06-26T00:00:00"/>
    <x v="7"/>
    <n v="951598"/>
    <x v="0"/>
    <n v="1.5"/>
    <n v="0"/>
    <n v="363.14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6"/>
    <d v="2023-06-26T00:00:00"/>
    <x v="7"/>
    <n v="951598"/>
    <x v="0"/>
    <n v="3.5"/>
    <n v="0"/>
    <n v="847.32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7"/>
    <d v="2023-06-27T00:00:00"/>
    <x v="7"/>
    <n v="951598"/>
    <x v="0"/>
    <n v="1"/>
    <n v="0"/>
    <n v="115.95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07"/>
    <d v="2023-06-27T00:00:00"/>
    <x v="7"/>
    <n v="951598"/>
    <x v="0"/>
    <n v="0.5"/>
    <n v="0"/>
    <n v="57.98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07"/>
    <d v="2023-06-27T00:00:00"/>
    <x v="7"/>
    <n v="951598"/>
    <x v="0"/>
    <n v="1.25"/>
    <n v="0"/>
    <n v="302.6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7"/>
    <d v="2023-06-27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7"/>
    <d v="2023-06-27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7"/>
    <d v="2023-06-27T00:00:00"/>
    <x v="7"/>
    <n v="951598"/>
    <x v="0"/>
    <n v="0.5"/>
    <n v="0"/>
    <n v="57.98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08"/>
    <d v="2023-06-28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8"/>
    <d v="2023-06-28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8"/>
    <d v="2023-06-28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8"/>
    <d v="2023-06-28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8"/>
    <d v="2023-06-28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8"/>
    <d v="2023-07-03T00:00:00"/>
    <x v="7"/>
    <n v="951598"/>
    <x v="0"/>
    <n v="0"/>
    <n v="0"/>
    <n v="-45.17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08"/>
    <d v="2023-07-03T00:00:00"/>
    <x v="7"/>
    <n v="951598"/>
    <x v="0"/>
    <n v="0"/>
    <n v="0"/>
    <n v="880.97"/>
    <s v="0"/>
    <s v="AST Telecommunicatio / Opex Project Activit"/>
    <s v="Rate Recalc"/>
    <x v="0"/>
    <m/>
    <m/>
    <m/>
    <s v="1"/>
    <x v="0"/>
    <x v="0"/>
    <x v="1"/>
    <s v=""/>
  </r>
  <r>
    <s v="EG.06400.1"/>
    <s v="6005441 1000"/>
    <s v=" 1000"/>
    <x v="408"/>
    <d v="2023-07-03T00:00:00"/>
    <x v="7"/>
    <n v="951598"/>
    <x v="0"/>
    <n v="0"/>
    <n v="0"/>
    <n v="453.63"/>
    <s v="0"/>
    <s v="F&amp;T Ops Tech / Opex Project Activit"/>
    <s v="Rate Recalc"/>
    <x v="0"/>
    <m/>
    <m/>
    <m/>
    <s v="1"/>
    <x v="0"/>
    <x v="0"/>
    <x v="1"/>
    <s v=""/>
  </r>
  <r>
    <s v="EG.06400.1"/>
    <s v="6005441 1000"/>
    <s v=" 1000"/>
    <x v="409"/>
    <d v="2023-07-06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9"/>
    <d v="2023-07-06T00:00:00"/>
    <x v="7"/>
    <n v="951598"/>
    <x v="0"/>
    <n v="0.5"/>
    <n v="0"/>
    <n v="121.1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9"/>
    <d v="2023-07-06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9"/>
    <d v="2023-07-06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9"/>
    <d v="2023-07-06T00:00:00"/>
    <x v="7"/>
    <n v="951598"/>
    <x v="0"/>
    <n v="0.5"/>
    <n v="0"/>
    <n v="126.1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10"/>
    <d v="2023-07-13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10"/>
    <d v="2023-07-13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3311 6451"/>
    <s v=" 3311 6451"/>
    <x v="410"/>
    <d v="2023-07-13T00:00:00"/>
    <x v="9"/>
    <n v="611010"/>
    <x v="5"/>
    <n v="0"/>
    <n v="10"/>
    <n v="44775"/>
    <s v="0"/>
    <s v=""/>
    <s v="FFR Scheme for Dalrymple BESS"/>
    <x v="5"/>
    <m/>
    <m/>
    <m/>
    <s v="3"/>
    <x v="0"/>
    <x v="1"/>
    <x v="2"/>
    <s v=""/>
  </r>
  <r>
    <s v="EG.06400.1"/>
    <s v="6005441 1000"/>
    <s v=" 1000"/>
    <x v="411"/>
    <d v="2023-07-18T00:00:00"/>
    <x v="7"/>
    <n v="951598"/>
    <x v="0"/>
    <n v="0.5"/>
    <n v="0"/>
    <n v="69.2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12"/>
    <d v="2023-07-20T00:00:00"/>
    <x v="7"/>
    <n v="951598"/>
    <x v="0"/>
    <n v="0.5"/>
    <n v="0"/>
    <n v="121.1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12"/>
    <d v="2023-07-20T00:00:00"/>
    <x v="7"/>
    <n v="951598"/>
    <x v="0"/>
    <n v="2"/>
    <n v="0"/>
    <n v="478.82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12"/>
    <d v="2023-07-20T00:00:00"/>
    <x v="7"/>
    <n v="951598"/>
    <x v="0"/>
    <n v="2"/>
    <n v="0"/>
    <n v="478.82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13"/>
    <d v="2023-07-25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13"/>
    <d v="2023-07-25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14"/>
    <d v="2023-07-28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15"/>
    <d v="2023-08-01T00:00:00"/>
    <x v="7"/>
    <n v="951598"/>
    <x v="0"/>
    <n v="0"/>
    <n v="0"/>
    <n v="-12.36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15"/>
    <d v="2023-08-01T00:00:00"/>
    <x v="7"/>
    <n v="951598"/>
    <x v="0"/>
    <n v="0"/>
    <n v="0"/>
    <n v="-4.54"/>
    <s v="0"/>
    <s v="AST Telecommunicatio / Opex Project Activit"/>
    <s v="Rate Recalc"/>
    <x v="0"/>
    <m/>
    <m/>
    <m/>
    <s v="1"/>
    <x v="0"/>
    <x v="0"/>
    <x v="1"/>
    <s v=""/>
  </r>
  <r>
    <s v="EG.06400.1"/>
    <s v="6005441 1000"/>
    <s v=" 1000"/>
    <x v="415"/>
    <d v="2023-08-01T00:00:00"/>
    <x v="7"/>
    <n v="951598"/>
    <x v="0"/>
    <n v="0"/>
    <n v="0"/>
    <n v="132"/>
    <s v="0"/>
    <s v="F&amp;T Ops Tech / Opex Project Activit"/>
    <s v="Rate Recalc"/>
    <x v="0"/>
    <m/>
    <m/>
    <m/>
    <s v="1"/>
    <x v="0"/>
    <x v="0"/>
    <x v="1"/>
    <s v=""/>
  </r>
  <r>
    <s v="EG.06400.1"/>
    <s v="6005441 1000"/>
    <s v=" 1000"/>
    <x v="415"/>
    <d v="2023-08-01T00:00:00"/>
    <x v="7"/>
    <n v="951598"/>
    <x v="0"/>
    <n v="0"/>
    <n v="0"/>
    <n v="-149.30000000000001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16"/>
    <d v="2023-08-01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16"/>
    <d v="2023-08-01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17"/>
    <d v="2023-08-04T00:00:00"/>
    <x v="7"/>
    <n v="951598"/>
    <x v="0"/>
    <n v="1.5"/>
    <n v="0"/>
    <n v="363.32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17"/>
    <d v="2023-08-04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17"/>
    <d v="2023-08-04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17"/>
    <d v="2023-08-04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18"/>
    <d v="2023-08-08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18"/>
    <d v="2023-08-08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18"/>
    <d v="2023-08-08T00:00:00"/>
    <x v="7"/>
    <n v="951598"/>
    <x v="0"/>
    <n v="1.5"/>
    <n v="0"/>
    <n v="378.48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19"/>
    <d v="2023-08-10T00:00:00"/>
    <x v="7"/>
    <n v="951598"/>
    <x v="0"/>
    <n v="2"/>
    <n v="0"/>
    <n v="276.86"/>
    <s v="510285"/>
    <s v="LRG Legal / Opex Project Activit"/>
    <s v="Olivia Romeo"/>
    <x v="0"/>
    <m/>
    <m/>
    <m/>
    <s v="1"/>
    <x v="0"/>
    <x v="0"/>
    <x v="0"/>
    <s v=""/>
  </r>
  <r>
    <s v="EG.06400.1"/>
    <s v="6005441 1000"/>
    <s v=" 1000"/>
    <x v="419"/>
    <d v="2023-08-10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20"/>
    <d v="2023-08-11T00:00:00"/>
    <x v="7"/>
    <n v="951598"/>
    <x v="0"/>
    <n v="-2"/>
    <n v="0"/>
    <n v="-276.86"/>
    <s v="510285"/>
    <s v="LRG Legal / Opex Project Activit"/>
    <s v="Olivia Romeo"/>
    <x v="0"/>
    <m/>
    <m/>
    <m/>
    <s v="1"/>
    <x v="0"/>
    <x v="0"/>
    <x v="0"/>
    <s v=""/>
  </r>
  <r>
    <s v="EG.06400.1"/>
    <s v="6005441 1000"/>
    <s v=" 1000"/>
    <x v="420"/>
    <d v="2023-08-11T00:00:00"/>
    <x v="7"/>
    <n v="951598"/>
    <x v="0"/>
    <n v="3"/>
    <n v="0"/>
    <n v="415.29"/>
    <s v="510285"/>
    <s v="LRG Legal / Opex Project Activit"/>
    <s v="Olivia Romeo"/>
    <x v="0"/>
    <m/>
    <m/>
    <m/>
    <s v="1"/>
    <x v="0"/>
    <x v="0"/>
    <x v="0"/>
    <s v=""/>
  </r>
  <r>
    <s v="EG.06400.1"/>
    <s v="6005441 1000"/>
    <s v=" 1000"/>
    <x v="421"/>
    <d v="2023-08-15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21"/>
    <d v="2023-08-15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21"/>
    <d v="2023-08-15T00:00:00"/>
    <x v="7"/>
    <n v="951598"/>
    <x v="0"/>
    <n v="0.5"/>
    <n v="0"/>
    <n v="126.1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22"/>
    <d v="2023-08-23T00:00:00"/>
    <x v="7"/>
    <n v="951598"/>
    <x v="0"/>
    <n v="2"/>
    <n v="0"/>
    <n v="484.42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23"/>
    <d v="2023-08-24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23"/>
    <d v="2023-08-24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24"/>
    <d v="2023-08-25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24"/>
    <d v="2023-08-25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25"/>
    <d v="2023-08-28T00:00:00"/>
    <x v="7"/>
    <n v="951598"/>
    <x v="0"/>
    <n v="1.5"/>
    <n v="0"/>
    <n v="378.48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25"/>
    <d v="2023-08-28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26"/>
    <d v="2023-08-30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26"/>
    <d v="2023-08-30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27"/>
    <d v="2023-08-31T00:00:00"/>
    <x v="7"/>
    <n v="951598"/>
    <x v="0"/>
    <n v="0.5"/>
    <n v="0"/>
    <n v="69.2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27"/>
    <d v="2023-08-31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27"/>
    <d v="2023-09-01T00:00:00"/>
    <x v="7"/>
    <n v="951598"/>
    <x v="0"/>
    <n v="0"/>
    <n v="0"/>
    <n v="-174.4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27"/>
    <d v="2023-09-01T00:00:00"/>
    <x v="7"/>
    <n v="951598"/>
    <x v="0"/>
    <n v="0"/>
    <n v="0"/>
    <n v="-466.32"/>
    <s v="0"/>
    <s v="AST Telecommunicatio / Opex Project Activit"/>
    <s v="Rate Recalc"/>
    <x v="0"/>
    <m/>
    <m/>
    <m/>
    <s v="1"/>
    <x v="0"/>
    <x v="0"/>
    <x v="1"/>
    <s v=""/>
  </r>
  <r>
    <s v="EG.06400.1"/>
    <s v="6005441 1000"/>
    <s v=" 1000"/>
    <x v="427"/>
    <d v="2023-09-01T00:00:00"/>
    <x v="7"/>
    <n v="951598"/>
    <x v="0"/>
    <n v="0"/>
    <n v="0"/>
    <n v="145.74"/>
    <s v="0"/>
    <s v="F&amp;T Ops Tech / Opex Project Activit"/>
    <s v="Rate Recalc"/>
    <x v="0"/>
    <m/>
    <m/>
    <m/>
    <s v="1"/>
    <x v="0"/>
    <x v="0"/>
    <x v="1"/>
    <s v=""/>
  </r>
  <r>
    <s v="EG.06400.1"/>
    <s v="6005441 1000"/>
    <s v=" 1000"/>
    <x v="427"/>
    <d v="2023-09-01T00:00:00"/>
    <x v="7"/>
    <n v="951598"/>
    <x v="0"/>
    <n v="0"/>
    <n v="0"/>
    <n v="-322.16000000000003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28"/>
    <d v="2023-09-01T00:00:00"/>
    <x v="7"/>
    <n v="951598"/>
    <x v="0"/>
    <n v="0.5"/>
    <n v="0"/>
    <n v="121.1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28"/>
    <d v="2023-09-01T00:00:00"/>
    <x v="7"/>
    <n v="951598"/>
    <x v="0"/>
    <n v="1.25"/>
    <n v="0"/>
    <n v="302.76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29"/>
    <d v="2023-09-07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29"/>
    <d v="2023-09-07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29"/>
    <d v="2023-09-07T00:00:00"/>
    <x v="7"/>
    <n v="951598"/>
    <x v="0"/>
    <n v="0.5"/>
    <n v="0"/>
    <n v="126.1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29"/>
    <d v="2023-09-07T00:00:00"/>
    <x v="7"/>
    <n v="951598"/>
    <x v="0"/>
    <n v="0.5"/>
    <n v="0"/>
    <n v="126.1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29"/>
    <d v="2023-09-07T00:00:00"/>
    <x v="7"/>
    <n v="951598"/>
    <x v="0"/>
    <n v="0.5"/>
    <n v="0"/>
    <n v="126.1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30"/>
    <d v="2023-09-08T00:00:00"/>
    <x v="7"/>
    <n v="951598"/>
    <x v="0"/>
    <n v="4.5"/>
    <n v="0"/>
    <n v="1089.95"/>
    <s v="510267"/>
    <s v="F&amp;T Ops Tech / Opex Project Activit"/>
    <s v="Punit Singh"/>
    <x v="0"/>
    <m/>
    <m/>
    <m/>
    <s v="1"/>
    <x v="0"/>
    <x v="0"/>
    <x v="0"/>
    <s v=""/>
  </r>
  <r>
    <s v="EG.06400.1"/>
    <s v="6005441 1000"/>
    <s v=" 1000"/>
    <x v="430"/>
    <d v="2023-09-08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30"/>
    <d v="2023-09-08T00:00:00"/>
    <x v="7"/>
    <n v="951598"/>
    <x v="0"/>
    <n v="0.5"/>
    <n v="0"/>
    <n v="121.1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30"/>
    <d v="2023-09-08T00:00:00"/>
    <x v="7"/>
    <n v="951598"/>
    <x v="0"/>
    <n v="0.5"/>
    <n v="0"/>
    <n v="121.11"/>
    <s v="503050"/>
    <s v="F&amp;T Ops Tech / Opex Project Activit"/>
    <s v="Imran Ali"/>
    <x v="0"/>
    <m/>
    <m/>
    <m/>
    <s v="1"/>
    <x v="0"/>
    <x v="0"/>
    <x v="0"/>
    <s v=""/>
  </r>
  <r>
    <s v="EG.06400.1"/>
    <s v="6005441 3311 6451"/>
    <s v=" 3311 6451"/>
    <x v="431"/>
    <d v="2023-09-11T00:00:00"/>
    <x v="9"/>
    <n v="611010"/>
    <x v="5"/>
    <n v="0"/>
    <n v="10"/>
    <n v="4477.5"/>
    <s v="0"/>
    <s v=""/>
    <s v="FFR Scheme for Dalrymple BESS"/>
    <x v="5"/>
    <m/>
    <m/>
    <m/>
    <s v="3"/>
    <x v="0"/>
    <x v="1"/>
    <x v="2"/>
    <s v=""/>
  </r>
  <r>
    <s v="EG.06400.1"/>
    <s v="6005441 1000"/>
    <s v=" 1000"/>
    <x v="432"/>
    <d v="2023-09-13T00:00:00"/>
    <x v="7"/>
    <n v="951598"/>
    <x v="0"/>
    <n v="4"/>
    <n v="0"/>
    <n v="968.84"/>
    <s v="510267"/>
    <s v="F&amp;T Ops Tech / Opex Project Activit"/>
    <s v="Punit Singh"/>
    <x v="0"/>
    <m/>
    <m/>
    <m/>
    <s v="1"/>
    <x v="0"/>
    <x v="0"/>
    <x v="0"/>
    <s v=""/>
  </r>
  <r>
    <s v="EG.06400.1"/>
    <s v="6005441 1000"/>
    <s v=" 1000"/>
    <x v="433"/>
    <d v="2023-09-15T00:00:00"/>
    <x v="7"/>
    <n v="951598"/>
    <x v="0"/>
    <n v="0.5"/>
    <n v="0"/>
    <n v="121.1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33"/>
    <d v="2023-09-15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33"/>
    <d v="2023-09-15T00:00:00"/>
    <x v="7"/>
    <n v="951598"/>
    <x v="0"/>
    <n v="1.5"/>
    <n v="0"/>
    <n v="359.12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34"/>
    <d v="2023-09-21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34"/>
    <d v="2023-09-21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35"/>
    <d v="2023-09-27T00:00:00"/>
    <x v="7"/>
    <n v="951598"/>
    <x v="0"/>
    <n v="0.5"/>
    <n v="0"/>
    <n v="126.1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35"/>
    <d v="2023-09-27T00:00:00"/>
    <x v="7"/>
    <n v="951598"/>
    <x v="0"/>
    <n v="0.5"/>
    <n v="0"/>
    <n v="126.1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35"/>
    <d v="2023-09-27T00:00:00"/>
    <x v="7"/>
    <n v="951598"/>
    <x v="0"/>
    <n v="0.5"/>
    <n v="0"/>
    <n v="126.1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36"/>
    <d v="2023-09-29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37"/>
    <d v="2023-10-03T00:00:00"/>
    <x v="7"/>
    <n v="951598"/>
    <x v="0"/>
    <n v="0"/>
    <n v="0"/>
    <n v="-103.21"/>
    <s v="0"/>
    <s v="AST Telecommunicatio / Opex Project Activit"/>
    <s v="Rate Recalc"/>
    <x v="0"/>
    <m/>
    <m/>
    <m/>
    <s v="1"/>
    <x v="0"/>
    <x v="0"/>
    <x v="1"/>
    <s v=""/>
  </r>
  <r>
    <s v="EG.06400.1"/>
    <s v="6005441 1000"/>
    <s v=" 1000"/>
    <x v="437"/>
    <d v="2023-10-03T00:00:00"/>
    <x v="7"/>
    <n v="951598"/>
    <x v="0"/>
    <n v="0"/>
    <n v="0"/>
    <n v="387.87"/>
    <s v="0"/>
    <s v="F&amp;T Ops Tech / Opex Project Activit"/>
    <s v="Rate Recalc"/>
    <x v="0"/>
    <m/>
    <m/>
    <m/>
    <s v="1"/>
    <x v="0"/>
    <x v="0"/>
    <x v="1"/>
    <s v=""/>
  </r>
  <r>
    <s v="EG.06400.1"/>
    <s v="6005441 1000"/>
    <s v=" 1000"/>
    <x v="437"/>
    <d v="2023-10-03T00:00:00"/>
    <x v="7"/>
    <n v="951598"/>
    <x v="0"/>
    <n v="0"/>
    <n v="0"/>
    <n v="-50.51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38"/>
    <d v="2023-10-03T00:00:00"/>
    <x v="7"/>
    <n v="951598"/>
    <x v="0"/>
    <n v="0.5"/>
    <n v="0"/>
    <n v="69.2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38"/>
    <d v="2023-10-03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39"/>
    <d v="2023-10-04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40"/>
    <d v="2023-10-05T00:00:00"/>
    <x v="7"/>
    <n v="951598"/>
    <x v="0"/>
    <n v="1.5"/>
    <n v="0"/>
    <n v="359.12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41"/>
    <d v="2023-10-12T00:00:00"/>
    <x v="7"/>
    <n v="951598"/>
    <x v="0"/>
    <n v="0.5"/>
    <n v="0"/>
    <n v="69.2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42"/>
    <d v="2023-10-13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42"/>
    <d v="2023-10-13T00:00:00"/>
    <x v="7"/>
    <n v="951598"/>
    <x v="0"/>
    <n v="0.5"/>
    <n v="0"/>
    <n v="126.1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43"/>
    <d v="2023-10-18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44"/>
    <d v="2023-10-20T00:00:00"/>
    <x v="7"/>
    <n v="951598"/>
    <x v="0"/>
    <n v="1.5"/>
    <n v="0"/>
    <n v="207.65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44"/>
    <d v="2023-10-20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44"/>
    <d v="2023-10-20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44"/>
    <d v="2023-10-20T00:00:00"/>
    <x v="7"/>
    <n v="951598"/>
    <x v="0"/>
    <n v="1.5"/>
    <n v="0"/>
    <n v="207.65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45"/>
    <d v="2023-10-22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45"/>
    <d v="2023-10-22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46"/>
    <d v="2023-10-24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47"/>
    <d v="2023-10-27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47"/>
    <d v="2023-10-27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48"/>
    <d v="2023-11-01T00:00:00"/>
    <x v="7"/>
    <n v="951598"/>
    <x v="0"/>
    <n v="0"/>
    <n v="0"/>
    <n v="-265.41000000000003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48"/>
    <d v="2023-11-01T00:00:00"/>
    <x v="7"/>
    <n v="951598"/>
    <x v="0"/>
    <n v="0"/>
    <n v="0"/>
    <n v="232.23"/>
    <s v="0"/>
    <s v="AST Telecommunicatio / Opex Project Activit"/>
    <s v="Rate Recalc"/>
    <x v="0"/>
    <m/>
    <m/>
    <m/>
    <s v="1"/>
    <x v="0"/>
    <x v="0"/>
    <x v="1"/>
    <s v=""/>
  </r>
  <r>
    <s v="EG.06400.1"/>
    <s v="6005441 1000"/>
    <s v=" 1000"/>
    <x v="448"/>
    <d v="2023-11-01T00:00:00"/>
    <x v="7"/>
    <n v="951598"/>
    <x v="0"/>
    <n v="0"/>
    <n v="0"/>
    <n v="99.65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48"/>
    <d v="2023-11-01T00:00:00"/>
    <x v="7"/>
    <n v="951598"/>
    <x v="0"/>
    <n v="0"/>
    <n v="0"/>
    <n v="0.04"/>
    <s v="0"/>
    <s v="AST Telecommunicatio / Opex Project Activit"/>
    <s v="Rate Recalc"/>
    <x v="0"/>
    <m/>
    <m/>
    <m/>
    <s v="1"/>
    <x v="0"/>
    <x v="0"/>
    <x v="1"/>
    <s v=""/>
  </r>
  <r>
    <s v="EG.06400.1"/>
    <s v="6005441 1000"/>
    <s v=" 1000"/>
    <x v="448"/>
    <d v="2023-11-01T00:00:00"/>
    <x v="7"/>
    <n v="951598"/>
    <x v="0"/>
    <n v="0"/>
    <n v="0"/>
    <n v="0.09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49"/>
    <d v="2023-11-02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49"/>
    <d v="2023-11-02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49"/>
    <d v="2023-11-02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0"/>
    <d v="2023-11-10T00:00:00"/>
    <x v="7"/>
    <n v="951598"/>
    <x v="0"/>
    <n v="1.5"/>
    <n v="0"/>
    <n v="378.48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50"/>
    <d v="2023-11-10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0"/>
    <d v="2023-11-10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1"/>
    <d v="2023-11-16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2"/>
    <d v="2023-11-24T00:00:00"/>
    <x v="7"/>
    <n v="951598"/>
    <x v="0"/>
    <n v="2"/>
    <n v="0"/>
    <n v="478.82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3"/>
    <d v="2023-11-30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3"/>
    <d v="2023-12-01T00:00:00"/>
    <x v="7"/>
    <n v="951598"/>
    <x v="0"/>
    <n v="0"/>
    <n v="0"/>
    <n v="-32.56"/>
    <s v="0"/>
    <s v="AST Telecommunicatio / Opex Project Activit"/>
    <s v="Rate Recalc"/>
    <x v="0"/>
    <m/>
    <m/>
    <m/>
    <s v="1"/>
    <x v="0"/>
    <x v="0"/>
    <x v="1"/>
    <s v=""/>
  </r>
  <r>
    <s v="EG.06400.1"/>
    <s v="6005441 1000"/>
    <s v=" 1000"/>
    <x v="453"/>
    <d v="2023-12-01T00:00:00"/>
    <x v="7"/>
    <n v="951598"/>
    <x v="0"/>
    <n v="0"/>
    <n v="0"/>
    <n v="182.89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54"/>
    <d v="2023-12-01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4"/>
    <d v="2023-12-01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4"/>
    <d v="2023-12-01T00:00:00"/>
    <x v="7"/>
    <n v="951598"/>
    <x v="0"/>
    <n v="2"/>
    <n v="0"/>
    <n v="538.76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5"/>
    <d v="2023-12-11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5"/>
    <d v="2023-12-11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5"/>
    <d v="2023-12-11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6"/>
    <d v="2023-12-14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7"/>
    <d v="2023-12-18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7"/>
    <d v="2023-12-18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7"/>
    <d v="2023-12-18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7"/>
    <d v="2023-12-18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7"/>
    <d v="2023-12-18T00:00:00"/>
    <x v="7"/>
    <n v="951598"/>
    <x v="0"/>
    <n v="4"/>
    <n v="0"/>
    <n v="553.72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457"/>
    <d v="2023-12-18T00:00:00"/>
    <x v="7"/>
    <n v="951598"/>
    <x v="0"/>
    <n v="1"/>
    <n v="0"/>
    <n v="138.43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458"/>
    <d v="2023-12-20T00:00:00"/>
    <x v="7"/>
    <n v="951598"/>
    <x v="0"/>
    <n v="0.5"/>
    <n v="0"/>
    <n v="69.2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59"/>
    <d v="2023-12-21T00:00:00"/>
    <x v="7"/>
    <n v="951598"/>
    <x v="0"/>
    <n v="1"/>
    <n v="0"/>
    <n v="138.43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459"/>
    <d v="2023-12-21T00:00:00"/>
    <x v="7"/>
    <n v="951598"/>
    <x v="0"/>
    <n v="1"/>
    <n v="0"/>
    <n v="138.43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459"/>
    <d v="2023-12-21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9"/>
    <d v="2023-12-21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9"/>
    <d v="2023-12-21T00:00:00"/>
    <x v="7"/>
    <n v="951598"/>
    <x v="0"/>
    <n v="2"/>
    <n v="0"/>
    <n v="478.82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9"/>
    <d v="2023-12-21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60"/>
    <d v="2024-01-10T00:00:00"/>
    <x v="7"/>
    <n v="951598"/>
    <x v="0"/>
    <n v="0"/>
    <n v="0"/>
    <n v="12.5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60"/>
    <d v="2024-01-10T00:00:00"/>
    <x v="7"/>
    <n v="951598"/>
    <x v="0"/>
    <n v="0"/>
    <n v="0"/>
    <n v="1021.06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460"/>
    <d v="2024-01-10T00:00:00"/>
    <x v="7"/>
    <n v="951598"/>
    <x v="0"/>
    <n v="0"/>
    <n v="0"/>
    <n v="684.89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61"/>
    <d v="2024-01-11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61"/>
    <d v="2024-01-11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61"/>
    <d v="2024-01-11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62"/>
    <d v="2024-01-12T00:00:00"/>
    <x v="7"/>
    <n v="951598"/>
    <x v="0"/>
    <n v="0.5"/>
    <n v="0"/>
    <n v="69.2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63"/>
    <d v="2024-01-14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63"/>
    <d v="2024-01-14T00:00:00"/>
    <x v="7"/>
    <n v="951598"/>
    <x v="0"/>
    <n v="1.5"/>
    <n v="0"/>
    <n v="404.07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64"/>
    <d v="2024-01-18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65"/>
    <d v="2024-01-25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65"/>
    <d v="2024-01-25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65"/>
    <d v="2024-01-25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66"/>
    <d v="2024-01-29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66"/>
    <d v="2024-01-29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66"/>
    <d v="2024-01-29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66"/>
    <d v="2024-01-29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67"/>
    <d v="2024-02-01T00:00:00"/>
    <x v="7"/>
    <n v="951598"/>
    <x v="0"/>
    <n v="0"/>
    <n v="0"/>
    <n v="-7.54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67"/>
    <d v="2024-02-01T00:00:00"/>
    <x v="7"/>
    <n v="951598"/>
    <x v="0"/>
    <n v="0"/>
    <n v="0"/>
    <n v="508.28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467"/>
    <d v="2024-02-01T00:00:00"/>
    <x v="7"/>
    <n v="951598"/>
    <x v="0"/>
    <n v="0"/>
    <n v="0"/>
    <n v="237.16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68"/>
    <d v="2024-02-02T00:00:00"/>
    <x v="7"/>
    <n v="951598"/>
    <x v="0"/>
    <n v="0.25"/>
    <n v="0"/>
    <n v="59.85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69"/>
    <d v="2024-02-05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69"/>
    <d v="2024-02-05T00:00:00"/>
    <x v="7"/>
    <n v="951598"/>
    <x v="0"/>
    <n v="2"/>
    <n v="0"/>
    <n v="538.76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0"/>
    <d v="2024-02-16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71"/>
    <d v="2024-02-19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1"/>
    <d v="2024-02-19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2"/>
    <d v="2024-02-29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72"/>
    <d v="2024-02-29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72"/>
    <d v="2024-02-29T00:00:00"/>
    <x v="7"/>
    <n v="951598"/>
    <x v="0"/>
    <n v="0.75"/>
    <n v="0"/>
    <n v="179.56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72"/>
    <d v="2024-03-01T00:00:00"/>
    <x v="7"/>
    <n v="951598"/>
    <x v="0"/>
    <n v="0"/>
    <n v="0"/>
    <n v="115.59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472"/>
    <d v="2024-03-01T00:00:00"/>
    <x v="7"/>
    <n v="951598"/>
    <x v="0"/>
    <n v="0"/>
    <n v="0"/>
    <n v="125.05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73"/>
    <d v="2024-03-01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3"/>
    <d v="2024-03-01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3"/>
    <d v="2024-03-01T00:00:00"/>
    <x v="7"/>
    <n v="951598"/>
    <x v="0"/>
    <n v="1"/>
    <n v="0"/>
    <n v="239.4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74"/>
    <d v="2024-03-08T00:00:00"/>
    <x v="7"/>
    <n v="951598"/>
    <x v="0"/>
    <n v="0.5"/>
    <n v="0"/>
    <n v="119.7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74"/>
    <d v="2024-03-08T00:00:00"/>
    <x v="7"/>
    <n v="951598"/>
    <x v="0"/>
    <n v="0.5"/>
    <n v="0"/>
    <n v="119.7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75"/>
    <d v="2024-03-15T00:00:00"/>
    <x v="7"/>
    <n v="951598"/>
    <x v="0"/>
    <n v="0.5"/>
    <n v="0"/>
    <n v="119.7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76"/>
    <d v="2024-03-18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6"/>
    <d v="2024-03-18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7"/>
    <d v="2024-03-22T00:00:00"/>
    <x v="7"/>
    <n v="951598"/>
    <x v="0"/>
    <n v="1"/>
    <n v="0"/>
    <n v="239.4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77"/>
    <d v="2024-03-22T00:00:00"/>
    <x v="7"/>
    <n v="951598"/>
    <x v="0"/>
    <n v="1"/>
    <n v="0"/>
    <n v="239.4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78"/>
    <d v="2024-03-25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8"/>
    <d v="2024-03-25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8"/>
    <d v="2024-03-25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9"/>
    <d v="2024-03-28T00:00:00"/>
    <x v="7"/>
    <n v="951598"/>
    <x v="0"/>
    <n v="0.25"/>
    <n v="0"/>
    <n v="59.85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80"/>
    <d v="2024-03-31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80"/>
    <d v="2024-04-02T00:00:00"/>
    <x v="7"/>
    <n v="951598"/>
    <x v="0"/>
    <n v="0"/>
    <n v="0"/>
    <n v="205.99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480"/>
    <d v="2024-04-02T00:00:00"/>
    <x v="7"/>
    <n v="951598"/>
    <x v="0"/>
    <n v="0"/>
    <n v="0"/>
    <n v="240.29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80"/>
    <d v="2024-04-02T00:00:00"/>
    <x v="7"/>
    <n v="951598"/>
    <x v="0"/>
    <n v="0"/>
    <n v="0"/>
    <n v="7.0000000000000007E-2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480"/>
    <d v="2024-04-02T00:00:00"/>
    <x v="7"/>
    <n v="951598"/>
    <x v="0"/>
    <n v="0"/>
    <n v="0"/>
    <n v="7.0000000000000007E-2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81"/>
    <d v="2024-04-05T00:00:00"/>
    <x v="7"/>
    <n v="951598"/>
    <x v="0"/>
    <n v="1"/>
    <n v="0"/>
    <n v="239.4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82"/>
    <d v="2024-04-08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82"/>
    <d v="2024-04-08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83"/>
    <d v="2024-04-11T00:00:00"/>
    <x v="7"/>
    <n v="951598"/>
    <x v="0"/>
    <n v="0.5"/>
    <n v="0"/>
    <n v="119.7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83"/>
    <d v="2024-04-11T00:00:00"/>
    <x v="7"/>
    <n v="951598"/>
    <x v="0"/>
    <n v="0.5"/>
    <n v="0"/>
    <n v="119.7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84"/>
    <d v="2024-04-13T00:00:00"/>
    <x v="7"/>
    <n v="951598"/>
    <x v="0"/>
    <n v="2"/>
    <n v="0"/>
    <n v="276.86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84"/>
    <d v="2024-04-13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85"/>
    <d v="2024-04-15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86"/>
    <d v="2024-04-19T00:00:00"/>
    <x v="7"/>
    <n v="951598"/>
    <x v="0"/>
    <n v="1"/>
    <n v="0"/>
    <n v="239.4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87"/>
    <d v="2024-04-22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88"/>
    <d v="2024-04-26T00:00:00"/>
    <x v="7"/>
    <n v="951598"/>
    <x v="0"/>
    <n v="0.75"/>
    <n v="0"/>
    <n v="179.56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89"/>
    <d v="2024-04-30T00:00:00"/>
    <x v="7"/>
    <n v="951598"/>
    <x v="0"/>
    <n v="0.5"/>
    <n v="0"/>
    <n v="69.2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89"/>
    <d v="2024-05-01T00:00:00"/>
    <x v="7"/>
    <n v="951598"/>
    <x v="0"/>
    <n v="0"/>
    <n v="0"/>
    <n v="-45.44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89"/>
    <d v="2024-05-01T00:00:00"/>
    <x v="7"/>
    <n v="951598"/>
    <x v="0"/>
    <n v="0"/>
    <n v="0"/>
    <n v="139.46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489"/>
    <d v="2024-05-01T00:00:00"/>
    <x v="7"/>
    <n v="951598"/>
    <x v="0"/>
    <n v="0"/>
    <n v="0"/>
    <n v="266.14999999999998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89"/>
    <d v="2024-05-01T00:00:00"/>
    <x v="7"/>
    <n v="951598"/>
    <x v="0"/>
    <n v="0"/>
    <n v="0"/>
    <n v="0.01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90"/>
    <d v="2024-05-03T00:00:00"/>
    <x v="7"/>
    <n v="951598"/>
    <x v="0"/>
    <n v="0.5"/>
    <n v="0"/>
    <n v="119.7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91"/>
    <d v="2024-05-12T00:00:00"/>
    <x v="7"/>
    <n v="951598"/>
    <x v="0"/>
    <n v="2"/>
    <n v="0"/>
    <n v="538.76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1"/>
    <d v="2024-05-12T00:00:00"/>
    <x v="7"/>
    <n v="951598"/>
    <x v="0"/>
    <n v="2"/>
    <n v="0"/>
    <n v="538.76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1"/>
    <d v="2024-05-12T00:00:00"/>
    <x v="7"/>
    <n v="951598"/>
    <x v="0"/>
    <n v="1.5"/>
    <n v="0"/>
    <n v="404.07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2"/>
    <d v="2024-05-13T00:00:00"/>
    <x v="7"/>
    <n v="951598"/>
    <x v="0"/>
    <n v="-1.5"/>
    <n v="0"/>
    <n v="-404.07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2"/>
    <d v="2024-05-13T00:00:00"/>
    <x v="7"/>
    <n v="951598"/>
    <x v="0"/>
    <n v="1.5"/>
    <n v="0"/>
    <n v="404.07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3"/>
    <d v="2024-05-17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94"/>
    <d v="2024-05-20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4"/>
    <d v="2024-05-20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4"/>
    <d v="2024-05-20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4"/>
    <d v="2024-05-20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5"/>
    <d v="2024-05-26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5"/>
    <d v="2024-05-26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5"/>
    <d v="2024-05-26T00:00:00"/>
    <x v="7"/>
    <n v="951598"/>
    <x v="0"/>
    <n v="3"/>
    <n v="0"/>
    <n v="808.14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6"/>
    <d v="2024-05-31T00:00:00"/>
    <x v="7"/>
    <n v="951598"/>
    <x v="0"/>
    <n v="0.25"/>
    <n v="0"/>
    <n v="59.85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96"/>
    <d v="2024-05-31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96"/>
    <d v="2024-06-03T00:00:00"/>
    <x v="7"/>
    <n v="951598"/>
    <x v="0"/>
    <n v="0"/>
    <n v="0"/>
    <n v="-64.209999999999994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96"/>
    <d v="2024-06-03T00:00:00"/>
    <x v="7"/>
    <n v="951598"/>
    <x v="0"/>
    <n v="0"/>
    <n v="0"/>
    <n v="319.27999999999997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496"/>
    <d v="2024-06-03T00:00:00"/>
    <x v="7"/>
    <n v="951598"/>
    <x v="0"/>
    <n v="0"/>
    <n v="0"/>
    <n v="18.600000000000001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97"/>
    <d v="2024-06-03T00:00:00"/>
    <x v="7"/>
    <n v="951598"/>
    <x v="0"/>
    <n v="0.5"/>
    <n v="0"/>
    <n v="114.96"/>
    <s v="503485"/>
    <s v="AST Eng Primary / Opex Project Activit"/>
    <s v="Kris Basford"/>
    <x v="0"/>
    <m/>
    <m/>
    <m/>
    <s v="1"/>
    <x v="0"/>
    <x v="0"/>
    <x v="0"/>
    <s v=""/>
  </r>
  <r>
    <s v="EG.06400.1"/>
    <s v="6005441 1000"/>
    <s v=" 1000"/>
    <x v="497"/>
    <d v="2024-06-03T00:00:00"/>
    <x v="7"/>
    <n v="951598"/>
    <x v="0"/>
    <n v="1.5"/>
    <n v="0"/>
    <n v="344.87"/>
    <s v="503485"/>
    <s v="AST Eng Primary / Opex Project Activit"/>
    <s v="Kris Basford"/>
    <x v="0"/>
    <m/>
    <m/>
    <m/>
    <s v="1"/>
    <x v="0"/>
    <x v="0"/>
    <x v="0"/>
    <s v=""/>
  </r>
  <r>
    <s v="EG.06400.1"/>
    <s v="6005441 1000"/>
    <s v=" 1000"/>
    <x v="497"/>
    <d v="2024-06-03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97"/>
    <d v="2024-06-03T00:00:00"/>
    <x v="7"/>
    <n v="951598"/>
    <x v="0"/>
    <n v="-1"/>
    <n v="0"/>
    <n v="-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97"/>
    <d v="2024-06-03T00:00:00"/>
    <x v="7"/>
    <n v="951598"/>
    <x v="0"/>
    <n v="0.5"/>
    <n v="0"/>
    <n v="69.2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98"/>
    <d v="2024-06-07T00:00:00"/>
    <x v="7"/>
    <n v="951598"/>
    <x v="0"/>
    <n v="0.25"/>
    <n v="0"/>
    <n v="59.85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99"/>
    <d v="2024-06-14T00:00:00"/>
    <x v="7"/>
    <n v="951598"/>
    <x v="0"/>
    <n v="0.5"/>
    <n v="0"/>
    <n v="119.7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00"/>
    <d v="2024-06-15T00:00:00"/>
    <x v="7"/>
    <n v="951598"/>
    <x v="0"/>
    <n v="1"/>
    <n v="0"/>
    <n v="229.91"/>
    <s v="503485"/>
    <s v="AST Eng Primary / Opex Project Activit"/>
    <s v="Kris Basford"/>
    <x v="0"/>
    <m/>
    <m/>
    <m/>
    <s v="1"/>
    <x v="0"/>
    <x v="0"/>
    <x v="0"/>
    <s v=""/>
  </r>
  <r>
    <s v="EG.06400.1"/>
    <s v="6005441 1000"/>
    <s v=" 1000"/>
    <x v="501"/>
    <d v="2024-06-20T00:00:00"/>
    <x v="7"/>
    <n v="951598"/>
    <x v="0"/>
    <n v="1"/>
    <n v="0"/>
    <n v="269.3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01"/>
    <d v="2024-06-20T00:00:00"/>
    <x v="7"/>
    <n v="951598"/>
    <x v="0"/>
    <n v="0.5"/>
    <n v="0"/>
    <n v="134.69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01"/>
    <d v="2024-06-20T00:00:00"/>
    <x v="7"/>
    <n v="951598"/>
    <x v="0"/>
    <n v="2"/>
    <n v="0"/>
    <n v="538.76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02"/>
    <d v="2024-06-21T00:00:00"/>
    <x v="7"/>
    <n v="951598"/>
    <x v="0"/>
    <n v="1"/>
    <n v="0"/>
    <n v="269.3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02"/>
    <d v="2024-06-21T00:00:00"/>
    <x v="7"/>
    <n v="951598"/>
    <x v="0"/>
    <n v="2"/>
    <n v="0"/>
    <n v="478.82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02"/>
    <d v="2024-06-21T00:00:00"/>
    <x v="7"/>
    <n v="951598"/>
    <x v="0"/>
    <n v="1.5"/>
    <n v="0"/>
    <n v="359.12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03"/>
    <d v="2024-06-24T00:00:00"/>
    <x v="7"/>
    <n v="951598"/>
    <x v="0"/>
    <n v="0.5"/>
    <n v="0"/>
    <n v="114.96"/>
    <s v="503485"/>
    <s v="AST Eng Primary / Opex Project Activit"/>
    <s v="Kris Basford"/>
    <x v="0"/>
    <m/>
    <m/>
    <m/>
    <s v="1"/>
    <x v="0"/>
    <x v="0"/>
    <x v="0"/>
    <s v=""/>
  </r>
  <r>
    <s v="EG.06400.1"/>
    <s v="6005441 1000"/>
    <s v=" 1000"/>
    <x v="503"/>
    <d v="2024-06-24T00:00:00"/>
    <x v="7"/>
    <n v="951598"/>
    <x v="0"/>
    <n v="0.5"/>
    <n v="0"/>
    <n v="69.2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04"/>
    <d v="2024-06-25T00:00:00"/>
    <x v="7"/>
    <n v="951598"/>
    <x v="0"/>
    <n v="1"/>
    <n v="0"/>
    <n v="239.4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04"/>
    <d v="2024-06-25T00:00:00"/>
    <x v="7"/>
    <n v="951598"/>
    <x v="0"/>
    <n v="0.5"/>
    <n v="0"/>
    <n v="119.7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04"/>
    <d v="2024-06-25T00:00:00"/>
    <x v="7"/>
    <n v="951598"/>
    <x v="0"/>
    <n v="0.5"/>
    <n v="0"/>
    <n v="134.69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05"/>
    <d v="2024-07-01T00:00:00"/>
    <x v="7"/>
    <n v="951598"/>
    <x v="0"/>
    <n v="0"/>
    <n v="0"/>
    <n v="-17.559999999999999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505"/>
    <d v="2024-07-01T00:00:00"/>
    <x v="7"/>
    <n v="951598"/>
    <x v="0"/>
    <n v="0"/>
    <n v="0"/>
    <n v="265.43"/>
    <s v="0"/>
    <s v="AST Eng Primary / Opex Project Activit"/>
    <s v="Rate Recalc"/>
    <x v="0"/>
    <m/>
    <m/>
    <m/>
    <s v="1"/>
    <x v="0"/>
    <x v="0"/>
    <x v="1"/>
    <s v=""/>
  </r>
  <r>
    <s v="EG.06400.1"/>
    <s v="6005441 1000"/>
    <s v=" 1000"/>
    <x v="505"/>
    <d v="2024-07-01T00:00:00"/>
    <x v="7"/>
    <n v="951598"/>
    <x v="0"/>
    <n v="0"/>
    <n v="0"/>
    <n v="397.05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05"/>
    <d v="2024-07-01T00:00:00"/>
    <x v="7"/>
    <n v="951598"/>
    <x v="0"/>
    <n v="0"/>
    <n v="0"/>
    <n v="490.69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06"/>
    <d v="2024-07-05T00:00:00"/>
    <x v="7"/>
    <n v="951598"/>
    <x v="0"/>
    <n v="0.5"/>
    <n v="0"/>
    <n v="118.98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06"/>
    <d v="2024-07-05T00:00:00"/>
    <x v="7"/>
    <n v="951598"/>
    <x v="0"/>
    <n v="0.25"/>
    <n v="0"/>
    <n v="59.49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07"/>
    <d v="2024-07-10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08"/>
    <d v="2024-07-12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08"/>
    <d v="2024-07-12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08"/>
    <d v="2024-07-12T00:00:00"/>
    <x v="7"/>
    <n v="951598"/>
    <x v="0"/>
    <n v="0.5"/>
    <n v="0"/>
    <n v="118.98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09"/>
    <d v="2024-07-14T00:00:00"/>
    <x v="7"/>
    <n v="951598"/>
    <x v="0"/>
    <n v="0.5"/>
    <n v="0"/>
    <n v="114.34"/>
    <s v="503485"/>
    <s v="AST Eng Primary / Opex Project Activit"/>
    <s v="Kris Basford"/>
    <x v="0"/>
    <m/>
    <m/>
    <m/>
    <s v="1"/>
    <x v="0"/>
    <x v="0"/>
    <x v="0"/>
    <s v=""/>
  </r>
  <r>
    <s v="EG.06400.1"/>
    <s v="6005441 1000"/>
    <s v=" 1000"/>
    <x v="510"/>
    <d v="2024-07-18T00:00:00"/>
    <x v="7"/>
    <n v="951598"/>
    <x v="0"/>
    <n v="0.5"/>
    <n v="0"/>
    <n v="118.98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11"/>
    <d v="2024-07-19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1"/>
    <d v="2024-07-19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2"/>
    <d v="2024-07-26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2"/>
    <d v="2024-07-26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2"/>
    <d v="2024-07-26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2"/>
    <d v="2024-07-26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2"/>
    <d v="2024-07-26T00:00:00"/>
    <x v="7"/>
    <n v="951598"/>
    <x v="0"/>
    <n v="1"/>
    <n v="0"/>
    <n v="237.95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13"/>
    <d v="2024-07-31T00:00:00"/>
    <x v="7"/>
    <n v="951598"/>
    <x v="0"/>
    <n v="0.5"/>
    <n v="0"/>
    <n v="118.98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13"/>
    <d v="2024-07-31T00:00:00"/>
    <x v="7"/>
    <n v="951598"/>
    <x v="0"/>
    <n v="0.5"/>
    <n v="0"/>
    <n v="118.98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13"/>
    <d v="2024-07-31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3"/>
    <d v="2024-08-01T00:00:00"/>
    <x v="7"/>
    <n v="951598"/>
    <x v="0"/>
    <n v="0"/>
    <n v="0"/>
    <n v="-10.53"/>
    <s v="0"/>
    <s v="AST Eng Primary / Opex Project Activit"/>
    <s v="Rate Recalc"/>
    <x v="0"/>
    <m/>
    <m/>
    <m/>
    <s v="1"/>
    <x v="0"/>
    <x v="0"/>
    <x v="1"/>
    <s v=""/>
  </r>
  <r>
    <s v="EG.06400.1"/>
    <s v="6005441 1000"/>
    <s v=" 1000"/>
    <x v="513"/>
    <d v="2024-08-01T00:00:00"/>
    <x v="7"/>
    <n v="951598"/>
    <x v="0"/>
    <n v="0"/>
    <n v="0"/>
    <n v="-68.97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13"/>
    <d v="2024-08-01T00:00:00"/>
    <x v="7"/>
    <n v="951598"/>
    <x v="0"/>
    <n v="0"/>
    <n v="0"/>
    <n v="-78.75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14"/>
    <d v="2024-08-02T00:00:00"/>
    <x v="7"/>
    <n v="951598"/>
    <x v="0"/>
    <n v="0.5"/>
    <n v="0"/>
    <n v="118.98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15"/>
    <d v="2024-08-09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5"/>
    <d v="2024-08-09T00:00:00"/>
    <x v="7"/>
    <n v="951598"/>
    <x v="0"/>
    <n v="1"/>
    <n v="0"/>
    <n v="237.95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16"/>
    <d v="2024-08-16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6"/>
    <d v="2024-08-16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6"/>
    <d v="2024-08-16T00:00:00"/>
    <x v="7"/>
    <n v="951598"/>
    <x v="0"/>
    <n v="0.75"/>
    <n v="0"/>
    <n v="178.46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17"/>
    <d v="2024-08-23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7"/>
    <d v="2024-08-23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8"/>
    <d v="2024-08-25T00:00:00"/>
    <x v="7"/>
    <n v="951598"/>
    <x v="0"/>
    <n v="1"/>
    <n v="0"/>
    <n v="237.95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19"/>
    <d v="2024-08-29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0"/>
    <d v="2024-08-30T00:00:00"/>
    <x v="7"/>
    <n v="951598"/>
    <x v="0"/>
    <n v="0.75"/>
    <n v="0"/>
    <n v="178.46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20"/>
    <d v="2024-08-30T00:00:00"/>
    <x v="7"/>
    <n v="951598"/>
    <x v="0"/>
    <n v="0.5"/>
    <n v="0"/>
    <n v="118.98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21"/>
    <d v="2024-09-02T00:00:00"/>
    <x v="7"/>
    <n v="951598"/>
    <x v="0"/>
    <n v="0"/>
    <n v="0"/>
    <n v="106.76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21"/>
    <d v="2024-09-02T00:00:00"/>
    <x v="7"/>
    <n v="951598"/>
    <x v="0"/>
    <n v="0"/>
    <n v="0"/>
    <n v="-27.43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22"/>
    <d v="2024-09-06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3"/>
    <d v="2024-09-11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3"/>
    <d v="2024-09-11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4"/>
    <d v="2024-09-12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5"/>
    <d v="2024-09-13T00:00:00"/>
    <x v="7"/>
    <n v="951598"/>
    <x v="0"/>
    <n v="1.5"/>
    <n v="0"/>
    <n v="373.26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6"/>
    <d v="2024-09-16T00:00:00"/>
    <x v="7"/>
    <n v="951598"/>
    <x v="0"/>
    <n v="0.5"/>
    <n v="0"/>
    <n v="118.98"/>
    <s v="503322"/>
    <s v="DEL Project Controls / Opex Project Activit"/>
    <s v="Christine Reece"/>
    <x v="0"/>
    <m/>
    <m/>
    <m/>
    <s v="1"/>
    <x v="0"/>
    <x v="0"/>
    <x v="0"/>
    <s v=""/>
  </r>
  <r>
    <s v="EG.06400.1"/>
    <s v="6005441 1000"/>
    <s v=" 1000"/>
    <x v="527"/>
    <d v="2024-09-19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7"/>
    <d v="2024-09-19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7"/>
    <d v="2024-09-19T00:00:00"/>
    <x v="7"/>
    <n v="951598"/>
    <x v="0"/>
    <n v="3"/>
    <n v="0"/>
    <n v="746.5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8"/>
    <d v="2024-09-20T00:00:00"/>
    <x v="7"/>
    <n v="951598"/>
    <x v="0"/>
    <n v="0.5"/>
    <n v="0"/>
    <n v="118.98"/>
    <s v="503322"/>
    <s v="DEL Project Controls / Opex Project Activit"/>
    <s v="Christine Reece"/>
    <x v="0"/>
    <m/>
    <m/>
    <m/>
    <s v="1"/>
    <x v="0"/>
    <x v="0"/>
    <x v="0"/>
    <s v=""/>
  </r>
  <r>
    <s v="EG.06400.1"/>
    <s v="6005441 1000"/>
    <s v=" 1000"/>
    <x v="528"/>
    <d v="2024-09-20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9"/>
    <d v="2024-09-27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9"/>
    <d v="2024-09-27T00:00:00"/>
    <x v="7"/>
    <n v="951598"/>
    <x v="0"/>
    <n v="1"/>
    <n v="0"/>
    <n v="237.95"/>
    <s v="503322"/>
    <s v="DEL Project Controls / Opex Project Activit"/>
    <s v="Christine Reece"/>
    <x v="0"/>
    <m/>
    <m/>
    <m/>
    <s v="1"/>
    <x v="0"/>
    <x v="0"/>
    <x v="0"/>
    <s v=""/>
  </r>
  <r>
    <s v="EG.06400.1"/>
    <s v="6005441 1000"/>
    <s v=" 1000"/>
    <x v="530"/>
    <d v="2024-10-01T00:00:00"/>
    <x v="7"/>
    <n v="951598"/>
    <x v="0"/>
    <n v="0"/>
    <n v="0"/>
    <n v="38.57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30"/>
    <d v="2024-10-01T00:00:00"/>
    <x v="7"/>
    <n v="951598"/>
    <x v="0"/>
    <n v="0"/>
    <n v="0"/>
    <n v="-6.61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30"/>
    <d v="2024-10-01T00:00:00"/>
    <x v="7"/>
    <n v="951598"/>
    <x v="0"/>
    <n v="0"/>
    <n v="0"/>
    <n v="15.42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30"/>
    <d v="2024-10-01T00:00:00"/>
    <x v="7"/>
    <n v="951598"/>
    <x v="0"/>
    <n v="0"/>
    <n v="0"/>
    <n v="2.2799999999999998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30"/>
    <d v="2024-10-01T00:00:00"/>
    <x v="7"/>
    <n v="951598"/>
    <x v="0"/>
    <n v="0"/>
    <n v="0"/>
    <n v="-3.32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30"/>
    <d v="2024-10-01T00:00:00"/>
    <x v="7"/>
    <n v="951598"/>
    <x v="0"/>
    <n v="0"/>
    <n v="0"/>
    <n v="0.57999999999999996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31"/>
    <d v="2024-10-03T00:00:00"/>
    <x v="7"/>
    <n v="951598"/>
    <x v="0"/>
    <n v="1.5"/>
    <n v="0"/>
    <n v="373.26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32"/>
    <d v="2024-10-04T00:00:00"/>
    <x v="7"/>
    <n v="951598"/>
    <x v="0"/>
    <n v="0.5"/>
    <n v="0"/>
    <n v="118.98"/>
    <s v="503322"/>
    <s v="DEL Project Controls / Opex Project Activit"/>
    <s v="Christine Reece"/>
    <x v="0"/>
    <m/>
    <m/>
    <m/>
    <s v="1"/>
    <x v="0"/>
    <x v="0"/>
    <x v="0"/>
    <s v=""/>
  </r>
  <r>
    <s v="EG.06400.1"/>
    <s v="6005441 1000"/>
    <s v=" 1000"/>
    <x v="533"/>
    <d v="2024-10-11T00:00:00"/>
    <x v="7"/>
    <n v="951598"/>
    <x v="0"/>
    <n v="3"/>
    <n v="0"/>
    <n v="746.5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34"/>
    <d v="2024-10-15T00:00:00"/>
    <x v="7"/>
    <n v="951598"/>
    <x v="0"/>
    <n v="1"/>
    <n v="0"/>
    <n v="246.71"/>
    <s v="501398"/>
    <s v="NWK Capability / Opex Project Activit"/>
    <s v="Andrew Van Eyk"/>
    <x v="0"/>
    <m/>
    <m/>
    <m/>
    <s v="1"/>
    <x v="0"/>
    <x v="0"/>
    <x v="0"/>
    <s v=""/>
  </r>
  <r>
    <s v="EG.06400.1"/>
    <s v="6005441 1000"/>
    <s v=" 1000"/>
    <x v="534"/>
    <d v="2024-10-15T00:00:00"/>
    <x v="7"/>
    <n v="951598"/>
    <x v="0"/>
    <n v="1"/>
    <n v="0"/>
    <n v="246.71"/>
    <s v="501398"/>
    <s v="NWK Capability / Opex Project Activit"/>
    <s v="Andrew Van Eyk"/>
    <x v="0"/>
    <m/>
    <m/>
    <m/>
    <s v="1"/>
    <x v="0"/>
    <x v="0"/>
    <x v="0"/>
    <s v=""/>
  </r>
  <r>
    <s v="EG.06400.1"/>
    <s v="6005441 1000"/>
    <s v=" 1000"/>
    <x v="535"/>
    <d v="2024-10-17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36"/>
    <d v="2024-10-25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36"/>
    <d v="2024-10-25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36"/>
    <d v="2024-10-25T00:00:00"/>
    <x v="7"/>
    <n v="951598"/>
    <x v="0"/>
    <n v="1"/>
    <n v="0"/>
    <n v="237.95"/>
    <s v="503322"/>
    <s v="DEL Project Controls / Opex Project Activit"/>
    <s v="Christine Reece"/>
    <x v="0"/>
    <m/>
    <m/>
    <m/>
    <s v="1"/>
    <x v="0"/>
    <x v="0"/>
    <x v="0"/>
    <s v=""/>
  </r>
  <r>
    <s v="EG.06400.1"/>
    <s v="6005441 1000"/>
    <s v=" 1000"/>
    <x v="537"/>
    <d v="2024-10-29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37"/>
    <d v="2024-10-29T00:00:00"/>
    <x v="7"/>
    <n v="951598"/>
    <x v="0"/>
    <n v="1"/>
    <n v="0"/>
    <n v="116.31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37"/>
    <d v="2024-10-29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38"/>
    <d v="2024-10-30T00:00:00"/>
    <x v="7"/>
    <n v="951598"/>
    <x v="0"/>
    <n v="-1"/>
    <n v="0"/>
    <n v="-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38"/>
    <d v="2024-10-30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38"/>
    <d v="2024-10-30T00:00:00"/>
    <x v="7"/>
    <n v="951598"/>
    <x v="0"/>
    <n v="2"/>
    <n v="0"/>
    <n v="232.62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38"/>
    <d v="2024-10-30T00:00:00"/>
    <x v="7"/>
    <n v="951598"/>
    <x v="0"/>
    <n v="2"/>
    <n v="0"/>
    <n v="232.62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38"/>
    <d v="2024-10-30T00:00:00"/>
    <x v="7"/>
    <n v="951598"/>
    <x v="0"/>
    <n v="2"/>
    <n v="0"/>
    <n v="232.62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38"/>
    <d v="2024-10-30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39"/>
    <d v="2024-10-31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39"/>
    <d v="2024-10-31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39"/>
    <d v="2024-11-01T00:00:00"/>
    <x v="7"/>
    <n v="951598"/>
    <x v="0"/>
    <n v="0"/>
    <n v="0"/>
    <n v="-139.29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539"/>
    <d v="2024-11-01T00:00:00"/>
    <x v="7"/>
    <n v="951598"/>
    <x v="0"/>
    <n v="0"/>
    <n v="0"/>
    <n v="74.77"/>
    <s v="0"/>
    <s v="NWK Capability / Opex Project Activit"/>
    <s v="Rate Recalc"/>
    <x v="0"/>
    <m/>
    <m/>
    <m/>
    <s v="1"/>
    <x v="0"/>
    <x v="0"/>
    <x v="1"/>
    <s v=""/>
  </r>
  <r>
    <s v="EG.06400.1"/>
    <s v="6005441 1000"/>
    <s v=" 1000"/>
    <x v="539"/>
    <d v="2024-11-01T00:00:00"/>
    <x v="7"/>
    <n v="951598"/>
    <x v="0"/>
    <n v="0"/>
    <n v="0"/>
    <n v="137.91999999999999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39"/>
    <d v="2024-11-01T00:00:00"/>
    <x v="7"/>
    <n v="951598"/>
    <x v="0"/>
    <n v="0"/>
    <n v="0"/>
    <n v="-0.4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40"/>
    <d v="2024-11-01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41"/>
    <d v="2024-11-04T00:00:00"/>
    <x v="7"/>
    <n v="951598"/>
    <x v="0"/>
    <n v="0.5"/>
    <n v="0"/>
    <n v="118.98"/>
    <s v="503322"/>
    <s v="DEL Project Controls / Opex Project Activit"/>
    <s v="Christine Reece"/>
    <x v="0"/>
    <m/>
    <m/>
    <m/>
    <s v="1"/>
    <x v="0"/>
    <x v="0"/>
    <x v="0"/>
    <s v=""/>
  </r>
  <r>
    <s v="EG.06400.1"/>
    <s v="6005441 1000"/>
    <s v=" 1000"/>
    <x v="542"/>
    <d v="2024-11-12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43"/>
    <d v="2024-11-18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43"/>
    <d v="2024-11-18T00:00:00"/>
    <x v="7"/>
    <n v="951598"/>
    <x v="0"/>
    <n v="3"/>
    <n v="0"/>
    <n v="746.5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43"/>
    <d v="2024-11-18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44"/>
    <d v="2024-11-22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44"/>
    <d v="2024-11-22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44"/>
    <d v="2024-11-22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44"/>
    <d v="2024-11-22T00:00:00"/>
    <x v="7"/>
    <n v="951598"/>
    <x v="0"/>
    <n v="1"/>
    <n v="0"/>
    <n v="237.95"/>
    <s v="503322"/>
    <s v="DEL Project Controls / Opex Project Activit"/>
    <s v="Christine Reece"/>
    <x v="0"/>
    <m/>
    <m/>
    <m/>
    <s v="1"/>
    <x v="0"/>
    <x v="0"/>
    <x v="0"/>
    <s v=""/>
  </r>
  <r>
    <s v="EG.06400.1"/>
    <s v="6005441 1000"/>
    <s v=" 1000"/>
    <x v="545"/>
    <d v="2024-11-24T00:00:00"/>
    <x v="7"/>
    <n v="951598"/>
    <x v="0"/>
    <n v="0.5"/>
    <n v="0"/>
    <n v="123.36"/>
    <s v="501398"/>
    <s v="NWK Capability / Opex Project Activit"/>
    <s v="Andrew Van Eyk"/>
    <x v="0"/>
    <m/>
    <m/>
    <m/>
    <s v="1"/>
    <x v="0"/>
    <x v="0"/>
    <x v="0"/>
    <s v=""/>
  </r>
  <r>
    <s v="EG.06400.1"/>
    <s v="6005441 1000"/>
    <s v=" 1000"/>
    <x v="546"/>
    <d v="2024-11-27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47"/>
    <d v="2024-11-29T00:00:00"/>
    <x v="7"/>
    <n v="951598"/>
    <x v="0"/>
    <n v="2"/>
    <n v="0"/>
    <n v="232.62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47"/>
    <d v="2024-11-29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48"/>
    <d v="2024-12-02T00:00:00"/>
    <x v="7"/>
    <n v="951598"/>
    <x v="0"/>
    <n v="0"/>
    <n v="0"/>
    <n v="-28.95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548"/>
    <d v="2024-12-02T00:00:00"/>
    <x v="7"/>
    <n v="951598"/>
    <x v="0"/>
    <n v="0"/>
    <n v="0"/>
    <n v="36.299999999999997"/>
    <s v="0"/>
    <s v="NWK Capability / Opex Project Activit"/>
    <s v="Rate Recalc"/>
    <x v="0"/>
    <m/>
    <m/>
    <m/>
    <s v="1"/>
    <x v="0"/>
    <x v="0"/>
    <x v="1"/>
    <s v=""/>
  </r>
  <r>
    <s v="EG.06400.1"/>
    <s v="6005441 1000"/>
    <s v=" 1000"/>
    <x v="548"/>
    <d v="2024-12-02T00:00:00"/>
    <x v="7"/>
    <n v="951598"/>
    <x v="0"/>
    <n v="0"/>
    <n v="0"/>
    <n v="974.97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48"/>
    <d v="2024-12-02T00:00:00"/>
    <x v="7"/>
    <n v="951598"/>
    <x v="0"/>
    <n v="0"/>
    <n v="0"/>
    <n v="37.54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48"/>
    <d v="2024-12-02T00:00:00"/>
    <x v="7"/>
    <n v="951598"/>
    <x v="0"/>
    <n v="0"/>
    <n v="0"/>
    <n v="0.03"/>
    <s v="0"/>
    <s v="NWK Capability / Opex Project Activit"/>
    <s v="Rate Recalc"/>
    <x v="0"/>
    <m/>
    <m/>
    <m/>
    <s v="1"/>
    <x v="0"/>
    <x v="0"/>
    <x v="1"/>
    <s v=""/>
  </r>
  <r>
    <s v="EG.06400.1"/>
    <s v="6005441 1000"/>
    <s v=" 1000"/>
    <x v="548"/>
    <d v="2024-12-02T00:00:00"/>
    <x v="7"/>
    <n v="951598"/>
    <x v="0"/>
    <n v="0"/>
    <n v="0"/>
    <n v="0.85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48"/>
    <d v="2024-12-02T00:00:00"/>
    <x v="7"/>
    <n v="951598"/>
    <x v="0"/>
    <n v="0"/>
    <n v="0"/>
    <n v="0.09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49"/>
    <d v="2024-12-06T00:00:00"/>
    <x v="7"/>
    <n v="951598"/>
    <x v="0"/>
    <n v="1.5"/>
    <n v="0"/>
    <n v="373.26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49"/>
    <d v="2024-12-06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0"/>
    <d v="2024-12-09T00:00:00"/>
    <x v="7"/>
    <n v="951598"/>
    <x v="0"/>
    <n v="4"/>
    <n v="0"/>
    <n v="465.24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50"/>
    <d v="2024-12-09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51"/>
    <d v="2024-12-13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1"/>
    <d v="2024-12-13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2"/>
    <d v="2024-12-18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2"/>
    <d v="2024-12-18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3"/>
    <d v="2024-12-19T00:00:00"/>
    <x v="7"/>
    <n v="951598"/>
    <x v="0"/>
    <n v="4"/>
    <n v="0"/>
    <n v="465.24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53"/>
    <d v="2024-12-19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53"/>
    <d v="2024-12-19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53"/>
    <d v="2024-12-19T00:00:00"/>
    <x v="7"/>
    <n v="951598"/>
    <x v="0"/>
    <n v="2"/>
    <n v="0"/>
    <n v="232.62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53"/>
    <d v="2024-12-19T00:00:00"/>
    <x v="7"/>
    <n v="951598"/>
    <x v="0"/>
    <n v="2"/>
    <n v="0"/>
    <n v="232.62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53"/>
    <d v="2024-12-19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53"/>
    <d v="2024-12-19T00:00:00"/>
    <x v="7"/>
    <n v="951598"/>
    <x v="0"/>
    <n v="0.5"/>
    <n v="0"/>
    <n v="58.16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54"/>
    <d v="2025-01-08T00:00:00"/>
    <x v="7"/>
    <n v="951598"/>
    <x v="0"/>
    <n v="0"/>
    <n v="0"/>
    <n v="804.3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554"/>
    <d v="2025-01-08T00:00:00"/>
    <x v="7"/>
    <n v="951598"/>
    <x v="0"/>
    <n v="0"/>
    <n v="0"/>
    <n v="34.07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554"/>
    <d v="2025-01-08T00:00:00"/>
    <x v="7"/>
    <n v="951598"/>
    <x v="0"/>
    <n v="0"/>
    <n v="0"/>
    <n v="1277.08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54"/>
    <d v="2025-01-08T00:00:00"/>
    <x v="7"/>
    <n v="951598"/>
    <x v="0"/>
    <n v="0"/>
    <n v="0"/>
    <n v="202.73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554"/>
    <d v="2025-01-08T00:00:00"/>
    <x v="7"/>
    <n v="951598"/>
    <x v="0"/>
    <n v="0"/>
    <n v="0"/>
    <n v="-33.94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54"/>
    <d v="2025-01-09T00:00:00"/>
    <x v="7"/>
    <n v="951598"/>
    <x v="0"/>
    <n v="0"/>
    <n v="0"/>
    <n v="6.32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55"/>
    <d v="2025-01-08T00:00:00"/>
    <x v="7"/>
    <n v="951598"/>
    <x v="0"/>
    <n v="0.5"/>
    <n v="0"/>
    <n v="58.16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56"/>
    <d v="2025-01-10T00:00:00"/>
    <x v="7"/>
    <n v="951598"/>
    <x v="0"/>
    <n v="1"/>
    <n v="0"/>
    <n v="237.95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56"/>
    <d v="2025-01-10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6"/>
    <d v="2025-01-10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6"/>
    <d v="2025-01-10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6"/>
    <d v="2025-01-10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6"/>
    <d v="2025-01-10T00:00:00"/>
    <x v="7"/>
    <n v="951598"/>
    <x v="0"/>
    <n v="0.25"/>
    <n v="0"/>
    <n v="29.08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57"/>
    <d v="2025-01-17T00:00:00"/>
    <x v="7"/>
    <n v="951598"/>
    <x v="0"/>
    <n v="1"/>
    <n v="0"/>
    <n v="237.95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57"/>
    <d v="2025-01-17T00:00:00"/>
    <x v="7"/>
    <n v="951598"/>
    <x v="0"/>
    <n v="1.5"/>
    <n v="0"/>
    <n v="373.26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7"/>
    <d v="2025-01-17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8"/>
    <d v="2025-01-24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8"/>
    <d v="2025-01-24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8"/>
    <d v="2025-01-24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8"/>
    <d v="2025-01-24T00:00:00"/>
    <x v="7"/>
    <n v="951598"/>
    <x v="0"/>
    <n v="1"/>
    <n v="0"/>
    <n v="116.31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59"/>
    <d v="2025-01-29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0"/>
    <d v="2025-01-30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61"/>
    <d v="2025-01-31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1"/>
    <d v="2025-01-31T00:00:00"/>
    <x v="7"/>
    <n v="951598"/>
    <x v="0"/>
    <n v="1"/>
    <n v="0"/>
    <n v="116.31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61"/>
    <d v="2025-02-03T00:00:00"/>
    <x v="7"/>
    <n v="951598"/>
    <x v="0"/>
    <n v="0"/>
    <n v="0"/>
    <n v="55.42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561"/>
    <d v="2025-02-03T00:00:00"/>
    <x v="7"/>
    <n v="951598"/>
    <x v="0"/>
    <n v="0"/>
    <n v="0"/>
    <n v="941.63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61"/>
    <d v="2025-02-03T00:00:00"/>
    <x v="7"/>
    <n v="951598"/>
    <x v="0"/>
    <n v="0"/>
    <n v="0"/>
    <n v="162.63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61"/>
    <d v="2025-02-03T00:00:00"/>
    <x v="7"/>
    <n v="951598"/>
    <x v="0"/>
    <n v="0"/>
    <n v="0"/>
    <n v="4.8499999999999996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61"/>
    <d v="2025-02-03T00:00:00"/>
    <x v="7"/>
    <n v="951598"/>
    <x v="0"/>
    <n v="0"/>
    <n v="0"/>
    <n v="1.02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62"/>
    <d v="2025-02-07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62"/>
    <d v="2025-02-07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2"/>
    <d v="2025-02-07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2"/>
    <d v="2025-02-07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2"/>
    <d v="2025-02-07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3"/>
    <d v="2025-02-09T00:00:00"/>
    <x v="7"/>
    <n v="951598"/>
    <x v="0"/>
    <n v="1"/>
    <n v="0"/>
    <n v="116.31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64"/>
    <d v="2025-02-11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65"/>
    <d v="2025-02-14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5"/>
    <d v="2025-02-14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5"/>
    <d v="2025-02-14T00:00:00"/>
    <x v="7"/>
    <n v="951598"/>
    <x v="0"/>
    <n v="-2"/>
    <n v="0"/>
    <n v="-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5"/>
    <d v="2025-02-14T00:00:00"/>
    <x v="7"/>
    <n v="951598"/>
    <x v="0"/>
    <n v="3"/>
    <n v="0"/>
    <n v="746.5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6"/>
    <d v="2025-02-21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6"/>
    <d v="2025-02-21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6"/>
    <d v="2025-02-21T00:00:00"/>
    <x v="7"/>
    <n v="951598"/>
    <x v="0"/>
    <n v="2"/>
    <n v="0"/>
    <n v="232.6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66"/>
    <d v="2025-02-21T00:00:00"/>
    <x v="7"/>
    <n v="951598"/>
    <x v="0"/>
    <n v="0.25"/>
    <n v="0"/>
    <n v="29.08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67"/>
    <d v="2025-02-27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68"/>
    <d v="2025-02-28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8"/>
    <d v="2025-02-28T00:00:00"/>
    <x v="7"/>
    <n v="951598"/>
    <x v="0"/>
    <n v="0.5"/>
    <n v="0"/>
    <n v="58.16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68"/>
    <d v="2025-03-03T00:00:00"/>
    <x v="7"/>
    <n v="951598"/>
    <x v="0"/>
    <n v="0"/>
    <n v="0"/>
    <n v="32.72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568"/>
    <d v="2025-03-03T00:00:00"/>
    <x v="7"/>
    <n v="951598"/>
    <x v="0"/>
    <n v="0"/>
    <n v="0"/>
    <n v="1184.57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68"/>
    <d v="2025-03-03T00:00:00"/>
    <x v="7"/>
    <n v="951598"/>
    <x v="0"/>
    <n v="0"/>
    <n v="0"/>
    <n v="60.61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68"/>
    <d v="2025-03-03T00:00:00"/>
    <x v="7"/>
    <n v="951598"/>
    <x v="0"/>
    <n v="0"/>
    <n v="0"/>
    <n v="7.68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68"/>
    <d v="2025-03-03T00:00:00"/>
    <x v="7"/>
    <n v="951598"/>
    <x v="0"/>
    <n v="0"/>
    <n v="0"/>
    <n v="0.71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69"/>
    <d v="2025-03-05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69"/>
    <d v="2025-03-05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70"/>
    <d v="2025-03-07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71"/>
    <d v="2025-03-13T00:00:00"/>
    <x v="7"/>
    <n v="951598"/>
    <x v="0"/>
    <n v="1"/>
    <n v="0"/>
    <n v="237.95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72"/>
    <d v="2025-03-14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73"/>
    <d v="2025-03-21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73"/>
    <d v="2025-03-21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73"/>
    <d v="2025-03-21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74"/>
    <d v="2025-03-28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75"/>
    <d v="2025-03-31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75"/>
    <d v="2025-04-01T00:00:00"/>
    <x v="7"/>
    <n v="951598"/>
    <x v="0"/>
    <n v="0"/>
    <n v="0"/>
    <n v="176.81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75"/>
    <d v="2025-04-01T00:00:00"/>
    <x v="7"/>
    <n v="951598"/>
    <x v="0"/>
    <n v="0"/>
    <n v="0"/>
    <n v="137.93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75"/>
    <d v="2025-04-01T00:00:00"/>
    <x v="7"/>
    <n v="951598"/>
    <x v="0"/>
    <n v="0"/>
    <n v="0"/>
    <n v="0.81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75"/>
    <d v="2025-04-01T00:00:00"/>
    <x v="7"/>
    <n v="951598"/>
    <x v="0"/>
    <n v="0"/>
    <n v="0"/>
    <n v="0.62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76"/>
    <d v="2025-04-02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77"/>
    <d v="2025-04-04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77"/>
    <d v="2025-04-04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78"/>
    <d v="2025-04-11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79"/>
    <d v="2025-04-29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80"/>
    <d v="2025-05-01T00:00:00"/>
    <x v="7"/>
    <n v="951598"/>
    <x v="0"/>
    <n v="0"/>
    <n v="0"/>
    <n v="353.07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80"/>
    <d v="2025-05-01T00:00:00"/>
    <x v="7"/>
    <n v="951598"/>
    <x v="0"/>
    <n v="0"/>
    <n v="0"/>
    <n v="81.06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80"/>
    <d v="2025-05-01T00:00:00"/>
    <x v="7"/>
    <n v="951598"/>
    <x v="0"/>
    <n v="0"/>
    <n v="0"/>
    <n v="1.53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80"/>
    <d v="2025-05-01T00:00:00"/>
    <x v="7"/>
    <n v="951598"/>
    <x v="0"/>
    <n v="0"/>
    <n v="0"/>
    <n v="0.46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81"/>
    <d v="2025-05-09T00:00:00"/>
    <x v="7"/>
    <n v="951598"/>
    <x v="0"/>
    <n v="1.5"/>
    <n v="0"/>
    <n v="370.07"/>
    <s v="501398"/>
    <s v="NWK Capability / Opex Project Activit"/>
    <s v="Andrew Van Eyk"/>
    <x v="0"/>
    <m/>
    <m/>
    <m/>
    <s v="1"/>
    <x v="0"/>
    <x v="0"/>
    <x v="0"/>
    <s v=""/>
  </r>
  <r>
    <s v="EG.06400.1"/>
    <s v="6005441 1000"/>
    <s v=" 1000"/>
    <x v="582"/>
    <d v="2025-05-20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83"/>
    <d v="2025-05-22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84"/>
    <d v="2025-05-23T00:00:00"/>
    <x v="7"/>
    <n v="951598"/>
    <x v="0"/>
    <n v="0.75"/>
    <n v="0"/>
    <n v="185.03"/>
    <s v="501398"/>
    <s v="NWK Capability / Opex Project Activit"/>
    <s v="Andrew Van Eyk"/>
    <x v="0"/>
    <m/>
    <m/>
    <m/>
    <s v="1"/>
    <x v="0"/>
    <x v="0"/>
    <x v="0"/>
    <s v=""/>
  </r>
  <r>
    <s v="EG.06400.1"/>
    <s v="6005441 1000"/>
    <s v=" 1000"/>
    <x v="585"/>
    <d v="2025-05-26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86"/>
    <d v="2025-05-28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87"/>
    <d v="2025-05-29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88"/>
    <d v="2025-06-02T00:00:00"/>
    <x v="7"/>
    <n v="951598"/>
    <x v="0"/>
    <n v="0"/>
    <n v="0"/>
    <n v="-74.099999999999994"/>
    <s v="0"/>
    <s v="NWK Capability / Opex Project Activit"/>
    <s v="Rate Recalc"/>
    <x v="0"/>
    <m/>
    <m/>
    <m/>
    <s v="1"/>
    <x v="0"/>
    <x v="0"/>
    <x v="1"/>
    <s v=""/>
  </r>
  <r>
    <s v="EG.06400.1"/>
    <s v="6005441 1000"/>
    <s v=" 1000"/>
    <x v="588"/>
    <d v="2025-06-02T00:00:00"/>
    <x v="7"/>
    <n v="951598"/>
    <x v="0"/>
    <n v="0"/>
    <n v="0"/>
    <n v="5.9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88"/>
    <d v="2025-06-02T00:00:00"/>
    <x v="7"/>
    <n v="951598"/>
    <x v="0"/>
    <n v="0"/>
    <n v="0"/>
    <n v="23.98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88"/>
    <d v="2025-06-02T00:00:00"/>
    <x v="7"/>
    <n v="951598"/>
    <x v="0"/>
    <n v="0"/>
    <n v="0"/>
    <n v="0.69"/>
    <s v="0"/>
    <s v="NWK Capability / Opex Project Activit"/>
    <s v="Rate Recalc"/>
    <x v="0"/>
    <m/>
    <m/>
    <m/>
    <s v="1"/>
    <x v="0"/>
    <x v="0"/>
    <x v="1"/>
    <s v=""/>
  </r>
  <r>
    <s v="EG.06400.1"/>
    <s v="6005441 1000"/>
    <s v=" 1000"/>
    <x v="588"/>
    <d v="2025-06-02T00:00:00"/>
    <x v="7"/>
    <n v="951598"/>
    <x v="0"/>
    <n v="0"/>
    <n v="0"/>
    <n v="0.13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88"/>
    <d v="2025-06-02T00:00:00"/>
    <x v="7"/>
    <n v="951598"/>
    <x v="0"/>
    <n v="0"/>
    <n v="0"/>
    <n v="0.1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88"/>
    <d v="2025-06-02T00:00:00"/>
    <x v="7"/>
    <n v="951598"/>
    <x v="0"/>
    <n v="0"/>
    <n v="0"/>
    <n v="-0.02"/>
    <s v="0"/>
    <s v="NWK Capability / Opex Project Activit"/>
    <s v="Rate Recalc"/>
    <x v="0"/>
    <m/>
    <m/>
    <m/>
    <s v="1"/>
    <x v="0"/>
    <x v="0"/>
    <x v="1"/>
    <s v=""/>
  </r>
  <r>
    <s v="EG.06400.1"/>
    <s v="6005441 1000"/>
    <s v=" 1000"/>
    <x v="588"/>
    <d v="2025-06-02T00:00:00"/>
    <x v="7"/>
    <n v="951598"/>
    <x v="0"/>
    <n v="0"/>
    <n v="0"/>
    <n v="-0.02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88"/>
    <d v="2025-06-02T00:00:00"/>
    <x v="7"/>
    <n v="951598"/>
    <x v="0"/>
    <n v="0"/>
    <n v="0"/>
    <n v="-0.02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89"/>
    <d v="2025-06-10T00:00:00"/>
    <x v="7"/>
    <n v="951598"/>
    <x v="0"/>
    <n v="2"/>
    <n v="0"/>
    <n v="232.62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90"/>
    <d v="2025-06-20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90"/>
    <d v="2025-06-20T00:00:00"/>
    <x v="7"/>
    <n v="951598"/>
    <x v="0"/>
    <n v="1"/>
    <n v="0"/>
    <n v="237.95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91"/>
    <d v="2025-06-24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91"/>
    <d v="2025-06-24T00:00:00"/>
    <x v="7"/>
    <n v="951598"/>
    <x v="0"/>
    <n v="1"/>
    <n v="0"/>
    <n v="237.95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92"/>
    <d v="2025-06-30T00:00:00"/>
    <x v="7"/>
    <n v="951598"/>
    <x v="0"/>
    <n v="-1"/>
    <n v="0"/>
    <n v="-248.84"/>
    <s v="510374"/>
    <s v="DEL Reg Portfolio / Opex Project Activit"/>
    <s v="Lee Frankis"/>
    <x v="0"/>
    <m/>
    <m/>
    <m/>
    <s v="1"/>
    <x v="0"/>
    <x v="0"/>
    <x v="0"/>
    <s v="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6">
  <r>
    <x v="0"/>
    <x v="0"/>
    <x v="0"/>
    <x v="0"/>
    <s v="EC.15149.P"/>
    <s v="6006385 P103"/>
    <d v="2025-06-11T00:00:00"/>
    <d v="2025-06-11T00:00:00"/>
    <x v="0"/>
    <s v="609995"/>
    <s v=""/>
    <n v="0"/>
    <s v="0"/>
    <n v="581208"/>
    <s v="0"/>
    <s v=""/>
    <s v=""/>
    <s v=""/>
  </r>
  <r>
    <x v="0"/>
    <x v="0"/>
    <x v="1"/>
    <x v="0"/>
    <s v="EC.15149.P"/>
    <s v="6006385 P103"/>
    <d v="2025-06-30T00:00:00"/>
    <d v="2025-06-27T00:00:00"/>
    <x v="0"/>
    <s v="609993"/>
    <s v=""/>
    <n v="0"/>
    <s v="0"/>
    <n v="435110"/>
    <s v="0"/>
    <s v=""/>
    <s v=""/>
    <s v=""/>
  </r>
  <r>
    <x v="0"/>
    <x v="0"/>
    <x v="2"/>
    <x v="1"/>
    <s v="EC.15149.P"/>
    <s v="6006385 P245 0020"/>
    <d v="2024-12-13T00:00:00"/>
    <d v="2024-12-13T00:00:00"/>
    <x v="1"/>
    <s v="610000"/>
    <s v="2724522"/>
    <n v="1"/>
    <s v="10"/>
    <n v="80348"/>
    <s v="0"/>
    <s v=""/>
    <s v=""/>
    <s v="GHD-Cost Info HV Plant System Strength"/>
  </r>
  <r>
    <x v="0"/>
    <x v="0"/>
    <x v="2"/>
    <x v="1"/>
    <s v="EC.15149.P"/>
    <s v="6006385 P105 0010"/>
    <d v="2024-11-01T00:00:00"/>
    <d v="2024-11-01T00:00:00"/>
    <x v="2"/>
    <s v="610000"/>
    <s v="2723428"/>
    <n v="1"/>
    <s v="10"/>
    <n v="48000"/>
    <s v="0"/>
    <s v=""/>
    <s v=""/>
    <s v="MHI-Engineering Consultancy"/>
  </r>
  <r>
    <x v="0"/>
    <x v="1"/>
    <x v="2"/>
    <x v="0"/>
    <s v="EC.15149.P"/>
    <s v="6006385 P100"/>
    <d v="2024-06-30T00:00:00"/>
    <d v="2024-07-01T00:00:00"/>
    <x v="3"/>
    <s v="951100"/>
    <s v=""/>
    <n v="0"/>
    <s v="0"/>
    <n v="23907.26"/>
    <s v="0"/>
    <s v="NWK Planning / CAPEX"/>
    <s v=""/>
    <s v=""/>
  </r>
  <r>
    <x v="0"/>
    <x v="1"/>
    <x v="2"/>
    <x v="0"/>
    <s v="EC.15149.P"/>
    <s v="6006385 P190"/>
    <d v="2024-06-30T00:00:00"/>
    <d v="2024-07-01T00:00:00"/>
    <x v="4"/>
    <s v="951100"/>
    <s v=""/>
    <n v="0"/>
    <s v="0"/>
    <n v="11739.52"/>
    <s v="0"/>
    <s v="NWK Capability / CAPEX"/>
    <s v=""/>
    <s v=""/>
  </r>
  <r>
    <x v="0"/>
    <x v="0"/>
    <x v="2"/>
    <x v="1"/>
    <s v="EC.15149.P"/>
    <s v="6006385 P195 0030"/>
    <d v="2025-02-17T00:00:00"/>
    <d v="2025-02-17T00:00:00"/>
    <x v="5"/>
    <s v="610000"/>
    <s v="2722394"/>
    <n v="1"/>
    <s v="30"/>
    <n v="9569.9500000000007"/>
    <s v="0"/>
    <s v=""/>
    <s v=""/>
    <s v="HoustonKemp-PADR Review-System Strength"/>
  </r>
  <r>
    <x v="0"/>
    <x v="1"/>
    <x v="2"/>
    <x v="0"/>
    <s v="EC.15149.P"/>
    <s v="6006385 P100"/>
    <d v="2024-04-22T00:00:00"/>
    <d v="2024-04-22T00:00:00"/>
    <x v="3"/>
    <s v="951100"/>
    <s v=""/>
    <n v="33"/>
    <s v="0"/>
    <n v="9344.6200000000008"/>
    <s v="510159"/>
    <s v="NWK Planning / CAPEX"/>
    <s v=""/>
    <s v=""/>
  </r>
  <r>
    <x v="0"/>
    <x v="1"/>
    <x v="2"/>
    <x v="0"/>
    <s v="EC.15149.P"/>
    <s v="6006385 P100"/>
    <d v="2024-05-28T00:00:00"/>
    <d v="2024-05-28T00:00:00"/>
    <x v="3"/>
    <s v="951100"/>
    <s v=""/>
    <n v="30.5"/>
    <s v="0"/>
    <n v="8636.69"/>
    <s v="510159"/>
    <s v="NWK Planning / CAPEX"/>
    <s v=""/>
    <s v=""/>
  </r>
  <r>
    <x v="0"/>
    <x v="1"/>
    <x v="2"/>
    <x v="0"/>
    <s v="EC.15149.P"/>
    <s v="6006385 P100"/>
    <d v="2024-06-07T00:00:00"/>
    <d v="2024-06-07T00:00:00"/>
    <x v="3"/>
    <s v="951100"/>
    <s v=""/>
    <n v="28"/>
    <s v="0"/>
    <n v="7928.77"/>
    <s v="510159"/>
    <s v="NWK Planning / CAPEX"/>
    <s v=""/>
    <s v=""/>
  </r>
  <r>
    <x v="0"/>
    <x v="0"/>
    <x v="2"/>
    <x v="0"/>
    <s v="EC.15149.P"/>
    <s v="6006385 P190"/>
    <d v="2024-09-16T00:00:00"/>
    <d v="2024-09-16T00:00:00"/>
    <x v="4"/>
    <s v="951100"/>
    <s v=""/>
    <n v="32"/>
    <s v="0"/>
    <n v="7894.72"/>
    <s v="503216"/>
    <s v="NWK Capability / CAPEX"/>
    <s v=""/>
    <s v=""/>
  </r>
  <r>
    <x v="0"/>
    <x v="1"/>
    <x v="2"/>
    <x v="0"/>
    <s v="EC.15149.P"/>
    <s v="6006385 P100"/>
    <d v="2024-03-22T00:00:00"/>
    <d v="2024-03-22T00:00:00"/>
    <x v="3"/>
    <s v="951100"/>
    <s v=""/>
    <n v="27.5"/>
    <s v="0"/>
    <n v="7787.18"/>
    <s v="510159"/>
    <s v="NWK Planning / CAPEX"/>
    <s v=""/>
    <s v=""/>
  </r>
  <r>
    <x v="0"/>
    <x v="1"/>
    <x v="2"/>
    <x v="0"/>
    <s v="EC.15149.P"/>
    <s v="6006385 P100"/>
    <d v="2024-06-25T00:00:00"/>
    <d v="2024-06-25T00:00:00"/>
    <x v="3"/>
    <s v="951100"/>
    <s v=""/>
    <n v="27"/>
    <s v="0"/>
    <n v="7645.6"/>
    <s v="510159"/>
    <s v="NWK Planning / CAPEX"/>
    <s v=""/>
    <s v=""/>
  </r>
  <r>
    <x v="0"/>
    <x v="0"/>
    <x v="2"/>
    <x v="0"/>
    <s v="EC.15149.P"/>
    <s v="6006385 P100"/>
    <d v="2025-03-26T00:00:00"/>
    <d v="2025-03-26T00:00:00"/>
    <x v="3"/>
    <s v="951100"/>
    <s v=""/>
    <n v="33"/>
    <s v="0"/>
    <n v="7492.32"/>
    <s v="510159"/>
    <s v="NWK Planning / CAPEX"/>
    <s v=""/>
    <s v=""/>
  </r>
  <r>
    <x v="0"/>
    <x v="1"/>
    <x v="2"/>
    <x v="0"/>
    <s v="EC.15149.P"/>
    <s v="6006385 P100"/>
    <d v="2024-02-08T00:00:00"/>
    <d v="2024-02-08T00:00:00"/>
    <x v="3"/>
    <s v="951100"/>
    <s v=""/>
    <n v="26"/>
    <s v="0"/>
    <n v="7362.43"/>
    <s v="510159"/>
    <s v="NWK Planning / CAPEX"/>
    <s v=""/>
    <s v=""/>
  </r>
  <r>
    <x v="0"/>
    <x v="1"/>
    <x v="2"/>
    <x v="0"/>
    <s v="EC.15149.P"/>
    <s v="6006385 P100"/>
    <d v="2023-12-08T00:00:00"/>
    <d v="2023-12-08T00:00:00"/>
    <x v="3"/>
    <s v="951100"/>
    <s v=""/>
    <n v="25"/>
    <s v="0"/>
    <n v="7079.25"/>
    <s v="510159"/>
    <s v="NWK Planning / CAPEX"/>
    <s v=""/>
    <s v=""/>
  </r>
  <r>
    <x v="0"/>
    <x v="1"/>
    <x v="2"/>
    <x v="0"/>
    <s v="EC.15149.P"/>
    <s v="6006385 P100"/>
    <d v="2024-01-31T00:00:00"/>
    <d v="2024-02-01T00:00:00"/>
    <x v="3"/>
    <s v="951100"/>
    <s v=""/>
    <n v="0"/>
    <s v="0"/>
    <n v="6708.47"/>
    <s v="0"/>
    <s v="NWK Planning / CAPEX"/>
    <s v=""/>
    <s v=""/>
  </r>
  <r>
    <x v="0"/>
    <x v="0"/>
    <x v="2"/>
    <x v="0"/>
    <s v="EC.15149.P"/>
    <s v="6006385 P100"/>
    <d v="2025-02-10T00:00:00"/>
    <d v="2025-02-10T00:00:00"/>
    <x v="3"/>
    <s v="951100"/>
    <s v=""/>
    <n v="29.5"/>
    <s v="0"/>
    <n v="6697.68"/>
    <s v="510159"/>
    <s v="NWK Planning / CAPEX"/>
    <s v=""/>
    <s v=""/>
  </r>
  <r>
    <x v="0"/>
    <x v="1"/>
    <x v="2"/>
    <x v="0"/>
    <s v="EC.15149.P"/>
    <s v="6006385 P100"/>
    <d v="2024-02-16T00:00:00"/>
    <d v="2024-02-16T00:00:00"/>
    <x v="3"/>
    <s v="951100"/>
    <s v=""/>
    <n v="22.5"/>
    <s v="0"/>
    <n v="6371.33"/>
    <s v="510159"/>
    <s v="NWK Planning / CAPEX"/>
    <s v=""/>
    <s v=""/>
  </r>
  <r>
    <x v="0"/>
    <x v="1"/>
    <x v="2"/>
    <x v="0"/>
    <s v="EC.15149.P"/>
    <s v="6006385 P100"/>
    <d v="2024-03-15T00:00:00"/>
    <d v="2024-03-15T00:00:00"/>
    <x v="3"/>
    <s v="951100"/>
    <s v=""/>
    <n v="22.5"/>
    <s v="0"/>
    <n v="6371.33"/>
    <s v="510159"/>
    <s v="NWK Planning / CAPEX"/>
    <s v=""/>
    <s v=""/>
  </r>
  <r>
    <x v="0"/>
    <x v="0"/>
    <x v="2"/>
    <x v="0"/>
    <s v="EC.15149.P"/>
    <s v="6006385 P100"/>
    <d v="2024-07-18T00:00:00"/>
    <d v="2024-07-18T00:00:00"/>
    <x v="3"/>
    <s v="951100"/>
    <s v=""/>
    <n v="28"/>
    <s v="0"/>
    <n v="6357.12"/>
    <s v="510159"/>
    <s v="NWK Planning / CAPEX"/>
    <s v=""/>
    <s v=""/>
  </r>
  <r>
    <x v="0"/>
    <x v="0"/>
    <x v="2"/>
    <x v="0"/>
    <s v="EC.15149.P"/>
    <s v="6006385 P190"/>
    <d v="2024-09-19T00:00:00"/>
    <d v="2024-09-19T00:00:00"/>
    <x v="4"/>
    <s v="951100"/>
    <s v=""/>
    <n v="25.5"/>
    <s v="0"/>
    <n v="6291.12"/>
    <s v="503406"/>
    <s v="NWK Capability / CAPEX"/>
    <s v=""/>
    <s v=""/>
  </r>
  <r>
    <x v="0"/>
    <x v="1"/>
    <x v="2"/>
    <x v="0"/>
    <s v="EC.15149.P"/>
    <s v="6006385 P100"/>
    <d v="2023-08-22T00:00:00"/>
    <d v="2023-08-22T00:00:00"/>
    <x v="3"/>
    <s v="951100"/>
    <s v=""/>
    <n v="22"/>
    <s v="0"/>
    <n v="6229.74"/>
    <s v="510159"/>
    <s v="NWK Planning / CAPEX"/>
    <s v=""/>
    <s v=""/>
  </r>
  <r>
    <x v="0"/>
    <x v="1"/>
    <x v="2"/>
    <x v="0"/>
    <s v="EC.15149.P"/>
    <s v="6006385 P100"/>
    <d v="2023-11-30T00:00:00"/>
    <d v="2023-11-30T00:00:00"/>
    <x v="3"/>
    <s v="951100"/>
    <s v=""/>
    <n v="22"/>
    <s v="0"/>
    <n v="6229.74"/>
    <s v="510159"/>
    <s v="NWK Planning / CAPEX"/>
    <s v=""/>
    <s v=""/>
  </r>
  <r>
    <x v="0"/>
    <x v="1"/>
    <x v="2"/>
    <x v="0"/>
    <s v="EC.15149.P"/>
    <s v="6006385 P100"/>
    <d v="2024-05-16T00:00:00"/>
    <d v="2024-05-16T00:00:00"/>
    <x v="3"/>
    <s v="951100"/>
    <s v=""/>
    <n v="22"/>
    <s v="0"/>
    <n v="6229.74"/>
    <s v="510159"/>
    <s v="NWK Planning / CAPEX"/>
    <s v=""/>
    <s v=""/>
  </r>
  <r>
    <x v="0"/>
    <x v="0"/>
    <x v="2"/>
    <x v="0"/>
    <s v="EC.15149.P"/>
    <s v="6006385 P100"/>
    <d v="2024-07-05T00:00:00"/>
    <d v="2024-07-05T00:00:00"/>
    <x v="3"/>
    <s v="951100"/>
    <s v=""/>
    <n v="27"/>
    <s v="0"/>
    <n v="6130.08"/>
    <s v="510159"/>
    <s v="NWK Planning / CAPEX"/>
    <s v=""/>
    <s v=""/>
  </r>
  <r>
    <x v="0"/>
    <x v="0"/>
    <x v="2"/>
    <x v="0"/>
    <s v="EC.15149.P"/>
    <s v="6006385 P100"/>
    <d v="2024-11-24T00:00:00"/>
    <d v="2024-11-24T00:00:00"/>
    <x v="3"/>
    <s v="951100"/>
    <s v=""/>
    <n v="26.5"/>
    <s v="0"/>
    <n v="6016.56"/>
    <s v="510159"/>
    <s v="NWK Planning / CAPEX"/>
    <s v=""/>
    <s v=""/>
  </r>
  <r>
    <x v="0"/>
    <x v="1"/>
    <x v="2"/>
    <x v="0"/>
    <s v="EC.15149.P"/>
    <s v="6006385 P100"/>
    <d v="2024-01-24T00:00:00"/>
    <d v="2024-01-24T00:00:00"/>
    <x v="3"/>
    <s v="951100"/>
    <s v=""/>
    <n v="21"/>
    <s v="0"/>
    <n v="5946.57"/>
    <s v="510159"/>
    <s v="NWK Planning / CAPEX"/>
    <s v=""/>
    <s v=""/>
  </r>
  <r>
    <x v="0"/>
    <x v="0"/>
    <x v="2"/>
    <x v="0"/>
    <s v="EC.15149.P"/>
    <s v="6006385 P100"/>
    <d v="2024-09-05T00:00:00"/>
    <d v="2024-09-05T00:00:00"/>
    <x v="3"/>
    <s v="951100"/>
    <s v=""/>
    <n v="25.5"/>
    <s v="0"/>
    <n v="5789.52"/>
    <s v="510159"/>
    <s v="NWK Planning / CAPEX"/>
    <s v=""/>
    <s v=""/>
  </r>
  <r>
    <x v="0"/>
    <x v="0"/>
    <x v="2"/>
    <x v="0"/>
    <s v="EC.15149.P"/>
    <s v="6006385 P100"/>
    <d v="2025-01-15T00:00:00"/>
    <d v="2025-01-15T00:00:00"/>
    <x v="3"/>
    <s v="951100"/>
    <s v=""/>
    <n v="25"/>
    <s v="0"/>
    <n v="5676"/>
    <s v="510159"/>
    <s v="NWK Planning / CAPEX"/>
    <s v=""/>
    <s v=""/>
  </r>
  <r>
    <x v="0"/>
    <x v="0"/>
    <x v="2"/>
    <x v="0"/>
    <s v="EC.15149.P"/>
    <s v="6006385 P100"/>
    <d v="2024-10-24T00:00:00"/>
    <d v="2024-10-24T00:00:00"/>
    <x v="3"/>
    <s v="951100"/>
    <s v=""/>
    <n v="24"/>
    <s v="0"/>
    <n v="5448.96"/>
    <s v="510159"/>
    <s v="NWK Planning / CAPEX"/>
    <s v=""/>
    <s v=""/>
  </r>
  <r>
    <x v="0"/>
    <x v="0"/>
    <x v="2"/>
    <x v="0"/>
    <s v="EC.15149.P"/>
    <s v="6006385 P100"/>
    <d v="2024-07-26T00:00:00"/>
    <d v="2024-07-26T00:00:00"/>
    <x v="3"/>
    <s v="951100"/>
    <s v=""/>
    <n v="23"/>
    <s v="0"/>
    <n v="5221.92"/>
    <s v="510159"/>
    <s v="NWK Planning / CAPEX"/>
    <s v=""/>
    <s v=""/>
  </r>
  <r>
    <x v="0"/>
    <x v="0"/>
    <x v="2"/>
    <x v="0"/>
    <s v="EC.15149.P"/>
    <s v="6006385 P100"/>
    <d v="2024-10-28T00:00:00"/>
    <d v="2024-10-28T00:00:00"/>
    <x v="3"/>
    <s v="951100"/>
    <s v=""/>
    <n v="23"/>
    <s v="0"/>
    <n v="5221.92"/>
    <s v="510159"/>
    <s v="NWK Planning / CAPEX"/>
    <s v=""/>
    <s v=""/>
  </r>
  <r>
    <x v="0"/>
    <x v="1"/>
    <x v="2"/>
    <x v="0"/>
    <s v="EC.15149.P"/>
    <s v="6006385 P190"/>
    <d v="2024-06-13T00:00:00"/>
    <d v="2024-06-13T00:00:00"/>
    <x v="4"/>
    <s v="951100"/>
    <s v=""/>
    <n v="20"/>
    <s v="0"/>
    <n v="5202.3999999999996"/>
    <s v="503216"/>
    <s v="NWK Capability / CAPEX"/>
    <s v=""/>
    <s v=""/>
  </r>
  <r>
    <x v="0"/>
    <x v="1"/>
    <x v="2"/>
    <x v="0"/>
    <s v="EC.15149.P"/>
    <s v="6006385 P190"/>
    <d v="2024-06-25T00:00:00"/>
    <d v="2024-06-25T00:00:00"/>
    <x v="4"/>
    <s v="951100"/>
    <s v=""/>
    <n v="20"/>
    <s v="0"/>
    <n v="5202.3999999999996"/>
    <s v="503216"/>
    <s v="NWK Capability / CAPEX"/>
    <s v=""/>
    <s v=""/>
  </r>
  <r>
    <x v="0"/>
    <x v="0"/>
    <x v="2"/>
    <x v="0"/>
    <s v="EC.15149.P"/>
    <s v="6006385 P100"/>
    <d v="2025-02-16T00:00:00"/>
    <d v="2025-02-16T00:00:00"/>
    <x v="3"/>
    <s v="951100"/>
    <s v=""/>
    <n v="22.5"/>
    <s v="0"/>
    <n v="5108.3999999999996"/>
    <s v="510159"/>
    <s v="NWK Planning / CAPEX"/>
    <s v=""/>
    <s v=""/>
  </r>
  <r>
    <x v="0"/>
    <x v="1"/>
    <x v="2"/>
    <x v="0"/>
    <s v="EC.15149.P"/>
    <s v="6006385 P190"/>
    <d v="2024-04-19T00:00:00"/>
    <d v="2024-04-19T00:00:00"/>
    <x v="4"/>
    <s v="951100"/>
    <s v=""/>
    <n v="19.5"/>
    <s v="0"/>
    <n v="5072.34"/>
    <s v="503406"/>
    <s v="NWK Capability / CAPEX"/>
    <s v=""/>
    <s v=""/>
  </r>
  <r>
    <x v="0"/>
    <x v="0"/>
    <x v="2"/>
    <x v="0"/>
    <s v="EC.15149.P"/>
    <s v="6006385 P100"/>
    <d v="2024-11-11T00:00:00"/>
    <d v="2024-11-11T00:00:00"/>
    <x v="3"/>
    <s v="951100"/>
    <s v=""/>
    <n v="22"/>
    <s v="0"/>
    <n v="4994.88"/>
    <s v="510159"/>
    <s v="NWK Planning / CAPEX"/>
    <s v=""/>
    <s v=""/>
  </r>
  <r>
    <x v="0"/>
    <x v="0"/>
    <x v="2"/>
    <x v="0"/>
    <s v="EC.15149.P"/>
    <s v="6006385 P100"/>
    <d v="2024-11-29T00:00:00"/>
    <d v="2024-11-29T00:00:00"/>
    <x v="3"/>
    <s v="951100"/>
    <s v=""/>
    <n v="22"/>
    <s v="0"/>
    <n v="4994.88"/>
    <s v="510159"/>
    <s v="NWK Planning / CAPEX"/>
    <s v=""/>
    <s v=""/>
  </r>
  <r>
    <x v="0"/>
    <x v="1"/>
    <x v="2"/>
    <x v="0"/>
    <s v="EC.15149.P"/>
    <s v="6006385 P100"/>
    <d v="2023-11-10T00:00:00"/>
    <d v="2023-11-10T00:00:00"/>
    <x v="3"/>
    <s v="951100"/>
    <s v=""/>
    <n v="17.5"/>
    <s v="0"/>
    <n v="4955.4799999999996"/>
    <s v="510159"/>
    <s v="NWK Planning / CAPEX"/>
    <s v=""/>
    <s v=""/>
  </r>
  <r>
    <x v="0"/>
    <x v="1"/>
    <x v="2"/>
    <x v="0"/>
    <s v="EC.15149.P"/>
    <s v="6006385 P100"/>
    <d v="2023-11-24T00:00:00"/>
    <d v="2023-11-24T00:00:00"/>
    <x v="3"/>
    <s v="951100"/>
    <s v=""/>
    <n v="17"/>
    <s v="0"/>
    <n v="4813.8999999999996"/>
    <s v="510159"/>
    <s v="NWK Planning / CAPEX"/>
    <s v=""/>
    <s v=""/>
  </r>
  <r>
    <x v="0"/>
    <x v="1"/>
    <x v="2"/>
    <x v="0"/>
    <s v="EC.15149.P"/>
    <s v="6006385 P100"/>
    <d v="2024-01-19T00:00:00"/>
    <d v="2024-01-19T00:00:00"/>
    <x v="3"/>
    <s v="951100"/>
    <s v=""/>
    <n v="17"/>
    <s v="0"/>
    <n v="4813.8999999999996"/>
    <s v="510159"/>
    <s v="NWK Planning / CAPEX"/>
    <s v=""/>
    <s v=""/>
  </r>
  <r>
    <x v="0"/>
    <x v="1"/>
    <x v="2"/>
    <x v="0"/>
    <s v="EC.15149.P"/>
    <s v="6006385 P100"/>
    <d v="2023-09-08T00:00:00"/>
    <d v="2023-09-08T00:00:00"/>
    <x v="3"/>
    <s v="951100"/>
    <s v=""/>
    <n v="17"/>
    <s v="0"/>
    <n v="4813.8900000000003"/>
    <s v="510159"/>
    <s v="NWK Planning / CAPEX"/>
    <s v=""/>
    <s v=""/>
  </r>
  <r>
    <x v="0"/>
    <x v="1"/>
    <x v="2"/>
    <x v="0"/>
    <s v="EC.15149.P"/>
    <s v="6006385 P100"/>
    <d v="2023-11-16T00:00:00"/>
    <d v="2023-11-16T00:00:00"/>
    <x v="3"/>
    <s v="951100"/>
    <s v=""/>
    <n v="17"/>
    <s v="0"/>
    <n v="4813.8900000000003"/>
    <s v="510159"/>
    <s v="NWK Planning / CAPEX"/>
    <s v=""/>
    <s v=""/>
  </r>
  <r>
    <x v="0"/>
    <x v="1"/>
    <x v="2"/>
    <x v="0"/>
    <s v="EC.15149.P"/>
    <s v="6006385 P100"/>
    <d v="2024-04-09T00:00:00"/>
    <d v="2024-04-09T00:00:00"/>
    <x v="3"/>
    <s v="951100"/>
    <s v=""/>
    <n v="17"/>
    <s v="0"/>
    <n v="4813.8900000000003"/>
    <s v="510159"/>
    <s v="NWK Planning / CAPEX"/>
    <s v=""/>
    <s v=""/>
  </r>
  <r>
    <x v="0"/>
    <x v="0"/>
    <x v="2"/>
    <x v="0"/>
    <s v="EC.15149.P"/>
    <s v="6006385 P100"/>
    <d v="2024-12-13T00:00:00"/>
    <d v="2024-12-13T00:00:00"/>
    <x v="3"/>
    <s v="951100"/>
    <s v=""/>
    <n v="21"/>
    <s v="0"/>
    <n v="4767.84"/>
    <s v="510159"/>
    <s v="NWK Planning / CAPEX"/>
    <s v=""/>
    <s v=""/>
  </r>
  <r>
    <x v="0"/>
    <x v="0"/>
    <x v="2"/>
    <x v="0"/>
    <s v="EC.15149.P"/>
    <s v="6006385 P190"/>
    <d v="2024-07-15T00:00:00"/>
    <d v="2024-07-15T00:00:00"/>
    <x v="4"/>
    <s v="951100"/>
    <s v=""/>
    <n v="19"/>
    <s v="0"/>
    <n v="4687.49"/>
    <s v="503216"/>
    <s v="NWK Capability / CAPEX"/>
    <s v=""/>
    <s v=""/>
  </r>
  <r>
    <x v="0"/>
    <x v="1"/>
    <x v="2"/>
    <x v="0"/>
    <s v="EC.15149.P"/>
    <s v="6006385 P190"/>
    <d v="2024-06-21T00:00:00"/>
    <d v="2024-06-21T00:00:00"/>
    <x v="4"/>
    <s v="951100"/>
    <s v=""/>
    <n v="18"/>
    <s v="0"/>
    <n v="4682.16"/>
    <s v="503406"/>
    <s v="NWK Capability / CAPEX"/>
    <s v=""/>
    <s v=""/>
  </r>
  <r>
    <x v="0"/>
    <x v="1"/>
    <x v="2"/>
    <x v="0"/>
    <s v="EC.15149.P"/>
    <s v="6006385 P100"/>
    <d v="2024-02-28T00:00:00"/>
    <d v="2024-02-28T00:00:00"/>
    <x v="3"/>
    <s v="951100"/>
    <s v=""/>
    <n v="16.5"/>
    <s v="0"/>
    <n v="4672.32"/>
    <s v="510159"/>
    <s v="NWK Planning / CAPEX"/>
    <s v=""/>
    <s v=""/>
  </r>
  <r>
    <x v="0"/>
    <x v="1"/>
    <x v="2"/>
    <x v="0"/>
    <s v="EC.15149.P"/>
    <s v="6006385 P100"/>
    <d v="2023-10-24T00:00:00"/>
    <d v="2023-10-24T00:00:00"/>
    <x v="3"/>
    <s v="951100"/>
    <s v=""/>
    <n v="16.5"/>
    <s v="0"/>
    <n v="4672.3100000000004"/>
    <s v="510159"/>
    <s v="NWK Planning / CAPEX"/>
    <s v=""/>
    <s v=""/>
  </r>
  <r>
    <x v="0"/>
    <x v="1"/>
    <x v="2"/>
    <x v="0"/>
    <s v="EC.15149.P"/>
    <s v="6006385 P100"/>
    <d v="2023-10-26T00:00:00"/>
    <d v="2023-10-26T00:00:00"/>
    <x v="3"/>
    <s v="951100"/>
    <s v=""/>
    <n v="16.5"/>
    <s v="0"/>
    <n v="4672.3100000000004"/>
    <s v="510159"/>
    <s v="NWK Planning / CAPEX"/>
    <s v=""/>
    <s v=""/>
  </r>
  <r>
    <x v="0"/>
    <x v="0"/>
    <x v="2"/>
    <x v="0"/>
    <s v="EC.15149.P"/>
    <s v="6006385 P100"/>
    <d v="2024-12-19T00:00:00"/>
    <d v="2024-12-19T00:00:00"/>
    <x v="3"/>
    <s v="951100"/>
    <s v=""/>
    <n v="20"/>
    <s v="0"/>
    <n v="4540.8"/>
    <s v="510159"/>
    <s v="NWK Planning / CAPEX"/>
    <s v=""/>
    <s v=""/>
  </r>
  <r>
    <x v="0"/>
    <x v="0"/>
    <x v="2"/>
    <x v="0"/>
    <s v="EC.15149.P"/>
    <s v="6006385 P100"/>
    <d v="2025-03-27T00:00:00"/>
    <d v="2025-03-27T00:00:00"/>
    <x v="3"/>
    <s v="951100"/>
    <s v=""/>
    <n v="20"/>
    <s v="0"/>
    <n v="4540.8"/>
    <s v="502686"/>
    <s v="NWK Planning / CAPEX"/>
    <s v=""/>
    <s v=""/>
  </r>
  <r>
    <x v="0"/>
    <x v="1"/>
    <x v="2"/>
    <x v="0"/>
    <s v="EC.15149.P"/>
    <s v="6006385 P100"/>
    <d v="2023-09-18T00:00:00"/>
    <d v="2023-09-18T00:00:00"/>
    <x v="3"/>
    <s v="951100"/>
    <s v=""/>
    <n v="16"/>
    <s v="0"/>
    <n v="4530.72"/>
    <s v="510159"/>
    <s v="NWK Planning / CAPEX"/>
    <s v=""/>
    <s v=""/>
  </r>
  <r>
    <x v="0"/>
    <x v="1"/>
    <x v="2"/>
    <x v="0"/>
    <s v="EC.15149.P"/>
    <s v="6006385 P100"/>
    <d v="2024-01-31T00:00:00"/>
    <d v="2024-01-31T00:00:00"/>
    <x v="3"/>
    <s v="951100"/>
    <s v=""/>
    <n v="15.5"/>
    <s v="0"/>
    <n v="4389.1400000000003"/>
    <s v="510159"/>
    <s v="NWK Planning / CAPEX"/>
    <s v=""/>
    <s v=""/>
  </r>
  <r>
    <x v="0"/>
    <x v="1"/>
    <x v="2"/>
    <x v="0"/>
    <s v="EC.15149.P"/>
    <s v="6006385 P100"/>
    <d v="2024-05-03T00:00:00"/>
    <d v="2024-05-03T00:00:00"/>
    <x v="3"/>
    <s v="951100"/>
    <s v=""/>
    <n v="15.5"/>
    <s v="0"/>
    <n v="4389.1400000000003"/>
    <s v="510159"/>
    <s v="NWK Planning / CAPEX"/>
    <s v=""/>
    <s v=""/>
  </r>
  <r>
    <x v="0"/>
    <x v="0"/>
    <x v="2"/>
    <x v="0"/>
    <s v="EC.15149.P"/>
    <s v="6006385 P100"/>
    <d v="2024-12-31T00:00:00"/>
    <d v="2025-01-08T00:00:00"/>
    <x v="3"/>
    <s v="951100"/>
    <s v=""/>
    <n v="0"/>
    <s v="0"/>
    <n v="4266.8599999999997"/>
    <s v="0"/>
    <s v="NWK Planning / CAPEX"/>
    <s v=""/>
    <s v=""/>
  </r>
  <r>
    <x v="0"/>
    <x v="1"/>
    <x v="2"/>
    <x v="0"/>
    <s v="EC.15149.P"/>
    <s v="6006385 P100"/>
    <d v="2023-09-29T00:00:00"/>
    <d v="2023-09-29T00:00:00"/>
    <x v="3"/>
    <s v="951100"/>
    <s v=""/>
    <n v="15"/>
    <s v="0"/>
    <n v="4247.55"/>
    <s v="510159"/>
    <s v="NWK Planning / CAPEX"/>
    <s v=""/>
    <s v=""/>
  </r>
  <r>
    <x v="0"/>
    <x v="1"/>
    <x v="2"/>
    <x v="0"/>
    <s v="EC.15149.P"/>
    <s v="6006385 P100"/>
    <d v="2024-04-19T00:00:00"/>
    <d v="2024-04-19T00:00:00"/>
    <x v="3"/>
    <s v="951100"/>
    <s v=""/>
    <n v="15"/>
    <s v="0"/>
    <n v="4247.55"/>
    <s v="502686"/>
    <s v="NWK Planning / CAPEX"/>
    <s v=""/>
    <s v=""/>
  </r>
  <r>
    <x v="0"/>
    <x v="1"/>
    <x v="2"/>
    <x v="0"/>
    <s v="EC.15149.P"/>
    <s v="6006385 P100"/>
    <d v="2024-05-10T00:00:00"/>
    <d v="2024-05-10T00:00:00"/>
    <x v="3"/>
    <s v="951100"/>
    <s v=""/>
    <n v="15"/>
    <s v="0"/>
    <n v="4247.55"/>
    <s v="510159"/>
    <s v="NWK Planning / CAPEX"/>
    <s v=""/>
    <s v=""/>
  </r>
  <r>
    <x v="0"/>
    <x v="1"/>
    <x v="2"/>
    <x v="0"/>
    <s v="EC.15149.P"/>
    <s v="6006385 P100"/>
    <d v="2024-06-01T00:00:00"/>
    <d v="2024-06-01T00:00:00"/>
    <x v="3"/>
    <s v="951100"/>
    <s v=""/>
    <n v="15"/>
    <s v="0"/>
    <n v="4247.55"/>
    <s v="502686"/>
    <s v="NWK Planning / CAPEX"/>
    <s v=""/>
    <s v=""/>
  </r>
  <r>
    <x v="0"/>
    <x v="1"/>
    <x v="2"/>
    <x v="0"/>
    <s v="EC.15149.P"/>
    <s v="6006385 P100"/>
    <d v="2023-10-15T00:00:00"/>
    <d v="2023-10-15T00:00:00"/>
    <x v="3"/>
    <s v="951100"/>
    <s v=""/>
    <n v="14.5"/>
    <s v="0"/>
    <n v="4105.97"/>
    <s v="510159"/>
    <s v="NWK Planning / CAPEX"/>
    <s v=""/>
    <s v=""/>
  </r>
  <r>
    <x v="0"/>
    <x v="0"/>
    <x v="2"/>
    <x v="0"/>
    <s v="EC.15149.P"/>
    <s v="6006385 P100"/>
    <d v="2025-01-23T00:00:00"/>
    <d v="2025-01-23T00:00:00"/>
    <x v="3"/>
    <s v="951100"/>
    <s v=""/>
    <n v="18"/>
    <s v="0"/>
    <n v="4086.72"/>
    <s v="510159"/>
    <s v="NWK Planning / CAPEX"/>
    <s v=""/>
    <s v=""/>
  </r>
  <r>
    <x v="0"/>
    <x v="0"/>
    <x v="2"/>
    <x v="0"/>
    <s v="EC.15149.P"/>
    <s v="6006385 P100"/>
    <d v="2024-07-10T00:00:00"/>
    <d v="2024-07-10T00:00:00"/>
    <x v="3"/>
    <s v="951100"/>
    <s v=""/>
    <n v="17.5"/>
    <s v="0"/>
    <n v="3973.2"/>
    <s v="510159"/>
    <s v="NWK Planning / CAPEX"/>
    <s v=""/>
    <s v=""/>
  </r>
  <r>
    <x v="0"/>
    <x v="0"/>
    <x v="2"/>
    <x v="0"/>
    <s v="EC.15149.P"/>
    <s v="6006385 P100"/>
    <d v="2024-08-14T00:00:00"/>
    <d v="2024-08-14T00:00:00"/>
    <x v="3"/>
    <s v="951100"/>
    <s v=""/>
    <n v="17.5"/>
    <s v="0"/>
    <n v="3973.2"/>
    <s v="510159"/>
    <s v="NWK Planning / CAPEX"/>
    <s v=""/>
    <s v=""/>
  </r>
  <r>
    <x v="0"/>
    <x v="1"/>
    <x v="2"/>
    <x v="0"/>
    <s v="EC.15149.P"/>
    <s v="6006385 P100"/>
    <d v="2024-02-19T00:00:00"/>
    <d v="2024-02-19T00:00:00"/>
    <x v="3"/>
    <s v="951100"/>
    <s v=""/>
    <n v="14"/>
    <s v="0"/>
    <n v="3964.38"/>
    <s v="510159"/>
    <s v="NWK Planning / CAPEX"/>
    <s v=""/>
    <s v=""/>
  </r>
  <r>
    <x v="0"/>
    <x v="0"/>
    <x v="2"/>
    <x v="0"/>
    <s v="EC.15149.P"/>
    <s v="6006385 P190"/>
    <d v="2024-08-02T00:00:00"/>
    <d v="2024-08-02T00:00:00"/>
    <x v="4"/>
    <s v="951100"/>
    <s v=""/>
    <n v="16"/>
    <s v="0"/>
    <n v="3947.37"/>
    <s v="503406"/>
    <s v="NWK Capability / CAPEX"/>
    <s v=""/>
    <s v=""/>
  </r>
  <r>
    <x v="0"/>
    <x v="0"/>
    <x v="2"/>
    <x v="0"/>
    <s v="EC.15149.P"/>
    <s v="6006385 P100"/>
    <d v="2025-03-08T00:00:00"/>
    <d v="2025-03-08T00:00:00"/>
    <x v="3"/>
    <s v="951100"/>
    <s v=""/>
    <n v="17"/>
    <s v="0"/>
    <n v="3859.68"/>
    <s v="510159"/>
    <s v="NWK Planning / CAPEX"/>
    <s v=""/>
    <s v=""/>
  </r>
  <r>
    <x v="0"/>
    <x v="0"/>
    <x v="2"/>
    <x v="0"/>
    <s v="EC.15149.P"/>
    <s v="6006385 P100"/>
    <d v="2024-08-11T00:00:00"/>
    <d v="2024-08-11T00:00:00"/>
    <x v="3"/>
    <s v="951100"/>
    <s v=""/>
    <n v="16.5"/>
    <s v="0"/>
    <n v="3746.16"/>
    <s v="510159"/>
    <s v="NWK Planning / CAPEX"/>
    <s v=""/>
    <s v=""/>
  </r>
  <r>
    <x v="0"/>
    <x v="0"/>
    <x v="2"/>
    <x v="0"/>
    <s v="EC.15149.P"/>
    <s v="6006385 P100"/>
    <d v="2025-01-30T00:00:00"/>
    <d v="2025-01-30T00:00:00"/>
    <x v="3"/>
    <s v="951100"/>
    <s v=""/>
    <n v="16.5"/>
    <s v="0"/>
    <n v="3746.16"/>
    <s v="510159"/>
    <s v="NWK Planning / CAPEX"/>
    <s v=""/>
    <s v=""/>
  </r>
  <r>
    <x v="0"/>
    <x v="0"/>
    <x v="2"/>
    <x v="0"/>
    <s v="EC.15149.P"/>
    <s v="6006385 P100"/>
    <d v="2024-11-30T00:00:00"/>
    <d v="2024-12-02T00:00:00"/>
    <x v="3"/>
    <s v="951100"/>
    <s v=""/>
    <n v="0"/>
    <s v="0"/>
    <n v="3728.4"/>
    <s v="0"/>
    <s v="NWK Planning / CAPEX"/>
    <s v=""/>
    <s v=""/>
  </r>
  <r>
    <x v="0"/>
    <x v="0"/>
    <x v="2"/>
    <x v="0"/>
    <s v="EC.15149.P"/>
    <s v="6006385 P190"/>
    <d v="2024-08-16T00:00:00"/>
    <d v="2024-08-16T00:00:00"/>
    <x v="4"/>
    <s v="951100"/>
    <s v=""/>
    <n v="15"/>
    <s v="0"/>
    <n v="3700.66"/>
    <s v="503406"/>
    <s v="NWK Capability / CAPEX"/>
    <s v=""/>
    <s v=""/>
  </r>
  <r>
    <x v="0"/>
    <x v="1"/>
    <x v="2"/>
    <x v="0"/>
    <s v="EC.15149.P"/>
    <s v="6006385 P190"/>
    <d v="2024-03-31T00:00:00"/>
    <d v="2024-04-02T00:00:00"/>
    <x v="4"/>
    <s v="951100"/>
    <s v=""/>
    <n v="0"/>
    <s v="0"/>
    <n v="3654.41"/>
    <s v="0"/>
    <s v="NWK Capability / CAPEX"/>
    <s v=""/>
    <s v=""/>
  </r>
  <r>
    <x v="0"/>
    <x v="0"/>
    <x v="2"/>
    <x v="0"/>
    <s v="EC.15149.P"/>
    <s v="6006385 P100"/>
    <d v="2024-09-20T00:00:00"/>
    <d v="2024-09-20T00:00:00"/>
    <x v="3"/>
    <s v="951100"/>
    <s v=""/>
    <n v="16"/>
    <s v="0"/>
    <n v="3632.64"/>
    <s v="510159"/>
    <s v="NWK Planning / CAPEX"/>
    <s v=""/>
    <s v=""/>
  </r>
  <r>
    <x v="0"/>
    <x v="0"/>
    <x v="2"/>
    <x v="0"/>
    <s v="EC.15149.P"/>
    <s v="6006385 P100"/>
    <d v="2025-04-16T00:00:00"/>
    <d v="2025-04-16T00:00:00"/>
    <x v="3"/>
    <s v="951100"/>
    <s v=""/>
    <n v="16"/>
    <s v="0"/>
    <n v="3632.64"/>
    <s v="510159"/>
    <s v="NWK Planning / CAPEX"/>
    <s v=""/>
    <s v=""/>
  </r>
  <r>
    <x v="0"/>
    <x v="1"/>
    <x v="2"/>
    <x v="0"/>
    <s v="EC.15149.P"/>
    <s v="6006385 P100"/>
    <d v="2023-09-21T00:00:00"/>
    <d v="2023-09-21T00:00:00"/>
    <x v="3"/>
    <s v="951100"/>
    <s v=""/>
    <n v="12.5"/>
    <s v="0"/>
    <n v="3539.63"/>
    <s v="510159"/>
    <s v="NWK Planning / CAPEX"/>
    <s v=""/>
    <s v=""/>
  </r>
  <r>
    <x v="0"/>
    <x v="0"/>
    <x v="2"/>
    <x v="0"/>
    <s v="EC.15149.P"/>
    <s v="6006385 P100"/>
    <d v="2024-08-19T00:00:00"/>
    <d v="2024-08-19T00:00:00"/>
    <x v="3"/>
    <s v="951100"/>
    <s v=""/>
    <n v="15.5"/>
    <s v="0"/>
    <n v="3519.12"/>
    <s v="510159"/>
    <s v="NWK Planning / CAPEX"/>
    <s v=""/>
    <s v=""/>
  </r>
  <r>
    <x v="0"/>
    <x v="0"/>
    <x v="2"/>
    <x v="0"/>
    <s v="EC.15149.P"/>
    <s v="6006385 P100"/>
    <d v="2025-01-20T00:00:00"/>
    <d v="2025-01-20T00:00:00"/>
    <x v="3"/>
    <s v="951100"/>
    <s v=""/>
    <n v="15.5"/>
    <s v="0"/>
    <n v="3519.12"/>
    <s v="510159"/>
    <s v="NWK Planning / CAPEX"/>
    <s v=""/>
    <s v=""/>
  </r>
  <r>
    <x v="0"/>
    <x v="0"/>
    <x v="2"/>
    <x v="0"/>
    <s v="EC.15149.P"/>
    <s v="6006385 P190"/>
    <d v="2024-11-29T00:00:00"/>
    <d v="2024-11-29T00:00:00"/>
    <x v="4"/>
    <s v="951100"/>
    <s v=""/>
    <n v="14"/>
    <s v="0"/>
    <n v="3453.95"/>
    <s v="503406"/>
    <s v="NWK Capability / CAPEX"/>
    <s v=""/>
    <s v=""/>
  </r>
  <r>
    <x v="0"/>
    <x v="0"/>
    <x v="2"/>
    <x v="0"/>
    <s v="EC.15149.P"/>
    <s v="6006385 P100"/>
    <d v="2025-03-31T00:00:00"/>
    <d v="2025-04-01T00:00:00"/>
    <x v="3"/>
    <s v="951100"/>
    <s v=""/>
    <n v="0"/>
    <s v="0"/>
    <n v="3450.4"/>
    <s v="0"/>
    <s v="NWK Planning / CAPEX"/>
    <s v=""/>
    <s v=""/>
  </r>
  <r>
    <x v="0"/>
    <x v="1"/>
    <x v="2"/>
    <x v="0"/>
    <s v="EC.15149.P"/>
    <s v="6006385 P100"/>
    <d v="2023-10-04T00:00:00"/>
    <d v="2023-10-04T00:00:00"/>
    <x v="3"/>
    <s v="951100"/>
    <s v=""/>
    <n v="12"/>
    <s v="0"/>
    <n v="3398.04"/>
    <s v="510159"/>
    <s v="NWK Planning / CAPEX"/>
    <s v=""/>
    <s v=""/>
  </r>
  <r>
    <x v="0"/>
    <x v="1"/>
    <x v="2"/>
    <x v="0"/>
    <s v="EC.15149.P"/>
    <s v="6006385 P100"/>
    <d v="2023-10-06T00:00:00"/>
    <d v="2023-10-06T00:00:00"/>
    <x v="3"/>
    <s v="951100"/>
    <s v=""/>
    <n v="12"/>
    <s v="0"/>
    <n v="3398.04"/>
    <s v="510159"/>
    <s v="NWK Planning / CAPEX"/>
    <s v=""/>
    <s v=""/>
  </r>
  <r>
    <x v="0"/>
    <x v="1"/>
    <x v="2"/>
    <x v="0"/>
    <s v="EC.15149.P"/>
    <s v="6006385 P100"/>
    <d v="2023-10-10T00:00:00"/>
    <d v="2023-10-10T00:00:00"/>
    <x v="3"/>
    <s v="951100"/>
    <s v=""/>
    <n v="12"/>
    <s v="0"/>
    <n v="3398.04"/>
    <s v="510159"/>
    <s v="NWK Planning / CAPEX"/>
    <s v=""/>
    <s v=""/>
  </r>
  <r>
    <x v="0"/>
    <x v="1"/>
    <x v="2"/>
    <x v="0"/>
    <s v="EC.15149.P"/>
    <s v="6006385 P100"/>
    <d v="2024-03-26T00:00:00"/>
    <d v="2024-03-26T00:00:00"/>
    <x v="3"/>
    <s v="951100"/>
    <s v=""/>
    <n v="12"/>
    <s v="0"/>
    <n v="3398.04"/>
    <s v="510159"/>
    <s v="NWK Planning / CAPEX"/>
    <s v=""/>
    <s v=""/>
  </r>
  <r>
    <x v="0"/>
    <x v="1"/>
    <x v="2"/>
    <x v="0"/>
    <s v="EC.15149.P"/>
    <s v="6006385 P100"/>
    <d v="2024-04-12T00:00:00"/>
    <d v="2024-04-12T00:00:00"/>
    <x v="3"/>
    <s v="951100"/>
    <s v=""/>
    <n v="12"/>
    <s v="0"/>
    <n v="3398.04"/>
    <s v="510159"/>
    <s v="NWK Planning / CAPEX"/>
    <s v=""/>
    <s v=""/>
  </r>
  <r>
    <x v="0"/>
    <x v="0"/>
    <x v="2"/>
    <x v="0"/>
    <s v="EC.15149.P"/>
    <s v="6006385 P100"/>
    <d v="2025-03-17T00:00:00"/>
    <d v="2025-03-17T00:00:00"/>
    <x v="3"/>
    <s v="951100"/>
    <s v=""/>
    <n v="14.5"/>
    <s v="0"/>
    <n v="3292.08"/>
    <s v="510159"/>
    <s v="NWK Planning / CAPEX"/>
    <s v=""/>
    <s v=""/>
  </r>
  <r>
    <x v="0"/>
    <x v="1"/>
    <x v="2"/>
    <x v="0"/>
    <s v="EC.15149.P"/>
    <s v="6006385 P100"/>
    <d v="2024-04-29T00:00:00"/>
    <d v="2024-04-29T00:00:00"/>
    <x v="3"/>
    <s v="951100"/>
    <s v=""/>
    <n v="11.5"/>
    <s v="0"/>
    <n v="3256.46"/>
    <s v="510159"/>
    <s v="NWK Planning / CAPEX"/>
    <s v=""/>
    <s v=""/>
  </r>
  <r>
    <x v="0"/>
    <x v="1"/>
    <x v="2"/>
    <x v="0"/>
    <s v="EC.15149.P"/>
    <s v="6006385 P100"/>
    <d v="2024-05-21T00:00:00"/>
    <d v="2024-05-21T00:00:00"/>
    <x v="3"/>
    <s v="951100"/>
    <s v=""/>
    <n v="11.5"/>
    <s v="0"/>
    <n v="3256.46"/>
    <s v="510159"/>
    <s v="NWK Planning / CAPEX"/>
    <s v=""/>
    <s v=""/>
  </r>
  <r>
    <x v="0"/>
    <x v="0"/>
    <x v="2"/>
    <x v="0"/>
    <s v="EC.15149.P"/>
    <s v="6006385 P190"/>
    <d v="2024-09-13T00:00:00"/>
    <d v="2024-09-13T00:00:00"/>
    <x v="4"/>
    <s v="951100"/>
    <s v=""/>
    <n v="13"/>
    <s v="0"/>
    <n v="3207.25"/>
    <s v="501398"/>
    <s v="NWK Capability / CAPEX"/>
    <s v=""/>
    <s v=""/>
  </r>
  <r>
    <x v="0"/>
    <x v="0"/>
    <x v="2"/>
    <x v="0"/>
    <s v="EC.15149.P"/>
    <s v="6006385 P190"/>
    <d v="2024-10-18T00:00:00"/>
    <d v="2024-10-18T00:00:00"/>
    <x v="4"/>
    <s v="951100"/>
    <s v=""/>
    <n v="13"/>
    <s v="0"/>
    <n v="3207.24"/>
    <s v="503406"/>
    <s v="NWK Capability / CAPEX"/>
    <s v=""/>
    <s v=""/>
  </r>
  <r>
    <x v="0"/>
    <x v="0"/>
    <x v="2"/>
    <x v="0"/>
    <s v="EC.15149.P"/>
    <s v="6006385 P100"/>
    <d v="2024-07-16T00:00:00"/>
    <d v="2024-07-16T00:00:00"/>
    <x v="3"/>
    <s v="951100"/>
    <s v=""/>
    <n v="11"/>
    <s v="0"/>
    <n v="3191.54"/>
    <s v="501180"/>
    <s v="DEL Executive / CAPEX"/>
    <s v=""/>
    <s v=""/>
  </r>
  <r>
    <x v="0"/>
    <x v="0"/>
    <x v="2"/>
    <x v="0"/>
    <s v="EC.15149.P"/>
    <s v="6006385 P100"/>
    <d v="2024-07-22T00:00:00"/>
    <d v="2024-07-22T00:00:00"/>
    <x v="3"/>
    <s v="951100"/>
    <s v=""/>
    <n v="11"/>
    <s v="0"/>
    <n v="3191.54"/>
    <s v="501180"/>
    <s v="DEL Executive / CAPEX"/>
    <s v=""/>
    <s v=""/>
  </r>
  <r>
    <x v="0"/>
    <x v="0"/>
    <x v="2"/>
    <x v="0"/>
    <s v="EC.15149.P"/>
    <s v="6006385 P100"/>
    <d v="2024-08-05T00:00:00"/>
    <d v="2024-08-05T00:00:00"/>
    <x v="3"/>
    <s v="951100"/>
    <s v=""/>
    <n v="11"/>
    <s v="0"/>
    <n v="3191.54"/>
    <s v="501180"/>
    <s v="DEL Executive / CAPEX"/>
    <s v=""/>
    <s v=""/>
  </r>
  <r>
    <x v="0"/>
    <x v="0"/>
    <x v="2"/>
    <x v="0"/>
    <s v="EC.15149.P"/>
    <s v="6006385 P100"/>
    <d v="2024-08-12T00:00:00"/>
    <d v="2024-08-12T00:00:00"/>
    <x v="3"/>
    <s v="951100"/>
    <s v=""/>
    <n v="11"/>
    <s v="0"/>
    <n v="3191.54"/>
    <s v="501180"/>
    <s v="DEL Executive / CAPEX"/>
    <s v=""/>
    <s v=""/>
  </r>
  <r>
    <x v="0"/>
    <x v="1"/>
    <x v="2"/>
    <x v="0"/>
    <s v="EC.15149.P"/>
    <s v="6006385 P100"/>
    <d v="2023-09-19T00:00:00"/>
    <d v="2023-09-19T00:00:00"/>
    <x v="3"/>
    <s v="951100"/>
    <s v=""/>
    <n v="11"/>
    <s v="0"/>
    <n v="3114.87"/>
    <s v="510159"/>
    <s v="NWK Planning / CAPEX"/>
    <s v=""/>
    <s v=""/>
  </r>
  <r>
    <x v="0"/>
    <x v="1"/>
    <x v="2"/>
    <x v="0"/>
    <s v="EC.15149.P"/>
    <s v="6006385 P100"/>
    <d v="2023-09-26T00:00:00"/>
    <d v="2023-09-26T00:00:00"/>
    <x v="3"/>
    <s v="951100"/>
    <s v=""/>
    <n v="11"/>
    <s v="0"/>
    <n v="3114.87"/>
    <s v="510159"/>
    <s v="NWK Planning / CAPEX"/>
    <s v=""/>
    <s v=""/>
  </r>
  <r>
    <x v="0"/>
    <x v="1"/>
    <x v="2"/>
    <x v="0"/>
    <s v="EC.15149.P"/>
    <s v="6006385 P100"/>
    <d v="2023-10-17T00:00:00"/>
    <d v="2023-10-17T00:00:00"/>
    <x v="3"/>
    <s v="951100"/>
    <s v=""/>
    <n v="11"/>
    <s v="0"/>
    <n v="3114.87"/>
    <s v="510159"/>
    <s v="NWK Planning / CAPEX"/>
    <s v=""/>
    <s v=""/>
  </r>
  <r>
    <x v="0"/>
    <x v="1"/>
    <x v="2"/>
    <x v="0"/>
    <s v="EC.15149.P"/>
    <s v="6006385 P100"/>
    <d v="2024-02-23T00:00:00"/>
    <d v="2024-02-23T00:00:00"/>
    <x v="3"/>
    <s v="951100"/>
    <s v=""/>
    <n v="11"/>
    <s v="0"/>
    <n v="3114.87"/>
    <s v="510159"/>
    <s v="NWK Planning / CAPEX"/>
    <s v=""/>
    <s v=""/>
  </r>
  <r>
    <x v="0"/>
    <x v="1"/>
    <x v="2"/>
    <x v="0"/>
    <s v="EC.15149.P"/>
    <s v="6006385 P100"/>
    <d v="2024-04-24T00:00:00"/>
    <d v="2024-04-24T00:00:00"/>
    <x v="3"/>
    <s v="951100"/>
    <s v=""/>
    <n v="11"/>
    <s v="0"/>
    <n v="3114.87"/>
    <s v="510159"/>
    <s v="NWK Planning / CAPEX"/>
    <s v=""/>
    <s v=""/>
  </r>
  <r>
    <x v="0"/>
    <x v="1"/>
    <x v="2"/>
    <x v="0"/>
    <s v="EC.15149.P"/>
    <s v="6006385 P100"/>
    <d v="2024-03-07T00:00:00"/>
    <d v="2024-03-07T00:00:00"/>
    <x v="3"/>
    <s v="951100"/>
    <s v=""/>
    <n v="10.5"/>
    <s v="0"/>
    <n v="2973.29"/>
    <s v="510159"/>
    <s v="NWK Planning / CAPEX"/>
    <s v=""/>
    <s v=""/>
  </r>
  <r>
    <x v="0"/>
    <x v="0"/>
    <x v="2"/>
    <x v="0"/>
    <s v="EC.15149.P"/>
    <s v="6006385 P190"/>
    <d v="2024-08-30T00:00:00"/>
    <d v="2024-08-30T00:00:00"/>
    <x v="4"/>
    <s v="951100"/>
    <s v=""/>
    <n v="12"/>
    <s v="0"/>
    <n v="2960.53"/>
    <s v="503406"/>
    <s v="NWK Capability / CAPEX"/>
    <s v=""/>
    <s v=""/>
  </r>
  <r>
    <x v="0"/>
    <x v="0"/>
    <x v="2"/>
    <x v="0"/>
    <s v="EC.15149.P"/>
    <s v="6006385 P190"/>
    <d v="2024-08-20T00:00:00"/>
    <d v="2024-08-20T00:00:00"/>
    <x v="4"/>
    <s v="951100"/>
    <s v=""/>
    <n v="12"/>
    <s v="0"/>
    <n v="2960.52"/>
    <s v="503216"/>
    <s v="NWK Capability / CAPEX"/>
    <s v=""/>
    <s v=""/>
  </r>
  <r>
    <x v="0"/>
    <x v="0"/>
    <x v="2"/>
    <x v="0"/>
    <s v="EC.15149.P"/>
    <s v="6006385 P190"/>
    <d v="2024-08-23T00:00:00"/>
    <d v="2024-08-23T00:00:00"/>
    <x v="4"/>
    <s v="951100"/>
    <s v=""/>
    <n v="12"/>
    <s v="0"/>
    <n v="2960.52"/>
    <s v="503216"/>
    <s v="NWK Capability / CAPEX"/>
    <s v=""/>
    <s v=""/>
  </r>
  <r>
    <x v="0"/>
    <x v="0"/>
    <x v="2"/>
    <x v="0"/>
    <s v="EC.15149.P"/>
    <s v="6006385 P190"/>
    <d v="2024-09-27T00:00:00"/>
    <d v="2024-09-27T00:00:00"/>
    <x v="4"/>
    <s v="951100"/>
    <s v=""/>
    <n v="12"/>
    <s v="0"/>
    <n v="2960.52"/>
    <s v="503216"/>
    <s v="NWK Capability / CAPEX"/>
    <s v=""/>
    <s v=""/>
  </r>
  <r>
    <x v="0"/>
    <x v="0"/>
    <x v="2"/>
    <x v="0"/>
    <s v="EC.15149.P"/>
    <s v="6006385 P190"/>
    <d v="2024-08-09T00:00:00"/>
    <d v="2024-08-09T00:00:00"/>
    <x v="4"/>
    <s v="951100"/>
    <s v=""/>
    <n v="11.5"/>
    <s v="0"/>
    <n v="2837.18"/>
    <s v="503406"/>
    <s v="NWK Capability / CAPEX"/>
    <s v=""/>
    <s v=""/>
  </r>
  <r>
    <x v="0"/>
    <x v="0"/>
    <x v="2"/>
    <x v="0"/>
    <s v="EC.15149.P"/>
    <s v="6006385 P190"/>
    <d v="2024-10-25T00:00:00"/>
    <d v="2024-10-25T00:00:00"/>
    <x v="4"/>
    <s v="951100"/>
    <s v=""/>
    <n v="11.5"/>
    <s v="0"/>
    <n v="2837.17"/>
    <s v="503406"/>
    <s v="NWK Capability / CAPEX"/>
    <s v=""/>
    <s v=""/>
  </r>
  <r>
    <x v="0"/>
    <x v="1"/>
    <x v="2"/>
    <x v="0"/>
    <s v="EC.15149.P"/>
    <s v="6006385 P100"/>
    <d v="2023-09-13T00:00:00"/>
    <d v="2023-09-13T00:00:00"/>
    <x v="3"/>
    <s v="951100"/>
    <s v=""/>
    <n v="10"/>
    <s v="0"/>
    <n v="2831.7"/>
    <s v="510159"/>
    <s v="NWK Planning / CAPEX"/>
    <s v=""/>
    <s v=""/>
  </r>
  <r>
    <x v="0"/>
    <x v="1"/>
    <x v="2"/>
    <x v="0"/>
    <s v="EC.15149.P"/>
    <s v="6006385 P100"/>
    <d v="2023-11-01T00:00:00"/>
    <d v="2023-11-01T00:00:00"/>
    <x v="3"/>
    <s v="951100"/>
    <s v=""/>
    <n v="10"/>
    <s v="0"/>
    <n v="2831.7"/>
    <s v="510159"/>
    <s v="NWK Planning / CAPEX"/>
    <s v=""/>
    <s v=""/>
  </r>
  <r>
    <x v="0"/>
    <x v="1"/>
    <x v="2"/>
    <x v="0"/>
    <s v="EC.15149.P"/>
    <s v="6006385 P100"/>
    <d v="2023-11-24T00:00:00"/>
    <d v="2023-11-24T00:00:00"/>
    <x v="3"/>
    <s v="951100"/>
    <s v=""/>
    <n v="10"/>
    <s v="0"/>
    <n v="2831.7"/>
    <s v="502671"/>
    <s v="NWK Planning / CAPEX"/>
    <s v=""/>
    <s v=""/>
  </r>
  <r>
    <x v="0"/>
    <x v="1"/>
    <x v="2"/>
    <x v="0"/>
    <s v="EC.15149.P"/>
    <s v="6006385 P100"/>
    <d v="2024-02-05T00:00:00"/>
    <d v="2024-02-05T00:00:00"/>
    <x v="3"/>
    <s v="951100"/>
    <s v=""/>
    <n v="10"/>
    <s v="0"/>
    <n v="2831.7"/>
    <s v="510159"/>
    <s v="NWK Planning / CAPEX"/>
    <s v=""/>
    <s v=""/>
  </r>
  <r>
    <x v="0"/>
    <x v="1"/>
    <x v="2"/>
    <x v="0"/>
    <s v="EC.15149.P"/>
    <s v="6006385 P100"/>
    <d v="2024-03-04T00:00:00"/>
    <d v="2024-03-04T00:00:00"/>
    <x v="3"/>
    <s v="951100"/>
    <s v=""/>
    <n v="10"/>
    <s v="0"/>
    <n v="2831.7"/>
    <s v="510159"/>
    <s v="NWK Planning / CAPEX"/>
    <s v=""/>
    <s v=""/>
  </r>
  <r>
    <x v="0"/>
    <x v="1"/>
    <x v="2"/>
    <x v="0"/>
    <s v="EC.15149.P"/>
    <s v="6006385 P190"/>
    <d v="2024-03-15T00:00:00"/>
    <d v="2024-03-15T00:00:00"/>
    <x v="4"/>
    <s v="951100"/>
    <s v=""/>
    <n v="10.5"/>
    <s v="0"/>
    <n v="2731.26"/>
    <s v="501398"/>
    <s v="NWK Capability / CAPEX"/>
    <s v=""/>
    <s v=""/>
  </r>
  <r>
    <x v="0"/>
    <x v="1"/>
    <x v="2"/>
    <x v="0"/>
    <s v="EC.15149.P"/>
    <s v="6006385 P190"/>
    <d v="2024-05-24T00:00:00"/>
    <d v="2024-05-24T00:00:00"/>
    <x v="4"/>
    <s v="951100"/>
    <s v=""/>
    <n v="10.5"/>
    <s v="0"/>
    <n v="2731.26"/>
    <s v="503406"/>
    <s v="NWK Capability / CAPEX"/>
    <s v=""/>
    <s v=""/>
  </r>
  <r>
    <x v="0"/>
    <x v="0"/>
    <x v="2"/>
    <x v="0"/>
    <s v="EC.15149.P"/>
    <s v="6006385 P100"/>
    <d v="2025-01-08T00:00:00"/>
    <d v="2025-01-08T00:00:00"/>
    <x v="3"/>
    <s v="951100"/>
    <s v=""/>
    <n v="12"/>
    <s v="0"/>
    <n v="2724.48"/>
    <s v="510159"/>
    <s v="NWK Planning / CAPEX"/>
    <s v=""/>
    <s v=""/>
  </r>
  <r>
    <x v="0"/>
    <x v="0"/>
    <x v="2"/>
    <x v="0"/>
    <s v="EC.15149.P"/>
    <s v="6006385 P100"/>
    <d v="2025-05-25T00:00:00"/>
    <d v="2025-05-25T00:00:00"/>
    <x v="3"/>
    <s v="951100"/>
    <s v=""/>
    <n v="12"/>
    <s v="0"/>
    <n v="2724.48"/>
    <s v="510159"/>
    <s v="NWK Planning / CAPEX"/>
    <s v=""/>
    <s v=""/>
  </r>
  <r>
    <x v="0"/>
    <x v="1"/>
    <x v="2"/>
    <x v="0"/>
    <s v="EC.15149.P"/>
    <s v="6006385 P100"/>
    <d v="2023-11-20T00:00:00"/>
    <d v="2023-11-20T00:00:00"/>
    <x v="3"/>
    <s v="951100"/>
    <s v=""/>
    <n v="9.5"/>
    <s v="0"/>
    <n v="2690.12"/>
    <s v="510159"/>
    <s v="NWK Planning / CAPEX"/>
    <s v=""/>
    <s v=""/>
  </r>
  <r>
    <x v="0"/>
    <x v="1"/>
    <x v="2"/>
    <x v="0"/>
    <s v="EC.15149.P"/>
    <s v="6006385 P100"/>
    <d v="2024-05-30T00:00:00"/>
    <d v="2024-05-30T00:00:00"/>
    <x v="3"/>
    <s v="951100"/>
    <s v=""/>
    <n v="9.5"/>
    <s v="0"/>
    <n v="2690.12"/>
    <s v="510159"/>
    <s v="NWK Planning / CAPEX"/>
    <s v=""/>
    <s v=""/>
  </r>
  <r>
    <x v="0"/>
    <x v="0"/>
    <x v="2"/>
    <x v="0"/>
    <s v="EC.15149.P"/>
    <s v="6006385 P190"/>
    <d v="2024-11-30T00:00:00"/>
    <d v="2024-12-02T00:00:00"/>
    <x v="4"/>
    <s v="951100"/>
    <s v=""/>
    <n v="0"/>
    <s v="0"/>
    <n v="2652.76"/>
    <s v="0"/>
    <s v="NWK Capability / CAPEX"/>
    <s v=""/>
    <s v=""/>
  </r>
  <r>
    <x v="0"/>
    <x v="0"/>
    <x v="2"/>
    <x v="0"/>
    <s v="EC.15149.P"/>
    <s v="6006385 P100"/>
    <d v="2025-02-28T00:00:00"/>
    <d v="2025-02-28T00:00:00"/>
    <x v="3"/>
    <s v="951100"/>
    <s v=""/>
    <n v="11.5"/>
    <s v="0"/>
    <n v="2610.96"/>
    <s v="510159"/>
    <s v="NWK Planning / CAPEX"/>
    <s v=""/>
    <s v=""/>
  </r>
  <r>
    <x v="0"/>
    <x v="1"/>
    <x v="2"/>
    <x v="0"/>
    <s v="EC.15149.P"/>
    <s v="6006385 P190"/>
    <d v="2024-06-14T00:00:00"/>
    <d v="2024-06-14T00:00:00"/>
    <x v="4"/>
    <s v="951100"/>
    <s v=""/>
    <n v="10"/>
    <s v="0"/>
    <n v="2601.1999999999998"/>
    <s v="503406"/>
    <s v="NWK Capability / CAPEX"/>
    <s v=""/>
    <s v=""/>
  </r>
  <r>
    <x v="0"/>
    <x v="1"/>
    <x v="2"/>
    <x v="0"/>
    <s v="EC.15149.P"/>
    <s v="6006385 P100"/>
    <d v="2023-08-24T00:00:00"/>
    <d v="2023-08-24T00:00:00"/>
    <x v="3"/>
    <s v="951100"/>
    <s v=""/>
    <n v="9"/>
    <s v="0"/>
    <n v="2548.5300000000002"/>
    <s v="510159"/>
    <s v="NWK Planning / CAPEX"/>
    <s v=""/>
    <s v=""/>
  </r>
  <r>
    <x v="0"/>
    <x v="1"/>
    <x v="2"/>
    <x v="0"/>
    <s v="EC.15149.P"/>
    <s v="6006385 P100"/>
    <d v="2024-06-24T00:00:00"/>
    <d v="2024-06-24T00:00:00"/>
    <x v="3"/>
    <s v="951100"/>
    <s v=""/>
    <n v="9"/>
    <s v="0"/>
    <n v="2548.5300000000002"/>
    <s v="510159"/>
    <s v="NWK Planning / CAPEX"/>
    <s v=""/>
    <s v=""/>
  </r>
  <r>
    <x v="0"/>
    <x v="0"/>
    <x v="2"/>
    <x v="0"/>
    <s v="EC.15149.P"/>
    <s v="6006385 P100"/>
    <d v="2024-07-13T00:00:00"/>
    <d v="2024-07-13T00:00:00"/>
    <x v="3"/>
    <s v="951100"/>
    <s v=""/>
    <n v="11"/>
    <s v="0"/>
    <n v="2497.44"/>
    <s v="510159"/>
    <s v="NWK Planning / CAPEX"/>
    <s v=""/>
    <s v=""/>
  </r>
  <r>
    <x v="0"/>
    <x v="0"/>
    <x v="2"/>
    <x v="0"/>
    <s v="EC.15149.P"/>
    <s v="6006385 P100"/>
    <d v="2024-11-05T00:00:00"/>
    <d v="2024-11-05T00:00:00"/>
    <x v="3"/>
    <s v="951100"/>
    <s v=""/>
    <n v="11"/>
    <s v="0"/>
    <n v="2497.44"/>
    <s v="510159"/>
    <s v="NWK Planning / CAPEX"/>
    <s v=""/>
    <s v=""/>
  </r>
  <r>
    <x v="0"/>
    <x v="0"/>
    <x v="2"/>
    <x v="0"/>
    <s v="EC.15149.P"/>
    <s v="6006385 P100"/>
    <d v="2025-01-27T00:00:00"/>
    <d v="2025-01-27T00:00:00"/>
    <x v="3"/>
    <s v="951100"/>
    <s v=""/>
    <n v="11"/>
    <s v="0"/>
    <n v="2497.44"/>
    <s v="510159"/>
    <s v="NWK Planning / CAPEX"/>
    <s v=""/>
    <s v=""/>
  </r>
  <r>
    <x v="0"/>
    <x v="0"/>
    <x v="2"/>
    <x v="0"/>
    <s v="EC.15149.P"/>
    <s v="6006385 P100"/>
    <d v="2025-02-21T00:00:00"/>
    <d v="2025-02-21T00:00:00"/>
    <x v="3"/>
    <s v="951100"/>
    <s v=""/>
    <n v="11"/>
    <s v="0"/>
    <n v="2497.44"/>
    <s v="510159"/>
    <s v="NWK Planning / CAPEX"/>
    <s v=""/>
    <s v=""/>
  </r>
  <r>
    <x v="0"/>
    <x v="0"/>
    <x v="2"/>
    <x v="0"/>
    <s v="EC.15149.P"/>
    <s v="6006385 P100"/>
    <d v="2025-04-04T00:00:00"/>
    <d v="2025-04-04T00:00:00"/>
    <x v="3"/>
    <s v="951100"/>
    <s v=""/>
    <n v="11"/>
    <s v="0"/>
    <n v="2497.44"/>
    <s v="510159"/>
    <s v="NWK Planning / CAPEX"/>
    <s v=""/>
    <s v=""/>
  </r>
  <r>
    <x v="0"/>
    <x v="1"/>
    <x v="2"/>
    <x v="0"/>
    <s v="EC.15149.P"/>
    <s v="6006385 P190"/>
    <d v="2024-06-07T00:00:00"/>
    <d v="2024-06-07T00:00:00"/>
    <x v="4"/>
    <s v="951100"/>
    <s v=""/>
    <n v="9.5"/>
    <s v="0"/>
    <n v="2471.14"/>
    <s v="503406"/>
    <s v="NWK Capability / CAPEX"/>
    <s v=""/>
    <s v=""/>
  </r>
  <r>
    <x v="0"/>
    <x v="0"/>
    <x v="2"/>
    <x v="0"/>
    <s v="EC.15149.P"/>
    <s v="6006385 P190"/>
    <d v="2024-07-12T00:00:00"/>
    <d v="2024-07-12T00:00:00"/>
    <x v="4"/>
    <s v="951100"/>
    <s v=""/>
    <n v="10"/>
    <s v="0"/>
    <n v="2467.11"/>
    <s v="503406"/>
    <s v="NWK Capability / CAPEX"/>
    <s v=""/>
    <s v=""/>
  </r>
  <r>
    <x v="0"/>
    <x v="1"/>
    <x v="2"/>
    <x v="0"/>
    <s v="EC.15149.P"/>
    <s v="6006385 P100"/>
    <d v="2023-08-29T00:00:00"/>
    <d v="2023-08-29T00:00:00"/>
    <x v="3"/>
    <s v="951100"/>
    <s v=""/>
    <n v="8.5"/>
    <s v="0"/>
    <n v="2406.9499999999998"/>
    <s v="510159"/>
    <s v="NWK Planning / CAPEX"/>
    <s v=""/>
    <s v=""/>
  </r>
  <r>
    <x v="0"/>
    <x v="1"/>
    <x v="2"/>
    <x v="0"/>
    <s v="EC.15149.P"/>
    <s v="6006385 P100"/>
    <d v="2023-11-22T00:00:00"/>
    <d v="2023-11-22T00:00:00"/>
    <x v="3"/>
    <s v="951100"/>
    <s v=""/>
    <n v="8.5"/>
    <s v="0"/>
    <n v="2406.9499999999998"/>
    <s v="510159"/>
    <s v="NWK Planning / CAPEX"/>
    <s v=""/>
    <s v=""/>
  </r>
  <r>
    <x v="0"/>
    <x v="1"/>
    <x v="2"/>
    <x v="0"/>
    <s v="EC.15149.P"/>
    <s v="6006385 P100"/>
    <d v="2023-12-13T00:00:00"/>
    <d v="2023-12-13T00:00:00"/>
    <x v="3"/>
    <s v="951100"/>
    <s v=""/>
    <n v="8.5"/>
    <s v="0"/>
    <n v="2406.9499999999998"/>
    <s v="510159"/>
    <s v="NWK Planning / CAPEX"/>
    <s v=""/>
    <s v=""/>
  </r>
  <r>
    <x v="0"/>
    <x v="0"/>
    <x v="2"/>
    <x v="0"/>
    <s v="EC.15149.P"/>
    <s v="6006385 P420"/>
    <d v="2024-07-31T00:00:00"/>
    <d v="2024-07-31T00:00:00"/>
    <x v="6"/>
    <s v="951100"/>
    <s v=""/>
    <n v="11.75"/>
    <s v="0"/>
    <n v="2390.56"/>
    <s v="501509"/>
    <s v="LRG Land &amp; Approvals / CAPEX"/>
    <s v=""/>
    <s v=""/>
  </r>
  <r>
    <x v="0"/>
    <x v="0"/>
    <x v="2"/>
    <x v="0"/>
    <s v="EC.15149.P"/>
    <s v="6006385 P100"/>
    <d v="2024-08-23T00:00:00"/>
    <d v="2024-08-23T00:00:00"/>
    <x v="3"/>
    <s v="951100"/>
    <s v=""/>
    <n v="10.5"/>
    <s v="0"/>
    <n v="2383.92"/>
    <s v="510159"/>
    <s v="NWK Planning / CAPEX"/>
    <s v=""/>
    <s v=""/>
  </r>
  <r>
    <x v="0"/>
    <x v="0"/>
    <x v="2"/>
    <x v="0"/>
    <s v="EC.15149.P"/>
    <s v="6006385 P190"/>
    <d v="2024-10-31T00:00:00"/>
    <d v="2024-11-01T00:00:00"/>
    <x v="4"/>
    <s v="951100"/>
    <s v=""/>
    <n v="0"/>
    <s v="0"/>
    <n v="2280.48"/>
    <s v="0"/>
    <s v="NWK Capability / CAPEX"/>
    <s v=""/>
    <s v=""/>
  </r>
  <r>
    <x v="0"/>
    <x v="1"/>
    <x v="2"/>
    <x v="0"/>
    <s v="EC.15149.P"/>
    <s v="6006385 P100"/>
    <d v="2023-12-19T00:00:00"/>
    <d v="2023-12-19T00:00:00"/>
    <x v="3"/>
    <s v="951100"/>
    <s v=""/>
    <n v="8"/>
    <s v="0"/>
    <n v="2265.37"/>
    <s v="510159"/>
    <s v="NWK Planning / CAPEX"/>
    <s v=""/>
    <s v=""/>
  </r>
  <r>
    <x v="0"/>
    <x v="1"/>
    <x v="2"/>
    <x v="0"/>
    <s v="EC.15149.P"/>
    <s v="6006385 P100"/>
    <d v="2024-06-13T00:00:00"/>
    <d v="2024-06-13T00:00:00"/>
    <x v="3"/>
    <s v="951100"/>
    <s v=""/>
    <n v="8"/>
    <s v="0"/>
    <n v="2265.37"/>
    <s v="510159"/>
    <s v="NWK Planning / CAPEX"/>
    <s v=""/>
    <s v=""/>
  </r>
  <r>
    <x v="0"/>
    <x v="0"/>
    <x v="2"/>
    <x v="0"/>
    <s v="EC.15149.P"/>
    <s v="6006385 P190"/>
    <d v="2025-02-25T00:00:00"/>
    <d v="2025-02-25T00:00:00"/>
    <x v="4"/>
    <s v="951100"/>
    <s v=""/>
    <n v="9"/>
    <s v="0"/>
    <n v="2220.39"/>
    <s v="503216"/>
    <s v="NWK Capability / CAPEX"/>
    <s v=""/>
    <s v=""/>
  </r>
  <r>
    <x v="0"/>
    <x v="1"/>
    <x v="2"/>
    <x v="0"/>
    <s v="EC.15149.P"/>
    <s v="6006385 P420"/>
    <d v="2024-03-15T00:00:00"/>
    <d v="2024-03-15T00:00:00"/>
    <x v="6"/>
    <s v="951100"/>
    <s v=""/>
    <n v="11"/>
    <s v="0"/>
    <n v="2216.5"/>
    <s v="502233"/>
    <s v="LRG Land &amp; Approvals / CAPEX"/>
    <s v=""/>
    <s v=""/>
  </r>
  <r>
    <x v="0"/>
    <x v="0"/>
    <x v="2"/>
    <x v="0"/>
    <s v="EC.15149.P"/>
    <s v="6006385 P100"/>
    <d v="2024-11-13T00:00:00"/>
    <d v="2024-11-13T00:00:00"/>
    <x v="3"/>
    <s v="951100"/>
    <s v=""/>
    <n v="9.5"/>
    <s v="0"/>
    <n v="2156.88"/>
    <s v="510159"/>
    <s v="NWK Planning / CAPEX"/>
    <s v=""/>
    <s v=""/>
  </r>
  <r>
    <x v="0"/>
    <x v="1"/>
    <x v="2"/>
    <x v="0"/>
    <s v="EC.15149.P"/>
    <s v="6006385 P100"/>
    <d v="2024-01-15T00:00:00"/>
    <d v="2024-01-15T00:00:00"/>
    <x v="3"/>
    <s v="951100"/>
    <s v=""/>
    <n v="7.5"/>
    <s v="0"/>
    <n v="2123.7800000000002"/>
    <s v="510159"/>
    <s v="NWK Planning / CAPEX"/>
    <s v=""/>
    <s v=""/>
  </r>
  <r>
    <x v="0"/>
    <x v="1"/>
    <x v="2"/>
    <x v="0"/>
    <s v="EC.15149.P"/>
    <s v="6006385 P100"/>
    <d v="2024-03-28T00:00:00"/>
    <d v="2024-03-28T00:00:00"/>
    <x v="3"/>
    <s v="951100"/>
    <s v=""/>
    <n v="7.5"/>
    <s v="0"/>
    <n v="2123.7800000000002"/>
    <s v="502686"/>
    <s v="NWK Planning / CAPEX"/>
    <s v=""/>
    <s v=""/>
  </r>
  <r>
    <x v="0"/>
    <x v="0"/>
    <x v="2"/>
    <x v="0"/>
    <s v="EC.15149.P"/>
    <s v="6006385 P100"/>
    <d v="2025-02-28T00:00:00"/>
    <d v="2025-03-03T00:00:00"/>
    <x v="3"/>
    <s v="951100"/>
    <s v=""/>
    <n v="0"/>
    <s v="0"/>
    <n v="2107.7800000000002"/>
    <s v="0"/>
    <s v="NWK Planning / CAPEX"/>
    <s v=""/>
    <s v=""/>
  </r>
  <r>
    <x v="0"/>
    <x v="0"/>
    <x v="2"/>
    <x v="0"/>
    <s v="EC.15149.P"/>
    <s v="6006385 P190"/>
    <d v="2024-08-21T00:00:00"/>
    <d v="2024-08-21T00:00:00"/>
    <x v="4"/>
    <s v="951100"/>
    <s v=""/>
    <n v="8.5"/>
    <s v="0"/>
    <n v="2097.04"/>
    <s v="503406"/>
    <s v="NWK Capability / CAPEX"/>
    <s v=""/>
    <s v=""/>
  </r>
  <r>
    <x v="0"/>
    <x v="0"/>
    <x v="2"/>
    <x v="0"/>
    <s v="EC.15149.P"/>
    <s v="6006385 P190"/>
    <d v="2024-10-11T00:00:00"/>
    <d v="2024-10-11T00:00:00"/>
    <x v="4"/>
    <s v="951100"/>
    <s v=""/>
    <n v="8.5"/>
    <s v="0"/>
    <n v="2097.04"/>
    <s v="503406"/>
    <s v="NWK Capability / CAPEX"/>
    <s v=""/>
    <s v=""/>
  </r>
  <r>
    <x v="0"/>
    <x v="2"/>
    <x v="2"/>
    <x v="0"/>
    <s v="EC.15149.P"/>
    <s v="6006385 P100"/>
    <d v="2025-07-07T00:00:00"/>
    <d v="2025-07-07T00:00:00"/>
    <x v="3"/>
    <s v="951100"/>
    <s v=""/>
    <n v="8"/>
    <s v="0"/>
    <n v="2092"/>
    <s v="502864"/>
    <s v="DEL Reg Portfolio / CAPEX"/>
    <s v=""/>
    <s v=""/>
  </r>
  <r>
    <x v="0"/>
    <x v="1"/>
    <x v="2"/>
    <x v="0"/>
    <s v="EC.15149.P"/>
    <s v="6006385 P110"/>
    <d v="2023-09-15T00:00:00"/>
    <d v="2023-09-15T00:00:00"/>
    <x v="7"/>
    <s v="951100"/>
    <s v=""/>
    <n v="8"/>
    <s v="0"/>
    <n v="2080.96"/>
    <s v="501398"/>
    <s v="NWK Capability / CAPEX"/>
    <s v=""/>
    <s v=""/>
  </r>
  <r>
    <x v="0"/>
    <x v="1"/>
    <x v="2"/>
    <x v="0"/>
    <s v="EC.15149.P"/>
    <s v="6006385 P190"/>
    <d v="2024-03-08T00:00:00"/>
    <d v="2024-03-08T00:00:00"/>
    <x v="4"/>
    <s v="951100"/>
    <s v=""/>
    <n v="8"/>
    <s v="0"/>
    <n v="2080.96"/>
    <s v="501398"/>
    <s v="NWK Capability / CAPEX"/>
    <s v=""/>
    <s v=""/>
  </r>
  <r>
    <x v="0"/>
    <x v="1"/>
    <x v="2"/>
    <x v="0"/>
    <s v="EC.15149.P"/>
    <s v="6006385 P190"/>
    <d v="2024-06-25T00:00:00"/>
    <d v="2024-06-25T00:00:00"/>
    <x v="4"/>
    <s v="951100"/>
    <s v=""/>
    <n v="8"/>
    <s v="0"/>
    <n v="2080.96"/>
    <s v="503253"/>
    <s v="NWK Capability / CAPEX"/>
    <s v=""/>
    <s v=""/>
  </r>
  <r>
    <x v="0"/>
    <x v="0"/>
    <x v="2"/>
    <x v="0"/>
    <s v="EC.15149.P"/>
    <s v="6006385 P100"/>
    <d v="2025-05-13T00:00:00"/>
    <d v="2025-05-13T00:00:00"/>
    <x v="3"/>
    <s v="951100"/>
    <s v=""/>
    <n v="9"/>
    <s v="0"/>
    <n v="2043.36"/>
    <s v="510159"/>
    <s v="NWK Planning / CAPEX"/>
    <s v=""/>
    <s v=""/>
  </r>
  <r>
    <x v="0"/>
    <x v="1"/>
    <x v="2"/>
    <x v="0"/>
    <s v="EC.15149.P"/>
    <s v="6006385 P100"/>
    <d v="2024-06-17T00:00:00"/>
    <d v="2024-06-17T00:00:00"/>
    <x v="3"/>
    <s v="951100"/>
    <s v=""/>
    <n v="7"/>
    <s v="0"/>
    <n v="1982.2"/>
    <s v="510159"/>
    <s v="NWK Planning / CAPEX"/>
    <s v=""/>
    <s v=""/>
  </r>
  <r>
    <x v="0"/>
    <x v="1"/>
    <x v="2"/>
    <x v="0"/>
    <s v="EC.15149.P"/>
    <s v="6006385 P100"/>
    <d v="2023-09-05T00:00:00"/>
    <d v="2023-09-05T00:00:00"/>
    <x v="3"/>
    <s v="951100"/>
    <s v=""/>
    <n v="7"/>
    <s v="0"/>
    <n v="1982.19"/>
    <s v="510159"/>
    <s v="NWK Planning / CAPEX"/>
    <s v=""/>
    <s v=""/>
  </r>
  <r>
    <x v="0"/>
    <x v="0"/>
    <x v="2"/>
    <x v="0"/>
    <s v="EC.15149.P"/>
    <s v="6006385 P190"/>
    <d v="2024-07-30T00:00:00"/>
    <d v="2024-07-30T00:00:00"/>
    <x v="4"/>
    <s v="951100"/>
    <s v=""/>
    <n v="8"/>
    <s v="0"/>
    <n v="1973.68"/>
    <s v="503216"/>
    <s v="NWK Capability / CAPEX"/>
    <s v=""/>
    <s v=""/>
  </r>
  <r>
    <x v="0"/>
    <x v="0"/>
    <x v="2"/>
    <x v="0"/>
    <s v="EC.15149.P"/>
    <s v="6006385 P190"/>
    <d v="2024-08-30T00:00:00"/>
    <d v="2024-08-30T00:00:00"/>
    <x v="4"/>
    <s v="951100"/>
    <s v=""/>
    <n v="8"/>
    <s v="0"/>
    <n v="1973.68"/>
    <s v="503216"/>
    <s v="NWK Capability / CAPEX"/>
    <s v=""/>
    <s v=""/>
  </r>
  <r>
    <x v="0"/>
    <x v="0"/>
    <x v="2"/>
    <x v="0"/>
    <s v="EC.15149.P"/>
    <s v="6006385 P100"/>
    <d v="2024-10-07T00:00:00"/>
    <d v="2024-10-07T00:00:00"/>
    <x v="3"/>
    <s v="951100"/>
    <s v=""/>
    <n v="8.5"/>
    <s v="0"/>
    <n v="1929.84"/>
    <s v="510159"/>
    <s v="NWK Planning / CAPEX"/>
    <s v=""/>
    <s v=""/>
  </r>
  <r>
    <x v="0"/>
    <x v="0"/>
    <x v="2"/>
    <x v="0"/>
    <s v="EC.15149.P"/>
    <s v="6006385 P190"/>
    <d v="2024-07-22T00:00:00"/>
    <d v="2024-07-22T00:00:00"/>
    <x v="4"/>
    <s v="951100"/>
    <s v=""/>
    <n v="7.5"/>
    <s v="0"/>
    <n v="1850.33"/>
    <s v="503406"/>
    <s v="NWK Capability / CAPEX"/>
    <s v=""/>
    <s v=""/>
  </r>
  <r>
    <x v="0"/>
    <x v="0"/>
    <x v="2"/>
    <x v="0"/>
    <s v="EC.15149.P"/>
    <s v="6006385 P190"/>
    <d v="2024-09-06T00:00:00"/>
    <d v="2024-09-06T00:00:00"/>
    <x v="4"/>
    <s v="951100"/>
    <s v=""/>
    <n v="7.5"/>
    <s v="0"/>
    <n v="1850.33"/>
    <s v="503406"/>
    <s v="NWK Capability / CAPEX"/>
    <s v=""/>
    <s v=""/>
  </r>
  <r>
    <x v="0"/>
    <x v="1"/>
    <x v="2"/>
    <x v="0"/>
    <s v="EC.15149.P"/>
    <s v="6006385 P100"/>
    <d v="2024-03-01T00:00:00"/>
    <d v="2024-03-01T00:00:00"/>
    <x v="3"/>
    <s v="951100"/>
    <s v=""/>
    <n v="6.5"/>
    <s v="0"/>
    <n v="1840.61"/>
    <s v="510159"/>
    <s v="NWK Planning / CAPEX"/>
    <s v=""/>
    <s v=""/>
  </r>
  <r>
    <x v="0"/>
    <x v="1"/>
    <x v="2"/>
    <x v="0"/>
    <s v="EC.15149.P"/>
    <s v="6006385 P110"/>
    <d v="2024-02-16T00:00:00"/>
    <d v="2024-02-16T00:00:00"/>
    <x v="7"/>
    <s v="951100"/>
    <s v=""/>
    <n v="7"/>
    <s v="0"/>
    <n v="1820.84"/>
    <s v="501398"/>
    <s v="NWK Capability / CAPEX"/>
    <s v=""/>
    <s v=""/>
  </r>
  <r>
    <x v="0"/>
    <x v="1"/>
    <x v="2"/>
    <x v="0"/>
    <s v="EC.15149.P"/>
    <s v="6006385 P190"/>
    <d v="2024-03-28T00:00:00"/>
    <d v="2024-03-28T00:00:00"/>
    <x v="4"/>
    <s v="951100"/>
    <s v=""/>
    <n v="7"/>
    <s v="0"/>
    <n v="1820.84"/>
    <s v="501398"/>
    <s v="NWK Capability / CAPEX"/>
    <s v=""/>
    <s v=""/>
  </r>
  <r>
    <x v="0"/>
    <x v="0"/>
    <x v="2"/>
    <x v="0"/>
    <s v="EC.15149.P"/>
    <s v="6006385 P100"/>
    <d v="2025-03-28T00:00:00"/>
    <d v="2025-03-28T00:00:00"/>
    <x v="3"/>
    <s v="951100"/>
    <s v=""/>
    <n v="8"/>
    <s v="0"/>
    <n v="1816.32"/>
    <s v="510159"/>
    <s v="NWK Planning / CAPEX"/>
    <s v=""/>
    <s v=""/>
  </r>
  <r>
    <x v="0"/>
    <x v="0"/>
    <x v="2"/>
    <x v="0"/>
    <s v="EC.15149.P"/>
    <s v="6006385 P100"/>
    <d v="2024-08-01T00:00:00"/>
    <d v="2024-08-01T00:00:00"/>
    <x v="3"/>
    <s v="951100"/>
    <s v=""/>
    <n v="6"/>
    <s v="0"/>
    <n v="1740.84"/>
    <s v="501180"/>
    <s v="DEL Executive / CAPEX"/>
    <s v=""/>
    <s v=""/>
  </r>
  <r>
    <x v="0"/>
    <x v="0"/>
    <x v="2"/>
    <x v="0"/>
    <s v="EC.15149.P"/>
    <s v="6006385 P190"/>
    <d v="2024-07-05T00:00:00"/>
    <d v="2024-07-05T00:00:00"/>
    <x v="4"/>
    <s v="951100"/>
    <s v=""/>
    <n v="7"/>
    <s v="0"/>
    <n v="1726.97"/>
    <s v="501398"/>
    <s v="NWK Capability / CAPEX"/>
    <s v=""/>
    <s v=""/>
  </r>
  <r>
    <x v="0"/>
    <x v="0"/>
    <x v="2"/>
    <x v="0"/>
    <s v="EC.15149.P"/>
    <s v="6006385 P100"/>
    <d v="2024-10-01T00:00:00"/>
    <d v="2024-10-01T00:00:00"/>
    <x v="3"/>
    <s v="951100"/>
    <s v=""/>
    <n v="7.5"/>
    <s v="0"/>
    <n v="1702.8"/>
    <s v="510159"/>
    <s v="NWK Planning / CAPEX"/>
    <s v=""/>
    <s v=""/>
  </r>
  <r>
    <x v="0"/>
    <x v="0"/>
    <x v="2"/>
    <x v="0"/>
    <s v="EC.15149.P"/>
    <s v="6006385 P100"/>
    <d v="2024-10-25T00:00:00"/>
    <d v="2024-10-25T00:00:00"/>
    <x v="3"/>
    <s v="951100"/>
    <s v=""/>
    <n v="7.5"/>
    <s v="0"/>
    <n v="1702.8"/>
    <s v="510159"/>
    <s v="NWK Planning / CAPEX"/>
    <s v=""/>
    <s v=""/>
  </r>
  <r>
    <x v="0"/>
    <x v="0"/>
    <x v="2"/>
    <x v="0"/>
    <s v="EC.15149.P"/>
    <s v="6006385 P100"/>
    <d v="2025-05-20T00:00:00"/>
    <d v="2025-05-20T00:00:00"/>
    <x v="3"/>
    <s v="951100"/>
    <s v=""/>
    <n v="7.5"/>
    <s v="0"/>
    <n v="1702.8"/>
    <s v="510159"/>
    <s v="NWK Planning / CAPEX"/>
    <s v=""/>
    <s v=""/>
  </r>
  <r>
    <x v="0"/>
    <x v="1"/>
    <x v="2"/>
    <x v="0"/>
    <s v="EC.15149.P"/>
    <s v="6006385 P100"/>
    <d v="2023-08-28T00:00:00"/>
    <d v="2023-08-28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3-08-30T00:00:00"/>
    <d v="2023-08-30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3-08-31T00:00:00"/>
    <d v="2023-08-31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3-09-01T00:00:00"/>
    <d v="2023-09-01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3-09-04T00:00:00"/>
    <d v="2023-09-04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3-09-22T00:00:00"/>
    <d v="2023-09-22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3-10-18T00:00:00"/>
    <d v="2023-10-18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3-10-30T00:00:00"/>
    <d v="2023-10-30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3-11-03T00:00:00"/>
    <d v="2023-11-03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3-11-06T00:00:00"/>
    <d v="2023-11-06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4-01-09T00:00:00"/>
    <d v="2024-01-09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4-04-04T00:00:00"/>
    <d v="2024-04-04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4-04-03T00:00:00"/>
    <d v="2024-04-05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4-05-06T00:00:00"/>
    <d v="2024-05-06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4-05-20T00:00:00"/>
    <d v="2024-05-20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90"/>
    <d v="2024-05-13T00:00:00"/>
    <d v="2024-05-13T00:00:00"/>
    <x v="4"/>
    <s v="951100"/>
    <s v=""/>
    <n v="6.5"/>
    <s v="0"/>
    <n v="1690.78"/>
    <s v="503406"/>
    <s v="NWK Capability / CAPEX"/>
    <s v=""/>
    <s v=""/>
  </r>
  <r>
    <x v="0"/>
    <x v="1"/>
    <x v="2"/>
    <x v="0"/>
    <s v="EC.15149.P"/>
    <s v="6006385 P190"/>
    <d v="2024-05-31T00:00:00"/>
    <d v="2024-05-31T00:00:00"/>
    <x v="4"/>
    <s v="951100"/>
    <s v=""/>
    <n v="6.5"/>
    <s v="0"/>
    <n v="1690.78"/>
    <s v="503406"/>
    <s v="NWK Capability / CAPEX"/>
    <s v=""/>
    <s v=""/>
  </r>
  <r>
    <x v="0"/>
    <x v="1"/>
    <x v="2"/>
    <x v="0"/>
    <s v="EC.15149.P"/>
    <s v="6006385 P420"/>
    <d v="2024-03-08T00:00:00"/>
    <d v="2024-03-08T00:00:00"/>
    <x v="6"/>
    <s v="951100"/>
    <s v=""/>
    <n v="8"/>
    <s v="0"/>
    <n v="1612"/>
    <s v="502233"/>
    <s v="LRG Land &amp; Approvals / CAPEX"/>
    <s v=""/>
    <s v=""/>
  </r>
  <r>
    <x v="0"/>
    <x v="0"/>
    <x v="2"/>
    <x v="0"/>
    <s v="EC.15149.P"/>
    <s v="6006385 P190"/>
    <d v="2024-11-08T00:00:00"/>
    <d v="2024-11-08T00:00:00"/>
    <x v="4"/>
    <s v="951100"/>
    <s v=""/>
    <n v="6.5"/>
    <s v="0"/>
    <n v="1603.62"/>
    <s v="503406"/>
    <s v="NWK Capability / CAPEX"/>
    <s v=""/>
    <s v=""/>
  </r>
  <r>
    <x v="0"/>
    <x v="0"/>
    <x v="2"/>
    <x v="0"/>
    <s v="EC.15149.P"/>
    <s v="6006385 P100"/>
    <d v="2024-10-10T00:00:00"/>
    <d v="2024-10-10T00:00:00"/>
    <x v="3"/>
    <s v="951100"/>
    <s v=""/>
    <n v="7"/>
    <s v="0"/>
    <n v="1589.28"/>
    <s v="510159"/>
    <s v="NWK Planning / CAPEX"/>
    <s v=""/>
    <s v=""/>
  </r>
  <r>
    <x v="0"/>
    <x v="1"/>
    <x v="2"/>
    <x v="0"/>
    <s v="EC.15149.P"/>
    <s v="6006385 P190"/>
    <d v="2024-04-12T00:00:00"/>
    <d v="2024-04-12T00:00:00"/>
    <x v="4"/>
    <s v="951100"/>
    <s v=""/>
    <n v="6"/>
    <s v="0"/>
    <n v="1560.72"/>
    <s v="501398"/>
    <s v="NWK Capability / CAPEX"/>
    <s v=""/>
    <s v=""/>
  </r>
  <r>
    <x v="0"/>
    <x v="1"/>
    <x v="2"/>
    <x v="0"/>
    <s v="EC.15149.P"/>
    <s v="6006385 P100"/>
    <d v="2023-11-08T00:00:00"/>
    <d v="2023-11-08T00:00:00"/>
    <x v="3"/>
    <s v="951100"/>
    <s v=""/>
    <n v="5.5"/>
    <s v="0"/>
    <n v="1557.44"/>
    <s v="510159"/>
    <s v="NWK Planning / CAPEX"/>
    <s v=""/>
    <s v=""/>
  </r>
  <r>
    <x v="0"/>
    <x v="1"/>
    <x v="2"/>
    <x v="0"/>
    <s v="EC.15149.P"/>
    <s v="6006385 P100"/>
    <d v="2024-02-12T00:00:00"/>
    <d v="2024-02-12T00:00:00"/>
    <x v="3"/>
    <s v="951100"/>
    <s v=""/>
    <n v="5.5"/>
    <s v="0"/>
    <n v="1557.44"/>
    <s v="510159"/>
    <s v="NWK Planning / CAPEX"/>
    <s v=""/>
    <s v=""/>
  </r>
  <r>
    <x v="0"/>
    <x v="1"/>
    <x v="2"/>
    <x v="0"/>
    <s v="EC.15149.P"/>
    <s v="6006385 P100"/>
    <d v="2024-02-26T00:00:00"/>
    <d v="2024-02-26T00:00:00"/>
    <x v="3"/>
    <s v="951100"/>
    <s v=""/>
    <n v="5.5"/>
    <s v="0"/>
    <n v="1557.44"/>
    <s v="510159"/>
    <s v="NWK Planning / CAPEX"/>
    <s v=""/>
    <s v=""/>
  </r>
  <r>
    <x v="0"/>
    <x v="1"/>
    <x v="2"/>
    <x v="0"/>
    <s v="EC.15149.P"/>
    <s v="6006385 P100"/>
    <d v="2024-04-26T00:00:00"/>
    <d v="2024-04-26T00:00:00"/>
    <x v="3"/>
    <s v="951100"/>
    <s v=""/>
    <n v="5.5"/>
    <s v="0"/>
    <n v="1557.44"/>
    <s v="510159"/>
    <s v="NWK Planning / CAPEX"/>
    <s v=""/>
    <s v=""/>
  </r>
  <r>
    <x v="0"/>
    <x v="0"/>
    <x v="2"/>
    <x v="0"/>
    <s v="EC.15149.P"/>
    <s v="6006385 P190"/>
    <d v="2024-09-30T00:00:00"/>
    <d v="2024-10-01T00:00:00"/>
    <x v="4"/>
    <s v="951100"/>
    <s v=""/>
    <n v="0"/>
    <s v="0"/>
    <n v="1486.59"/>
    <s v="0"/>
    <s v="NWK Capability / CAPEX"/>
    <s v=""/>
    <s v=""/>
  </r>
  <r>
    <x v="0"/>
    <x v="0"/>
    <x v="2"/>
    <x v="0"/>
    <s v="EC.15149.P"/>
    <s v="6006385 P190"/>
    <d v="2024-10-26T00:00:00"/>
    <d v="2024-10-26T00:00:00"/>
    <x v="4"/>
    <s v="951100"/>
    <s v=""/>
    <n v="6"/>
    <s v="0"/>
    <n v="1480.26"/>
    <s v="501398"/>
    <s v="NWK Capability / CAPEX"/>
    <s v=""/>
    <s v=""/>
  </r>
  <r>
    <x v="0"/>
    <x v="0"/>
    <x v="2"/>
    <x v="0"/>
    <s v="EC.15149.P"/>
    <s v="6006385 P190"/>
    <d v="2025-03-18T00:00:00"/>
    <d v="2025-03-18T00:00:00"/>
    <x v="4"/>
    <s v="951100"/>
    <s v=""/>
    <n v="6"/>
    <s v="0"/>
    <n v="1480.26"/>
    <s v="503216"/>
    <s v="NWK Capability / CAPEX"/>
    <s v=""/>
    <s v=""/>
  </r>
  <r>
    <x v="0"/>
    <x v="0"/>
    <x v="2"/>
    <x v="0"/>
    <s v="EC.15149.P"/>
    <s v="6006385 P100"/>
    <d v="2024-09-26T00:00:00"/>
    <d v="2024-09-26T00:00:00"/>
    <x v="3"/>
    <s v="951100"/>
    <s v=""/>
    <n v="6.5"/>
    <s v="0"/>
    <n v="1475.76"/>
    <s v="510159"/>
    <s v="NWK Planning / CAPEX"/>
    <s v=""/>
    <s v=""/>
  </r>
  <r>
    <x v="0"/>
    <x v="0"/>
    <x v="2"/>
    <x v="0"/>
    <s v="EC.15149.P"/>
    <s v="6006385 P100"/>
    <d v="2024-07-29T00:00:00"/>
    <d v="2024-07-29T00:00:00"/>
    <x v="3"/>
    <s v="951100"/>
    <s v=""/>
    <n v="5"/>
    <s v="0"/>
    <n v="1450.7"/>
    <s v="501180"/>
    <s v="DEL Executive / CAPEX"/>
    <s v=""/>
    <s v=""/>
  </r>
  <r>
    <x v="0"/>
    <x v="1"/>
    <x v="2"/>
    <x v="0"/>
    <s v="EC.15149.P"/>
    <s v="6006385 P190"/>
    <d v="2024-06-21T00:00:00"/>
    <d v="2024-06-21T00:00:00"/>
    <x v="4"/>
    <s v="951100"/>
    <s v=""/>
    <n v="5.5"/>
    <s v="0"/>
    <n v="1430.66"/>
    <s v="501398"/>
    <s v="NWK Capability / CAPEX"/>
    <s v=""/>
    <s v=""/>
  </r>
  <r>
    <x v="0"/>
    <x v="1"/>
    <x v="2"/>
    <x v="0"/>
    <s v="EC.15149.P"/>
    <s v="6006385 P100"/>
    <d v="2023-11-02T00:00:00"/>
    <d v="2023-11-02T00:00:00"/>
    <x v="3"/>
    <s v="951100"/>
    <s v=""/>
    <n v="5"/>
    <s v="0"/>
    <n v="1415.85"/>
    <s v="510159"/>
    <s v="NWK Planning / CAPEX"/>
    <s v=""/>
    <s v=""/>
  </r>
  <r>
    <x v="0"/>
    <x v="1"/>
    <x v="2"/>
    <x v="0"/>
    <s v="EC.15149.P"/>
    <s v="6006385 P100"/>
    <d v="2023-12-03T00:00:00"/>
    <d v="2023-12-03T00:00:00"/>
    <x v="3"/>
    <s v="951100"/>
    <s v=""/>
    <n v="5"/>
    <s v="0"/>
    <n v="1415.85"/>
    <s v="510159"/>
    <s v="NWK Planning / CAPEX"/>
    <s v=""/>
    <s v=""/>
  </r>
  <r>
    <x v="0"/>
    <x v="1"/>
    <x v="2"/>
    <x v="0"/>
    <s v="EC.15149.P"/>
    <s v="6006385 P100"/>
    <d v="2023-12-18T00:00:00"/>
    <d v="2023-12-18T00:00:00"/>
    <x v="3"/>
    <s v="951100"/>
    <s v=""/>
    <n v="5"/>
    <s v="0"/>
    <n v="1415.85"/>
    <s v="510159"/>
    <s v="NWK Planning / CAPEX"/>
    <s v=""/>
    <s v=""/>
  </r>
  <r>
    <x v="0"/>
    <x v="1"/>
    <x v="2"/>
    <x v="0"/>
    <s v="EC.15149.P"/>
    <s v="6006385 P100"/>
    <d v="2024-01-25T00:00:00"/>
    <d v="2024-01-25T00:00:00"/>
    <x v="3"/>
    <s v="951100"/>
    <s v=""/>
    <n v="5"/>
    <s v="0"/>
    <n v="1415.85"/>
    <s v="510159"/>
    <s v="NWK Planning / CAPEX"/>
    <s v=""/>
    <s v=""/>
  </r>
  <r>
    <x v="0"/>
    <x v="1"/>
    <x v="2"/>
    <x v="0"/>
    <s v="EC.15149.P"/>
    <s v="6006385 P100"/>
    <d v="2024-04-02T00:00:00"/>
    <d v="2024-04-05T00:00:00"/>
    <x v="3"/>
    <s v="951100"/>
    <s v=""/>
    <n v="5"/>
    <s v="0"/>
    <n v="1415.85"/>
    <s v="510159"/>
    <s v="NWK Planning / CAPEX"/>
    <s v=""/>
    <s v=""/>
  </r>
  <r>
    <x v="0"/>
    <x v="1"/>
    <x v="2"/>
    <x v="0"/>
    <s v="EC.15149.P"/>
    <s v="6006385 P100"/>
    <d v="2024-04-05T00:00:00"/>
    <d v="2024-04-05T00:00:00"/>
    <x v="3"/>
    <s v="951100"/>
    <s v=""/>
    <n v="5"/>
    <s v="0"/>
    <n v="1415.85"/>
    <s v="510159"/>
    <s v="NWK Planning / CAPEX"/>
    <s v=""/>
    <s v=""/>
  </r>
  <r>
    <x v="0"/>
    <x v="1"/>
    <x v="2"/>
    <x v="0"/>
    <s v="EC.15149.P"/>
    <s v="6006385 P100"/>
    <d v="2024-06-04T00:00:00"/>
    <d v="2024-06-04T00:00:00"/>
    <x v="3"/>
    <s v="951100"/>
    <s v=""/>
    <n v="5"/>
    <s v="0"/>
    <n v="1415.85"/>
    <s v="502686"/>
    <s v="NWK Planning / CAPEX"/>
    <s v=""/>
    <s v=""/>
  </r>
  <r>
    <x v="0"/>
    <x v="0"/>
    <x v="2"/>
    <x v="0"/>
    <s v="EC.15149.P"/>
    <s v="6006385 P100"/>
    <d v="2024-07-30T00:00:00"/>
    <d v="2024-07-30T00:00:00"/>
    <x v="3"/>
    <s v="951100"/>
    <s v=""/>
    <n v="6"/>
    <s v="0"/>
    <n v="1362.24"/>
    <s v="510159"/>
    <s v="NWK Planning / CAPEX"/>
    <s v=""/>
    <s v=""/>
  </r>
  <r>
    <x v="0"/>
    <x v="0"/>
    <x v="2"/>
    <x v="0"/>
    <s v="EC.15149.P"/>
    <s v="6006385 P100"/>
    <d v="2024-09-09T00:00:00"/>
    <d v="2024-09-09T00:00:00"/>
    <x v="3"/>
    <s v="951100"/>
    <s v=""/>
    <n v="6"/>
    <s v="0"/>
    <n v="1362.24"/>
    <s v="510159"/>
    <s v="NWK Planning / CAPEX"/>
    <s v=""/>
    <s v=""/>
  </r>
  <r>
    <x v="0"/>
    <x v="0"/>
    <x v="2"/>
    <x v="0"/>
    <s v="EC.15149.P"/>
    <s v="6006385 P100"/>
    <d v="2025-01-06T00:00:00"/>
    <d v="2025-01-06T00:00:00"/>
    <x v="3"/>
    <s v="951100"/>
    <s v=""/>
    <n v="6"/>
    <s v="0"/>
    <n v="1362.24"/>
    <s v="510159"/>
    <s v="NWK Planning / CAPEX"/>
    <s v=""/>
    <s v=""/>
  </r>
  <r>
    <x v="0"/>
    <x v="0"/>
    <x v="2"/>
    <x v="0"/>
    <s v="EC.15149.P"/>
    <s v="6006385 P190"/>
    <d v="2024-11-29T00:00:00"/>
    <d v="2024-11-29T00:00:00"/>
    <x v="4"/>
    <s v="951100"/>
    <s v=""/>
    <n v="5.5"/>
    <s v="0"/>
    <n v="1356.91"/>
    <s v="501398"/>
    <s v="NWK Capability / CAPEX"/>
    <s v=""/>
    <s v=""/>
  </r>
  <r>
    <x v="0"/>
    <x v="0"/>
    <x v="2"/>
    <x v="0"/>
    <s v="EC.15149.P"/>
    <s v="6006385 P100"/>
    <d v="2025-03-02T00:00:00"/>
    <d v="2025-03-02T00:00:00"/>
    <x v="3"/>
    <s v="951100"/>
    <s v=""/>
    <n v="5.75"/>
    <s v="0"/>
    <n v="1305.5"/>
    <s v="502686"/>
    <s v="NWK Planning / CAPEX"/>
    <s v=""/>
    <s v=""/>
  </r>
  <r>
    <x v="0"/>
    <x v="1"/>
    <x v="2"/>
    <x v="0"/>
    <s v="EC.15149.P"/>
    <s v="6006385 P110"/>
    <d v="2023-11-09T00:00:00"/>
    <d v="2023-11-09T00:00:00"/>
    <x v="7"/>
    <s v="951100"/>
    <s v=""/>
    <n v="5"/>
    <s v="0"/>
    <n v="1300.5999999999999"/>
    <s v="501398"/>
    <s v="NWK Capability / CAPEX"/>
    <s v=""/>
    <s v=""/>
  </r>
  <r>
    <x v="0"/>
    <x v="1"/>
    <x v="2"/>
    <x v="0"/>
    <s v="EC.15149.P"/>
    <s v="6006385 P190"/>
    <d v="2024-03-22T00:00:00"/>
    <d v="2024-03-22T00:00:00"/>
    <x v="4"/>
    <s v="951100"/>
    <s v=""/>
    <n v="5"/>
    <s v="0"/>
    <n v="1300.5999999999999"/>
    <s v="503406"/>
    <s v="NWK Capability / CAPEX"/>
    <s v=""/>
    <s v=""/>
  </r>
  <r>
    <x v="0"/>
    <x v="1"/>
    <x v="2"/>
    <x v="0"/>
    <s v="EC.15149.P"/>
    <s v="6006385 P100"/>
    <d v="2024-03-08T00:00:00"/>
    <d v="2024-03-08T00:00:00"/>
    <x v="3"/>
    <s v="951100"/>
    <s v=""/>
    <n v="4.5"/>
    <s v="0"/>
    <n v="1274.27"/>
    <s v="510159"/>
    <s v="NWK Planning / CAPEX"/>
    <s v=""/>
    <s v=""/>
  </r>
  <r>
    <x v="0"/>
    <x v="0"/>
    <x v="2"/>
    <x v="0"/>
    <s v="EC.15149.P"/>
    <s v="6006385 P100"/>
    <d v="2025-02-03T00:00:00"/>
    <d v="2025-02-03T00:00:00"/>
    <x v="3"/>
    <s v="951100"/>
    <s v=""/>
    <n v="5.5"/>
    <s v="0"/>
    <n v="1248.72"/>
    <s v="510159"/>
    <s v="NWK Planning / CAPEX"/>
    <s v=""/>
    <s v=""/>
  </r>
  <r>
    <x v="0"/>
    <x v="0"/>
    <x v="2"/>
    <x v="0"/>
    <s v="EC.15149.P"/>
    <s v="6006385 P100"/>
    <d v="2025-02-17T00:00:00"/>
    <d v="2025-02-17T00:00:00"/>
    <x v="3"/>
    <s v="951100"/>
    <s v=""/>
    <n v="5.5"/>
    <s v="0"/>
    <n v="1248.72"/>
    <s v="510159"/>
    <s v="NWK Planning / CAPEX"/>
    <s v=""/>
    <s v=""/>
  </r>
  <r>
    <x v="0"/>
    <x v="0"/>
    <x v="2"/>
    <x v="0"/>
    <s v="EC.15149.P"/>
    <s v="6006385 P190"/>
    <d v="2025-02-07T00:00:00"/>
    <d v="2025-02-07T00:00:00"/>
    <x v="4"/>
    <s v="951100"/>
    <s v=""/>
    <n v="5"/>
    <s v="0"/>
    <n v="1233.56"/>
    <s v="501398"/>
    <s v="NWK Capability / CAPEX"/>
    <s v=""/>
    <s v=""/>
  </r>
  <r>
    <x v="0"/>
    <x v="0"/>
    <x v="2"/>
    <x v="0"/>
    <s v="EC.15149.P"/>
    <s v="6006385 P190"/>
    <d v="2024-09-20T00:00:00"/>
    <d v="2024-09-20T00:00:00"/>
    <x v="4"/>
    <s v="951100"/>
    <s v=""/>
    <n v="5"/>
    <s v="0"/>
    <n v="1233.55"/>
    <s v="501398"/>
    <s v="NWK Capability / CAPEX"/>
    <s v=""/>
    <s v=""/>
  </r>
  <r>
    <x v="0"/>
    <x v="0"/>
    <x v="2"/>
    <x v="0"/>
    <s v="EC.15149.P"/>
    <s v="6006385 P190"/>
    <d v="2024-10-08T00:00:00"/>
    <d v="2024-10-08T00:00:00"/>
    <x v="4"/>
    <s v="951100"/>
    <s v=""/>
    <n v="5"/>
    <s v="0"/>
    <n v="1233.55"/>
    <s v="503216"/>
    <s v="NWK Capability / CAPEX"/>
    <s v=""/>
    <s v=""/>
  </r>
  <r>
    <x v="0"/>
    <x v="0"/>
    <x v="2"/>
    <x v="0"/>
    <s v="EC.15149.P"/>
    <s v="6006385 P190"/>
    <d v="2024-10-29T00:00:00"/>
    <d v="2024-10-29T00:00:00"/>
    <x v="4"/>
    <s v="951100"/>
    <s v=""/>
    <n v="5"/>
    <s v="0"/>
    <n v="1233.55"/>
    <s v="503216"/>
    <s v="NWK Capability / CAPEX"/>
    <s v=""/>
    <s v=""/>
  </r>
  <r>
    <x v="0"/>
    <x v="1"/>
    <x v="2"/>
    <x v="0"/>
    <s v="EC.15149.P"/>
    <s v="6006385 P110"/>
    <d v="2024-02-23T00:00:00"/>
    <d v="2024-02-23T00:00:00"/>
    <x v="7"/>
    <s v="951100"/>
    <s v=""/>
    <n v="5"/>
    <s v="0"/>
    <n v="1197.06"/>
    <s v="503283"/>
    <s v="DEL Project Controls / CAPEX"/>
    <s v=""/>
    <s v=""/>
  </r>
  <r>
    <x v="0"/>
    <x v="1"/>
    <x v="2"/>
    <x v="0"/>
    <s v="EC.15149.P"/>
    <s v="6006385 P110"/>
    <d v="2023-11-17T00:00:00"/>
    <d v="2023-11-17T00:00:00"/>
    <x v="7"/>
    <s v="951100"/>
    <s v=""/>
    <n v="4.5"/>
    <s v="0"/>
    <n v="1170.54"/>
    <s v="501398"/>
    <s v="NWK Capability / CAPEX"/>
    <s v=""/>
    <s v=""/>
  </r>
  <r>
    <x v="0"/>
    <x v="1"/>
    <x v="2"/>
    <x v="0"/>
    <s v="EC.15149.P"/>
    <s v="6006385 P100"/>
    <d v="2023-10-06T00:00:00"/>
    <d v="2023-10-06T00:00:00"/>
    <x v="3"/>
    <s v="951100"/>
    <s v=""/>
    <n v="5"/>
    <s v="0"/>
    <n v="1148"/>
    <s v="502455"/>
    <s v="DEL Comm Cont &amp; Cost / CAPEX"/>
    <s v=""/>
    <s v=""/>
  </r>
  <r>
    <x v="0"/>
    <x v="1"/>
    <x v="2"/>
    <x v="0"/>
    <s v="EC.15149.P"/>
    <s v="6006385 P190"/>
    <d v="2024-05-31T00:00:00"/>
    <d v="2024-06-03T00:00:00"/>
    <x v="4"/>
    <s v="951100"/>
    <s v=""/>
    <n v="0"/>
    <s v="0"/>
    <n v="1142.77"/>
    <s v="0"/>
    <s v="NWK Capability / CAPEX"/>
    <s v=""/>
    <s v=""/>
  </r>
  <r>
    <x v="0"/>
    <x v="0"/>
    <x v="2"/>
    <x v="0"/>
    <s v="EC.15149.P"/>
    <s v="6006385 P100"/>
    <d v="2024-09-12T00:00:00"/>
    <d v="2024-09-12T00:00:00"/>
    <x v="3"/>
    <s v="951100"/>
    <s v=""/>
    <n v="5"/>
    <s v="0"/>
    <n v="1135.2"/>
    <s v="510159"/>
    <s v="NWK Planning / CAPEX"/>
    <s v=""/>
    <s v=""/>
  </r>
  <r>
    <x v="0"/>
    <x v="0"/>
    <x v="2"/>
    <x v="0"/>
    <s v="EC.15149.P"/>
    <s v="6006385 P100"/>
    <d v="2024-09-16T00:00:00"/>
    <d v="2024-09-16T00:00:00"/>
    <x v="3"/>
    <s v="951100"/>
    <s v=""/>
    <n v="5"/>
    <s v="0"/>
    <n v="1135.2"/>
    <s v="510159"/>
    <s v="NWK Planning / CAPEX"/>
    <s v=""/>
    <s v=""/>
  </r>
  <r>
    <x v="0"/>
    <x v="0"/>
    <x v="2"/>
    <x v="0"/>
    <s v="EC.15149.P"/>
    <s v="6006385 P100"/>
    <d v="2024-11-01T00:00:00"/>
    <d v="2024-11-01T00:00:00"/>
    <x v="3"/>
    <s v="951100"/>
    <s v=""/>
    <n v="5"/>
    <s v="0"/>
    <n v="1135.2"/>
    <s v="510159"/>
    <s v="NWK Planning / CAPEX"/>
    <s v=""/>
    <s v=""/>
  </r>
  <r>
    <x v="0"/>
    <x v="0"/>
    <x v="2"/>
    <x v="0"/>
    <s v="EC.15149.P"/>
    <s v="6006385 P100"/>
    <d v="2024-11-27T00:00:00"/>
    <d v="2024-11-27T00:00:00"/>
    <x v="3"/>
    <s v="951100"/>
    <s v=""/>
    <n v="5"/>
    <s v="0"/>
    <n v="1135.2"/>
    <s v="510159"/>
    <s v="NWK Planning / CAPEX"/>
    <s v=""/>
    <s v=""/>
  </r>
  <r>
    <x v="0"/>
    <x v="0"/>
    <x v="2"/>
    <x v="0"/>
    <s v="EC.15149.P"/>
    <s v="6006385 P100"/>
    <d v="2025-02-24T00:00:00"/>
    <d v="2025-02-24T00:00:00"/>
    <x v="3"/>
    <s v="951100"/>
    <s v=""/>
    <n v="5"/>
    <s v="0"/>
    <n v="1135.2"/>
    <s v="510159"/>
    <s v="NWK Planning / CAPEX"/>
    <s v=""/>
    <s v=""/>
  </r>
  <r>
    <x v="0"/>
    <x v="0"/>
    <x v="2"/>
    <x v="0"/>
    <s v="EC.15149.P"/>
    <s v="6006385 P100"/>
    <d v="2025-04-13T00:00:00"/>
    <d v="2025-04-13T00:00:00"/>
    <x v="3"/>
    <s v="951100"/>
    <s v=""/>
    <n v="5"/>
    <s v="0"/>
    <n v="1135.2"/>
    <s v="510159"/>
    <s v="NWK Planning / CAPEX"/>
    <s v=""/>
    <s v=""/>
  </r>
  <r>
    <x v="0"/>
    <x v="0"/>
    <x v="2"/>
    <x v="0"/>
    <s v="EC.15149.P"/>
    <s v="6006385 P100"/>
    <d v="2025-04-28T00:00:00"/>
    <d v="2025-04-28T00:00:00"/>
    <x v="3"/>
    <s v="951100"/>
    <s v=""/>
    <n v="5"/>
    <s v="0"/>
    <n v="1135.2"/>
    <s v="510159"/>
    <s v="NWK Planning / CAPEX"/>
    <s v=""/>
    <s v=""/>
  </r>
  <r>
    <x v="0"/>
    <x v="1"/>
    <x v="2"/>
    <x v="0"/>
    <s v="EC.15149.P"/>
    <s v="6006385 P100"/>
    <d v="2023-12-14T00:00:00"/>
    <d v="2023-12-14T00:00:00"/>
    <x v="3"/>
    <s v="951100"/>
    <s v=""/>
    <n v="4"/>
    <s v="0"/>
    <n v="1132.68"/>
    <s v="510159"/>
    <s v="NWK Planning / CAPEX"/>
    <s v=""/>
    <s v=""/>
  </r>
  <r>
    <x v="0"/>
    <x v="1"/>
    <x v="2"/>
    <x v="0"/>
    <s v="EC.15149.P"/>
    <s v="6006385 P100"/>
    <d v="2024-03-28T00:00:00"/>
    <d v="2024-03-28T00:00:00"/>
    <x v="3"/>
    <s v="951100"/>
    <s v=""/>
    <n v="4"/>
    <s v="0"/>
    <n v="1132.68"/>
    <s v="510159"/>
    <s v="NWK Planning / CAPEX"/>
    <s v=""/>
    <s v=""/>
  </r>
  <r>
    <x v="0"/>
    <x v="1"/>
    <x v="2"/>
    <x v="0"/>
    <s v="EC.15149.P"/>
    <s v="6006385 P100"/>
    <d v="2024-04-29T00:00:00"/>
    <d v="2024-04-29T00:00:00"/>
    <x v="3"/>
    <s v="951100"/>
    <s v=""/>
    <n v="4"/>
    <s v="0"/>
    <n v="1132.68"/>
    <s v="502686"/>
    <s v="NWK Planning / CAPEX"/>
    <s v=""/>
    <s v=""/>
  </r>
  <r>
    <x v="0"/>
    <x v="0"/>
    <x v="2"/>
    <x v="0"/>
    <s v="EC.15149.P"/>
    <s v="6006385 P190"/>
    <d v="2024-08-23T00:00:00"/>
    <d v="2024-08-23T00:00:00"/>
    <x v="4"/>
    <s v="951100"/>
    <s v=""/>
    <n v="4.5"/>
    <s v="0"/>
    <n v="1110.2"/>
    <s v="501398"/>
    <s v="NWK Capability / CAPEX"/>
    <s v=""/>
    <s v=""/>
  </r>
  <r>
    <x v="0"/>
    <x v="0"/>
    <x v="2"/>
    <x v="0"/>
    <s v="EC.15149.P"/>
    <s v="6006385 P100"/>
    <d v="2024-09-24T00:00:00"/>
    <d v="2024-09-24T00:00:00"/>
    <x v="3"/>
    <s v="951100"/>
    <s v=""/>
    <n v="4.5"/>
    <s v="0"/>
    <n v="1021.68"/>
    <s v="510159"/>
    <s v="NWK Planning / CAPEX"/>
    <s v=""/>
    <s v=""/>
  </r>
  <r>
    <x v="0"/>
    <x v="0"/>
    <x v="2"/>
    <x v="0"/>
    <s v="EC.15149.P"/>
    <s v="6006385 P100"/>
    <d v="2024-10-17T00:00:00"/>
    <d v="2024-10-17T00:00:00"/>
    <x v="3"/>
    <s v="951100"/>
    <s v=""/>
    <n v="4.5"/>
    <s v="0"/>
    <n v="1021.68"/>
    <s v="510159"/>
    <s v="NWK Planning / CAPEX"/>
    <s v=""/>
    <s v=""/>
  </r>
  <r>
    <x v="0"/>
    <x v="0"/>
    <x v="2"/>
    <x v="0"/>
    <s v="EC.15149.P"/>
    <s v="6006385 P100"/>
    <d v="2024-12-06T00:00:00"/>
    <d v="2024-12-06T00:00:00"/>
    <x v="3"/>
    <s v="951100"/>
    <s v=""/>
    <n v="4.5"/>
    <s v="0"/>
    <n v="1021.68"/>
    <s v="510159"/>
    <s v="NWK Planning / CAPEX"/>
    <s v=""/>
    <s v=""/>
  </r>
  <r>
    <x v="0"/>
    <x v="0"/>
    <x v="2"/>
    <x v="0"/>
    <s v="EC.15149.P"/>
    <s v="6006385 P100"/>
    <d v="2024-12-18T00:00:00"/>
    <d v="2024-12-18T00:00:00"/>
    <x v="3"/>
    <s v="951100"/>
    <s v=""/>
    <n v="4.5"/>
    <s v="0"/>
    <n v="1021.68"/>
    <s v="510159"/>
    <s v="NWK Planning / CAPEX"/>
    <s v=""/>
    <s v=""/>
  </r>
  <r>
    <x v="0"/>
    <x v="1"/>
    <x v="2"/>
    <x v="0"/>
    <s v="EC.15149.P"/>
    <s v="6006385 P110"/>
    <d v="2024-02-16T00:00:00"/>
    <d v="2024-02-16T00:00:00"/>
    <x v="7"/>
    <s v="951100"/>
    <s v=""/>
    <n v="4.25"/>
    <s v="0"/>
    <n v="1017.5"/>
    <s v="503283"/>
    <s v="DEL Project Controls / CAPEX"/>
    <s v=""/>
    <s v=""/>
  </r>
  <r>
    <x v="0"/>
    <x v="1"/>
    <x v="2"/>
    <x v="0"/>
    <s v="EC.15149.P"/>
    <s v="6006385 P420"/>
    <d v="2024-03-01T00:00:00"/>
    <d v="2024-03-01T00:00:00"/>
    <x v="6"/>
    <s v="951100"/>
    <s v=""/>
    <n v="5"/>
    <s v="0"/>
    <n v="1007.5"/>
    <s v="502233"/>
    <s v="LRG Land &amp; Approvals / CAPEX"/>
    <s v=""/>
    <s v=""/>
  </r>
  <r>
    <x v="0"/>
    <x v="1"/>
    <x v="2"/>
    <x v="0"/>
    <s v="EC.15149.P"/>
    <s v="6006385 P420"/>
    <d v="2024-03-22T00:00:00"/>
    <d v="2024-03-22T00:00:00"/>
    <x v="6"/>
    <s v="951100"/>
    <s v=""/>
    <n v="5"/>
    <s v="0"/>
    <n v="1007.5"/>
    <s v="502233"/>
    <s v="LRG Land &amp; Approvals / CAPEX"/>
    <s v=""/>
    <s v=""/>
  </r>
  <r>
    <x v="0"/>
    <x v="1"/>
    <x v="2"/>
    <x v="0"/>
    <s v="EC.15149.P"/>
    <s v="6006385 P100"/>
    <d v="2023-12-17T00:00:00"/>
    <d v="2023-12-17T00:00:00"/>
    <x v="3"/>
    <s v="951100"/>
    <s v=""/>
    <n v="3.5"/>
    <s v="0"/>
    <n v="991.1"/>
    <s v="510159"/>
    <s v="NWK Planning / CAPEX"/>
    <s v=""/>
    <s v=""/>
  </r>
  <r>
    <x v="0"/>
    <x v="1"/>
    <x v="2"/>
    <x v="0"/>
    <s v="EC.15149.P"/>
    <s v="6006385 P100"/>
    <d v="2024-01-17T00:00:00"/>
    <d v="2024-01-17T00:00:00"/>
    <x v="3"/>
    <s v="951100"/>
    <s v=""/>
    <n v="3.5"/>
    <s v="0"/>
    <n v="991.1"/>
    <s v="510159"/>
    <s v="NWK Planning / CAPEX"/>
    <s v=""/>
    <s v=""/>
  </r>
  <r>
    <x v="0"/>
    <x v="0"/>
    <x v="2"/>
    <x v="0"/>
    <s v="EC.15149.P"/>
    <s v="6006385 P190"/>
    <d v="2024-07-02T00:00:00"/>
    <d v="2024-07-02T00:00:00"/>
    <x v="4"/>
    <s v="951100"/>
    <s v=""/>
    <n v="4"/>
    <s v="0"/>
    <n v="986.84"/>
    <s v="503216"/>
    <s v="NWK Capability / CAPEX"/>
    <s v=""/>
    <s v=""/>
  </r>
  <r>
    <x v="0"/>
    <x v="0"/>
    <x v="2"/>
    <x v="0"/>
    <s v="EC.15149.P"/>
    <s v="6006385 P190"/>
    <d v="2024-07-08T00:00:00"/>
    <d v="2024-07-08T00:00:00"/>
    <x v="4"/>
    <s v="951100"/>
    <s v=""/>
    <n v="4"/>
    <s v="0"/>
    <n v="986.84"/>
    <s v="503216"/>
    <s v="NWK Capability / CAPEX"/>
    <s v=""/>
    <s v=""/>
  </r>
  <r>
    <x v="0"/>
    <x v="0"/>
    <x v="2"/>
    <x v="0"/>
    <s v="EC.15149.P"/>
    <s v="6006385 P190"/>
    <d v="2024-07-29T00:00:00"/>
    <d v="2024-07-29T00:00:00"/>
    <x v="4"/>
    <s v="951100"/>
    <s v=""/>
    <n v="4"/>
    <s v="0"/>
    <n v="986.84"/>
    <s v="503216"/>
    <s v="NWK Capability / CAPEX"/>
    <s v=""/>
    <s v=""/>
  </r>
  <r>
    <x v="0"/>
    <x v="0"/>
    <x v="2"/>
    <x v="0"/>
    <s v="EC.15149.P"/>
    <s v="6006385 P190"/>
    <d v="2024-10-21T00:00:00"/>
    <d v="2024-10-21T00:00:00"/>
    <x v="4"/>
    <s v="951100"/>
    <s v=""/>
    <n v="4"/>
    <s v="0"/>
    <n v="986.84"/>
    <s v="503216"/>
    <s v="NWK Capability / CAPEX"/>
    <s v=""/>
    <s v=""/>
  </r>
  <r>
    <x v="0"/>
    <x v="0"/>
    <x v="2"/>
    <x v="0"/>
    <s v="EC.15149.P"/>
    <s v="6006385 P190"/>
    <d v="2024-11-20T00:00:00"/>
    <d v="2024-11-20T00:00:00"/>
    <x v="4"/>
    <s v="951100"/>
    <s v=""/>
    <n v="4"/>
    <s v="0"/>
    <n v="986.84"/>
    <s v="503216"/>
    <s v="NWK Capability / CAPEX"/>
    <s v=""/>
    <s v=""/>
  </r>
  <r>
    <x v="0"/>
    <x v="0"/>
    <x v="2"/>
    <x v="0"/>
    <s v="EC.15149.P"/>
    <s v="6006385 P190"/>
    <d v="2025-02-10T00:00:00"/>
    <d v="2025-02-10T00:00:00"/>
    <x v="4"/>
    <s v="951100"/>
    <s v=""/>
    <n v="4"/>
    <s v="0"/>
    <n v="986.84"/>
    <s v="503216"/>
    <s v="NWK Capability / CAPEX"/>
    <s v=""/>
    <s v=""/>
  </r>
  <r>
    <x v="0"/>
    <x v="0"/>
    <x v="2"/>
    <x v="0"/>
    <s v="EC.15149.P"/>
    <s v="6006385 P100"/>
    <d v="2024-10-31T00:00:00"/>
    <d v="2024-11-01T00:00:00"/>
    <x v="3"/>
    <s v="951100"/>
    <s v=""/>
    <n v="0"/>
    <s v="0"/>
    <n v="983.25"/>
    <s v="0"/>
    <s v="NWK Planning / CAPEX"/>
    <s v=""/>
    <s v=""/>
  </r>
  <r>
    <x v="0"/>
    <x v="1"/>
    <x v="2"/>
    <x v="0"/>
    <s v="EC.15149.P"/>
    <s v="6006385 P190"/>
    <d v="2024-05-17T00:00:00"/>
    <d v="2024-05-17T00:00:00"/>
    <x v="4"/>
    <s v="951100"/>
    <s v=""/>
    <n v="3.5"/>
    <s v="0"/>
    <n v="910.42"/>
    <s v="503406"/>
    <s v="NWK Capability / CAPEX"/>
    <s v=""/>
    <s v=""/>
  </r>
  <r>
    <x v="0"/>
    <x v="0"/>
    <x v="2"/>
    <x v="0"/>
    <s v="EC.15149.P"/>
    <s v="6006385 P100"/>
    <d v="2024-08-29T00:00:00"/>
    <d v="2024-08-29T00:00:00"/>
    <x v="3"/>
    <s v="951100"/>
    <s v=""/>
    <n v="4"/>
    <s v="0"/>
    <n v="908.16"/>
    <s v="510159"/>
    <s v="NWK Planning / CAPEX"/>
    <s v=""/>
    <s v=""/>
  </r>
  <r>
    <x v="0"/>
    <x v="0"/>
    <x v="2"/>
    <x v="0"/>
    <s v="EC.15149.P"/>
    <s v="6006385 P100"/>
    <d v="2025-03-02T00:00:00"/>
    <d v="2025-03-02T00:00:00"/>
    <x v="3"/>
    <s v="951100"/>
    <s v=""/>
    <n v="4"/>
    <s v="0"/>
    <n v="908.16"/>
    <s v="510159"/>
    <s v="NWK Planning / CAPEX"/>
    <s v=""/>
    <s v=""/>
  </r>
  <r>
    <x v="0"/>
    <x v="0"/>
    <x v="2"/>
    <x v="0"/>
    <s v="EC.15149.P"/>
    <s v="6006385 P100"/>
    <d v="2025-06-25T00:00:00"/>
    <d v="2025-06-25T00:00:00"/>
    <x v="3"/>
    <s v="951100"/>
    <s v=""/>
    <n v="4"/>
    <s v="0"/>
    <n v="908.16"/>
    <s v="502686"/>
    <s v="NWK Planning / CAPEX"/>
    <s v=""/>
    <s v=""/>
  </r>
  <r>
    <x v="0"/>
    <x v="0"/>
    <x v="2"/>
    <x v="1"/>
    <s v="EC.15149.P"/>
    <s v="6006385 P195 0030"/>
    <d v="2025-03-31T00:00:00"/>
    <d v="2025-03-31T00:00:00"/>
    <x v="5"/>
    <s v="610000"/>
    <s v="2722394"/>
    <n v="1"/>
    <s v="30"/>
    <n v="896.3"/>
    <s v="0"/>
    <s v=""/>
    <s v=""/>
    <s v="HoustonKemp-PADR Review-System Strength"/>
  </r>
  <r>
    <x v="0"/>
    <x v="0"/>
    <x v="2"/>
    <x v="0"/>
    <s v="EC.15149.P"/>
    <s v="6006385 P100"/>
    <d v="2024-09-20T00:00:00"/>
    <d v="2024-09-20T00:00:00"/>
    <x v="3"/>
    <s v="951100"/>
    <s v=""/>
    <n v="3.5"/>
    <s v="0"/>
    <n v="895.3"/>
    <s v="502864"/>
    <s v="DEL Contracted Del / CAPEX"/>
    <s v=""/>
    <s v=""/>
  </r>
  <r>
    <x v="0"/>
    <x v="0"/>
    <x v="2"/>
    <x v="0"/>
    <s v="EC.15149.P"/>
    <s v="6006385 P100"/>
    <d v="2025-01-15T00:00:00"/>
    <d v="2025-01-15T00:00:00"/>
    <x v="3"/>
    <s v="951100"/>
    <s v=""/>
    <n v="3.5"/>
    <s v="0"/>
    <n v="870.94"/>
    <s v="502864"/>
    <s v="DEL Reg Portfolio / CAPEX"/>
    <s v=""/>
    <s v=""/>
  </r>
  <r>
    <x v="0"/>
    <x v="0"/>
    <x v="2"/>
    <x v="0"/>
    <s v="EC.15149.P"/>
    <s v="6006385 P100"/>
    <d v="2024-08-19T00:00:00"/>
    <d v="2024-08-19T00:00:00"/>
    <x v="3"/>
    <s v="951100"/>
    <s v=""/>
    <n v="3"/>
    <s v="0"/>
    <n v="870.42"/>
    <s v="501180"/>
    <s v="DEL Executive / CAPEX"/>
    <s v=""/>
    <s v=""/>
  </r>
  <r>
    <x v="0"/>
    <x v="0"/>
    <x v="2"/>
    <x v="0"/>
    <s v="EC.15149.P"/>
    <s v="6006385 P190"/>
    <d v="2024-10-14T00:00:00"/>
    <d v="2024-10-14T00:00:00"/>
    <x v="4"/>
    <s v="951100"/>
    <s v=""/>
    <n v="3.5"/>
    <s v="0"/>
    <n v="863.49"/>
    <s v="503216"/>
    <s v="NWK Capability / CAPEX"/>
    <s v=""/>
    <s v=""/>
  </r>
  <r>
    <x v="0"/>
    <x v="0"/>
    <x v="2"/>
    <x v="0"/>
    <s v="EC.15149.P"/>
    <s v="6006385 P190"/>
    <d v="2024-11-24T00:00:00"/>
    <d v="2024-11-24T00:00:00"/>
    <x v="4"/>
    <s v="951100"/>
    <s v=""/>
    <n v="3.5"/>
    <s v="0"/>
    <n v="863.49"/>
    <s v="501398"/>
    <s v="NWK Capability / CAPEX"/>
    <s v=""/>
    <s v=""/>
  </r>
  <r>
    <x v="0"/>
    <x v="1"/>
    <x v="2"/>
    <x v="0"/>
    <s v="EC.15149.P"/>
    <s v="6006385 P100"/>
    <d v="2024-05-27T00:00:00"/>
    <d v="2024-05-27T00:00:00"/>
    <x v="3"/>
    <s v="951100"/>
    <s v=""/>
    <n v="3"/>
    <s v="0"/>
    <n v="849.51"/>
    <s v="502686"/>
    <s v="NWK Planning / CAPEX"/>
    <s v=""/>
    <s v=""/>
  </r>
  <r>
    <x v="0"/>
    <x v="0"/>
    <x v="2"/>
    <x v="0"/>
    <s v="EC.15149.P"/>
    <s v="6006385 P100"/>
    <d v="2025-04-30T00:00:00"/>
    <d v="2025-05-01T00:00:00"/>
    <x v="3"/>
    <s v="951100"/>
    <s v=""/>
    <n v="0"/>
    <s v="0"/>
    <n v="830.39"/>
    <s v="0"/>
    <s v="NWK Planning / CAPEX"/>
    <s v=""/>
    <s v=""/>
  </r>
  <r>
    <x v="0"/>
    <x v="0"/>
    <x v="2"/>
    <x v="0"/>
    <s v="EC.15149.P"/>
    <s v="6006385 P190"/>
    <d v="2025-02-28T00:00:00"/>
    <d v="2025-03-03T00:00:00"/>
    <x v="4"/>
    <s v="951100"/>
    <s v=""/>
    <n v="0"/>
    <s v="0"/>
    <n v="816.66"/>
    <s v="0"/>
    <s v="NWK Capability / CAPEX"/>
    <s v=""/>
    <s v=""/>
  </r>
  <r>
    <x v="0"/>
    <x v="1"/>
    <x v="2"/>
    <x v="0"/>
    <s v="EC.15149.P"/>
    <s v="6006385 P140"/>
    <d v="2023-10-23T00:00:00"/>
    <d v="2023-10-23T00:00:00"/>
    <x v="8"/>
    <s v="951100"/>
    <s v=""/>
    <n v="3.5"/>
    <s v="0"/>
    <n v="803.6"/>
    <s v="503505"/>
    <s v="DEL Comm Cont &amp; Cost / CAPEX"/>
    <s v=""/>
    <s v=""/>
  </r>
  <r>
    <x v="0"/>
    <x v="0"/>
    <x v="2"/>
    <x v="0"/>
    <s v="EC.15149.P"/>
    <s v="6006385 P245 0020"/>
    <d v="2024-12-13T00:00:00"/>
    <d v="2024-12-13T00:00:00"/>
    <x v="1"/>
    <s v="891000"/>
    <s v=""/>
    <n v="0"/>
    <s v="0"/>
    <n v="803.48"/>
    <s v="0"/>
    <s v="F&amp;T Proc Oncost"/>
    <s v=""/>
    <s v=""/>
  </r>
  <r>
    <x v="0"/>
    <x v="0"/>
    <x v="2"/>
    <x v="0"/>
    <s v="EC.15149.P"/>
    <s v="6006385 P100"/>
    <d v="2025-06-30T00:00:00"/>
    <d v="2025-07-01T00:00:00"/>
    <x v="3"/>
    <s v="951100"/>
    <s v=""/>
    <n v="0"/>
    <s v="0"/>
    <n v="798.11"/>
    <s v="0"/>
    <s v="NWK Planning / CAPEX"/>
    <s v=""/>
    <s v=""/>
  </r>
  <r>
    <x v="0"/>
    <x v="1"/>
    <x v="2"/>
    <x v="0"/>
    <s v="EC.15149.P"/>
    <s v="6006385 P190"/>
    <d v="2024-03-22T00:00:00"/>
    <d v="2024-03-22T00:00:00"/>
    <x v="4"/>
    <s v="951100"/>
    <s v=""/>
    <n v="3"/>
    <s v="0"/>
    <n v="780.36"/>
    <s v="501398"/>
    <s v="NWK Capability / CAPEX"/>
    <s v=""/>
    <s v=""/>
  </r>
  <r>
    <x v="0"/>
    <x v="1"/>
    <x v="2"/>
    <x v="0"/>
    <s v="EC.15149.P"/>
    <s v="6006385 P190"/>
    <d v="2024-04-30T00:00:00"/>
    <d v="2024-05-01T00:00:00"/>
    <x v="4"/>
    <s v="951100"/>
    <s v=""/>
    <n v="0"/>
    <s v="0"/>
    <n v="773.87"/>
    <s v="0"/>
    <s v="NWK Capability / CAPEX"/>
    <s v=""/>
    <s v=""/>
  </r>
  <r>
    <x v="0"/>
    <x v="1"/>
    <x v="2"/>
    <x v="0"/>
    <s v="EC.15149.P"/>
    <s v="6006385 P420"/>
    <d v="2024-03-31T00:00:00"/>
    <d v="2024-04-02T00:00:00"/>
    <x v="6"/>
    <s v="951100"/>
    <s v=""/>
    <n v="0"/>
    <s v="0"/>
    <n v="767.74"/>
    <s v="0"/>
    <s v="LRG Land &amp; Approvals / CAPEX"/>
    <s v=""/>
    <s v=""/>
  </r>
  <r>
    <x v="0"/>
    <x v="0"/>
    <x v="2"/>
    <x v="0"/>
    <s v="EC.15149.P"/>
    <s v="6006385 P100"/>
    <d v="2024-09-02T00:00:00"/>
    <d v="2024-09-02T00:00:00"/>
    <x v="3"/>
    <s v="951100"/>
    <s v=""/>
    <n v="4"/>
    <s v="0"/>
    <n v="745.8"/>
    <s v="501180"/>
    <s v="DEL Mjr Pr Exec / CAPEX"/>
    <s v=""/>
    <s v=""/>
  </r>
  <r>
    <x v="0"/>
    <x v="0"/>
    <x v="2"/>
    <x v="0"/>
    <s v="EC.15149.P"/>
    <s v="6006385 P190"/>
    <d v="2024-08-01T00:00:00"/>
    <d v="2024-08-01T00:00:00"/>
    <x v="4"/>
    <s v="951100"/>
    <s v=""/>
    <n v="3"/>
    <s v="0"/>
    <n v="740.13"/>
    <s v="503216"/>
    <s v="NWK Capability / CAPEX"/>
    <s v=""/>
    <s v=""/>
  </r>
  <r>
    <x v="0"/>
    <x v="0"/>
    <x v="2"/>
    <x v="0"/>
    <s v="EC.15149.P"/>
    <s v="6006385 P190"/>
    <d v="2024-11-15T00:00:00"/>
    <d v="2024-11-15T00:00:00"/>
    <x v="4"/>
    <s v="951100"/>
    <s v=""/>
    <n v="3"/>
    <s v="0"/>
    <n v="740.13"/>
    <s v="503253"/>
    <s v="NWK Capability / CAPEX"/>
    <s v=""/>
    <s v=""/>
  </r>
  <r>
    <x v="0"/>
    <x v="0"/>
    <x v="2"/>
    <x v="0"/>
    <s v="EC.15149.P"/>
    <s v="6006385 P190"/>
    <d v="2025-03-21T00:00:00"/>
    <d v="2025-03-21T00:00:00"/>
    <x v="4"/>
    <s v="951100"/>
    <s v=""/>
    <n v="3"/>
    <s v="0"/>
    <n v="740.13"/>
    <s v="501398"/>
    <s v="NWK Capability / CAPEX"/>
    <s v=""/>
    <s v=""/>
  </r>
  <r>
    <x v="0"/>
    <x v="1"/>
    <x v="2"/>
    <x v="0"/>
    <s v="EC.15149.P"/>
    <s v="6006385 P110"/>
    <d v="2023-10-13T00:00:00"/>
    <d v="2023-10-13T00:00:00"/>
    <x v="7"/>
    <s v="951100"/>
    <s v=""/>
    <n v="3"/>
    <s v="0"/>
    <n v="718.24"/>
    <s v="503283"/>
    <s v="DEL Project Controls / CAPEX"/>
    <s v=""/>
    <s v=""/>
  </r>
  <r>
    <x v="0"/>
    <x v="0"/>
    <x v="2"/>
    <x v="0"/>
    <s v="EC.15149.P"/>
    <s v="6006385 P100"/>
    <d v="2024-10-15T00:00:00"/>
    <d v="2024-10-15T00:00:00"/>
    <x v="3"/>
    <s v="951100"/>
    <s v=""/>
    <n v="3"/>
    <s v="0"/>
    <n v="681.12"/>
    <s v="510159"/>
    <s v="NWK Planning / CAPEX"/>
    <s v=""/>
    <s v=""/>
  </r>
  <r>
    <x v="0"/>
    <x v="0"/>
    <x v="2"/>
    <x v="0"/>
    <s v="EC.15149.P"/>
    <s v="6006385 P100"/>
    <d v="2025-03-31T00:00:00"/>
    <d v="2025-03-31T00:00:00"/>
    <x v="3"/>
    <s v="951100"/>
    <s v=""/>
    <n v="3"/>
    <s v="0"/>
    <n v="681.12"/>
    <s v="510159"/>
    <s v="NWK Planning / CAPEX"/>
    <s v=""/>
    <s v=""/>
  </r>
  <r>
    <x v="0"/>
    <x v="0"/>
    <x v="2"/>
    <x v="0"/>
    <s v="EC.15149.P"/>
    <s v="6006385 P100"/>
    <d v="2025-05-05T00:00:00"/>
    <d v="2025-05-05T00:00:00"/>
    <x v="3"/>
    <s v="951100"/>
    <s v=""/>
    <n v="3"/>
    <s v="0"/>
    <n v="681.12"/>
    <s v="510159"/>
    <s v="NWK Planning / CAPEX"/>
    <s v=""/>
    <s v=""/>
  </r>
  <r>
    <x v="0"/>
    <x v="0"/>
    <x v="2"/>
    <x v="0"/>
    <s v="EC.15149.P"/>
    <s v="6006385 P100"/>
    <d v="2025-05-06T00:00:00"/>
    <d v="2025-05-06T00:00:00"/>
    <x v="3"/>
    <s v="951100"/>
    <s v=""/>
    <n v="3"/>
    <s v="0"/>
    <n v="681.12"/>
    <s v="510159"/>
    <s v="NWK Planning / CAPEX"/>
    <s v=""/>
    <s v=""/>
  </r>
  <r>
    <x v="0"/>
    <x v="1"/>
    <x v="2"/>
    <x v="0"/>
    <s v="EC.15149.P"/>
    <s v="6006385 P420"/>
    <d v="2023-12-01T00:00:00"/>
    <d v="2023-12-01T00:00:00"/>
    <x v="6"/>
    <s v="951100"/>
    <s v=""/>
    <n v="3.25"/>
    <s v="0"/>
    <n v="654.88"/>
    <s v="501509"/>
    <s v="LRG Land &amp; Approvals / CAPEX"/>
    <s v=""/>
    <s v=""/>
  </r>
  <r>
    <x v="0"/>
    <x v="0"/>
    <x v="2"/>
    <x v="0"/>
    <s v="EC.15149.P"/>
    <s v="6006385 P110"/>
    <d v="2024-10-31T00:00:00"/>
    <d v="2024-10-31T00:00:00"/>
    <x v="7"/>
    <s v="951100"/>
    <s v=""/>
    <n v="2.75"/>
    <s v="0"/>
    <n v="654.36"/>
    <s v="503283"/>
    <s v="DEL Project Controls / CAPEX"/>
    <s v=""/>
    <s v=""/>
  </r>
  <r>
    <x v="0"/>
    <x v="1"/>
    <x v="2"/>
    <x v="0"/>
    <s v="EC.15149.P"/>
    <s v="6006385 P110"/>
    <d v="2023-10-13T00:00:00"/>
    <d v="2023-10-13T00:00:00"/>
    <x v="7"/>
    <s v="951100"/>
    <s v=""/>
    <n v="2.5"/>
    <s v="0"/>
    <n v="650.29999999999995"/>
    <s v="501398"/>
    <s v="NWK Capability / CAPEX"/>
    <s v=""/>
    <s v=""/>
  </r>
  <r>
    <x v="0"/>
    <x v="1"/>
    <x v="2"/>
    <x v="0"/>
    <s v="EC.15149.P"/>
    <s v="6006385 P110"/>
    <d v="2023-11-24T00:00:00"/>
    <d v="2023-11-24T00:00:00"/>
    <x v="7"/>
    <s v="951100"/>
    <s v=""/>
    <n v="2.5"/>
    <s v="0"/>
    <n v="650.29999999999995"/>
    <s v="501398"/>
    <s v="NWK Capability / CAPEX"/>
    <s v=""/>
    <s v=""/>
  </r>
  <r>
    <x v="0"/>
    <x v="1"/>
    <x v="2"/>
    <x v="0"/>
    <s v="EC.15149.P"/>
    <s v="6006385 P190"/>
    <d v="2024-03-28T00:00:00"/>
    <d v="2024-03-28T00:00:00"/>
    <x v="4"/>
    <s v="951100"/>
    <s v=""/>
    <n v="2.5"/>
    <s v="0"/>
    <n v="650.29999999999995"/>
    <s v="503406"/>
    <s v="NWK Capability / CAPEX"/>
    <s v=""/>
    <s v=""/>
  </r>
  <r>
    <x v="0"/>
    <x v="1"/>
    <x v="2"/>
    <x v="0"/>
    <s v="EC.15149.P"/>
    <s v="6006385 P190"/>
    <d v="2024-04-05T00:00:00"/>
    <d v="2024-04-05T00:00:00"/>
    <x v="4"/>
    <s v="951100"/>
    <s v=""/>
    <n v="2.5"/>
    <s v="0"/>
    <n v="650.29999999999995"/>
    <s v="501398"/>
    <s v="NWK Capability / CAPEX"/>
    <s v=""/>
    <s v=""/>
  </r>
  <r>
    <x v="0"/>
    <x v="1"/>
    <x v="2"/>
    <x v="0"/>
    <s v="EC.15149.P"/>
    <s v="6006385 P190"/>
    <d v="2024-06-07T00:00:00"/>
    <d v="2024-06-07T00:00:00"/>
    <x v="4"/>
    <s v="951100"/>
    <s v=""/>
    <n v="2.5"/>
    <s v="0"/>
    <n v="650.29999999999995"/>
    <s v="501398"/>
    <s v="NWK Capability / CAPEX"/>
    <s v=""/>
    <s v=""/>
  </r>
  <r>
    <x v="0"/>
    <x v="0"/>
    <x v="2"/>
    <x v="0"/>
    <s v="EC.15149.P"/>
    <s v="6006385 P100"/>
    <d v="2024-11-22T00:00:00"/>
    <d v="2024-11-22T00:00:00"/>
    <x v="3"/>
    <s v="951100"/>
    <s v=""/>
    <n v="2.5"/>
    <s v="0"/>
    <n v="639.5"/>
    <s v="502864"/>
    <s v="DEL Contracted Del / CAPEX"/>
    <s v=""/>
    <s v=""/>
  </r>
  <r>
    <x v="0"/>
    <x v="1"/>
    <x v="2"/>
    <x v="0"/>
    <s v="EC.15149.P"/>
    <s v="6006385 P110"/>
    <d v="2023-08-03T00:00:00"/>
    <d v="2023-08-03T00:00:00"/>
    <x v="7"/>
    <s v="951100"/>
    <s v=""/>
    <n v="2.5"/>
    <s v="0"/>
    <n v="598.53"/>
    <s v="503283"/>
    <s v="DEL Project Controls / CAPEX"/>
    <s v=""/>
    <s v=""/>
  </r>
  <r>
    <x v="0"/>
    <x v="1"/>
    <x v="2"/>
    <x v="0"/>
    <s v="EC.15149.P"/>
    <s v="6006385 P110"/>
    <d v="2023-09-08T00:00:00"/>
    <d v="2023-09-08T00:00:00"/>
    <x v="7"/>
    <s v="951100"/>
    <s v=""/>
    <n v="2.5"/>
    <s v="0"/>
    <n v="598.53"/>
    <s v="503283"/>
    <s v="DEL Project Controls / CAPEX"/>
    <s v=""/>
    <s v=""/>
  </r>
  <r>
    <x v="0"/>
    <x v="1"/>
    <x v="2"/>
    <x v="0"/>
    <s v="EC.15149.P"/>
    <s v="6006385 P110"/>
    <d v="2024-02-29T00:00:00"/>
    <d v="2024-02-29T00:00:00"/>
    <x v="7"/>
    <s v="951100"/>
    <s v=""/>
    <n v="2.5"/>
    <s v="0"/>
    <n v="598.53"/>
    <s v="503283"/>
    <s v="DEL Project Controls / CAPEX"/>
    <s v=""/>
    <s v=""/>
  </r>
  <r>
    <x v="0"/>
    <x v="0"/>
    <x v="2"/>
    <x v="0"/>
    <s v="EC.15149.P"/>
    <s v="6006385 P100"/>
    <d v="2024-12-31T00:00:00"/>
    <d v="2025-01-08T00:00:00"/>
    <x v="3"/>
    <s v="951100"/>
    <s v=""/>
    <n v="0"/>
    <s v="0"/>
    <n v="595.03"/>
    <s v="0"/>
    <s v="DEL Contracted Del / CAPEX"/>
    <s v=""/>
    <s v=""/>
  </r>
  <r>
    <x v="0"/>
    <x v="0"/>
    <x v="2"/>
    <x v="0"/>
    <s v="EC.15149.P"/>
    <s v="6006385 P100"/>
    <d v="2024-08-30T00:00:00"/>
    <d v="2024-08-30T00:00:00"/>
    <x v="3"/>
    <s v="951100"/>
    <s v=""/>
    <n v="2"/>
    <s v="0"/>
    <n v="580.28"/>
    <s v="501180"/>
    <s v="DEL Executive / CAPEX"/>
    <s v=""/>
    <s v=""/>
  </r>
  <r>
    <x v="0"/>
    <x v="1"/>
    <x v="2"/>
    <x v="0"/>
    <s v="EC.15149.P"/>
    <s v="6006385 P100"/>
    <d v="2023-08-25T00:00:00"/>
    <d v="2023-08-25T00:00:00"/>
    <x v="3"/>
    <s v="951100"/>
    <s v=""/>
    <n v="2.5"/>
    <s v="0"/>
    <n v="574"/>
    <s v="502455"/>
    <s v="DEL Comm Cont &amp; Cost / CAPEX"/>
    <s v=""/>
    <s v=""/>
  </r>
  <r>
    <x v="0"/>
    <x v="1"/>
    <x v="2"/>
    <x v="0"/>
    <s v="EC.15149.P"/>
    <s v="6006385 P100"/>
    <d v="2023-10-16T00:00:00"/>
    <d v="2023-10-16T00:00:00"/>
    <x v="3"/>
    <s v="951100"/>
    <s v=""/>
    <n v="2.5"/>
    <s v="0"/>
    <n v="574"/>
    <s v="502455"/>
    <s v="DEL Comm Cont &amp; Cost / CAPEX"/>
    <s v=""/>
    <s v=""/>
  </r>
  <r>
    <x v="0"/>
    <x v="0"/>
    <x v="2"/>
    <x v="0"/>
    <s v="EC.15149.P"/>
    <s v="6006385 P100"/>
    <d v="2024-09-11T00:00:00"/>
    <d v="2024-09-11T00:00:00"/>
    <x v="3"/>
    <s v="951100"/>
    <s v=""/>
    <n v="2.5"/>
    <s v="0"/>
    <n v="567.6"/>
    <s v="510159"/>
    <s v="NWK Planning / CAPEX"/>
    <s v=""/>
    <s v=""/>
  </r>
  <r>
    <x v="0"/>
    <x v="0"/>
    <x v="2"/>
    <x v="0"/>
    <s v="EC.15149.P"/>
    <s v="6006385 P100"/>
    <d v="2024-10-11T00:00:00"/>
    <d v="2024-10-11T00:00:00"/>
    <x v="3"/>
    <s v="951100"/>
    <s v=""/>
    <n v="2.5"/>
    <s v="0"/>
    <n v="567.6"/>
    <s v="510159"/>
    <s v="NWK Planning / CAPEX"/>
    <s v=""/>
    <s v=""/>
  </r>
  <r>
    <x v="0"/>
    <x v="1"/>
    <x v="2"/>
    <x v="0"/>
    <s v="EC.15149.P"/>
    <s v="6006385 P100"/>
    <d v="2024-02-29T00:00:00"/>
    <d v="2024-03-01T00:00:00"/>
    <x v="3"/>
    <s v="951100"/>
    <s v=""/>
    <n v="0"/>
    <s v="0"/>
    <n v="546"/>
    <s v="0"/>
    <s v="DEL Mjr Pr PEC / CAPEX"/>
    <s v=""/>
    <s v=""/>
  </r>
  <r>
    <x v="0"/>
    <x v="1"/>
    <x v="2"/>
    <x v="0"/>
    <s v="EC.15149.P"/>
    <s v="6006385 P110"/>
    <d v="2023-09-15T00:00:00"/>
    <d v="2023-09-15T00:00:00"/>
    <x v="7"/>
    <s v="951100"/>
    <s v=""/>
    <n v="2.25"/>
    <s v="0"/>
    <n v="538.67999999999995"/>
    <s v="503283"/>
    <s v="DEL Project Controls / CAPEX"/>
    <s v=""/>
    <s v=""/>
  </r>
  <r>
    <x v="0"/>
    <x v="0"/>
    <x v="2"/>
    <x v="0"/>
    <s v="EC.15149.P"/>
    <s v="6006385 P100"/>
    <d v="2025-01-31T00:00:00"/>
    <d v="2025-02-03T00:00:00"/>
    <x v="3"/>
    <s v="951100"/>
    <s v=""/>
    <n v="0"/>
    <s v="0"/>
    <n v="536.25"/>
    <s v="0"/>
    <s v="NWK Planning / CAPEX"/>
    <s v=""/>
    <s v=""/>
  </r>
  <r>
    <x v="0"/>
    <x v="1"/>
    <x v="2"/>
    <x v="0"/>
    <s v="EC.15149.P"/>
    <s v="6006385 P110"/>
    <d v="2023-10-20T00:00:00"/>
    <d v="2023-10-20T00:00:00"/>
    <x v="7"/>
    <s v="951100"/>
    <s v=""/>
    <n v="2"/>
    <s v="0"/>
    <n v="520.24"/>
    <s v="501398"/>
    <s v="NWK Capability / CAPEX"/>
    <s v=""/>
    <s v=""/>
  </r>
  <r>
    <x v="0"/>
    <x v="1"/>
    <x v="2"/>
    <x v="0"/>
    <s v="EC.15149.P"/>
    <s v="6006385 P190"/>
    <d v="2024-06-14T00:00:00"/>
    <d v="2024-06-14T00:00:00"/>
    <x v="4"/>
    <s v="951100"/>
    <s v=""/>
    <n v="2"/>
    <s v="0"/>
    <n v="520.24"/>
    <s v="501398"/>
    <s v="NWK Capability / CAPEX"/>
    <s v=""/>
    <s v=""/>
  </r>
  <r>
    <x v="0"/>
    <x v="0"/>
    <x v="2"/>
    <x v="0"/>
    <s v="EC.15149.P"/>
    <s v="6006385 P100"/>
    <d v="2025-04-16T00:00:00"/>
    <d v="2025-04-16T00:00:00"/>
    <x v="3"/>
    <s v="951100"/>
    <s v=""/>
    <n v="2"/>
    <s v="0"/>
    <n v="497.68"/>
    <s v="502864"/>
    <s v="DEL Reg Portfolio / CAPEX"/>
    <s v=""/>
    <s v=""/>
  </r>
  <r>
    <x v="0"/>
    <x v="0"/>
    <x v="2"/>
    <x v="0"/>
    <s v="EC.15149.P"/>
    <s v="6006385 P190"/>
    <d v="2024-08-29T00:00:00"/>
    <d v="2024-08-29T00:00:00"/>
    <x v="4"/>
    <s v="951100"/>
    <s v=""/>
    <n v="2"/>
    <s v="0"/>
    <n v="493.42"/>
    <s v="501398"/>
    <s v="NWK Capability / CAPEX"/>
    <s v=""/>
    <s v=""/>
  </r>
  <r>
    <x v="0"/>
    <x v="0"/>
    <x v="2"/>
    <x v="0"/>
    <s v="EC.15149.P"/>
    <s v="6006385 P190"/>
    <d v="2024-09-06T00:00:00"/>
    <d v="2024-09-06T00:00:00"/>
    <x v="4"/>
    <s v="951100"/>
    <s v=""/>
    <n v="2"/>
    <s v="0"/>
    <n v="493.42"/>
    <s v="501398"/>
    <s v="NWK Capability / CAPEX"/>
    <s v=""/>
    <s v=""/>
  </r>
  <r>
    <x v="0"/>
    <x v="0"/>
    <x v="2"/>
    <x v="0"/>
    <s v="EC.15149.P"/>
    <s v="6006385 P190"/>
    <d v="2024-09-27T00:00:00"/>
    <d v="2024-09-27T00:00:00"/>
    <x v="4"/>
    <s v="951100"/>
    <s v=""/>
    <n v="2"/>
    <s v="0"/>
    <n v="493.42"/>
    <s v="501398"/>
    <s v="NWK Capability / CAPEX"/>
    <s v=""/>
    <s v=""/>
  </r>
  <r>
    <x v="0"/>
    <x v="0"/>
    <x v="2"/>
    <x v="0"/>
    <s v="EC.15149.P"/>
    <s v="6006385 P190"/>
    <d v="2024-10-30T00:00:00"/>
    <d v="2024-10-30T00:00:00"/>
    <x v="4"/>
    <s v="951100"/>
    <s v=""/>
    <n v="2"/>
    <s v="0"/>
    <n v="493.42"/>
    <s v="503216"/>
    <s v="NWK Capability / CAPEX"/>
    <s v=""/>
    <s v=""/>
  </r>
  <r>
    <x v="0"/>
    <x v="0"/>
    <x v="2"/>
    <x v="0"/>
    <s v="EC.15149.P"/>
    <s v="6006385 P190"/>
    <d v="2025-05-22T00:00:00"/>
    <d v="2025-05-22T00:00:00"/>
    <x v="4"/>
    <s v="951100"/>
    <s v=""/>
    <n v="2"/>
    <s v="0"/>
    <n v="493.42"/>
    <s v="503216"/>
    <s v="NWK Capability / CAPEX"/>
    <s v=""/>
    <s v=""/>
  </r>
  <r>
    <x v="0"/>
    <x v="0"/>
    <x v="2"/>
    <x v="0"/>
    <s v="EC.15149.P"/>
    <s v="6006385 P105 0010"/>
    <d v="2024-11-01T00:00:00"/>
    <d v="2024-11-01T00:00:00"/>
    <x v="2"/>
    <s v="891000"/>
    <s v=""/>
    <n v="0"/>
    <s v="0"/>
    <n v="480"/>
    <s v="0"/>
    <s v="F&amp;T Proc Oncost"/>
    <s v=""/>
    <s v=""/>
  </r>
  <r>
    <x v="0"/>
    <x v="1"/>
    <x v="2"/>
    <x v="0"/>
    <s v="EC.15149.P"/>
    <s v="6006385 P110"/>
    <d v="2023-11-17T00:00:00"/>
    <d v="2023-11-17T00:00:00"/>
    <x v="7"/>
    <s v="951100"/>
    <s v=""/>
    <n v="2"/>
    <s v="0"/>
    <n v="478.83"/>
    <s v="503283"/>
    <s v="DEL Project Controls / CAPEX"/>
    <s v=""/>
    <s v=""/>
  </r>
  <r>
    <x v="0"/>
    <x v="0"/>
    <x v="2"/>
    <x v="0"/>
    <s v="EC.15149.P"/>
    <s v="6006385 P110"/>
    <d v="2024-09-20T00:00:00"/>
    <d v="2024-09-20T00:00:00"/>
    <x v="7"/>
    <s v="951100"/>
    <s v=""/>
    <n v="2"/>
    <s v="0"/>
    <n v="475.9"/>
    <s v="503283"/>
    <s v="DEL Project Controls / CAPEX"/>
    <s v=""/>
    <s v=""/>
  </r>
  <r>
    <x v="0"/>
    <x v="1"/>
    <x v="2"/>
    <x v="0"/>
    <s v="EC.15149.P"/>
    <s v="6006385 P100"/>
    <d v="2024-02-26T00:00:00"/>
    <d v="2024-02-26T00:00:00"/>
    <x v="3"/>
    <s v="951100"/>
    <s v=""/>
    <n v="2"/>
    <s v="0"/>
    <n v="470.32"/>
    <s v="501180"/>
    <s v="DEL Mjr Pr PEC / CAPEX"/>
    <s v=""/>
    <s v=""/>
  </r>
  <r>
    <x v="0"/>
    <x v="1"/>
    <x v="2"/>
    <x v="0"/>
    <s v="EC.15149.P"/>
    <s v="6006385 P140"/>
    <d v="2023-11-17T00:00:00"/>
    <d v="2023-11-17T00:00:00"/>
    <x v="8"/>
    <s v="951100"/>
    <s v=""/>
    <n v="2"/>
    <s v="0"/>
    <n v="459.2"/>
    <s v="503505"/>
    <s v="DEL Comm Cont &amp; Cost / CAPEX"/>
    <s v=""/>
    <s v=""/>
  </r>
  <r>
    <x v="0"/>
    <x v="0"/>
    <x v="2"/>
    <x v="0"/>
    <s v="EC.15149.P"/>
    <s v="6006385 P100"/>
    <d v="2024-08-27T00:00:00"/>
    <d v="2024-08-27T00:00:00"/>
    <x v="3"/>
    <s v="951100"/>
    <s v=""/>
    <n v="2"/>
    <s v="0"/>
    <n v="454.08"/>
    <s v="510159"/>
    <s v="NWK Planning / CAPEX"/>
    <s v=""/>
    <s v=""/>
  </r>
  <r>
    <x v="0"/>
    <x v="0"/>
    <x v="2"/>
    <x v="0"/>
    <s v="EC.15149.P"/>
    <s v="6006385 P100"/>
    <d v="2024-10-30T00:00:00"/>
    <d v="2024-10-30T00:00:00"/>
    <x v="3"/>
    <s v="951100"/>
    <s v=""/>
    <n v="2"/>
    <s v="0"/>
    <n v="454.08"/>
    <s v="510159"/>
    <s v="NWK Planning / CAPEX"/>
    <s v=""/>
    <s v=""/>
  </r>
  <r>
    <x v="0"/>
    <x v="0"/>
    <x v="2"/>
    <x v="0"/>
    <s v="EC.15149.P"/>
    <s v="6006385 P100"/>
    <d v="2025-06-09T00:00:00"/>
    <d v="2025-06-09T00:00:00"/>
    <x v="3"/>
    <s v="951100"/>
    <s v=""/>
    <n v="2"/>
    <s v="0"/>
    <n v="454.08"/>
    <s v="510159"/>
    <s v="NWK Planning / CAPEX"/>
    <s v=""/>
    <s v=""/>
  </r>
  <r>
    <x v="0"/>
    <x v="1"/>
    <x v="2"/>
    <x v="0"/>
    <s v="EC.15149.P"/>
    <s v="6006385 P100"/>
    <d v="2024-04-30T00:00:00"/>
    <d v="2024-05-01T00:00:00"/>
    <x v="3"/>
    <s v="951100"/>
    <s v=""/>
    <n v="0"/>
    <s v="0"/>
    <n v="443.8"/>
    <s v="0"/>
    <s v="DEL Mjr Pr PEC / CAPEX"/>
    <s v=""/>
    <s v=""/>
  </r>
  <r>
    <x v="0"/>
    <x v="0"/>
    <x v="2"/>
    <x v="0"/>
    <s v="EC.15149.P"/>
    <s v="6006385 P100"/>
    <d v="2024-07-31T00:00:00"/>
    <d v="2024-08-01T00:00:00"/>
    <x v="3"/>
    <s v="951100"/>
    <s v=""/>
    <n v="0"/>
    <s v="0"/>
    <n v="432.18"/>
    <s v="0"/>
    <s v="NWK Planning / CAPEX"/>
    <s v=""/>
    <s v=""/>
  </r>
  <r>
    <x v="0"/>
    <x v="1"/>
    <x v="2"/>
    <x v="0"/>
    <s v="EC.15149.P"/>
    <s v="6006385 P110"/>
    <d v="2023-12-15T00:00:00"/>
    <d v="2023-12-15T00:00:00"/>
    <x v="7"/>
    <s v="951100"/>
    <s v=""/>
    <n v="1.75"/>
    <s v="0"/>
    <n v="418.98"/>
    <s v="503283"/>
    <s v="DEL Project Controls / CAPEX"/>
    <s v=""/>
    <s v=""/>
  </r>
  <r>
    <x v="0"/>
    <x v="1"/>
    <x v="2"/>
    <x v="0"/>
    <s v="EC.15149.P"/>
    <s v="6006385 P110"/>
    <d v="2023-08-31T00:00:00"/>
    <d v="2023-08-31T00:00:00"/>
    <x v="7"/>
    <s v="951100"/>
    <s v=""/>
    <n v="1.75"/>
    <s v="0"/>
    <n v="418.97"/>
    <s v="503283"/>
    <s v="DEL Project Controls / CAPEX"/>
    <s v=""/>
    <s v=""/>
  </r>
  <r>
    <x v="0"/>
    <x v="1"/>
    <x v="2"/>
    <x v="0"/>
    <s v="EC.15149.P"/>
    <s v="6006385 P110"/>
    <d v="2023-10-20T00:00:00"/>
    <d v="2023-10-20T00:00:00"/>
    <x v="7"/>
    <s v="951100"/>
    <s v=""/>
    <n v="1.75"/>
    <s v="0"/>
    <n v="418.97"/>
    <s v="503283"/>
    <s v="DEL Project Controls / CAPEX"/>
    <s v=""/>
    <s v=""/>
  </r>
  <r>
    <x v="0"/>
    <x v="1"/>
    <x v="2"/>
    <x v="0"/>
    <s v="EC.15149.P"/>
    <s v="6006385 P110"/>
    <d v="2023-12-31T00:00:00"/>
    <d v="2024-01-10T00:00:00"/>
    <x v="7"/>
    <s v="951100"/>
    <s v=""/>
    <n v="0"/>
    <s v="0"/>
    <n v="410.94"/>
    <s v="0"/>
    <s v="DEL Project Controls / CAPEX"/>
    <s v=""/>
    <s v=""/>
  </r>
  <r>
    <x v="0"/>
    <x v="0"/>
    <x v="2"/>
    <x v="0"/>
    <s v="EC.15149.P"/>
    <s v="6006385 P100"/>
    <d v="2025-04-30T00:00:00"/>
    <d v="2025-05-01T00:00:00"/>
    <x v="3"/>
    <s v="951100"/>
    <s v=""/>
    <n v="0"/>
    <s v="0"/>
    <n v="405.29"/>
    <s v="0"/>
    <s v="DEL Reg Portfolio / CAPEX"/>
    <s v=""/>
    <s v=""/>
  </r>
  <r>
    <x v="0"/>
    <x v="0"/>
    <x v="2"/>
    <x v="0"/>
    <s v="EC.15149.P"/>
    <s v="6006385 P110"/>
    <d v="2024-12-31T00:00:00"/>
    <d v="2025-01-08T00:00:00"/>
    <x v="7"/>
    <s v="951100"/>
    <s v=""/>
    <n v="0"/>
    <s v="0"/>
    <n v="404.34"/>
    <s v="0"/>
    <s v="DEL Project Controls / CAPEX"/>
    <s v=""/>
    <s v=""/>
  </r>
  <r>
    <x v="0"/>
    <x v="1"/>
    <x v="2"/>
    <x v="0"/>
    <s v="EC.15149.P"/>
    <s v="6006385 P420"/>
    <d v="2024-02-23T00:00:00"/>
    <d v="2024-02-23T00:00:00"/>
    <x v="6"/>
    <s v="951100"/>
    <s v=""/>
    <n v="2"/>
    <s v="0"/>
    <n v="403"/>
    <s v="502233"/>
    <s v="LRG Land &amp; Approvals / CAPEX"/>
    <s v=""/>
    <s v=""/>
  </r>
  <r>
    <x v="0"/>
    <x v="1"/>
    <x v="2"/>
    <x v="0"/>
    <s v="EC.15149.P"/>
    <s v="6006385 P420"/>
    <d v="2024-02-28T00:00:00"/>
    <d v="2024-02-28T00:00:00"/>
    <x v="6"/>
    <s v="951100"/>
    <s v=""/>
    <n v="2"/>
    <s v="0"/>
    <n v="403"/>
    <s v="502233"/>
    <s v="LRG Land &amp; Approvals / CAPEX"/>
    <s v=""/>
    <s v=""/>
  </r>
  <r>
    <x v="0"/>
    <x v="1"/>
    <x v="2"/>
    <x v="0"/>
    <s v="EC.15149.P"/>
    <s v="6006385 P190"/>
    <d v="2024-05-10T00:00:00"/>
    <d v="2024-05-10T00:00:00"/>
    <x v="4"/>
    <s v="951100"/>
    <s v=""/>
    <n v="1.5"/>
    <s v="0"/>
    <n v="390.18"/>
    <s v="501398"/>
    <s v="NWK Capability / CAPEX"/>
    <s v=""/>
    <s v=""/>
  </r>
  <r>
    <x v="0"/>
    <x v="1"/>
    <x v="2"/>
    <x v="0"/>
    <s v="EC.15149.P"/>
    <s v="6006385 P190"/>
    <d v="2024-05-24T00:00:00"/>
    <d v="2024-05-24T00:00:00"/>
    <x v="4"/>
    <s v="951100"/>
    <s v=""/>
    <n v="1.5"/>
    <s v="0"/>
    <n v="390.18"/>
    <s v="501398"/>
    <s v="NWK Capability / CAPEX"/>
    <s v=""/>
    <s v=""/>
  </r>
  <r>
    <x v="0"/>
    <x v="1"/>
    <x v="2"/>
    <x v="0"/>
    <s v="EC.15149.P"/>
    <s v="6006385 P190"/>
    <d v="2024-05-30T00:00:00"/>
    <d v="2024-05-30T00:00:00"/>
    <x v="4"/>
    <s v="951100"/>
    <s v=""/>
    <n v="1.5"/>
    <s v="0"/>
    <n v="390.18"/>
    <s v="501398"/>
    <s v="NWK Capability / CAPEX"/>
    <s v=""/>
    <s v=""/>
  </r>
  <r>
    <x v="0"/>
    <x v="0"/>
    <x v="2"/>
    <x v="0"/>
    <s v="EC.15149.P"/>
    <s v="6006385 P100"/>
    <d v="2024-10-17T00:00:00"/>
    <d v="2024-10-17T00:00:00"/>
    <x v="3"/>
    <s v="951100"/>
    <s v=""/>
    <n v="1.5"/>
    <s v="0"/>
    <n v="383.7"/>
    <s v="502864"/>
    <s v="DEL Contracted Del / CAPEX"/>
    <s v=""/>
    <s v=""/>
  </r>
  <r>
    <x v="0"/>
    <x v="0"/>
    <x v="2"/>
    <x v="0"/>
    <s v="EC.15149.P"/>
    <s v="6006385 P100"/>
    <d v="2024-10-23T00:00:00"/>
    <d v="2024-10-23T00:00:00"/>
    <x v="3"/>
    <s v="951100"/>
    <s v=""/>
    <n v="1.5"/>
    <s v="0"/>
    <n v="383.7"/>
    <s v="502864"/>
    <s v="DEL Contracted Del / CAPEX"/>
    <s v=""/>
    <s v=""/>
  </r>
  <r>
    <x v="0"/>
    <x v="0"/>
    <x v="2"/>
    <x v="0"/>
    <s v="EC.15149.P"/>
    <s v="6006385 P100"/>
    <d v="2024-10-31T00:00:00"/>
    <d v="2024-10-31T00:00:00"/>
    <x v="3"/>
    <s v="951100"/>
    <s v=""/>
    <n v="1.5"/>
    <s v="0"/>
    <n v="383.7"/>
    <s v="502864"/>
    <s v="DEL Contracted Del / CAPEX"/>
    <s v=""/>
    <s v=""/>
  </r>
  <r>
    <x v="0"/>
    <x v="0"/>
    <x v="2"/>
    <x v="0"/>
    <s v="EC.15149.P"/>
    <s v="6006385 P100"/>
    <d v="2024-11-15T00:00:00"/>
    <d v="2024-11-15T00:00:00"/>
    <x v="3"/>
    <s v="951100"/>
    <s v=""/>
    <n v="1.5"/>
    <s v="0"/>
    <n v="383.7"/>
    <s v="502864"/>
    <s v="DEL Contracted Del / CAPEX"/>
    <s v=""/>
    <s v=""/>
  </r>
  <r>
    <x v="0"/>
    <x v="0"/>
    <x v="2"/>
    <x v="0"/>
    <s v="EC.15149.P"/>
    <s v="6006385 P100"/>
    <d v="2024-12-18T00:00:00"/>
    <d v="2024-12-18T00:00:00"/>
    <x v="3"/>
    <s v="951100"/>
    <s v=""/>
    <n v="1.5"/>
    <s v="0"/>
    <n v="383.7"/>
    <s v="502864"/>
    <s v="DEL Contracted Del / CAPEX"/>
    <s v=""/>
    <s v=""/>
  </r>
  <r>
    <x v="0"/>
    <x v="1"/>
    <x v="2"/>
    <x v="0"/>
    <s v="EC.15149.P"/>
    <s v="6006385 P110"/>
    <d v="2024-02-29T00:00:00"/>
    <d v="2024-03-01T00:00:00"/>
    <x v="7"/>
    <s v="951100"/>
    <s v=""/>
    <n v="0"/>
    <s v="0"/>
    <n v="375.14"/>
    <s v="0"/>
    <s v="DEL Project Controls / CAPEX"/>
    <s v=""/>
    <s v=""/>
  </r>
  <r>
    <x v="0"/>
    <x v="0"/>
    <x v="2"/>
    <x v="0"/>
    <s v="EC.15149.P"/>
    <s v="6006385 P100"/>
    <d v="2024-09-09T00:00:00"/>
    <d v="2024-09-09T00:00:00"/>
    <x v="3"/>
    <s v="951100"/>
    <s v=""/>
    <n v="2"/>
    <s v="0"/>
    <n v="372.9"/>
    <s v="501180"/>
    <s v="DEL Mjr Pr Exec / CAPEX"/>
    <s v=""/>
    <s v=""/>
  </r>
  <r>
    <x v="0"/>
    <x v="0"/>
    <x v="2"/>
    <x v="0"/>
    <s v="EC.15149.P"/>
    <s v="6006385 P190"/>
    <d v="2024-08-15T00:00:00"/>
    <d v="2024-08-15T00:00:00"/>
    <x v="4"/>
    <s v="951100"/>
    <s v=""/>
    <n v="1.5"/>
    <s v="0"/>
    <n v="370.07"/>
    <s v="501398"/>
    <s v="NWK Capability / CAPEX"/>
    <s v=""/>
    <s v=""/>
  </r>
  <r>
    <x v="0"/>
    <x v="0"/>
    <x v="2"/>
    <x v="0"/>
    <s v="EC.15149.P"/>
    <s v="6006385 P100"/>
    <d v="2024-11-30T00:00:00"/>
    <d v="2024-12-02T00:00:00"/>
    <x v="3"/>
    <s v="951100"/>
    <s v=""/>
    <n v="0"/>
    <s v="0"/>
    <n v="366.07"/>
    <s v="0"/>
    <s v="DEL Contracted Del / CAPEX"/>
    <s v=""/>
    <s v=""/>
  </r>
  <r>
    <x v="0"/>
    <x v="1"/>
    <x v="2"/>
    <x v="0"/>
    <s v="EC.15149.P"/>
    <s v="6006385 P110"/>
    <d v="2024-05-10T00:00:00"/>
    <d v="2024-05-10T00:00:00"/>
    <x v="7"/>
    <s v="951100"/>
    <s v=""/>
    <n v="1.5"/>
    <s v="0"/>
    <n v="359.13"/>
    <s v="503283"/>
    <s v="DEL Project Controls / CAPEX"/>
    <s v=""/>
    <s v=""/>
  </r>
  <r>
    <x v="0"/>
    <x v="1"/>
    <x v="2"/>
    <x v="0"/>
    <s v="EC.15149.P"/>
    <s v="6006385 P110"/>
    <d v="2023-08-18T00:00:00"/>
    <d v="2023-08-18T00:00:00"/>
    <x v="7"/>
    <s v="951100"/>
    <s v=""/>
    <n v="1.5"/>
    <s v="0"/>
    <n v="359.12"/>
    <s v="503283"/>
    <s v="DEL Project Controls / CAPEX"/>
    <s v=""/>
    <s v=""/>
  </r>
  <r>
    <x v="0"/>
    <x v="1"/>
    <x v="2"/>
    <x v="0"/>
    <s v="EC.15149.P"/>
    <s v="6006385 P110"/>
    <d v="2024-06-25T00:00:00"/>
    <d v="2024-06-25T00:00:00"/>
    <x v="7"/>
    <s v="951100"/>
    <s v=""/>
    <n v="1.5"/>
    <s v="0"/>
    <n v="359.11"/>
    <s v="503283"/>
    <s v="DEL Project Controls / CAPEX"/>
    <s v=""/>
    <s v=""/>
  </r>
  <r>
    <x v="0"/>
    <x v="0"/>
    <x v="2"/>
    <x v="0"/>
    <s v="EC.15149.P"/>
    <s v="6006385 P420"/>
    <d v="2024-08-13T00:00:00"/>
    <d v="2024-08-13T00:00:00"/>
    <x v="6"/>
    <s v="951100"/>
    <s v=""/>
    <n v="1.75"/>
    <s v="0"/>
    <n v="356.04"/>
    <s v="501509"/>
    <s v="LRG Land &amp; Approvals / CAPEX"/>
    <s v=""/>
    <s v=""/>
  </r>
  <r>
    <x v="0"/>
    <x v="1"/>
    <x v="2"/>
    <x v="0"/>
    <s v="EC.15149.P"/>
    <s v="6006385 P140"/>
    <d v="2023-10-28T00:00:00"/>
    <d v="2023-10-28T00:00:00"/>
    <x v="8"/>
    <s v="951100"/>
    <s v=""/>
    <n v="1.5"/>
    <s v="0"/>
    <n v="344.4"/>
    <s v="503505"/>
    <s v="DEL Comm Cont &amp; Cost / CAPEX"/>
    <s v=""/>
    <s v=""/>
  </r>
  <r>
    <x v="0"/>
    <x v="1"/>
    <x v="2"/>
    <x v="0"/>
    <s v="EC.15149.P"/>
    <s v="6006385 P110"/>
    <d v="2024-01-12T00:00:00"/>
    <d v="2024-01-12T00:00:00"/>
    <x v="7"/>
    <s v="951100"/>
    <s v=""/>
    <n v="1.5"/>
    <s v="0"/>
    <n v="344.4"/>
    <s v="502455"/>
    <s v="DEL Comm Cont &amp; Cost / CAPEX"/>
    <s v=""/>
    <s v=""/>
  </r>
  <r>
    <x v="0"/>
    <x v="0"/>
    <x v="2"/>
    <x v="0"/>
    <s v="EC.15149.P"/>
    <s v="6006385 P100"/>
    <d v="2025-01-31T00:00:00"/>
    <d v="2025-02-03T00:00:00"/>
    <x v="3"/>
    <s v="951100"/>
    <s v=""/>
    <n v="0"/>
    <s v="0"/>
    <n v="340.65"/>
    <s v="0"/>
    <s v="DEL Reg Portfolio / CAPEX"/>
    <s v=""/>
    <s v=""/>
  </r>
  <r>
    <x v="0"/>
    <x v="0"/>
    <x v="2"/>
    <x v="0"/>
    <s v="EC.15149.P"/>
    <s v="6006385 P100"/>
    <d v="2025-04-29T00:00:00"/>
    <d v="2025-04-29T00:00:00"/>
    <x v="3"/>
    <s v="951100"/>
    <s v=""/>
    <n v="1.5"/>
    <s v="0"/>
    <n v="340.56"/>
    <s v="510159"/>
    <s v="NWK Planning / CAPEX"/>
    <s v=""/>
    <s v=""/>
  </r>
  <r>
    <x v="0"/>
    <x v="0"/>
    <x v="2"/>
    <x v="0"/>
    <s v="EC.15149.P"/>
    <s v="6006385 P190"/>
    <d v="2025-03-31T00:00:00"/>
    <d v="2025-04-01T00:00:00"/>
    <x v="4"/>
    <s v="951100"/>
    <s v=""/>
    <n v="0"/>
    <s v="0"/>
    <n v="321.77"/>
    <s v="0"/>
    <s v="NWK Capability / CAPEX"/>
    <s v=""/>
    <s v=""/>
  </r>
  <r>
    <x v="0"/>
    <x v="1"/>
    <x v="2"/>
    <x v="0"/>
    <s v="EC.15149.P"/>
    <s v="6006385 P110"/>
    <d v="2024-04-19T00:00:00"/>
    <d v="2024-04-19T00:00:00"/>
    <x v="7"/>
    <s v="951100"/>
    <s v=""/>
    <n v="1.25"/>
    <s v="0"/>
    <n v="299.27"/>
    <s v="503283"/>
    <s v="DEL Project Controls / CAPEX"/>
    <s v=""/>
    <s v=""/>
  </r>
  <r>
    <x v="0"/>
    <x v="0"/>
    <x v="2"/>
    <x v="0"/>
    <s v="EC.15149.P"/>
    <s v="6006385 P110"/>
    <d v="2024-07-05T00:00:00"/>
    <d v="2024-07-05T00:00:00"/>
    <x v="7"/>
    <s v="951100"/>
    <s v=""/>
    <n v="1.25"/>
    <s v="0"/>
    <n v="297.45"/>
    <s v="503283"/>
    <s v="DEL Project Controls / CAPEX"/>
    <s v=""/>
    <s v=""/>
  </r>
  <r>
    <x v="0"/>
    <x v="0"/>
    <x v="2"/>
    <x v="0"/>
    <s v="EC.15149.P"/>
    <s v="6006385 P110"/>
    <d v="2025-03-20T00:00:00"/>
    <d v="2025-03-20T00:00:00"/>
    <x v="7"/>
    <s v="951100"/>
    <s v=""/>
    <n v="1.25"/>
    <s v="0"/>
    <n v="297.45"/>
    <s v="510147"/>
    <s v="DEL Project Controls / CAPEX"/>
    <s v=""/>
    <s v=""/>
  </r>
  <r>
    <x v="0"/>
    <x v="0"/>
    <x v="2"/>
    <x v="0"/>
    <s v="EC.15149.P"/>
    <s v="6006385 P110"/>
    <d v="2024-07-31T00:00:00"/>
    <d v="2024-07-31T00:00:00"/>
    <x v="7"/>
    <s v="951100"/>
    <s v=""/>
    <n v="1.25"/>
    <s v="0"/>
    <n v="297.44"/>
    <s v="503283"/>
    <s v="DEL Project Controls / CAPEX"/>
    <s v=""/>
    <s v=""/>
  </r>
  <r>
    <x v="0"/>
    <x v="1"/>
    <x v="2"/>
    <x v="0"/>
    <s v="EC.15149.P"/>
    <s v="6006385 P100"/>
    <d v="2023-08-16T00:00:00"/>
    <d v="2023-08-16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3-09-12T00:00:00"/>
    <d v="2023-09-12T00:00:00"/>
    <x v="3"/>
    <s v="951100"/>
    <s v=""/>
    <n v="1"/>
    <s v="0"/>
    <n v="283.17"/>
    <s v="510159"/>
    <s v="NWK Planning / CAPEX"/>
    <s v=""/>
    <s v=""/>
  </r>
  <r>
    <x v="0"/>
    <x v="1"/>
    <x v="2"/>
    <x v="0"/>
    <s v="EC.15149.P"/>
    <s v="6006385 P100"/>
    <d v="2024-02-21T00:00:00"/>
    <d v="2024-02-21T00:00:00"/>
    <x v="3"/>
    <s v="951100"/>
    <s v=""/>
    <n v="1"/>
    <s v="0"/>
    <n v="283.17"/>
    <s v="510159"/>
    <s v="NWK Planning / CAPEX"/>
    <s v=""/>
    <s v=""/>
  </r>
  <r>
    <x v="0"/>
    <x v="1"/>
    <x v="2"/>
    <x v="0"/>
    <s v="EC.15149.P"/>
    <s v="6006385 P100"/>
    <d v="2024-06-05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4-06-07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4-06-10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4-06-14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4-06-21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4-06-24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4-06-25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4-06-26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4-06-27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4-06-28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70"/>
    <d v="2023-11-30T00:00:00"/>
    <d v="2023-11-30T00:00:00"/>
    <x v="9"/>
    <s v="951100"/>
    <s v=""/>
    <n v="2"/>
    <s v="0"/>
    <n v="276.87"/>
    <s v="510251"/>
    <s v="LRG Legal / CAPEX"/>
    <s v="SMA Confidentiality Agreement - legal re"/>
    <s v=""/>
  </r>
  <r>
    <x v="0"/>
    <x v="1"/>
    <x v="2"/>
    <x v="0"/>
    <s v="EC.15149.P"/>
    <s v="6006385 P100"/>
    <d v="2024-03-31T00:00:00"/>
    <d v="2024-04-02T00:00:00"/>
    <x v="3"/>
    <s v="951100"/>
    <s v=""/>
    <n v="0"/>
    <s v="0"/>
    <n v="276.23"/>
    <s v="0"/>
    <s v="DEL Mjr Pr PEC / CAPEX"/>
    <s v=""/>
    <s v=""/>
  </r>
  <r>
    <x v="0"/>
    <x v="1"/>
    <x v="2"/>
    <x v="0"/>
    <s v="EC.15149.P"/>
    <s v="6006385 P100"/>
    <d v="2023-12-20T00:00:00"/>
    <d v="2023-12-20T00:00:00"/>
    <x v="3"/>
    <s v="951100"/>
    <s v=""/>
    <n v="1"/>
    <s v="0"/>
    <n v="270.14999999999998"/>
    <s v="502450"/>
    <s v="AST Mgt Portf Sys / CAPEX"/>
    <s v=""/>
    <s v=""/>
  </r>
  <r>
    <x v="0"/>
    <x v="0"/>
    <x v="2"/>
    <x v="0"/>
    <s v="EC.15149.P"/>
    <s v="6006385 P100"/>
    <d v="2025-05-23T00:00:00"/>
    <d v="2025-05-23T00:00:00"/>
    <x v="3"/>
    <s v="951100"/>
    <s v=""/>
    <n v="1"/>
    <s v="0"/>
    <n v="264.58"/>
    <s v="502450"/>
    <s v="AST Mgt Portf Sys / CAPEX"/>
    <s v=""/>
    <s v=""/>
  </r>
  <r>
    <x v="0"/>
    <x v="2"/>
    <x v="2"/>
    <x v="0"/>
    <s v="EC.15149.P"/>
    <s v="6006385 P100"/>
    <d v="2025-07-20T00:00:00"/>
    <d v="2025-07-20T00:00:00"/>
    <x v="3"/>
    <s v="951100"/>
    <s v=""/>
    <n v="1"/>
    <s v="0"/>
    <n v="261.5"/>
    <s v="502864"/>
    <s v="DEL Reg Portfolio / CAPEX"/>
    <s v=""/>
    <s v=""/>
  </r>
  <r>
    <x v="0"/>
    <x v="2"/>
    <x v="2"/>
    <x v="0"/>
    <s v="EC.15149.P"/>
    <s v="6006385 P100"/>
    <d v="2025-07-28T00:00:00"/>
    <d v="2025-07-28T00:00:00"/>
    <x v="3"/>
    <s v="951100"/>
    <s v=""/>
    <n v="1"/>
    <s v="0"/>
    <n v="261.5"/>
    <s v="502864"/>
    <s v="DEL Reg Portfolio / CAPEX"/>
    <s v=""/>
    <s v=""/>
  </r>
  <r>
    <x v="0"/>
    <x v="1"/>
    <x v="2"/>
    <x v="0"/>
    <s v="EC.15149.P"/>
    <s v="6006385 P110"/>
    <d v="2023-10-19T00:00:00"/>
    <d v="2023-10-19T00:00:00"/>
    <x v="7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10"/>
    <d v="2023-10-27T00:00:00"/>
    <d v="2023-10-27T00:00:00"/>
    <x v="7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10"/>
    <d v="2023-11-23T00:00:00"/>
    <d v="2023-11-23T00:00:00"/>
    <x v="7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10"/>
    <d v="2023-12-15T00:00:00"/>
    <d v="2023-12-15T00:00:00"/>
    <x v="7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10"/>
    <d v="2024-02-09T00:00:00"/>
    <d v="2024-02-09T00:00:00"/>
    <x v="7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90"/>
    <d v="2024-02-26T00:00:00"/>
    <d v="2024-02-26T00:00:00"/>
    <x v="4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90"/>
    <d v="2024-04-02T00:00:00"/>
    <d v="2024-04-05T00:00:00"/>
    <x v="4"/>
    <s v="951100"/>
    <s v=""/>
    <n v="1"/>
    <s v="0"/>
    <n v="260.12"/>
    <s v="503406"/>
    <s v="NWK Capability / CAPEX"/>
    <s v=""/>
    <s v=""/>
  </r>
  <r>
    <x v="0"/>
    <x v="1"/>
    <x v="2"/>
    <x v="0"/>
    <s v="EC.15149.P"/>
    <s v="6006385 P190"/>
    <d v="2024-04-03T00:00:00"/>
    <d v="2024-04-05T00:00:00"/>
    <x v="4"/>
    <s v="951100"/>
    <s v=""/>
    <n v="1"/>
    <s v="0"/>
    <n v="260.12"/>
    <s v="503406"/>
    <s v="NWK Capability / CAPEX"/>
    <s v=""/>
    <s v=""/>
  </r>
  <r>
    <x v="0"/>
    <x v="1"/>
    <x v="2"/>
    <x v="0"/>
    <s v="EC.15149.P"/>
    <s v="6006385 P190"/>
    <d v="2024-04-04T00:00:00"/>
    <d v="2024-04-05T00:00:00"/>
    <x v="4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90"/>
    <d v="2024-04-04T00:00:00"/>
    <d v="2024-04-05T00:00:00"/>
    <x v="4"/>
    <s v="951100"/>
    <s v=""/>
    <n v="1"/>
    <s v="0"/>
    <n v="260.12"/>
    <s v="503406"/>
    <s v="NWK Capability / CAPEX"/>
    <s v=""/>
    <s v=""/>
  </r>
  <r>
    <x v="0"/>
    <x v="1"/>
    <x v="2"/>
    <x v="0"/>
    <s v="EC.15149.P"/>
    <s v="6006385 P190"/>
    <d v="2024-04-17T00:00:00"/>
    <d v="2024-04-17T00:00:00"/>
    <x v="4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90"/>
    <d v="2024-04-30T00:00:00"/>
    <d v="2024-04-30T00:00:00"/>
    <x v="4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90"/>
    <d v="2024-05-17T00:00:00"/>
    <d v="2024-05-17T00:00:00"/>
    <x v="4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90"/>
    <d v="2024-06-25T00:00:00"/>
    <d v="2024-06-25T00:00:00"/>
    <x v="4"/>
    <s v="951100"/>
    <s v=""/>
    <n v="1"/>
    <s v="0"/>
    <n v="260.12"/>
    <s v="501398"/>
    <s v="NWK Capability / CAPEX"/>
    <s v=""/>
    <s v=""/>
  </r>
  <r>
    <x v="0"/>
    <x v="0"/>
    <x v="2"/>
    <x v="0"/>
    <s v="EC.15149.P"/>
    <s v="6006385 P100"/>
    <d v="2024-11-29T00:00:00"/>
    <d v="2024-11-29T00:00:00"/>
    <x v="3"/>
    <s v="951100"/>
    <s v=""/>
    <n v="1"/>
    <s v="0"/>
    <n v="255.8"/>
    <s v="502864"/>
    <s v="DEL Contracted Del / CAPEX"/>
    <s v=""/>
    <s v=""/>
  </r>
  <r>
    <x v="0"/>
    <x v="1"/>
    <x v="2"/>
    <x v="0"/>
    <s v="EC.15149.P"/>
    <s v="6006385 P100"/>
    <d v="2024-05-31T00:00:00"/>
    <d v="2024-06-03T00:00:00"/>
    <x v="3"/>
    <s v="951100"/>
    <s v=""/>
    <n v="0"/>
    <s v="0"/>
    <n v="253.43"/>
    <s v="0"/>
    <s v="DEL Mjr Pr PEC / CAPEX"/>
    <s v=""/>
    <s v=""/>
  </r>
  <r>
    <x v="0"/>
    <x v="1"/>
    <x v="2"/>
    <x v="0"/>
    <s v="EC.15149.P"/>
    <s v="6006385 P420"/>
    <d v="2023-10-31T00:00:00"/>
    <d v="2023-10-31T00:00:00"/>
    <x v="6"/>
    <s v="951100"/>
    <s v=""/>
    <n v="1.25"/>
    <s v="0"/>
    <n v="251.88"/>
    <s v="501509"/>
    <s v="LRG Land &amp; Approvals / CAPEX"/>
    <s v=""/>
    <s v=""/>
  </r>
  <r>
    <x v="0"/>
    <x v="0"/>
    <x v="2"/>
    <x v="0"/>
    <s v="EC.15149.P"/>
    <s v="6006385 P100"/>
    <d v="2025-02-18T00:00:00"/>
    <d v="2025-02-18T00:00:00"/>
    <x v="3"/>
    <s v="951100"/>
    <s v=""/>
    <n v="1"/>
    <s v="0"/>
    <n v="248.84"/>
    <s v="502864"/>
    <s v="DEL Reg Portfolio / CAPEX"/>
    <s v=""/>
    <s v=""/>
  </r>
  <r>
    <x v="0"/>
    <x v="0"/>
    <x v="2"/>
    <x v="0"/>
    <s v="EC.15149.P"/>
    <s v="6006385 P100"/>
    <d v="2025-03-06T00:00:00"/>
    <d v="2025-03-06T00:00:00"/>
    <x v="3"/>
    <s v="951100"/>
    <s v=""/>
    <n v="1"/>
    <s v="0"/>
    <n v="248.84"/>
    <s v="502864"/>
    <s v="DEL Reg Portfolio / CAPEX"/>
    <s v=""/>
    <s v=""/>
  </r>
  <r>
    <x v="0"/>
    <x v="0"/>
    <x v="2"/>
    <x v="0"/>
    <s v="EC.15149.P"/>
    <s v="6006385 P100"/>
    <d v="2025-03-26T00:00:00"/>
    <d v="2025-03-26T00:00:00"/>
    <x v="3"/>
    <s v="951100"/>
    <s v=""/>
    <n v="1"/>
    <s v="0"/>
    <n v="248.84"/>
    <s v="502864"/>
    <s v="DEL Reg Portfolio / CAPEX"/>
    <s v=""/>
    <s v=""/>
  </r>
  <r>
    <x v="0"/>
    <x v="0"/>
    <x v="2"/>
    <x v="0"/>
    <s v="EC.15149.P"/>
    <s v="6006385 P100"/>
    <d v="2025-03-31T00:00:00"/>
    <d v="2025-03-31T00:00:00"/>
    <x v="3"/>
    <s v="951100"/>
    <s v=""/>
    <n v="1"/>
    <s v="0"/>
    <n v="248.84"/>
    <s v="502864"/>
    <s v="DEL Reg Portfolio / CAPEX"/>
    <s v=""/>
    <s v=""/>
  </r>
  <r>
    <x v="0"/>
    <x v="0"/>
    <x v="2"/>
    <x v="0"/>
    <s v="EC.15149.P"/>
    <s v="6006385 P100"/>
    <d v="2025-04-08T00:00:00"/>
    <d v="2025-04-08T00:00:00"/>
    <x v="3"/>
    <s v="951100"/>
    <s v=""/>
    <n v="1"/>
    <s v="0"/>
    <n v="248.84"/>
    <s v="502864"/>
    <s v="DEL Reg Portfolio / CAPEX"/>
    <s v=""/>
    <s v=""/>
  </r>
  <r>
    <x v="0"/>
    <x v="0"/>
    <x v="2"/>
    <x v="0"/>
    <s v="EC.15149.P"/>
    <s v="6006385 P100"/>
    <d v="2025-06-02T00:00:00"/>
    <d v="2025-06-02T00:00:00"/>
    <x v="3"/>
    <s v="951100"/>
    <s v=""/>
    <n v="1"/>
    <s v="0"/>
    <n v="248.84"/>
    <s v="502864"/>
    <s v="DEL Reg Portfolio / CAPEX"/>
    <s v=""/>
    <s v=""/>
  </r>
  <r>
    <x v="0"/>
    <x v="0"/>
    <x v="2"/>
    <x v="0"/>
    <s v="EC.15149.P"/>
    <s v="6006385 P190"/>
    <d v="2024-07-26T00:00:00"/>
    <d v="2024-07-26T00:00:00"/>
    <x v="4"/>
    <s v="951100"/>
    <s v=""/>
    <n v="1"/>
    <s v="0"/>
    <n v="246.71"/>
    <s v="501398"/>
    <s v="NWK Capability / CAPEX"/>
    <s v=""/>
    <s v=""/>
  </r>
  <r>
    <x v="0"/>
    <x v="0"/>
    <x v="2"/>
    <x v="0"/>
    <s v="EC.15149.P"/>
    <s v="6006385 P190"/>
    <d v="2024-10-01T00:00:00"/>
    <d v="2024-10-01T00:00:00"/>
    <x v="4"/>
    <s v="951100"/>
    <s v=""/>
    <n v="1"/>
    <s v="0"/>
    <n v="246.71"/>
    <s v="501398"/>
    <s v="NWK Capability / CAPEX"/>
    <s v=""/>
    <s v=""/>
  </r>
  <r>
    <x v="0"/>
    <x v="0"/>
    <x v="2"/>
    <x v="0"/>
    <s v="EC.15149.P"/>
    <s v="6006385 P190"/>
    <d v="2024-10-02T00:00:00"/>
    <d v="2024-10-02T00:00:00"/>
    <x v="4"/>
    <s v="951100"/>
    <s v=""/>
    <n v="1"/>
    <s v="0"/>
    <n v="246.71"/>
    <s v="501398"/>
    <s v="NWK Capability / CAPEX"/>
    <s v=""/>
    <s v=""/>
  </r>
  <r>
    <x v="0"/>
    <x v="0"/>
    <x v="2"/>
    <x v="0"/>
    <s v="EC.15149.P"/>
    <s v="6006385 P190"/>
    <d v="2025-05-26T00:00:00"/>
    <d v="2025-05-26T00:00:00"/>
    <x v="4"/>
    <s v="951100"/>
    <s v=""/>
    <n v="1"/>
    <s v="0"/>
    <n v="246.71"/>
    <s v="503216"/>
    <s v="NWK Capability / CAPEX"/>
    <s v=""/>
    <s v=""/>
  </r>
  <r>
    <x v="0"/>
    <x v="1"/>
    <x v="2"/>
    <x v="0"/>
    <s v="EC.15149.P"/>
    <s v="6006385 P100"/>
    <d v="2023-10-31T00:00:00"/>
    <d v="2023-11-01T00:00:00"/>
    <x v="3"/>
    <s v="951100"/>
    <s v=""/>
    <n v="0"/>
    <s v="0"/>
    <n v="244.57"/>
    <s v="0"/>
    <s v="NWK Planning / CAPEX"/>
    <s v=""/>
    <s v=""/>
  </r>
  <r>
    <x v="0"/>
    <x v="1"/>
    <x v="2"/>
    <x v="0"/>
    <s v="EC.15149.P"/>
    <s v="6006385 P110"/>
    <d v="2023-10-06T00:00:00"/>
    <d v="2023-10-06T00:00:00"/>
    <x v="7"/>
    <s v="951100"/>
    <s v=""/>
    <n v="1"/>
    <s v="0"/>
    <n v="239.42"/>
    <s v="503283"/>
    <s v="DEL Project Controls / CAPEX"/>
    <s v=""/>
    <s v=""/>
  </r>
  <r>
    <x v="0"/>
    <x v="1"/>
    <x v="2"/>
    <x v="0"/>
    <s v="EC.15149.P"/>
    <s v="6006385 P110"/>
    <d v="2023-11-24T00:00:00"/>
    <d v="2023-11-24T00:00:00"/>
    <x v="7"/>
    <s v="951100"/>
    <s v=""/>
    <n v="1"/>
    <s v="0"/>
    <n v="239.42"/>
    <s v="503283"/>
    <s v="DEL Project Controls / CAPEX"/>
    <s v=""/>
    <s v=""/>
  </r>
  <r>
    <x v="0"/>
    <x v="1"/>
    <x v="2"/>
    <x v="0"/>
    <s v="EC.15149.P"/>
    <s v="6006385 P110"/>
    <d v="2024-03-15T00:00:00"/>
    <d v="2024-03-15T00:00:00"/>
    <x v="7"/>
    <s v="951100"/>
    <s v=""/>
    <n v="1"/>
    <s v="0"/>
    <n v="239.42"/>
    <s v="503283"/>
    <s v="DEL Project Controls / CAPEX"/>
    <s v=""/>
    <s v=""/>
  </r>
  <r>
    <x v="0"/>
    <x v="1"/>
    <x v="2"/>
    <x v="0"/>
    <s v="EC.15149.P"/>
    <s v="6006385 P110"/>
    <d v="2024-03-22T00:00:00"/>
    <d v="2024-03-22T00:00:00"/>
    <x v="7"/>
    <s v="951100"/>
    <s v=""/>
    <n v="1"/>
    <s v="0"/>
    <n v="239.42"/>
    <s v="503283"/>
    <s v="DEL Project Controls / CAPEX"/>
    <s v=""/>
    <s v=""/>
  </r>
  <r>
    <x v="0"/>
    <x v="1"/>
    <x v="2"/>
    <x v="0"/>
    <s v="EC.15149.P"/>
    <s v="6006385 P110"/>
    <d v="2024-04-12T00:00:00"/>
    <d v="2024-04-12T00:00:00"/>
    <x v="7"/>
    <s v="951100"/>
    <s v=""/>
    <n v="1"/>
    <s v="0"/>
    <n v="239.42"/>
    <s v="503283"/>
    <s v="DEL Project Controls / CAPEX"/>
    <s v=""/>
    <s v=""/>
  </r>
  <r>
    <x v="0"/>
    <x v="1"/>
    <x v="2"/>
    <x v="0"/>
    <s v="EC.15149.P"/>
    <s v="6006385 P110"/>
    <d v="2024-05-24T00:00:00"/>
    <d v="2024-05-24T00:00:00"/>
    <x v="7"/>
    <s v="951100"/>
    <s v=""/>
    <n v="1"/>
    <s v="0"/>
    <n v="239.42"/>
    <s v="503283"/>
    <s v="DEL Project Controls / CAPEX"/>
    <s v=""/>
    <s v=""/>
  </r>
  <r>
    <x v="0"/>
    <x v="1"/>
    <x v="2"/>
    <x v="0"/>
    <s v="EC.15149.P"/>
    <s v="6006385 P110"/>
    <d v="2023-09-01T00:00:00"/>
    <d v="2023-09-01T00:00:00"/>
    <x v="7"/>
    <s v="951100"/>
    <s v=""/>
    <n v="1"/>
    <s v="0"/>
    <n v="239.41"/>
    <s v="503283"/>
    <s v="DEL Project Controls / CAPEX"/>
    <s v=""/>
    <s v=""/>
  </r>
  <r>
    <x v="0"/>
    <x v="1"/>
    <x v="2"/>
    <x v="0"/>
    <s v="EC.15149.P"/>
    <s v="6006385 P110"/>
    <d v="2023-09-29T00:00:00"/>
    <d v="2023-09-29T00:00:00"/>
    <x v="7"/>
    <s v="951100"/>
    <s v=""/>
    <n v="1"/>
    <s v="0"/>
    <n v="239.41"/>
    <s v="503283"/>
    <s v="DEL Project Controls / CAPEX"/>
    <s v=""/>
    <s v=""/>
  </r>
  <r>
    <x v="0"/>
    <x v="1"/>
    <x v="2"/>
    <x v="0"/>
    <s v="EC.15149.P"/>
    <s v="6006385 P110"/>
    <d v="2023-11-03T00:00:00"/>
    <d v="2023-11-03T00:00:00"/>
    <x v="7"/>
    <s v="951100"/>
    <s v=""/>
    <n v="1"/>
    <s v="0"/>
    <n v="239.41"/>
    <s v="503283"/>
    <s v="DEL Project Controls / CAPEX"/>
    <s v=""/>
    <s v=""/>
  </r>
  <r>
    <x v="0"/>
    <x v="1"/>
    <x v="2"/>
    <x v="0"/>
    <s v="EC.15149.P"/>
    <s v="6006385 P110"/>
    <d v="2024-03-07T00:00:00"/>
    <d v="2024-03-07T00:00:00"/>
    <x v="7"/>
    <s v="951100"/>
    <s v=""/>
    <n v="1"/>
    <s v="0"/>
    <n v="239.41"/>
    <s v="503283"/>
    <s v="DEL Project Controls / CAPEX"/>
    <s v=""/>
    <s v=""/>
  </r>
  <r>
    <x v="0"/>
    <x v="1"/>
    <x v="2"/>
    <x v="0"/>
    <s v="EC.15149.P"/>
    <s v="6006385 P110"/>
    <d v="2024-05-17T00:00:00"/>
    <d v="2024-05-17T00:00:00"/>
    <x v="7"/>
    <s v="951100"/>
    <s v=""/>
    <n v="1"/>
    <s v="0"/>
    <n v="239.41"/>
    <s v="503283"/>
    <s v="DEL Project Controls / CAPEX"/>
    <s v=""/>
    <s v=""/>
  </r>
  <r>
    <x v="0"/>
    <x v="0"/>
    <x v="2"/>
    <x v="0"/>
    <s v="EC.15149.P"/>
    <s v="6006385 P110"/>
    <d v="2024-08-09T00:00:00"/>
    <d v="2024-08-09T00:00:00"/>
    <x v="7"/>
    <s v="951100"/>
    <s v=""/>
    <n v="1"/>
    <s v="0"/>
    <n v="237.96"/>
    <s v="503283"/>
    <s v="DEL Project Controls / CAPEX"/>
    <s v=""/>
    <s v=""/>
  </r>
  <r>
    <x v="0"/>
    <x v="0"/>
    <x v="2"/>
    <x v="0"/>
    <s v="EC.15149.P"/>
    <s v="6006385 P110"/>
    <d v="2024-08-16T00:00:00"/>
    <d v="2024-08-16T00:00:00"/>
    <x v="7"/>
    <s v="951100"/>
    <s v=""/>
    <n v="1"/>
    <s v="0"/>
    <n v="237.96"/>
    <s v="503283"/>
    <s v="DEL Project Controls / CAPEX"/>
    <s v=""/>
    <s v=""/>
  </r>
  <r>
    <x v="0"/>
    <x v="0"/>
    <x v="2"/>
    <x v="0"/>
    <s v="EC.15149.P"/>
    <s v="6006385 P110"/>
    <d v="2025-04-04T00:00:00"/>
    <d v="2025-04-04T00:00:00"/>
    <x v="7"/>
    <s v="951100"/>
    <s v=""/>
    <n v="1"/>
    <s v="0"/>
    <n v="237.96"/>
    <s v="510147"/>
    <s v="DEL Project Controls / CAPEX"/>
    <s v=""/>
    <s v=""/>
  </r>
  <r>
    <x v="0"/>
    <x v="0"/>
    <x v="2"/>
    <x v="0"/>
    <s v="EC.15149.P"/>
    <s v="6006385 P110"/>
    <d v="2025-05-30T00:00:00"/>
    <d v="2025-05-30T00:00:00"/>
    <x v="7"/>
    <s v="951100"/>
    <s v=""/>
    <n v="1"/>
    <s v="0"/>
    <n v="237.96"/>
    <s v="510147"/>
    <s v="DEL Project Controls / CAPEX"/>
    <s v=""/>
    <s v=""/>
  </r>
  <r>
    <x v="0"/>
    <x v="0"/>
    <x v="2"/>
    <x v="0"/>
    <s v="EC.15149.P"/>
    <s v="6006385 P110"/>
    <d v="2024-08-30T00:00:00"/>
    <d v="2024-08-30T00:00:00"/>
    <x v="7"/>
    <s v="951100"/>
    <s v=""/>
    <n v="1"/>
    <s v="0"/>
    <n v="237.95"/>
    <s v="503283"/>
    <s v="DEL Project Controls / CAPEX"/>
    <s v=""/>
    <s v=""/>
  </r>
  <r>
    <x v="0"/>
    <x v="0"/>
    <x v="2"/>
    <x v="0"/>
    <s v="EC.15149.P"/>
    <s v="6006385 P110"/>
    <d v="2025-03-21T00:00:00"/>
    <d v="2025-03-21T00:00:00"/>
    <x v="7"/>
    <s v="951100"/>
    <s v=""/>
    <n v="1"/>
    <s v="0"/>
    <n v="237.95"/>
    <s v="510147"/>
    <s v="DEL Project Controls / CAPEX"/>
    <s v=""/>
    <s v=""/>
  </r>
  <r>
    <x v="0"/>
    <x v="1"/>
    <x v="2"/>
    <x v="0"/>
    <s v="EC.15149.P"/>
    <s v="6006385 P100"/>
    <d v="2024-03-04T00:00:00"/>
    <d v="2024-03-04T00:00:00"/>
    <x v="3"/>
    <s v="951100"/>
    <s v=""/>
    <n v="1"/>
    <s v="0"/>
    <n v="235.16"/>
    <s v="501180"/>
    <s v="DEL Mjr Pr PEC / CAPEX"/>
    <s v=""/>
    <s v=""/>
  </r>
  <r>
    <x v="0"/>
    <x v="1"/>
    <x v="2"/>
    <x v="0"/>
    <s v="EC.15149.P"/>
    <s v="6006385 P100"/>
    <d v="2024-03-18T00:00:00"/>
    <d v="2024-03-18T00:00:00"/>
    <x v="3"/>
    <s v="951100"/>
    <s v=""/>
    <n v="1"/>
    <s v="0"/>
    <n v="235.16"/>
    <s v="501180"/>
    <s v="DEL Mjr Pr PEC / CAPEX"/>
    <s v=""/>
    <s v=""/>
  </r>
  <r>
    <x v="0"/>
    <x v="1"/>
    <x v="2"/>
    <x v="0"/>
    <s v="EC.15149.P"/>
    <s v="6006385 P100"/>
    <d v="2024-03-25T00:00:00"/>
    <d v="2024-03-25T00:00:00"/>
    <x v="3"/>
    <s v="951100"/>
    <s v=""/>
    <n v="1"/>
    <s v="0"/>
    <n v="235.16"/>
    <s v="501180"/>
    <s v="DEL Mjr Pr PEC / CAPEX"/>
    <s v=""/>
    <s v=""/>
  </r>
  <r>
    <x v="0"/>
    <x v="1"/>
    <x v="2"/>
    <x v="0"/>
    <s v="EC.15149.P"/>
    <s v="6006385 P100"/>
    <d v="2024-04-08T00:00:00"/>
    <d v="2024-04-08T00:00:00"/>
    <x v="3"/>
    <s v="951100"/>
    <s v=""/>
    <n v="1"/>
    <s v="0"/>
    <n v="235.16"/>
    <s v="501180"/>
    <s v="DEL Mjr Pr PEC / CAPEX"/>
    <s v=""/>
    <s v=""/>
  </r>
  <r>
    <x v="0"/>
    <x v="1"/>
    <x v="2"/>
    <x v="0"/>
    <s v="EC.15149.P"/>
    <s v="6006385 P100"/>
    <d v="2024-04-15T00:00:00"/>
    <d v="2024-04-15T00:00:00"/>
    <x v="3"/>
    <s v="951100"/>
    <s v=""/>
    <n v="1"/>
    <s v="0"/>
    <n v="235.16"/>
    <s v="501180"/>
    <s v="DEL Mjr Pr PEC / CAPEX"/>
    <s v=""/>
    <s v=""/>
  </r>
  <r>
    <x v="0"/>
    <x v="1"/>
    <x v="2"/>
    <x v="0"/>
    <s v="EC.15149.P"/>
    <s v="6006385 P100"/>
    <d v="2024-04-23T00:00:00"/>
    <d v="2024-04-23T00:00:00"/>
    <x v="3"/>
    <s v="951100"/>
    <s v=""/>
    <n v="1"/>
    <s v="0"/>
    <n v="235.16"/>
    <s v="501180"/>
    <s v="DEL Mjr Pr PEC / CAPEX"/>
    <s v=""/>
    <s v=""/>
  </r>
  <r>
    <x v="0"/>
    <x v="1"/>
    <x v="2"/>
    <x v="0"/>
    <s v="EC.15149.P"/>
    <s v="6006385 P100"/>
    <d v="2024-04-29T00:00:00"/>
    <d v="2024-04-29T00:00:00"/>
    <x v="3"/>
    <s v="951100"/>
    <s v=""/>
    <n v="1"/>
    <s v="0"/>
    <n v="235.16"/>
    <s v="501180"/>
    <s v="DEL Mjr Pr PEC / CAPEX"/>
    <s v=""/>
    <s v=""/>
  </r>
  <r>
    <x v="0"/>
    <x v="1"/>
    <x v="2"/>
    <x v="0"/>
    <s v="EC.15149.P"/>
    <s v="6006385 P100"/>
    <d v="2024-05-06T00:00:00"/>
    <d v="2024-05-06T00:00:00"/>
    <x v="3"/>
    <s v="951100"/>
    <s v=""/>
    <n v="1"/>
    <s v="0"/>
    <n v="235.16"/>
    <s v="501180"/>
    <s v="DEL Mjr Pr PEC / CAPEX"/>
    <s v=""/>
    <s v=""/>
  </r>
  <r>
    <x v="0"/>
    <x v="1"/>
    <x v="2"/>
    <x v="0"/>
    <s v="EC.15149.P"/>
    <s v="6006385 P100"/>
    <d v="2024-05-13T00:00:00"/>
    <d v="2024-05-13T00:00:00"/>
    <x v="3"/>
    <s v="951100"/>
    <s v=""/>
    <n v="1"/>
    <s v="0"/>
    <n v="235.16"/>
    <s v="501180"/>
    <s v="DEL Mjr Pr PEC / CAPEX"/>
    <s v=""/>
    <s v=""/>
  </r>
  <r>
    <x v="0"/>
    <x v="1"/>
    <x v="2"/>
    <x v="0"/>
    <s v="EC.15149.P"/>
    <s v="6006385 P100"/>
    <d v="2023-08-21T00:00:00"/>
    <d v="2023-08-21T00:00:00"/>
    <x v="3"/>
    <s v="951100"/>
    <s v=""/>
    <n v="1"/>
    <s v="0"/>
    <n v="229.6"/>
    <s v="502455"/>
    <s v="DEL Comm Cont &amp; Cost / CAPEX"/>
    <s v=""/>
    <s v=""/>
  </r>
  <r>
    <x v="0"/>
    <x v="1"/>
    <x v="2"/>
    <x v="0"/>
    <s v="EC.15149.P"/>
    <s v="6006385 P100"/>
    <d v="2023-09-08T00:00:00"/>
    <d v="2023-09-08T00:00:00"/>
    <x v="3"/>
    <s v="951100"/>
    <s v=""/>
    <n v="1"/>
    <s v="0"/>
    <n v="229.6"/>
    <s v="502455"/>
    <s v="DEL Comm Cont &amp; Cost / CAPEX"/>
    <s v=""/>
    <s v=""/>
  </r>
  <r>
    <x v="0"/>
    <x v="1"/>
    <x v="2"/>
    <x v="0"/>
    <s v="EC.15149.P"/>
    <s v="6006385 P100"/>
    <d v="2023-09-12T00:00:00"/>
    <d v="2023-09-12T00:00:00"/>
    <x v="3"/>
    <s v="951100"/>
    <s v=""/>
    <n v="1"/>
    <s v="0"/>
    <n v="229.6"/>
    <s v="502455"/>
    <s v="DEL Comm Cont &amp; Cost / CAPEX"/>
    <s v=""/>
    <s v=""/>
  </r>
  <r>
    <x v="0"/>
    <x v="1"/>
    <x v="2"/>
    <x v="0"/>
    <s v="EC.15149.P"/>
    <s v="6006385 P100"/>
    <d v="2023-09-15T00:00:00"/>
    <d v="2023-09-15T00:00:00"/>
    <x v="3"/>
    <s v="951100"/>
    <s v=""/>
    <n v="1"/>
    <s v="0"/>
    <n v="229.6"/>
    <s v="502455"/>
    <s v="DEL Comm Cont &amp; Cost / CAPEX"/>
    <s v=""/>
    <s v=""/>
  </r>
  <r>
    <x v="0"/>
    <x v="1"/>
    <x v="2"/>
    <x v="0"/>
    <s v="EC.15149.P"/>
    <s v="6006385 P100"/>
    <d v="2023-10-10T00:00:00"/>
    <d v="2023-10-10T00:00:00"/>
    <x v="3"/>
    <s v="951100"/>
    <s v=""/>
    <n v="1"/>
    <s v="0"/>
    <n v="229.6"/>
    <s v="502455"/>
    <s v="DEL Comm Cont &amp; Cost / CAPEX"/>
    <s v=""/>
    <s v=""/>
  </r>
  <r>
    <x v="0"/>
    <x v="1"/>
    <x v="2"/>
    <x v="0"/>
    <s v="EC.15149.P"/>
    <s v="6006385 P100"/>
    <d v="2023-10-20T00:00:00"/>
    <d v="2023-10-20T00:00:00"/>
    <x v="3"/>
    <s v="951100"/>
    <s v=""/>
    <n v="1"/>
    <s v="0"/>
    <n v="229.6"/>
    <s v="502455"/>
    <s v="DEL Comm Cont &amp; Cost / CAPEX"/>
    <s v=""/>
    <s v=""/>
  </r>
  <r>
    <x v="0"/>
    <x v="1"/>
    <x v="2"/>
    <x v="0"/>
    <s v="EC.15149.P"/>
    <s v="6006385 P100"/>
    <d v="2023-12-15T00:00:00"/>
    <d v="2023-12-15T00:00:00"/>
    <x v="3"/>
    <s v="951100"/>
    <s v=""/>
    <n v="1"/>
    <s v="0"/>
    <n v="229.6"/>
    <s v="502455"/>
    <s v="DEL Comm Cont &amp; Cost / CAPEX"/>
    <s v=""/>
    <s v=""/>
  </r>
  <r>
    <x v="0"/>
    <x v="1"/>
    <x v="2"/>
    <x v="0"/>
    <s v="EC.15149.P"/>
    <s v="6006385 P100"/>
    <d v="2024-03-12T00:00:00"/>
    <d v="2024-03-12T00:00:00"/>
    <x v="3"/>
    <s v="951100"/>
    <s v=""/>
    <n v="1"/>
    <s v="0"/>
    <n v="229.6"/>
    <s v="502455"/>
    <s v="DEL Comm Cont &amp; Cost / CAPEX"/>
    <s v=""/>
    <s v=""/>
  </r>
  <r>
    <x v="0"/>
    <x v="1"/>
    <x v="2"/>
    <x v="0"/>
    <s v="EC.15149.P"/>
    <s v="6006385 P100"/>
    <d v="2024-05-10T00:00:00"/>
    <d v="2024-05-10T00:00:00"/>
    <x v="3"/>
    <s v="951100"/>
    <s v=""/>
    <n v="1"/>
    <s v="0"/>
    <n v="229.6"/>
    <s v="502455"/>
    <s v="DEL Comm Cont &amp; Cost / CAPEX"/>
    <s v=""/>
    <s v=""/>
  </r>
  <r>
    <x v="0"/>
    <x v="0"/>
    <x v="2"/>
    <x v="0"/>
    <s v="EC.15149.P"/>
    <s v="6006385 P100"/>
    <d v="2024-08-05T00:00:00"/>
    <d v="2024-08-05T00:00:00"/>
    <x v="3"/>
    <s v="951100"/>
    <s v=""/>
    <n v="1"/>
    <s v="0"/>
    <n v="227.04"/>
    <s v="510159"/>
    <s v="NWK Planning / CAPEX"/>
    <s v=""/>
    <s v=""/>
  </r>
  <r>
    <x v="0"/>
    <x v="0"/>
    <x v="2"/>
    <x v="0"/>
    <s v="EC.15149.P"/>
    <s v="6006385 P100"/>
    <d v="2025-03-11T00:00:00"/>
    <d v="2025-03-11T00:00:00"/>
    <x v="3"/>
    <s v="951100"/>
    <s v=""/>
    <n v="1"/>
    <s v="0"/>
    <n v="227.04"/>
    <s v="510159"/>
    <s v="NWK Planning / CAPEX"/>
    <s v=""/>
    <s v=""/>
  </r>
  <r>
    <x v="0"/>
    <x v="1"/>
    <x v="2"/>
    <x v="0"/>
    <s v="EC.15149.P"/>
    <s v="6006385 P110"/>
    <d v="2024-06-30T00:00:00"/>
    <d v="2024-07-01T00:00:00"/>
    <x v="7"/>
    <s v="951100"/>
    <s v=""/>
    <n v="0"/>
    <s v="0"/>
    <n v="213.34"/>
    <s v="0"/>
    <s v="DEL Project Controls / CAPEX"/>
    <s v=""/>
    <s v=""/>
  </r>
  <r>
    <x v="0"/>
    <x v="1"/>
    <x v="2"/>
    <x v="0"/>
    <s v="EC.15149.P"/>
    <s v="6006385 P420"/>
    <d v="2023-12-31T00:00:00"/>
    <d v="2024-01-10T00:00:00"/>
    <x v="6"/>
    <s v="951100"/>
    <s v=""/>
    <n v="0"/>
    <s v="0"/>
    <n v="206.76"/>
    <s v="0"/>
    <s v="LRG Land &amp; Approvals / CAPEX"/>
    <s v=""/>
    <s v=""/>
  </r>
  <r>
    <x v="0"/>
    <x v="1"/>
    <x v="2"/>
    <x v="0"/>
    <s v="EC.15149.P"/>
    <s v="6006385 P420"/>
    <d v="2023-08-31T00:00:00"/>
    <d v="2023-08-31T00:00:00"/>
    <x v="6"/>
    <s v="951100"/>
    <s v=""/>
    <n v="1"/>
    <s v="0"/>
    <n v="201.5"/>
    <s v="501509"/>
    <s v="LRG Land &amp; Approvals / CAPEX"/>
    <s v=""/>
    <s v=""/>
  </r>
  <r>
    <x v="0"/>
    <x v="1"/>
    <x v="2"/>
    <x v="0"/>
    <s v="EC.15149.P"/>
    <s v="6006385 P420"/>
    <d v="2023-09-29T00:00:00"/>
    <d v="2023-09-29T00:00:00"/>
    <x v="6"/>
    <s v="951100"/>
    <s v=""/>
    <n v="1"/>
    <s v="0"/>
    <n v="201.5"/>
    <s v="501509"/>
    <s v="LRG Land &amp; Approvals / CAPEX"/>
    <s v=""/>
    <s v=""/>
  </r>
  <r>
    <x v="0"/>
    <x v="1"/>
    <x v="2"/>
    <x v="0"/>
    <s v="EC.15149.P"/>
    <s v="6006385 P420"/>
    <d v="2023-10-20T00:00:00"/>
    <d v="2023-10-20T00:00:00"/>
    <x v="6"/>
    <s v="951100"/>
    <s v=""/>
    <n v="1"/>
    <s v="0"/>
    <n v="201.5"/>
    <s v="502233"/>
    <s v="LRG Land &amp; Approvals / CAPEX"/>
    <s v=""/>
    <s v=""/>
  </r>
  <r>
    <x v="0"/>
    <x v="1"/>
    <x v="2"/>
    <x v="0"/>
    <s v="EC.15149.P"/>
    <s v="6006385 P420"/>
    <d v="2023-12-22T00:00:00"/>
    <d v="2023-12-22T00:00:00"/>
    <x v="6"/>
    <s v="951100"/>
    <s v=""/>
    <n v="1"/>
    <s v="0"/>
    <n v="201.5"/>
    <s v="502233"/>
    <s v="LRG Land &amp; Approvals / CAPEX"/>
    <s v=""/>
    <s v=""/>
  </r>
  <r>
    <x v="0"/>
    <x v="1"/>
    <x v="2"/>
    <x v="0"/>
    <s v="EC.15149.P"/>
    <s v="6006385 P420"/>
    <d v="2024-01-12T00:00:00"/>
    <d v="2024-01-12T00:00:00"/>
    <x v="6"/>
    <s v="951100"/>
    <s v=""/>
    <n v="1"/>
    <s v="0"/>
    <n v="201.5"/>
    <s v="502233"/>
    <s v="LRG Land &amp; Approvals / CAPEX"/>
    <s v=""/>
    <s v=""/>
  </r>
  <r>
    <x v="0"/>
    <x v="1"/>
    <x v="2"/>
    <x v="0"/>
    <s v="EC.15149.P"/>
    <s v="6006385 P420"/>
    <d v="2024-02-16T00:00:00"/>
    <d v="2024-02-16T00:00:00"/>
    <x v="6"/>
    <s v="951100"/>
    <s v=""/>
    <n v="1"/>
    <s v="0"/>
    <n v="201.5"/>
    <s v="502233"/>
    <s v="LRG Land &amp; Approvals / CAPEX"/>
    <s v=""/>
    <s v=""/>
  </r>
  <r>
    <x v="0"/>
    <x v="1"/>
    <x v="2"/>
    <x v="0"/>
    <s v="EC.15149.P"/>
    <s v="6006385 P420"/>
    <d v="2024-03-07T00:00:00"/>
    <d v="2024-03-07T00:00:00"/>
    <x v="6"/>
    <s v="951100"/>
    <s v=""/>
    <n v="1"/>
    <s v="0"/>
    <n v="201.5"/>
    <s v="503066"/>
    <s v="LRG Land &amp; Approvals / CAPEX"/>
    <s v="Site selection meeting"/>
    <s v=""/>
  </r>
  <r>
    <x v="0"/>
    <x v="1"/>
    <x v="2"/>
    <x v="0"/>
    <s v="EC.15149.P"/>
    <s v="6006385 P420"/>
    <d v="2024-05-17T00:00:00"/>
    <d v="2024-05-17T00:00:00"/>
    <x v="6"/>
    <s v="951100"/>
    <s v=""/>
    <n v="1"/>
    <s v="0"/>
    <n v="201.5"/>
    <s v="502233"/>
    <s v="LRG Land &amp; Approvals / CAPEX"/>
    <s v=""/>
    <s v=""/>
  </r>
  <r>
    <x v="0"/>
    <x v="1"/>
    <x v="2"/>
    <x v="0"/>
    <s v="EC.15149.P"/>
    <s v="6006385 P110"/>
    <d v="2024-03-31T00:00:00"/>
    <d v="2024-04-02T00:00:00"/>
    <x v="7"/>
    <s v="951100"/>
    <s v=""/>
    <n v="0"/>
    <s v="0"/>
    <n v="189.75"/>
    <s v="0"/>
    <s v="DEL Project Controls / CAPEX"/>
    <s v=""/>
    <s v=""/>
  </r>
  <r>
    <x v="0"/>
    <x v="0"/>
    <x v="2"/>
    <x v="0"/>
    <s v="EC.15149.P"/>
    <s v="6006385 P100"/>
    <d v="2024-09-16T00:00:00"/>
    <d v="2024-09-16T00:00:00"/>
    <x v="3"/>
    <s v="951100"/>
    <s v=""/>
    <n v="1"/>
    <s v="0"/>
    <n v="186.45"/>
    <s v="501180"/>
    <s v="DEL Mjr Pr Exec / CAPEX"/>
    <s v=""/>
    <s v=""/>
  </r>
  <r>
    <x v="0"/>
    <x v="0"/>
    <x v="2"/>
    <x v="0"/>
    <s v="EC.15149.P"/>
    <s v="6006385 P100"/>
    <d v="2024-09-23T00:00:00"/>
    <d v="2024-09-23T00:00:00"/>
    <x v="3"/>
    <s v="951100"/>
    <s v=""/>
    <n v="1"/>
    <s v="0"/>
    <n v="186.45"/>
    <s v="501180"/>
    <s v="DEL Mjr Pr Exec / CAPEX"/>
    <s v=""/>
    <s v=""/>
  </r>
  <r>
    <x v="0"/>
    <x v="0"/>
    <x v="2"/>
    <x v="0"/>
    <s v="EC.15149.P"/>
    <s v="6006385 P100"/>
    <d v="2024-10-09T00:00:00"/>
    <d v="2024-10-09T00:00:00"/>
    <x v="3"/>
    <s v="951100"/>
    <s v=""/>
    <n v="1"/>
    <s v="0"/>
    <n v="186.45"/>
    <s v="501180"/>
    <s v="DEL Mjr Pr Exec / CAPEX"/>
    <s v=""/>
    <s v=""/>
  </r>
  <r>
    <x v="0"/>
    <x v="0"/>
    <x v="2"/>
    <x v="0"/>
    <s v="EC.15149.P"/>
    <s v="6006385 P195 0030"/>
    <d v="2025-02-17T00:00:00"/>
    <d v="2025-02-17T00:00:00"/>
    <x v="5"/>
    <s v="891000"/>
    <s v=""/>
    <n v="0"/>
    <s v="0"/>
    <n v="181.83"/>
    <s v="0"/>
    <s v="F&amp;T Proc Oncost"/>
    <s v=""/>
    <s v=""/>
  </r>
  <r>
    <x v="0"/>
    <x v="1"/>
    <x v="2"/>
    <x v="0"/>
    <s v="EC.15149.P"/>
    <s v="6006385 P110"/>
    <d v="2023-08-11T00:00:00"/>
    <d v="2023-08-11T00:00:00"/>
    <x v="7"/>
    <s v="951100"/>
    <s v=""/>
    <n v="0.75"/>
    <s v="0"/>
    <n v="179.56"/>
    <s v="503283"/>
    <s v="DEL Project Controls / CAPEX"/>
    <s v=""/>
    <s v=""/>
  </r>
  <r>
    <x v="0"/>
    <x v="1"/>
    <x v="2"/>
    <x v="0"/>
    <s v="EC.15149.P"/>
    <s v="6006385 P110"/>
    <d v="2024-01-12T00:00:00"/>
    <d v="2024-01-12T00:00:00"/>
    <x v="7"/>
    <s v="951100"/>
    <s v=""/>
    <n v="0.75"/>
    <s v="0"/>
    <n v="179.55"/>
    <s v="503283"/>
    <s v="DEL Project Controls / CAPEX"/>
    <s v=""/>
    <s v=""/>
  </r>
  <r>
    <x v="0"/>
    <x v="0"/>
    <x v="2"/>
    <x v="0"/>
    <s v="EC.15149.P"/>
    <s v="6006385 P110"/>
    <d v="2024-09-06T00:00:00"/>
    <d v="2024-09-06T00:00:00"/>
    <x v="7"/>
    <s v="951100"/>
    <s v=""/>
    <n v="0.75"/>
    <s v="0"/>
    <n v="178.47"/>
    <s v="503283"/>
    <s v="DEL Project Controls / CAPEX"/>
    <s v=""/>
    <s v=""/>
  </r>
  <r>
    <x v="0"/>
    <x v="0"/>
    <x v="2"/>
    <x v="0"/>
    <s v="EC.15149.P"/>
    <s v="6006385 P110"/>
    <d v="2024-11-22T00:00:00"/>
    <d v="2024-11-22T00:00:00"/>
    <x v="7"/>
    <s v="951100"/>
    <s v=""/>
    <n v="0.75"/>
    <s v="0"/>
    <n v="178.47"/>
    <s v="503283"/>
    <s v="DEL Project Controls / CAPEX"/>
    <s v=""/>
    <s v=""/>
  </r>
  <r>
    <x v="0"/>
    <x v="0"/>
    <x v="2"/>
    <x v="0"/>
    <s v="EC.15149.P"/>
    <s v="6006385 P110"/>
    <d v="2024-12-05T00:00:00"/>
    <d v="2024-12-05T00:00:00"/>
    <x v="7"/>
    <s v="951100"/>
    <s v=""/>
    <n v="0.75"/>
    <s v="0"/>
    <n v="178.47"/>
    <s v="503283"/>
    <s v="DEL Project Controls / CAPEX"/>
    <s v=""/>
    <s v=""/>
  </r>
  <r>
    <x v="0"/>
    <x v="0"/>
    <x v="2"/>
    <x v="0"/>
    <s v="EC.15149.P"/>
    <s v="6006385 P110"/>
    <d v="2025-01-17T00:00:00"/>
    <d v="2025-01-17T00:00:00"/>
    <x v="7"/>
    <s v="951100"/>
    <s v=""/>
    <n v="0.75"/>
    <s v="0"/>
    <n v="178.47"/>
    <s v="503283"/>
    <s v="DEL Project Controls / CAPEX"/>
    <s v=""/>
    <s v=""/>
  </r>
  <r>
    <x v="0"/>
    <x v="0"/>
    <x v="2"/>
    <x v="0"/>
    <s v="EC.15149.P"/>
    <s v="6006385 P110"/>
    <d v="2025-02-21T00:00:00"/>
    <d v="2025-02-21T00:00:00"/>
    <x v="7"/>
    <s v="951100"/>
    <s v=""/>
    <n v="0.75"/>
    <s v="0"/>
    <n v="178.47"/>
    <s v="503283"/>
    <s v="DEL Project Controls / CAPEX"/>
    <s v=""/>
    <s v=""/>
  </r>
  <r>
    <x v="0"/>
    <x v="0"/>
    <x v="2"/>
    <x v="0"/>
    <s v="EC.15149.P"/>
    <s v="6006385 P110"/>
    <d v="2024-10-11T00:00:00"/>
    <d v="2024-10-11T00:00:00"/>
    <x v="7"/>
    <s v="951100"/>
    <s v=""/>
    <n v="0.75"/>
    <s v="0"/>
    <n v="178.46"/>
    <s v="503283"/>
    <s v="DEL Project Controls / CAPEX"/>
    <s v=""/>
    <s v=""/>
  </r>
  <r>
    <x v="0"/>
    <x v="0"/>
    <x v="2"/>
    <x v="0"/>
    <s v="EC.15149.P"/>
    <s v="6006385 P110"/>
    <d v="2024-11-15T00:00:00"/>
    <d v="2024-11-15T00:00:00"/>
    <x v="7"/>
    <s v="951100"/>
    <s v=""/>
    <n v="0.75"/>
    <s v="0"/>
    <n v="178.46"/>
    <s v="503283"/>
    <s v="DEL Project Controls / CAPEX"/>
    <s v=""/>
    <s v=""/>
  </r>
  <r>
    <x v="0"/>
    <x v="1"/>
    <x v="2"/>
    <x v="0"/>
    <s v="EC.15149.P"/>
    <s v="6006385 P110"/>
    <d v="2024-04-30T00:00:00"/>
    <d v="2024-05-01T00:00:00"/>
    <x v="7"/>
    <s v="951100"/>
    <s v=""/>
    <n v="0"/>
    <s v="0"/>
    <n v="177.42"/>
    <s v="0"/>
    <s v="DEL Project Controls / CAPEX"/>
    <s v=""/>
    <s v=""/>
  </r>
  <r>
    <x v="0"/>
    <x v="0"/>
    <x v="2"/>
    <x v="0"/>
    <s v="EC.15149.P"/>
    <s v="6006385 P100"/>
    <d v="2025-02-28T00:00:00"/>
    <d v="2025-03-03T00:00:00"/>
    <x v="3"/>
    <s v="951100"/>
    <s v=""/>
    <n v="0"/>
    <s v="0"/>
    <n v="170.32"/>
    <s v="0"/>
    <s v="DEL Reg Portfolio / CAPEX"/>
    <s v=""/>
    <s v=""/>
  </r>
  <r>
    <x v="0"/>
    <x v="1"/>
    <x v="2"/>
    <x v="0"/>
    <s v="EC.15149.P"/>
    <s v="6006385 P110"/>
    <d v="2023-11-30T00:00:00"/>
    <d v="2023-12-01T00:00:00"/>
    <x v="7"/>
    <s v="951100"/>
    <s v=""/>
    <n v="0"/>
    <s v="0"/>
    <n v="164.59"/>
    <s v="0"/>
    <s v="DEL Project Controls / CAPEX"/>
    <s v=""/>
    <s v=""/>
  </r>
  <r>
    <x v="0"/>
    <x v="0"/>
    <x v="2"/>
    <x v="0"/>
    <s v="EC.15149.P"/>
    <s v="6006385 P100"/>
    <d v="2025-06-30T00:00:00"/>
    <d v="2025-07-01T00:00:00"/>
    <x v="3"/>
    <s v="951100"/>
    <s v=""/>
    <n v="0"/>
    <s v="0"/>
    <n v="161.25"/>
    <s v="0"/>
    <s v="DEL Reg Portfolio / CAPEX"/>
    <s v=""/>
    <s v=""/>
  </r>
  <r>
    <x v="0"/>
    <x v="1"/>
    <x v="2"/>
    <x v="0"/>
    <s v="EC.15149.P"/>
    <s v="6006385 P420"/>
    <d v="2023-11-30T00:00:00"/>
    <d v="2023-11-30T00:00:00"/>
    <x v="6"/>
    <s v="951100"/>
    <s v=""/>
    <n v="0.75"/>
    <s v="0"/>
    <n v="151.13"/>
    <s v="501509"/>
    <s v="LRG Land &amp; Approvals / CAPEX"/>
    <s v=""/>
    <s v=""/>
  </r>
  <r>
    <x v="0"/>
    <x v="1"/>
    <x v="2"/>
    <x v="0"/>
    <s v="EC.15149.P"/>
    <s v="6006385 P420"/>
    <d v="2024-01-31T00:00:00"/>
    <d v="2024-01-31T00:00:00"/>
    <x v="6"/>
    <s v="951100"/>
    <s v=""/>
    <n v="0.75"/>
    <s v="0"/>
    <n v="151.13"/>
    <s v="501509"/>
    <s v="LRG Land &amp; Approvals / CAPEX"/>
    <s v=""/>
    <s v=""/>
  </r>
  <r>
    <x v="0"/>
    <x v="0"/>
    <x v="2"/>
    <x v="0"/>
    <s v="EC.15149.P"/>
    <s v="6006385 P100"/>
    <d v="2024-09-30T00:00:00"/>
    <d v="2024-10-01T00:00:00"/>
    <x v="3"/>
    <s v="951100"/>
    <s v=""/>
    <n v="0"/>
    <s v="0"/>
    <n v="149.04"/>
    <s v="0"/>
    <s v="DEL Mjr Pr Exec / CAPEX"/>
    <s v=""/>
    <s v=""/>
  </r>
  <r>
    <x v="0"/>
    <x v="0"/>
    <x v="2"/>
    <x v="0"/>
    <s v="EC.15149.P"/>
    <s v="6006385 P100"/>
    <d v="2024-09-30T00:00:00"/>
    <d v="2024-10-01T00:00:00"/>
    <x v="3"/>
    <s v="951100"/>
    <s v=""/>
    <n v="0"/>
    <s v="0"/>
    <n v="143.77000000000001"/>
    <s v="0"/>
    <s v="NWK Planning / CAPEX"/>
    <s v=""/>
    <s v=""/>
  </r>
  <r>
    <x v="0"/>
    <x v="1"/>
    <x v="2"/>
    <x v="0"/>
    <s v="EC.15149.P"/>
    <s v="6006385 P100"/>
    <d v="2023-11-04T00:00:00"/>
    <d v="2023-11-04T00:00:00"/>
    <x v="3"/>
    <s v="951100"/>
    <s v=""/>
    <n v="0.5"/>
    <s v="0"/>
    <n v="141.59"/>
    <s v="510159"/>
    <s v="NWK Planning / CAPEX"/>
    <s v=""/>
    <s v=""/>
  </r>
  <r>
    <x v="0"/>
    <x v="1"/>
    <x v="2"/>
    <x v="0"/>
    <s v="EC.15149.P"/>
    <s v="6006385 P100"/>
    <d v="2024-06-13T00:00:00"/>
    <d v="2024-06-27T00:00:00"/>
    <x v="3"/>
    <s v="951100"/>
    <s v=""/>
    <n v="0.5"/>
    <s v="0"/>
    <n v="141.59"/>
    <s v="502686"/>
    <s v="NWK Planning / CAPEX"/>
    <s v=""/>
    <s v=""/>
  </r>
  <r>
    <x v="0"/>
    <x v="1"/>
    <x v="2"/>
    <x v="0"/>
    <s v="EC.15149.P"/>
    <s v="6006385 P100"/>
    <d v="2024-06-20T00:00:00"/>
    <d v="2024-06-27T00:00:00"/>
    <x v="3"/>
    <s v="951100"/>
    <s v=""/>
    <n v="0.5"/>
    <s v="0"/>
    <n v="141.59"/>
    <s v="502686"/>
    <s v="NWK Planning / CAPEX"/>
    <s v=""/>
    <s v=""/>
  </r>
  <r>
    <x v="0"/>
    <x v="1"/>
    <x v="2"/>
    <x v="0"/>
    <s v="EC.15149.P"/>
    <s v="6006385 P110"/>
    <d v="2023-10-31T00:00:00"/>
    <d v="2023-11-01T00:00:00"/>
    <x v="7"/>
    <s v="951100"/>
    <s v=""/>
    <n v="0"/>
    <s v="0"/>
    <n v="134.63"/>
    <s v="0"/>
    <s v="DEL Project Controls / CAPEX"/>
    <s v=""/>
    <s v=""/>
  </r>
  <r>
    <x v="0"/>
    <x v="0"/>
    <x v="2"/>
    <x v="0"/>
    <s v="EC.15149.P"/>
    <s v="6006385 P110"/>
    <d v="2025-03-19T00:00:00"/>
    <d v="2025-03-19T00:00:00"/>
    <x v="7"/>
    <s v="951100"/>
    <s v=""/>
    <n v="0.5"/>
    <s v="0"/>
    <n v="132.29"/>
    <s v="502450"/>
    <s v="AST Mgt Portf Sys / CAPEX"/>
    <s v=""/>
    <s v=""/>
  </r>
  <r>
    <x v="0"/>
    <x v="2"/>
    <x v="2"/>
    <x v="0"/>
    <s v="EC.15149.P"/>
    <s v="6006385 P100"/>
    <d v="2025-07-14T00:00:00"/>
    <d v="2025-07-14T00:00:00"/>
    <x v="3"/>
    <s v="951100"/>
    <s v=""/>
    <n v="0.5"/>
    <s v="0"/>
    <n v="130.75"/>
    <s v="502864"/>
    <s v="DEL Reg Portfolio / CAPEX"/>
    <s v=""/>
    <s v=""/>
  </r>
  <r>
    <x v="0"/>
    <x v="1"/>
    <x v="2"/>
    <x v="0"/>
    <s v="EC.15149.P"/>
    <s v="6006385 P110"/>
    <d v="2023-09-27T00:00:00"/>
    <d v="2023-09-27T00:00:00"/>
    <x v="7"/>
    <s v="951100"/>
    <s v=""/>
    <n v="0.5"/>
    <s v="0"/>
    <n v="130.06"/>
    <s v="501398"/>
    <s v="NWK Capability / CAPEX"/>
    <s v=""/>
    <s v=""/>
  </r>
  <r>
    <x v="0"/>
    <x v="1"/>
    <x v="2"/>
    <x v="0"/>
    <s v="EC.15149.P"/>
    <s v="6006385 P110"/>
    <d v="2024-01-31T00:00:00"/>
    <d v="2024-01-31T00:00:00"/>
    <x v="7"/>
    <s v="951100"/>
    <s v=""/>
    <n v="0.5"/>
    <s v="0"/>
    <n v="130.06"/>
    <s v="501398"/>
    <s v="NWK Capability / CAPEX"/>
    <s v=""/>
    <s v=""/>
  </r>
  <r>
    <x v="0"/>
    <x v="1"/>
    <x v="2"/>
    <x v="0"/>
    <s v="EC.15149.P"/>
    <s v="6006385 P110"/>
    <d v="2024-02-02T00:00:00"/>
    <d v="2024-02-02T00:00:00"/>
    <x v="7"/>
    <s v="951100"/>
    <s v=""/>
    <n v="0.5"/>
    <s v="0"/>
    <n v="130.06"/>
    <s v="501398"/>
    <s v="NWK Capability / CAPEX"/>
    <s v=""/>
    <s v=""/>
  </r>
  <r>
    <x v="0"/>
    <x v="1"/>
    <x v="2"/>
    <x v="0"/>
    <s v="EC.15149.P"/>
    <s v="6006385 P190"/>
    <d v="2024-04-16T00:00:00"/>
    <d v="2024-04-16T00:00:00"/>
    <x v="4"/>
    <s v="951100"/>
    <s v=""/>
    <n v="0.5"/>
    <s v="0"/>
    <n v="130.06"/>
    <s v="501398"/>
    <s v="NWK Capability / CAPEX"/>
    <s v=""/>
    <s v=""/>
  </r>
  <r>
    <x v="0"/>
    <x v="0"/>
    <x v="2"/>
    <x v="0"/>
    <s v="EC.15149.P"/>
    <s v="6006385 P100"/>
    <d v="2024-12-10T00:00:00"/>
    <d v="2024-12-10T00:00:00"/>
    <x v="3"/>
    <s v="951100"/>
    <s v=""/>
    <n v="0.5"/>
    <s v="0"/>
    <n v="127.9"/>
    <s v="502864"/>
    <s v="DEL Contracted Del / CAPEX"/>
    <s v=""/>
    <s v=""/>
  </r>
  <r>
    <x v="0"/>
    <x v="0"/>
    <x v="2"/>
    <x v="0"/>
    <s v="EC.15149.P"/>
    <s v="6006385 P100"/>
    <d v="2024-12-13T00:00:00"/>
    <d v="2024-12-13T00:00:00"/>
    <x v="3"/>
    <s v="951100"/>
    <s v=""/>
    <n v="0.5"/>
    <s v="0"/>
    <n v="127.9"/>
    <s v="502864"/>
    <s v="DEL Contracted Del / CAPEX"/>
    <s v=""/>
    <s v=""/>
  </r>
  <r>
    <x v="0"/>
    <x v="1"/>
    <x v="2"/>
    <x v="0"/>
    <s v="EC.15149.P"/>
    <s v="6006385 P100"/>
    <d v="2024-03-04T00:00:00"/>
    <d v="2024-03-04T00:00:00"/>
    <x v="3"/>
    <s v="951100"/>
    <s v=""/>
    <n v="0.45"/>
    <s v="0"/>
    <n v="127.43"/>
    <s v="502686"/>
    <s v="NWK Planning / CAPEX"/>
    <s v=""/>
    <s v=""/>
  </r>
  <r>
    <x v="0"/>
    <x v="0"/>
    <x v="2"/>
    <x v="0"/>
    <s v="EC.15149.P"/>
    <s v="6006385 P100"/>
    <d v="2025-01-17T00:00:00"/>
    <d v="2025-01-17T00:00:00"/>
    <x v="3"/>
    <s v="951100"/>
    <s v=""/>
    <n v="0.5"/>
    <s v="0"/>
    <n v="124.42"/>
    <s v="502864"/>
    <s v="DEL Reg Portfolio / CAPEX"/>
    <s v=""/>
    <s v=""/>
  </r>
  <r>
    <x v="0"/>
    <x v="0"/>
    <x v="2"/>
    <x v="0"/>
    <s v="EC.15149.P"/>
    <s v="6006385 P100"/>
    <d v="2025-01-30T00:00:00"/>
    <d v="2025-01-30T00:00:00"/>
    <x v="3"/>
    <s v="951100"/>
    <s v=""/>
    <n v="0.5"/>
    <s v="0"/>
    <n v="124.42"/>
    <s v="502864"/>
    <s v="DEL Reg Portfolio / CAPEX"/>
    <s v=""/>
    <s v=""/>
  </r>
  <r>
    <x v="0"/>
    <x v="0"/>
    <x v="2"/>
    <x v="0"/>
    <s v="EC.15149.P"/>
    <s v="6006385 P100"/>
    <d v="2025-02-21T00:00:00"/>
    <d v="2025-02-21T00:00:00"/>
    <x v="3"/>
    <s v="951100"/>
    <s v=""/>
    <n v="0.5"/>
    <s v="0"/>
    <n v="124.42"/>
    <s v="502864"/>
    <s v="DEL Reg Portfolio / CAPEX"/>
    <s v=""/>
    <s v=""/>
  </r>
  <r>
    <x v="0"/>
    <x v="0"/>
    <x v="2"/>
    <x v="0"/>
    <s v="EC.15149.P"/>
    <s v="6006385 P100"/>
    <d v="2025-04-13T00:00:00"/>
    <d v="2025-04-13T00:00:00"/>
    <x v="3"/>
    <s v="951100"/>
    <s v=""/>
    <n v="0.5"/>
    <s v="0"/>
    <n v="124.42"/>
    <s v="502864"/>
    <s v="DEL Reg Portfolio / CAPEX"/>
    <s v=""/>
    <s v=""/>
  </r>
  <r>
    <x v="0"/>
    <x v="0"/>
    <x v="2"/>
    <x v="0"/>
    <s v="EC.15149.P"/>
    <s v="6006385 P100"/>
    <d v="2025-04-28T00:00:00"/>
    <d v="2025-04-28T00:00:00"/>
    <x v="3"/>
    <s v="951100"/>
    <s v=""/>
    <n v="0.5"/>
    <s v="0"/>
    <n v="124.42"/>
    <s v="502864"/>
    <s v="DEL Reg Portfolio / CAPEX"/>
    <s v=""/>
    <s v=""/>
  </r>
  <r>
    <x v="0"/>
    <x v="0"/>
    <x v="2"/>
    <x v="0"/>
    <s v="EC.15149.P"/>
    <s v="6006385 P100"/>
    <d v="2025-05-05T00:00:00"/>
    <d v="2025-05-05T00:00:00"/>
    <x v="3"/>
    <s v="951100"/>
    <s v=""/>
    <n v="0.5"/>
    <s v="0"/>
    <n v="124.42"/>
    <s v="502864"/>
    <s v="DEL Reg Portfolio / CAPEX"/>
    <s v=""/>
    <s v=""/>
  </r>
  <r>
    <x v="0"/>
    <x v="0"/>
    <x v="2"/>
    <x v="0"/>
    <s v="EC.15149.P"/>
    <s v="6006385 P100"/>
    <d v="2025-05-19T00:00:00"/>
    <d v="2025-05-19T00:00:00"/>
    <x v="3"/>
    <s v="951100"/>
    <s v=""/>
    <n v="0.5"/>
    <s v="0"/>
    <n v="124.42"/>
    <s v="502864"/>
    <s v="DEL Reg Portfolio / CAPEX"/>
    <s v=""/>
    <s v=""/>
  </r>
  <r>
    <x v="0"/>
    <x v="0"/>
    <x v="2"/>
    <x v="0"/>
    <s v="EC.15149.P"/>
    <s v="6006385 P190"/>
    <d v="2024-07-12T00:00:00"/>
    <d v="2024-07-12T00:00:00"/>
    <x v="4"/>
    <s v="951100"/>
    <s v=""/>
    <n v="0.5"/>
    <s v="0"/>
    <n v="123.36"/>
    <s v="501398"/>
    <s v="NWK Capability / CAPEX"/>
    <s v=""/>
    <s v=""/>
  </r>
  <r>
    <x v="0"/>
    <x v="0"/>
    <x v="2"/>
    <x v="0"/>
    <s v="EC.15149.P"/>
    <s v="6006385 P190"/>
    <d v="2024-07-30T00:00:00"/>
    <d v="2024-07-30T00:00:00"/>
    <x v="4"/>
    <s v="951100"/>
    <s v=""/>
    <n v="0.5"/>
    <s v="0"/>
    <n v="123.36"/>
    <s v="501398"/>
    <s v="NWK Capability / CAPEX"/>
    <s v=""/>
    <s v=""/>
  </r>
  <r>
    <x v="0"/>
    <x v="0"/>
    <x v="2"/>
    <x v="0"/>
    <s v="EC.15149.P"/>
    <s v="6006385 P190"/>
    <d v="2024-07-31T00:00:00"/>
    <d v="2024-07-31T00:00:00"/>
    <x v="4"/>
    <s v="951100"/>
    <s v=""/>
    <n v="0.5"/>
    <s v="0"/>
    <n v="123.36"/>
    <s v="501398"/>
    <s v="NWK Capability / CAPEX"/>
    <s v=""/>
    <s v=""/>
  </r>
  <r>
    <x v="0"/>
    <x v="0"/>
    <x v="2"/>
    <x v="0"/>
    <s v="EC.15149.P"/>
    <s v="6006385 P190"/>
    <d v="2024-08-02T00:00:00"/>
    <d v="2024-08-02T00:00:00"/>
    <x v="4"/>
    <s v="951100"/>
    <s v=""/>
    <n v="0.5"/>
    <s v="0"/>
    <n v="123.36"/>
    <s v="501398"/>
    <s v="NWK Capability / CAPEX"/>
    <s v=""/>
    <s v=""/>
  </r>
  <r>
    <x v="0"/>
    <x v="0"/>
    <x v="2"/>
    <x v="0"/>
    <s v="EC.15149.P"/>
    <s v="6006385 P190"/>
    <d v="2024-09-30T00:00:00"/>
    <d v="2024-09-30T00:00:00"/>
    <x v="4"/>
    <s v="951100"/>
    <s v=""/>
    <n v="0.5"/>
    <s v="0"/>
    <n v="123.36"/>
    <s v="501398"/>
    <s v="NWK Capability / CAPEX"/>
    <s v=""/>
    <s v=""/>
  </r>
  <r>
    <x v="0"/>
    <x v="0"/>
    <x v="2"/>
    <x v="0"/>
    <s v="EC.15149.P"/>
    <s v="6006385 P190"/>
    <d v="2024-10-11T00:00:00"/>
    <d v="2024-10-11T00:00:00"/>
    <x v="4"/>
    <s v="951100"/>
    <s v=""/>
    <n v="0.5"/>
    <s v="0"/>
    <n v="123.36"/>
    <s v="501398"/>
    <s v="NWK Capability / CAPEX"/>
    <s v=""/>
    <s v=""/>
  </r>
  <r>
    <x v="0"/>
    <x v="0"/>
    <x v="2"/>
    <x v="0"/>
    <s v="EC.15149.P"/>
    <s v="6006385 P110"/>
    <d v="2025-04-30T00:00:00"/>
    <d v="2025-05-01T00:00:00"/>
    <x v="7"/>
    <s v="951100"/>
    <s v=""/>
    <n v="0"/>
    <s v="0"/>
    <n v="122.28"/>
    <s v="0"/>
    <s v="DEL Project Controls / CAPEX"/>
    <s v=""/>
    <s v=""/>
  </r>
  <r>
    <x v="0"/>
    <x v="1"/>
    <x v="2"/>
    <x v="0"/>
    <s v="EC.15149.P"/>
    <s v="6006385 P110"/>
    <d v="2023-10-27T00:00:00"/>
    <d v="2023-10-27T00:00:00"/>
    <x v="7"/>
    <s v="951100"/>
    <s v=""/>
    <n v="0.5"/>
    <s v="0"/>
    <n v="119.71"/>
    <s v="503283"/>
    <s v="DEL Project Controls / CAPEX"/>
    <s v=""/>
    <s v=""/>
  </r>
  <r>
    <x v="0"/>
    <x v="1"/>
    <x v="2"/>
    <x v="0"/>
    <s v="EC.15149.P"/>
    <s v="6006385 P110"/>
    <d v="2023-10-31T00:00:00"/>
    <d v="2023-10-31T00:00:00"/>
    <x v="7"/>
    <s v="951100"/>
    <s v=""/>
    <n v="0.5"/>
    <s v="0"/>
    <n v="119.71"/>
    <s v="503283"/>
    <s v="DEL Project Controls / CAPEX"/>
    <s v=""/>
    <s v=""/>
  </r>
  <r>
    <x v="0"/>
    <x v="1"/>
    <x v="2"/>
    <x v="0"/>
    <s v="EC.15149.P"/>
    <s v="6006385 P110"/>
    <d v="2023-11-30T00:00:00"/>
    <d v="2023-11-30T00:00:00"/>
    <x v="7"/>
    <s v="951100"/>
    <s v=""/>
    <n v="0.5"/>
    <s v="0"/>
    <n v="119.71"/>
    <s v="503283"/>
    <s v="DEL Project Controls / CAPEX"/>
    <s v=""/>
    <s v=""/>
  </r>
  <r>
    <x v="0"/>
    <x v="1"/>
    <x v="2"/>
    <x v="0"/>
    <s v="EC.15149.P"/>
    <s v="6006385 P110"/>
    <d v="2023-12-22T00:00:00"/>
    <d v="2023-12-22T00:00:00"/>
    <x v="7"/>
    <s v="951100"/>
    <s v=""/>
    <n v="0.5"/>
    <s v="0"/>
    <n v="119.71"/>
    <s v="503283"/>
    <s v="DEL Project Controls / CAPEX"/>
    <s v=""/>
    <s v=""/>
  </r>
  <r>
    <x v="0"/>
    <x v="1"/>
    <x v="2"/>
    <x v="0"/>
    <s v="EC.15149.P"/>
    <s v="6006385 P110"/>
    <d v="2024-01-31T00:00:00"/>
    <d v="2024-01-31T00:00:00"/>
    <x v="7"/>
    <s v="951100"/>
    <s v=""/>
    <n v="0.5"/>
    <s v="0"/>
    <n v="119.71"/>
    <s v="503283"/>
    <s v="DEL Project Controls / CAPEX"/>
    <s v=""/>
    <s v=""/>
  </r>
  <r>
    <x v="0"/>
    <x v="1"/>
    <x v="2"/>
    <x v="0"/>
    <s v="EC.15149.P"/>
    <s v="6006385 P110"/>
    <d v="2024-03-28T00:00:00"/>
    <d v="2024-03-28T00:00:00"/>
    <x v="7"/>
    <s v="951100"/>
    <s v=""/>
    <n v="0.5"/>
    <s v="0"/>
    <n v="119.71"/>
    <s v="503283"/>
    <s v="DEL Project Controls / CAPEX"/>
    <s v=""/>
    <s v=""/>
  </r>
  <r>
    <x v="0"/>
    <x v="1"/>
    <x v="2"/>
    <x v="0"/>
    <s v="EC.15149.P"/>
    <s v="6006385 P110"/>
    <d v="2024-05-31T00:00:00"/>
    <d v="2024-05-31T00:00:00"/>
    <x v="7"/>
    <s v="951100"/>
    <s v=""/>
    <n v="0.5"/>
    <s v="0"/>
    <n v="119.71"/>
    <s v="503283"/>
    <s v="DEL Project Controls / CAPEX"/>
    <s v=""/>
    <s v=""/>
  </r>
  <r>
    <x v="0"/>
    <x v="1"/>
    <x v="2"/>
    <x v="0"/>
    <s v="EC.15149.P"/>
    <s v="6006385 P110"/>
    <d v="2024-06-07T00:00:00"/>
    <d v="2024-06-07T00:00:00"/>
    <x v="7"/>
    <s v="951100"/>
    <s v=""/>
    <n v="0.5"/>
    <s v="0"/>
    <n v="119.71"/>
    <s v="503283"/>
    <s v="DEL Project Controls / CAPEX"/>
    <s v=""/>
    <s v=""/>
  </r>
  <r>
    <x v="0"/>
    <x v="1"/>
    <x v="2"/>
    <x v="0"/>
    <s v="EC.15149.P"/>
    <s v="6006385 P110"/>
    <d v="2024-06-14T00:00:00"/>
    <d v="2024-06-14T00:00:00"/>
    <x v="7"/>
    <s v="951100"/>
    <s v=""/>
    <n v="0.5"/>
    <s v="0"/>
    <n v="119.71"/>
    <s v="503283"/>
    <s v="DEL Project Controls / CAPEX"/>
    <s v=""/>
    <s v=""/>
  </r>
  <r>
    <x v="0"/>
    <x v="1"/>
    <x v="2"/>
    <x v="0"/>
    <s v="EC.15149.P"/>
    <s v="6006385 P110"/>
    <d v="2023-12-06T00:00:00"/>
    <d v="2023-12-06T00:00:00"/>
    <x v="7"/>
    <s v="951100"/>
    <s v=""/>
    <n v="0.5"/>
    <s v="0"/>
    <n v="119.7"/>
    <s v="503283"/>
    <s v="DEL Project Controls / CAPEX"/>
    <s v=""/>
    <s v=""/>
  </r>
  <r>
    <x v="0"/>
    <x v="1"/>
    <x v="2"/>
    <x v="0"/>
    <s v="EC.15149.P"/>
    <s v="6006385 P110"/>
    <d v="2024-05-02T00:00:00"/>
    <d v="2024-05-02T00:00:00"/>
    <x v="7"/>
    <s v="951100"/>
    <s v=""/>
    <n v="0.5"/>
    <s v="0"/>
    <n v="119.7"/>
    <s v="503283"/>
    <s v="DEL Project Controls / CAPEX"/>
    <s v=""/>
    <s v=""/>
  </r>
  <r>
    <x v="0"/>
    <x v="0"/>
    <x v="2"/>
    <x v="0"/>
    <s v="EC.15149.P"/>
    <s v="6006385 P110"/>
    <d v="2024-07-12T00:00:00"/>
    <d v="2024-07-12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4-07-19T00:00:00"/>
    <d v="2024-07-19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4-07-26T00:00:00"/>
    <d v="2024-07-26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4-08-23T00:00:00"/>
    <d v="2024-08-23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4-09-27T00:00:00"/>
    <d v="2024-09-27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4-10-03T00:00:00"/>
    <d v="2024-10-03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4-10-18T00:00:00"/>
    <d v="2024-10-18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4-11-08T00:00:00"/>
    <d v="2024-11-08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4-12-13T00:00:00"/>
    <d v="2024-12-13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4-12-20T00:00:00"/>
    <d v="2024-12-20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5-01-10T00:00:00"/>
    <d v="2025-01-10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5-01-31T00:00:00"/>
    <d v="2025-01-31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5-02-14T00:00:00"/>
    <d v="2025-02-14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5-03-31T00:00:00"/>
    <d v="2025-03-31T00:00:00"/>
    <x v="7"/>
    <s v="951100"/>
    <s v=""/>
    <n v="0.5"/>
    <s v="0"/>
    <n v="118.98"/>
    <s v="510147"/>
    <s v="DEL Project Controls / CAPEX"/>
    <s v=""/>
    <s v=""/>
  </r>
  <r>
    <x v="0"/>
    <x v="0"/>
    <x v="2"/>
    <x v="0"/>
    <s v="EC.15149.P"/>
    <s v="6006385 P110"/>
    <d v="2025-03-31T00:00:00"/>
    <d v="2025-04-01T00:00:00"/>
    <x v="7"/>
    <s v="951100"/>
    <s v=""/>
    <n v="0"/>
    <s v="0"/>
    <n v="118.76"/>
    <s v="0"/>
    <s v="DEL Project Controls / CAPEX"/>
    <s v=""/>
    <s v=""/>
  </r>
  <r>
    <x v="0"/>
    <x v="1"/>
    <x v="2"/>
    <x v="0"/>
    <s v="EC.15149.P"/>
    <s v="6006385 P140"/>
    <d v="2023-11-01T00:00:00"/>
    <d v="2023-11-01T00:00:00"/>
    <x v="8"/>
    <s v="951100"/>
    <s v=""/>
    <n v="0.5"/>
    <s v="0"/>
    <n v="114.8"/>
    <s v="503505"/>
    <s v="DEL Comm Cont &amp; Cost / CAPEX"/>
    <s v=""/>
    <s v=""/>
  </r>
  <r>
    <x v="0"/>
    <x v="1"/>
    <x v="2"/>
    <x v="0"/>
    <s v="EC.15149.P"/>
    <s v="6006385 P140"/>
    <d v="2023-11-10T00:00:00"/>
    <d v="2023-11-10T00:00:00"/>
    <x v="8"/>
    <s v="951100"/>
    <s v=""/>
    <n v="0.5"/>
    <s v="0"/>
    <n v="114.8"/>
    <s v="503505"/>
    <s v="DEL Comm Cont &amp; Cost / CAPEX"/>
    <s v=""/>
    <s v=""/>
  </r>
  <r>
    <x v="0"/>
    <x v="1"/>
    <x v="2"/>
    <x v="0"/>
    <s v="EC.15149.P"/>
    <s v="6006385 P140"/>
    <d v="2023-11-24T00:00:00"/>
    <d v="2023-11-24T00:00:00"/>
    <x v="8"/>
    <s v="951100"/>
    <s v=""/>
    <n v="0.5"/>
    <s v="0"/>
    <n v="114.8"/>
    <s v="503505"/>
    <s v="DEL Comm Cont &amp; Cost / CAPEX"/>
    <s v=""/>
    <s v=""/>
  </r>
  <r>
    <x v="0"/>
    <x v="1"/>
    <x v="2"/>
    <x v="0"/>
    <s v="EC.15149.P"/>
    <s v="6006385 P140"/>
    <d v="2023-11-30T00:00:00"/>
    <d v="2023-11-30T00:00:00"/>
    <x v="8"/>
    <s v="951100"/>
    <s v=""/>
    <n v="0.5"/>
    <s v="0"/>
    <n v="114.8"/>
    <s v="503505"/>
    <s v="DEL Comm Cont &amp; Cost / CAPEX"/>
    <s v=""/>
    <s v=""/>
  </r>
  <r>
    <x v="0"/>
    <x v="1"/>
    <x v="2"/>
    <x v="0"/>
    <s v="EC.15149.P"/>
    <s v="6006385 P140"/>
    <d v="2023-12-11T00:00:00"/>
    <d v="2023-12-11T00:00:00"/>
    <x v="8"/>
    <s v="951100"/>
    <s v=""/>
    <n v="0.5"/>
    <s v="0"/>
    <n v="114.8"/>
    <s v="503505"/>
    <s v="DEL Comm Cont &amp; Cost / CAPEX"/>
    <s v=""/>
    <s v=""/>
  </r>
  <r>
    <x v="0"/>
    <x v="0"/>
    <x v="2"/>
    <x v="0"/>
    <s v="EC.15149.P"/>
    <s v="6006385 P110"/>
    <d v="2025-01-31T00:00:00"/>
    <d v="2025-02-03T00:00:00"/>
    <x v="7"/>
    <s v="951100"/>
    <s v=""/>
    <n v="0"/>
    <s v="0"/>
    <n v="114.54"/>
    <s v="0"/>
    <s v="DEL Project Controls / CAPEX"/>
    <s v=""/>
    <s v=""/>
  </r>
  <r>
    <x v="0"/>
    <x v="0"/>
    <x v="2"/>
    <x v="0"/>
    <s v="EC.15149.P"/>
    <s v="6006385 P100"/>
    <d v="2025-04-01T00:00:00"/>
    <d v="2025-04-01T00:00:00"/>
    <x v="3"/>
    <s v="951100"/>
    <s v=""/>
    <n v="0.5"/>
    <s v="0"/>
    <n v="113.52"/>
    <s v="510159"/>
    <s v="NWK Planning / CAPEX"/>
    <s v=""/>
    <s v=""/>
  </r>
  <r>
    <x v="0"/>
    <x v="0"/>
    <x v="2"/>
    <x v="0"/>
    <s v="EC.15149.P"/>
    <s v="6006385 P100"/>
    <d v="2025-04-21T00:00:00"/>
    <d v="2025-04-21T00:00:00"/>
    <x v="3"/>
    <s v="951100"/>
    <s v=""/>
    <n v="0.5"/>
    <s v="0"/>
    <n v="113.52"/>
    <s v="510159"/>
    <s v="NWK Planning / CAPEX"/>
    <s v=""/>
    <s v=""/>
  </r>
  <r>
    <x v="0"/>
    <x v="0"/>
    <x v="2"/>
    <x v="0"/>
    <s v="EC.15149.P"/>
    <s v="6006385 P100"/>
    <d v="2025-06-10T00:00:00"/>
    <d v="2025-06-10T00:00:00"/>
    <x v="3"/>
    <s v="951100"/>
    <s v=""/>
    <n v="0.5"/>
    <s v="0"/>
    <n v="113.52"/>
    <s v="510159"/>
    <s v="NWK Planning / CAPEX"/>
    <s v=""/>
    <s v=""/>
  </r>
  <r>
    <x v="0"/>
    <x v="1"/>
    <x v="2"/>
    <x v="0"/>
    <s v="EC.15149.P"/>
    <s v="6006385 P110"/>
    <d v="2024-05-31T00:00:00"/>
    <d v="2024-06-03T00:00:00"/>
    <x v="7"/>
    <s v="951100"/>
    <s v=""/>
    <n v="0"/>
    <s v="0"/>
    <n v="111.55"/>
    <s v="0"/>
    <s v="DEL Project Controls / CAPEX"/>
    <s v=""/>
    <s v=""/>
  </r>
  <r>
    <x v="0"/>
    <x v="0"/>
    <x v="2"/>
    <x v="0"/>
    <s v="EC.15149.P"/>
    <s v="6006385 P100"/>
    <d v="2025-03-31T00:00:00"/>
    <d v="2025-04-01T00:00:00"/>
    <x v="3"/>
    <s v="951100"/>
    <s v=""/>
    <n v="0"/>
    <s v="0"/>
    <n v="106.59"/>
    <s v="0"/>
    <s v="DEL Reg Portfolio / CAPEX"/>
    <s v=""/>
    <s v=""/>
  </r>
  <r>
    <x v="0"/>
    <x v="1"/>
    <x v="2"/>
    <x v="0"/>
    <s v="EC.15149.P"/>
    <s v="6006385 P420"/>
    <d v="2024-04-30T00:00:00"/>
    <d v="2024-05-01T00:00:00"/>
    <x v="6"/>
    <s v="951100"/>
    <s v=""/>
    <n v="0.5"/>
    <s v="0"/>
    <n v="100.75"/>
    <s v="501509"/>
    <s v="LRG Land &amp; Approvals / CAPEX"/>
    <s v=""/>
    <s v=""/>
  </r>
  <r>
    <x v="0"/>
    <x v="1"/>
    <x v="2"/>
    <x v="0"/>
    <s v="EC.15149.P"/>
    <s v="6006385 P420"/>
    <d v="2024-05-24T00:00:00"/>
    <d v="2024-05-24T00:00:00"/>
    <x v="6"/>
    <s v="951100"/>
    <s v=""/>
    <n v="0.5"/>
    <s v="0"/>
    <n v="100.75"/>
    <s v="501509"/>
    <s v="LRG Land &amp; Approvals / CAPEX"/>
    <s v=""/>
    <s v=""/>
  </r>
  <r>
    <x v="0"/>
    <x v="0"/>
    <x v="2"/>
    <x v="0"/>
    <s v="EC.15149.P"/>
    <s v="6006385 P110"/>
    <d v="2025-02-28T00:00:00"/>
    <d v="2025-03-03T00:00:00"/>
    <x v="7"/>
    <s v="951100"/>
    <s v=""/>
    <n v="0"/>
    <s v="0"/>
    <n v="91.98"/>
    <s v="0"/>
    <s v="DEL Project Controls / CAPEX"/>
    <s v=""/>
    <s v=""/>
  </r>
  <r>
    <x v="0"/>
    <x v="0"/>
    <x v="2"/>
    <x v="0"/>
    <s v="EC.15149.P"/>
    <s v="6006385 P100"/>
    <d v="2024-09-30T00:00:00"/>
    <d v="2024-10-01T00:00:00"/>
    <x v="3"/>
    <s v="951100"/>
    <s v=""/>
    <n v="0"/>
    <s v="0"/>
    <n v="85.25"/>
    <s v="0"/>
    <s v="DEL Contracted Del / CAPEX"/>
    <s v=""/>
    <s v=""/>
  </r>
  <r>
    <x v="0"/>
    <x v="1"/>
    <x v="2"/>
    <x v="0"/>
    <s v="EC.15149.P"/>
    <s v="6006385 P140"/>
    <d v="2024-05-31T00:00:00"/>
    <d v="2024-05-31T00:00:00"/>
    <x v="8"/>
    <s v="951100"/>
    <s v=""/>
    <n v="0.5"/>
    <s v="0"/>
    <n v="69.22"/>
    <s v="503400"/>
    <s v="LRG Legal / CAPEX"/>
    <s v=""/>
    <s v=""/>
  </r>
  <r>
    <x v="0"/>
    <x v="0"/>
    <x v="2"/>
    <x v="0"/>
    <s v="EC.15149.P"/>
    <s v="6006385 P100"/>
    <d v="2024-10-31T00:00:00"/>
    <d v="2024-11-01T00:00:00"/>
    <x v="3"/>
    <s v="951100"/>
    <s v=""/>
    <n v="0"/>
    <s v="0"/>
    <n v="64.150000000000006"/>
    <s v="0"/>
    <s v="DEL Contracted Del / CAPEX"/>
    <s v=""/>
    <s v=""/>
  </r>
  <r>
    <x v="0"/>
    <x v="0"/>
    <x v="2"/>
    <x v="0"/>
    <s v="EC.15149.P"/>
    <s v="6006385 P110"/>
    <d v="2024-11-30T00:00:00"/>
    <d v="2024-12-02T00:00:00"/>
    <x v="7"/>
    <s v="951100"/>
    <s v=""/>
    <n v="0"/>
    <s v="0"/>
    <n v="62.71"/>
    <s v="0"/>
    <s v="DEL Project Controls / CAPEX"/>
    <s v=""/>
    <s v=""/>
  </r>
  <r>
    <x v="0"/>
    <x v="1"/>
    <x v="2"/>
    <x v="0"/>
    <s v="EC.15149.P"/>
    <s v="6006385 P110"/>
    <d v="2023-09-22T00:00:00"/>
    <d v="2023-09-22T00:00:00"/>
    <x v="7"/>
    <s v="951100"/>
    <s v=""/>
    <n v="0.25"/>
    <s v="0"/>
    <n v="59.85"/>
    <s v="503283"/>
    <s v="DEL Project Controls / CAPEX"/>
    <s v=""/>
    <s v=""/>
  </r>
  <r>
    <x v="0"/>
    <x v="1"/>
    <x v="2"/>
    <x v="0"/>
    <s v="EC.15149.P"/>
    <s v="6006385 P110"/>
    <d v="2023-12-01T00:00:00"/>
    <d v="2023-12-01T00:00:00"/>
    <x v="7"/>
    <s v="951100"/>
    <s v=""/>
    <n v="0.25"/>
    <s v="0"/>
    <n v="59.85"/>
    <s v="503283"/>
    <s v="DEL Project Controls / CAPEX"/>
    <s v=""/>
    <s v=""/>
  </r>
  <r>
    <x v="0"/>
    <x v="1"/>
    <x v="2"/>
    <x v="0"/>
    <s v="EC.15149.P"/>
    <s v="6006385 P110"/>
    <d v="2024-02-09T00:00:00"/>
    <d v="2024-02-09T00:00:00"/>
    <x v="7"/>
    <s v="951100"/>
    <s v=""/>
    <n v="0.25"/>
    <s v="0"/>
    <n v="59.85"/>
    <s v="503283"/>
    <s v="DEL Project Controls / CAPEX"/>
    <s v=""/>
    <s v=""/>
  </r>
  <r>
    <x v="0"/>
    <x v="1"/>
    <x v="2"/>
    <x v="0"/>
    <s v="EC.15149.P"/>
    <s v="6006385 P110"/>
    <d v="2024-03-01T00:00:00"/>
    <d v="2024-03-01T00:00:00"/>
    <x v="7"/>
    <s v="951100"/>
    <s v=""/>
    <n v="0.25"/>
    <s v="0"/>
    <n v="59.85"/>
    <s v="503283"/>
    <s v="DEL Project Controls / CAPEX"/>
    <s v=""/>
    <s v=""/>
  </r>
  <r>
    <x v="0"/>
    <x v="1"/>
    <x v="2"/>
    <x v="0"/>
    <s v="EC.15149.P"/>
    <s v="6006385 P110"/>
    <d v="2024-04-03T00:00:00"/>
    <d v="2024-04-05T00:00:00"/>
    <x v="7"/>
    <s v="951100"/>
    <s v=""/>
    <n v="0.25"/>
    <s v="0"/>
    <n v="59.85"/>
    <s v="503283"/>
    <s v="DEL Project Controls / CAPEX"/>
    <s v=""/>
    <s v=""/>
  </r>
  <r>
    <x v="0"/>
    <x v="0"/>
    <x v="2"/>
    <x v="0"/>
    <s v="EC.15149.P"/>
    <s v="6006385 P110"/>
    <d v="2024-08-01T00:00:00"/>
    <d v="2024-08-01T00:00:00"/>
    <x v="7"/>
    <s v="951100"/>
    <s v=""/>
    <n v="0.25"/>
    <s v="0"/>
    <n v="59.49"/>
    <s v="503283"/>
    <s v="DEL Project Controls / CAPEX"/>
    <s v=""/>
    <s v=""/>
  </r>
  <r>
    <x v="0"/>
    <x v="0"/>
    <x v="2"/>
    <x v="0"/>
    <s v="EC.15149.P"/>
    <s v="6006385 P110"/>
    <d v="2024-09-13T00:00:00"/>
    <d v="2024-09-13T00:00:00"/>
    <x v="7"/>
    <s v="951100"/>
    <s v=""/>
    <n v="0.25"/>
    <s v="0"/>
    <n v="59.49"/>
    <s v="503283"/>
    <s v="DEL Project Controls / CAPEX"/>
    <s v=""/>
    <s v=""/>
  </r>
  <r>
    <x v="0"/>
    <x v="0"/>
    <x v="2"/>
    <x v="0"/>
    <s v="EC.15149.P"/>
    <s v="6006385 P110"/>
    <d v="2024-10-25T00:00:00"/>
    <d v="2024-10-25T00:00:00"/>
    <x v="7"/>
    <s v="951100"/>
    <s v=""/>
    <n v="0.25"/>
    <s v="0"/>
    <n v="59.49"/>
    <s v="503283"/>
    <s v="DEL Project Controls / CAPEX"/>
    <s v=""/>
    <s v=""/>
  </r>
  <r>
    <x v="0"/>
    <x v="0"/>
    <x v="2"/>
    <x v="0"/>
    <s v="EC.15149.P"/>
    <s v="6006385 P110"/>
    <d v="2024-11-01T00:00:00"/>
    <d v="2024-11-01T00:00:00"/>
    <x v="7"/>
    <s v="951100"/>
    <s v=""/>
    <n v="0.25"/>
    <s v="0"/>
    <n v="59.49"/>
    <s v="503283"/>
    <s v="DEL Project Controls / CAPEX"/>
    <s v=""/>
    <s v=""/>
  </r>
  <r>
    <x v="0"/>
    <x v="0"/>
    <x v="2"/>
    <x v="0"/>
    <s v="EC.15149.P"/>
    <s v="6006385 P110"/>
    <d v="2024-11-24T00:00:00"/>
    <d v="2024-11-24T00:00:00"/>
    <x v="7"/>
    <s v="951100"/>
    <s v=""/>
    <n v="0.25"/>
    <s v="0"/>
    <n v="59.49"/>
    <s v="503283"/>
    <s v="DEL Project Controls / CAPEX"/>
    <s v=""/>
    <s v=""/>
  </r>
  <r>
    <x v="0"/>
    <x v="0"/>
    <x v="2"/>
    <x v="0"/>
    <s v="EC.15149.P"/>
    <s v="6006385 P110"/>
    <d v="2025-02-07T00:00:00"/>
    <d v="2025-02-07T00:00:00"/>
    <x v="7"/>
    <s v="951100"/>
    <s v=""/>
    <n v="0.25"/>
    <s v="0"/>
    <n v="59.49"/>
    <s v="503283"/>
    <s v="DEL Project Controls / CAPEX"/>
    <s v=""/>
    <s v=""/>
  </r>
  <r>
    <x v="0"/>
    <x v="0"/>
    <x v="2"/>
    <x v="0"/>
    <s v="EC.15149.P"/>
    <s v="6006385 P110"/>
    <d v="2025-03-07T00:00:00"/>
    <d v="2025-03-07T00:00:00"/>
    <x v="7"/>
    <s v="951100"/>
    <s v=""/>
    <n v="0.25"/>
    <s v="0"/>
    <n v="59.49"/>
    <s v="510147"/>
    <s v="DEL Project Controls / CAPEX"/>
    <s v=""/>
    <s v=""/>
  </r>
  <r>
    <x v="0"/>
    <x v="0"/>
    <x v="2"/>
    <x v="0"/>
    <s v="EC.15149.P"/>
    <s v="6006385 P110"/>
    <d v="2025-04-11T00:00:00"/>
    <d v="2025-04-11T00:00:00"/>
    <x v="7"/>
    <s v="951100"/>
    <s v=""/>
    <n v="0.25"/>
    <s v="0"/>
    <n v="59.49"/>
    <s v="510147"/>
    <s v="DEL Project Controls / CAPEX"/>
    <s v=""/>
    <s v=""/>
  </r>
  <r>
    <x v="0"/>
    <x v="0"/>
    <x v="2"/>
    <x v="0"/>
    <s v="EC.15149.P"/>
    <s v="6006385 P110"/>
    <d v="2025-04-29T00:00:00"/>
    <d v="2025-04-29T00:00:00"/>
    <x v="7"/>
    <s v="951100"/>
    <s v=""/>
    <n v="0.25"/>
    <s v="0"/>
    <n v="59.49"/>
    <s v="510147"/>
    <s v="DEL Project Controls / CAPEX"/>
    <s v=""/>
    <s v=""/>
  </r>
  <r>
    <x v="0"/>
    <x v="0"/>
    <x v="2"/>
    <x v="0"/>
    <s v="EC.15149.P"/>
    <s v="6006385 P110"/>
    <d v="2025-05-02T00:00:00"/>
    <d v="2025-05-02T00:00:00"/>
    <x v="7"/>
    <s v="951100"/>
    <s v=""/>
    <n v="0.25"/>
    <s v="0"/>
    <n v="59.49"/>
    <s v="510147"/>
    <s v="DEL Project Controls / CAPEX"/>
    <s v=""/>
    <s v=""/>
  </r>
  <r>
    <x v="0"/>
    <x v="0"/>
    <x v="2"/>
    <x v="0"/>
    <s v="EC.15149.P"/>
    <s v="6006385 P110"/>
    <d v="2025-06-10T00:00:00"/>
    <d v="2025-06-10T00:00:00"/>
    <x v="7"/>
    <s v="951100"/>
    <s v=""/>
    <n v="0.25"/>
    <s v="0"/>
    <n v="59.49"/>
    <s v="510147"/>
    <s v="DEL Project Controls / CAPEX"/>
    <s v=""/>
    <s v=""/>
  </r>
  <r>
    <x v="0"/>
    <x v="1"/>
    <x v="2"/>
    <x v="0"/>
    <s v="EC.15149.P"/>
    <s v="6006385 P110"/>
    <d v="2024-01-31T00:00:00"/>
    <d v="2024-02-01T00:00:00"/>
    <x v="7"/>
    <s v="951100"/>
    <s v=""/>
    <n v="0"/>
    <s v="0"/>
    <n v="59.3"/>
    <s v="0"/>
    <s v="DEL Project Controls / CAPEX"/>
    <s v=""/>
    <s v=""/>
  </r>
  <r>
    <x v="0"/>
    <x v="1"/>
    <x v="2"/>
    <x v="0"/>
    <s v="EC.15149.P"/>
    <s v="6006385 P100"/>
    <d v="2023-12-31T00:00:00"/>
    <d v="2024-01-10T00:00:00"/>
    <x v="3"/>
    <s v="951100"/>
    <s v=""/>
    <n v="0"/>
    <s v="0"/>
    <n v="54.1"/>
    <s v="0"/>
    <s v="DEL Comm Cont &amp; Cost / CAPEX"/>
    <s v=""/>
    <s v=""/>
  </r>
  <r>
    <x v="0"/>
    <x v="1"/>
    <x v="2"/>
    <x v="0"/>
    <s v="EC.15149.P"/>
    <s v="6006385 P100"/>
    <d v="2024-05-31T00:00:00"/>
    <d v="2024-06-03T00:00:00"/>
    <x v="3"/>
    <s v="951100"/>
    <s v=""/>
    <n v="0"/>
    <s v="0"/>
    <n v="52.27"/>
    <s v="0"/>
    <s v="DEL Comm Cont &amp; Cost / CAPEX"/>
    <s v=""/>
    <s v=""/>
  </r>
  <r>
    <x v="0"/>
    <x v="1"/>
    <x v="2"/>
    <x v="0"/>
    <s v="EC.15149.P"/>
    <s v="6006385 P100"/>
    <d v="2023-12-31T00:00:00"/>
    <d v="2024-01-10T00:00:00"/>
    <x v="3"/>
    <s v="951100"/>
    <s v=""/>
    <n v="0"/>
    <s v="0"/>
    <n v="50.15"/>
    <s v="0"/>
    <s v="AST Mgt Portf Sys / CAPEX"/>
    <s v=""/>
    <s v=""/>
  </r>
  <r>
    <x v="0"/>
    <x v="1"/>
    <x v="2"/>
    <x v="0"/>
    <s v="EC.15149.P"/>
    <s v="6006385 P420"/>
    <d v="2024-01-31T00:00:00"/>
    <d v="2024-02-01T00:00:00"/>
    <x v="6"/>
    <s v="951100"/>
    <s v=""/>
    <n v="0"/>
    <s v="0"/>
    <n v="45.32"/>
    <s v="0"/>
    <s v="LRG Land &amp; Approvals / CAPEX"/>
    <s v=""/>
    <s v=""/>
  </r>
  <r>
    <x v="0"/>
    <x v="0"/>
    <x v="2"/>
    <x v="0"/>
    <s v="EC.15149.P"/>
    <s v="6006385 P110"/>
    <d v="2025-06-30T00:00:00"/>
    <d v="2025-07-01T00:00:00"/>
    <x v="7"/>
    <s v="951100"/>
    <s v=""/>
    <n v="0"/>
    <s v="0"/>
    <n v="41.4"/>
    <s v="0"/>
    <s v="DEL Project Controls / CAPEX"/>
    <s v=""/>
    <s v=""/>
  </r>
  <r>
    <x v="0"/>
    <x v="1"/>
    <x v="2"/>
    <x v="0"/>
    <s v="EC.15149.P"/>
    <s v="6006385 P100"/>
    <d v="2024-03-31T00:00:00"/>
    <d v="2024-04-02T00:00:00"/>
    <x v="3"/>
    <s v="951100"/>
    <s v=""/>
    <n v="0"/>
    <s v="0"/>
    <n v="40.5"/>
    <s v="0"/>
    <s v="DEL Comm Cont &amp; Cost / CAPEX"/>
    <s v=""/>
    <s v=""/>
  </r>
  <r>
    <x v="0"/>
    <x v="1"/>
    <x v="2"/>
    <x v="0"/>
    <s v="EC.15149.P"/>
    <s v="6006385 P110"/>
    <d v="2023-12-31T00:00:00"/>
    <d v="2024-01-10T00:00:00"/>
    <x v="7"/>
    <s v="951100"/>
    <s v=""/>
    <n v="0"/>
    <s v="0"/>
    <n v="34.31"/>
    <s v="0"/>
    <s v="NWK Capability / CAPEX"/>
    <s v=""/>
    <s v=""/>
  </r>
  <r>
    <x v="0"/>
    <x v="1"/>
    <x v="2"/>
    <x v="0"/>
    <s v="EC.15149.P"/>
    <s v="6006385 P110"/>
    <d v="2024-01-31T00:00:00"/>
    <d v="2024-02-01T00:00:00"/>
    <x v="7"/>
    <s v="951100"/>
    <s v=""/>
    <n v="0"/>
    <s v="0"/>
    <n v="30.21"/>
    <s v="0"/>
    <s v="DEL Comm Cont &amp; Cost / CAPEX"/>
    <s v=""/>
    <s v=""/>
  </r>
  <r>
    <x v="0"/>
    <x v="1"/>
    <x v="2"/>
    <x v="0"/>
    <s v="EC.15149.P"/>
    <s v="6006385 P140"/>
    <d v="2023-12-31T00:00:00"/>
    <d v="2024-01-10T00:00:00"/>
    <x v="8"/>
    <s v="951100"/>
    <s v=""/>
    <n v="0"/>
    <s v="0"/>
    <n v="27.05"/>
    <s v="0"/>
    <s v="DEL Comm Cont &amp; Cost / CAPEX"/>
    <s v=""/>
    <s v=""/>
  </r>
  <r>
    <x v="0"/>
    <x v="0"/>
    <x v="2"/>
    <x v="0"/>
    <s v="EC.15149.P"/>
    <s v="6006385 P110"/>
    <d v="2025-05-31T00:00:00"/>
    <d v="2025-06-02T00:00:00"/>
    <x v="7"/>
    <s v="951100"/>
    <s v=""/>
    <n v="0"/>
    <s v="0"/>
    <n v="20.05"/>
    <s v="0"/>
    <s v="DEL Project Controls / CAPEX"/>
    <s v=""/>
    <s v=""/>
  </r>
  <r>
    <x v="0"/>
    <x v="0"/>
    <x v="2"/>
    <x v="0"/>
    <s v="EC.15149.P"/>
    <s v="6006385 P195 0030"/>
    <d v="2025-03-31T00:00:00"/>
    <d v="2025-03-31T00:00:00"/>
    <x v="5"/>
    <s v="891000"/>
    <s v=""/>
    <n v="0"/>
    <s v="0"/>
    <n v="17.03"/>
    <s v="0"/>
    <s v="F&amp;T Proc Oncost"/>
    <s v=""/>
    <s v=""/>
  </r>
  <r>
    <x v="0"/>
    <x v="0"/>
    <x v="2"/>
    <x v="0"/>
    <s v="EC.15149.P"/>
    <s v="6006385 P110"/>
    <d v="2025-03-31T00:00:00"/>
    <d v="2025-04-01T00:00:00"/>
    <x v="7"/>
    <s v="951100"/>
    <s v=""/>
    <n v="0"/>
    <s v="0"/>
    <n v="16.190000000000001"/>
    <s v="0"/>
    <s v="AST Mgt Portf Sys / CAPEX"/>
    <s v=""/>
    <s v=""/>
  </r>
  <r>
    <x v="0"/>
    <x v="1"/>
    <x v="2"/>
    <x v="0"/>
    <s v="EC.15149.P"/>
    <s v="6006385 P420"/>
    <d v="2023-10-31T00:00:00"/>
    <d v="2023-11-01T00:00:00"/>
    <x v="6"/>
    <s v="951100"/>
    <s v=""/>
    <n v="0"/>
    <s v="0"/>
    <n v="11.62"/>
    <s v="0"/>
    <s v="LRG Land &amp; Approvals / CAPEX"/>
    <s v=""/>
    <s v=""/>
  </r>
  <r>
    <x v="0"/>
    <x v="1"/>
    <x v="2"/>
    <x v="0"/>
    <s v="EC.15149.P"/>
    <s v="6006385 P420"/>
    <d v="2024-04-30T00:00:00"/>
    <d v="2024-05-01T00:00:00"/>
    <x v="6"/>
    <s v="951100"/>
    <s v=""/>
    <n v="0"/>
    <s v="0"/>
    <n v="4.25"/>
    <s v="0"/>
    <s v="LRG Land &amp; Approvals / CAPEX"/>
    <s v=""/>
    <s v=""/>
  </r>
  <r>
    <x v="0"/>
    <x v="1"/>
    <x v="2"/>
    <x v="0"/>
    <s v="EC.15149.P"/>
    <s v="6006385 P420"/>
    <d v="2024-05-31T00:00:00"/>
    <d v="2024-06-03T00:00:00"/>
    <x v="6"/>
    <s v="951100"/>
    <s v=""/>
    <n v="0"/>
    <s v="0"/>
    <n v="3.15"/>
    <s v="0"/>
    <s v="LRG Land &amp; Approvals / CAPEX"/>
    <s v=""/>
    <s v=""/>
  </r>
  <r>
    <x v="0"/>
    <x v="0"/>
    <x v="2"/>
    <x v="0"/>
    <s v="EC.15149.P"/>
    <s v="6006385 P100"/>
    <d v="2025-05-31T00:00:00"/>
    <d v="2025-06-02T00:00:00"/>
    <x v="3"/>
    <s v="951100"/>
    <s v=""/>
    <n v="0"/>
    <s v="0"/>
    <n v="3.01"/>
    <s v="0"/>
    <s v="DEL Reg Portfolio / CAPEX"/>
    <s v=""/>
    <s v=""/>
  </r>
  <r>
    <x v="0"/>
    <x v="0"/>
    <x v="2"/>
    <x v="0"/>
    <s v="EC.15149.P"/>
    <s v="6006385 P100"/>
    <d v="2024-12-31T00:00:00"/>
    <d v="2025-01-09T00:00:00"/>
    <x v="3"/>
    <s v="951100"/>
    <s v=""/>
    <n v="0"/>
    <s v="0"/>
    <n v="1.66"/>
    <s v="0"/>
    <s v="DEL Contracted Del / CAPEX"/>
    <s v=""/>
    <s v=""/>
  </r>
  <r>
    <x v="0"/>
    <x v="1"/>
    <x v="2"/>
    <x v="0"/>
    <s v="EC.15149.P"/>
    <s v="6006385 P420"/>
    <d v="2024-02-29T00:00:00"/>
    <d v="2024-03-01T00:00:00"/>
    <x v="6"/>
    <s v="951100"/>
    <s v=""/>
    <n v="0"/>
    <s v="0"/>
    <n v="1.64"/>
    <s v="0"/>
    <s v="LRG Land &amp; Approvals / CAPEX"/>
    <s v=""/>
    <s v=""/>
  </r>
  <r>
    <x v="0"/>
    <x v="0"/>
    <x v="2"/>
    <x v="0"/>
    <s v="EC.15149.P"/>
    <s v="6006385 P110"/>
    <d v="2024-12-31T00:00:00"/>
    <d v="2025-01-09T00:00:00"/>
    <x v="7"/>
    <s v="951100"/>
    <s v=""/>
    <n v="0"/>
    <s v="0"/>
    <n v="1.17"/>
    <s v="0"/>
    <s v="DEL Project Controls / CAPEX"/>
    <s v=""/>
    <s v=""/>
  </r>
  <r>
    <x v="0"/>
    <x v="0"/>
    <x v="2"/>
    <x v="0"/>
    <s v="EC.15149.P"/>
    <s v="6006385 P100"/>
    <d v="2024-12-31T00:00:00"/>
    <d v="2025-01-09T00:00:00"/>
    <x v="3"/>
    <s v="951100"/>
    <s v=""/>
    <n v="0"/>
    <s v="0"/>
    <n v="0.15"/>
    <s v="0"/>
    <s v="NWK Planning / CAPEX"/>
    <s v=""/>
    <s v=""/>
  </r>
  <r>
    <x v="0"/>
    <x v="1"/>
    <x v="2"/>
    <x v="0"/>
    <s v="EC.15149.P"/>
    <s v="6006385 P190"/>
    <d v="2024-02-29T00:00:00"/>
    <d v="2024-03-04T00:00:00"/>
    <x v="4"/>
    <s v="951100"/>
    <s v=""/>
    <n v="0"/>
    <s v="0"/>
    <n v="-0.03"/>
    <s v="0"/>
    <s v="NWK Capability / CAPEX"/>
    <s v=""/>
    <s v=""/>
  </r>
  <r>
    <x v="0"/>
    <x v="1"/>
    <x v="2"/>
    <x v="0"/>
    <s v="EC.15149.P"/>
    <s v="6006385 P420"/>
    <d v="2024-02-29T00:00:00"/>
    <d v="2024-03-04T00:00:00"/>
    <x v="6"/>
    <s v="951100"/>
    <s v=""/>
    <n v="0"/>
    <s v="0"/>
    <n v="-0.15"/>
    <s v="0"/>
    <s v="LRG Land &amp; Approvals / CAPEX"/>
    <s v=""/>
    <s v=""/>
  </r>
  <r>
    <x v="0"/>
    <x v="1"/>
    <x v="2"/>
    <x v="0"/>
    <s v="EC.15149.P"/>
    <s v="6006385 P110"/>
    <d v="2024-02-29T00:00:00"/>
    <d v="2024-03-04T00:00:00"/>
    <x v="7"/>
    <s v="951100"/>
    <s v=""/>
    <n v="0"/>
    <s v="0"/>
    <n v="-0.32"/>
    <s v="0"/>
    <s v="NWK Capability / CAPEX"/>
    <s v=""/>
    <s v=""/>
  </r>
  <r>
    <x v="0"/>
    <x v="0"/>
    <x v="2"/>
    <x v="0"/>
    <s v="EC.15149.P"/>
    <s v="6006385 P110"/>
    <d v="2024-10-31T00:00:00"/>
    <d v="2024-11-01T00:00:00"/>
    <x v="7"/>
    <s v="951100"/>
    <s v=""/>
    <n v="0"/>
    <s v="0"/>
    <n v="-1.26"/>
    <s v="0"/>
    <s v="DEL Project Controls / CAPEX"/>
    <s v=""/>
    <s v=""/>
  </r>
  <r>
    <x v="0"/>
    <x v="0"/>
    <x v="2"/>
    <x v="0"/>
    <s v="EC.15149.P"/>
    <s v="6006385 P100"/>
    <d v="2024-10-31T00:00:00"/>
    <d v="2024-11-01T00:00:00"/>
    <x v="3"/>
    <s v="951100"/>
    <s v=""/>
    <n v="0"/>
    <s v="0"/>
    <n v="-2.5"/>
    <s v="0"/>
    <s v="DEL Mjr Pr Exec / CAPEX"/>
    <s v=""/>
    <s v=""/>
  </r>
  <r>
    <x v="0"/>
    <x v="1"/>
    <x v="2"/>
    <x v="0"/>
    <s v="EC.15149.P"/>
    <s v="6006385 P100"/>
    <d v="2024-02-29T00:00:00"/>
    <d v="2024-03-04T00:00:00"/>
    <x v="3"/>
    <s v="951100"/>
    <s v=""/>
    <n v="0"/>
    <s v="0"/>
    <n v="-3.39"/>
    <s v="0"/>
    <s v="NWK Planning / CAPEX"/>
    <s v=""/>
    <s v=""/>
  </r>
  <r>
    <x v="0"/>
    <x v="1"/>
    <x v="2"/>
    <x v="0"/>
    <s v="EC.15149.P"/>
    <s v="6006385 P190"/>
    <d v="2024-02-29T00:00:00"/>
    <d v="2024-03-01T00:00:00"/>
    <x v="4"/>
    <s v="951100"/>
    <s v=""/>
    <n v="0"/>
    <s v="0"/>
    <n v="-5.87"/>
    <s v="0"/>
    <s v="NWK Capability / CAPEX"/>
    <s v=""/>
    <s v=""/>
  </r>
  <r>
    <x v="0"/>
    <x v="1"/>
    <x v="2"/>
    <x v="0"/>
    <s v="EC.15149.P"/>
    <s v="6006385 P110"/>
    <d v="2024-01-31T00:00:00"/>
    <d v="2024-02-01T00:00:00"/>
    <x v="7"/>
    <s v="951100"/>
    <s v=""/>
    <n v="0"/>
    <s v="0"/>
    <n v="-6.51"/>
    <s v="0"/>
    <s v="NWK Capability / CAPEX"/>
    <s v=""/>
    <s v=""/>
  </r>
  <r>
    <x v="0"/>
    <x v="0"/>
    <x v="2"/>
    <x v="0"/>
    <s v="EC.15149.P"/>
    <s v="6006385 P110"/>
    <d v="2024-09-30T00:00:00"/>
    <d v="2024-10-01T00:00:00"/>
    <x v="7"/>
    <s v="951100"/>
    <s v=""/>
    <n v="0"/>
    <s v="0"/>
    <n v="-6.57"/>
    <s v="0"/>
    <s v="DEL Project Controls / CAPEX"/>
    <s v=""/>
    <s v=""/>
  </r>
  <r>
    <x v="0"/>
    <x v="1"/>
    <x v="2"/>
    <x v="0"/>
    <s v="EC.15149.P"/>
    <s v="6006385 P420"/>
    <d v="2023-11-30T00:00:00"/>
    <d v="2023-12-01T00:00:00"/>
    <x v="6"/>
    <s v="951100"/>
    <s v=""/>
    <n v="0"/>
    <s v="0"/>
    <n v="-11.92"/>
    <s v="0"/>
    <s v="LRG Land &amp; Approvals / CAPEX"/>
    <s v=""/>
    <s v=""/>
  </r>
  <r>
    <x v="0"/>
    <x v="0"/>
    <x v="2"/>
    <x v="0"/>
    <s v="EC.15149.P"/>
    <s v="6006385 P110"/>
    <d v="2025-06-30T00:00:00"/>
    <d v="2025-07-03T00:00:00"/>
    <x v="7"/>
    <s v="951100"/>
    <s v=""/>
    <n v="0"/>
    <s v="0"/>
    <n v="-15.36"/>
    <s v="0"/>
    <s v="DEL Project Controls / CAPEX"/>
    <s v=""/>
    <s v=""/>
  </r>
  <r>
    <x v="0"/>
    <x v="1"/>
    <x v="2"/>
    <x v="0"/>
    <s v="EC.15149.P"/>
    <s v="6006385 P140"/>
    <d v="2024-05-31T00:00:00"/>
    <d v="2024-06-03T00:00:00"/>
    <x v="8"/>
    <s v="951100"/>
    <s v=""/>
    <n v="0"/>
    <s v="0"/>
    <n v="-16.059999999999999"/>
    <s v="0"/>
    <s v="LRG Legal / CAPEX"/>
    <s v=""/>
    <s v=""/>
  </r>
  <r>
    <x v="0"/>
    <x v="1"/>
    <x v="2"/>
    <x v="0"/>
    <s v="EC.15149.P"/>
    <s v="6006385 P420"/>
    <d v="2023-08-31T00:00:00"/>
    <d v="2023-09-01T00:00:00"/>
    <x v="6"/>
    <s v="951100"/>
    <s v=""/>
    <n v="0"/>
    <s v="0"/>
    <n v="-20.82"/>
    <s v="0"/>
    <s v="LRG Land &amp; Approvals / CAPEX"/>
    <s v=""/>
    <s v=""/>
  </r>
  <r>
    <x v="0"/>
    <x v="1"/>
    <x v="2"/>
    <x v="0"/>
    <s v="EC.15149.P"/>
    <s v="6006385 P420"/>
    <d v="2023-09-30T00:00:00"/>
    <d v="2023-10-03T00:00:00"/>
    <x v="6"/>
    <s v="951100"/>
    <s v=""/>
    <n v="0"/>
    <s v="0"/>
    <n v="-22.02"/>
    <s v="0"/>
    <s v="LRG Land &amp; Approvals / CAPEX"/>
    <s v=""/>
    <s v=""/>
  </r>
  <r>
    <x v="0"/>
    <x v="0"/>
    <x v="2"/>
    <x v="0"/>
    <s v="EC.15149.P"/>
    <s v="6006385 P110"/>
    <d v="2024-08-31T00:00:00"/>
    <d v="2024-09-02T00:00:00"/>
    <x v="7"/>
    <s v="951100"/>
    <s v=""/>
    <n v="0"/>
    <s v="0"/>
    <n v="-22.88"/>
    <s v="0"/>
    <s v="DEL Project Controls / CAPEX"/>
    <s v=""/>
    <s v=""/>
  </r>
  <r>
    <x v="0"/>
    <x v="1"/>
    <x v="2"/>
    <x v="0"/>
    <s v="EC.15149.P"/>
    <s v="6006385 P140"/>
    <d v="2023-10-31T00:00:00"/>
    <d v="2023-11-01T00:00:00"/>
    <x v="8"/>
    <s v="951100"/>
    <s v=""/>
    <n v="0"/>
    <s v="0"/>
    <n v="-24.32"/>
    <s v="0"/>
    <s v="DEL Comm Cont &amp; Cost / CAPEX"/>
    <s v=""/>
    <s v=""/>
  </r>
  <r>
    <x v="0"/>
    <x v="0"/>
    <x v="2"/>
    <x v="0"/>
    <s v="EC.15149.P"/>
    <s v="6006385 P420"/>
    <d v="2024-08-31T00:00:00"/>
    <d v="2024-09-02T00:00:00"/>
    <x v="6"/>
    <s v="951100"/>
    <s v=""/>
    <n v="0"/>
    <s v="0"/>
    <n v="-27.5"/>
    <s v="0"/>
    <s v="LRG Land &amp; Approvals / CAPEX"/>
    <s v=""/>
    <s v=""/>
  </r>
  <r>
    <x v="0"/>
    <x v="0"/>
    <x v="2"/>
    <x v="0"/>
    <s v="EC.15149.P"/>
    <s v="6006385 P190"/>
    <d v="2024-07-31T00:00:00"/>
    <d v="2024-08-01T00:00:00"/>
    <x v="4"/>
    <s v="951100"/>
    <s v=""/>
    <n v="0"/>
    <s v="0"/>
    <n v="-28.51"/>
    <s v="0"/>
    <s v="NWK Capability / CAPEX"/>
    <s v=""/>
    <s v=""/>
  </r>
  <r>
    <x v="0"/>
    <x v="1"/>
    <x v="2"/>
    <x v="0"/>
    <s v="EC.15149.P"/>
    <s v="6006385 P100"/>
    <d v="2023-10-31T00:00:00"/>
    <d v="2023-11-01T00:00:00"/>
    <x v="3"/>
    <s v="951100"/>
    <s v=""/>
    <n v="0"/>
    <s v="0"/>
    <n v="-46.21"/>
    <s v="0"/>
    <s v="DEL Comm Cont &amp; Cost / CAPEX"/>
    <s v=""/>
    <s v=""/>
  </r>
  <r>
    <x v="0"/>
    <x v="0"/>
    <x v="2"/>
    <x v="0"/>
    <s v="EC.15149.P"/>
    <s v="6006385 P100"/>
    <d v="2025-05-31T00:00:00"/>
    <d v="2025-06-02T00:00:00"/>
    <x v="3"/>
    <s v="951100"/>
    <s v=""/>
    <n v="0"/>
    <s v="0"/>
    <n v="-46.9"/>
    <s v="0"/>
    <s v="AST Mgt Portf Sys / CAPEX"/>
    <s v=""/>
    <s v=""/>
  </r>
  <r>
    <x v="0"/>
    <x v="1"/>
    <x v="2"/>
    <x v="0"/>
    <s v="EC.15149.P"/>
    <s v="6006385 P100"/>
    <d v="2023-09-30T00:00:00"/>
    <d v="2023-10-03T00:00:00"/>
    <x v="3"/>
    <s v="951100"/>
    <s v=""/>
    <n v="0"/>
    <s v="0"/>
    <n v="-48.61"/>
    <s v="0"/>
    <s v="DEL Comm Cont &amp; Cost / CAPEX"/>
    <s v=""/>
    <s v=""/>
  </r>
  <r>
    <x v="0"/>
    <x v="1"/>
    <x v="2"/>
    <x v="0"/>
    <s v="EC.15149.P"/>
    <s v="6006385 P110"/>
    <d v="2024-02-29T00:00:00"/>
    <d v="2024-03-01T00:00:00"/>
    <x v="7"/>
    <s v="951100"/>
    <s v=""/>
    <n v="0"/>
    <s v="0"/>
    <n v="-49.87"/>
    <s v="0"/>
    <s v="NWK Capability / CAPEX"/>
    <s v=""/>
    <s v=""/>
  </r>
  <r>
    <x v="0"/>
    <x v="0"/>
    <x v="2"/>
    <x v="0"/>
    <s v="EC.15149.P"/>
    <s v="6006385 P100"/>
    <d v="2025-06-30T00:00:00"/>
    <d v="2025-07-03T00:00:00"/>
    <x v="3"/>
    <s v="951100"/>
    <s v=""/>
    <n v="0"/>
    <s v="0"/>
    <n v="-54.88"/>
    <s v="0"/>
    <s v="DEL Reg Portfolio / CAPEX"/>
    <s v=""/>
    <s v=""/>
  </r>
  <r>
    <x v="0"/>
    <x v="1"/>
    <x v="2"/>
    <x v="0"/>
    <s v="EC.15149.P"/>
    <s v="6006385 P140"/>
    <d v="2023-11-30T00:00:00"/>
    <d v="2023-12-01T00:00:00"/>
    <x v="8"/>
    <s v="951100"/>
    <s v=""/>
    <n v="0"/>
    <s v="0"/>
    <n v="-68.239999999999995"/>
    <s v="0"/>
    <s v="DEL Comm Cont &amp; Cost / CAPEX"/>
    <s v=""/>
    <s v=""/>
  </r>
  <r>
    <x v="0"/>
    <x v="1"/>
    <x v="2"/>
    <x v="0"/>
    <s v="EC.15149.P"/>
    <s v="6006385 P110"/>
    <d v="2023-09-30T00:00:00"/>
    <d v="2023-10-03T00:00:00"/>
    <x v="7"/>
    <s v="951100"/>
    <s v=""/>
    <n v="0"/>
    <s v="0"/>
    <n v="-70.69"/>
    <s v="0"/>
    <s v="DEL Project Controls / CAPEX"/>
    <s v=""/>
    <s v=""/>
  </r>
  <r>
    <x v="0"/>
    <x v="1"/>
    <x v="2"/>
    <x v="0"/>
    <s v="EC.15149.P"/>
    <s v="6006385 P170"/>
    <d v="2023-11-30T00:00:00"/>
    <d v="2023-12-01T00:00:00"/>
    <x v="9"/>
    <s v="951100"/>
    <s v=""/>
    <n v="0"/>
    <s v="0"/>
    <n v="-74.540000000000006"/>
    <s v="0"/>
    <s v="LRG Legal / CAPEX"/>
    <s v=""/>
    <s v=""/>
  </r>
  <r>
    <x v="0"/>
    <x v="0"/>
    <x v="2"/>
    <x v="0"/>
    <s v="EC.15149.P"/>
    <s v="6006385 P110"/>
    <d v="2024-07-31T00:00:00"/>
    <d v="2024-08-01T00:00:00"/>
    <x v="7"/>
    <s v="951100"/>
    <s v=""/>
    <n v="0"/>
    <s v="0"/>
    <n v="-83.99"/>
    <s v="0"/>
    <s v="DEL Project Controls / CAPEX"/>
    <s v=""/>
    <s v=""/>
  </r>
  <r>
    <x v="0"/>
    <x v="0"/>
    <x v="2"/>
    <x v="0"/>
    <s v="EC.15149.P"/>
    <s v="6006385 P190"/>
    <d v="2025-05-31T00:00:00"/>
    <d v="2025-06-02T00:00:00"/>
    <x v="4"/>
    <s v="951100"/>
    <s v=""/>
    <n v="0"/>
    <s v="0"/>
    <n v="-97.91"/>
    <s v="0"/>
    <s v="NWK Capability / CAPEX"/>
    <s v=""/>
    <s v=""/>
  </r>
  <r>
    <x v="0"/>
    <x v="1"/>
    <x v="2"/>
    <x v="0"/>
    <s v="EC.15149.P"/>
    <s v="6006385 P100"/>
    <d v="2023-08-31T00:00:00"/>
    <d v="2023-09-01T00:00:00"/>
    <x v="3"/>
    <s v="951100"/>
    <s v=""/>
    <n v="0"/>
    <s v="0"/>
    <n v="-156.1"/>
    <s v="0"/>
    <s v="DEL Comm Cont &amp; Cost / CAPEX"/>
    <s v=""/>
    <s v=""/>
  </r>
  <r>
    <x v="0"/>
    <x v="1"/>
    <x v="2"/>
    <x v="0"/>
    <s v="EC.15149.P"/>
    <s v="6006385 P110"/>
    <d v="2023-11-30T00:00:00"/>
    <d v="2023-12-01T00:00:00"/>
    <x v="7"/>
    <s v="951100"/>
    <s v=""/>
    <n v="0"/>
    <s v="0"/>
    <n v="-176.39"/>
    <s v="0"/>
    <s v="NWK Capability / CAPEX"/>
    <s v=""/>
    <s v=""/>
  </r>
  <r>
    <x v="0"/>
    <x v="0"/>
    <x v="0"/>
    <x v="0"/>
    <s v="EC.15149.P"/>
    <s v="6006385 P170"/>
    <d v="2025-06-11T00:00:00"/>
    <d v="2025-06-11T00:00:00"/>
    <x v="9"/>
    <s v="609995"/>
    <s v=""/>
    <n v="0"/>
    <s v="0"/>
    <n v="-202.33"/>
    <s v="0"/>
    <s v=""/>
    <s v=""/>
    <s v=""/>
  </r>
  <r>
    <x v="0"/>
    <x v="1"/>
    <x v="2"/>
    <x v="0"/>
    <s v="EC.15149.P"/>
    <s v="6006385 P110"/>
    <d v="2023-10-31T00:00:00"/>
    <d v="2023-11-01T00:00:00"/>
    <x v="7"/>
    <s v="951100"/>
    <s v=""/>
    <n v="0"/>
    <s v="0"/>
    <n v="-218.7"/>
    <s v="0"/>
    <s v="NWK Capability / CAPEX"/>
    <s v=""/>
    <s v=""/>
  </r>
  <r>
    <x v="0"/>
    <x v="0"/>
    <x v="2"/>
    <x v="0"/>
    <s v="EC.15149.P"/>
    <s v="6006385 P100"/>
    <d v="2025-03-07T00:00:00"/>
    <d v="2025-03-07T00:00:00"/>
    <x v="3"/>
    <s v="951100"/>
    <s v=""/>
    <n v="-1"/>
    <s v="0"/>
    <n v="-227.04"/>
    <s v="510159"/>
    <s v="NWK Planning / CAPEX"/>
    <s v=""/>
    <s v=""/>
  </r>
  <r>
    <x v="0"/>
    <x v="1"/>
    <x v="2"/>
    <x v="0"/>
    <s v="EC.15149.P"/>
    <s v="6006385 P100"/>
    <d v="2024-04-04T00:00:00"/>
    <d v="2024-04-05T00:00:00"/>
    <x v="3"/>
    <s v="951100"/>
    <s v=""/>
    <n v="-1"/>
    <s v="0"/>
    <n v="-283.17"/>
    <s v="510159"/>
    <s v="NWK Planning / CAPEX"/>
    <s v=""/>
    <s v=""/>
  </r>
  <r>
    <x v="0"/>
    <x v="0"/>
    <x v="2"/>
    <x v="0"/>
    <s v="EC.15149.P"/>
    <s v="6006385 P420"/>
    <d v="2024-07-31T00:00:00"/>
    <d v="2024-08-01T00:00:00"/>
    <x v="6"/>
    <s v="951100"/>
    <s v=""/>
    <n v="0"/>
    <s v="0"/>
    <n v="-291.45"/>
    <s v="0"/>
    <s v="LRG Land &amp; Approvals / CAPEX"/>
    <s v=""/>
    <s v=""/>
  </r>
  <r>
    <x v="0"/>
    <x v="0"/>
    <x v="2"/>
    <x v="0"/>
    <s v="EC.15149.P"/>
    <s v="6006385 P100"/>
    <d v="2025-06-30T00:00:00"/>
    <d v="2025-07-03T00:00:00"/>
    <x v="3"/>
    <s v="951100"/>
    <s v=""/>
    <n v="0"/>
    <s v="0"/>
    <n v="-310.79000000000002"/>
    <s v="0"/>
    <s v="NWK Planning / CAPEX"/>
    <s v=""/>
    <s v=""/>
  </r>
  <r>
    <x v="0"/>
    <x v="1"/>
    <x v="2"/>
    <x v="0"/>
    <s v="EC.15149.P"/>
    <s v="6006385 P110"/>
    <d v="2023-08-31T00:00:00"/>
    <d v="2023-09-01T00:00:00"/>
    <x v="7"/>
    <s v="951100"/>
    <s v=""/>
    <n v="0"/>
    <s v="0"/>
    <n v="-349.02"/>
    <s v="0"/>
    <s v="DEL Project Controls / CAPEX"/>
    <s v=""/>
    <s v=""/>
  </r>
  <r>
    <x v="0"/>
    <x v="0"/>
    <x v="2"/>
    <x v="0"/>
    <s v="EC.15149.P"/>
    <s v="6006385 P190"/>
    <d v="2024-08-31T00:00:00"/>
    <d v="2024-09-02T00:00:00"/>
    <x v="4"/>
    <s v="951100"/>
    <s v=""/>
    <n v="0"/>
    <s v="0"/>
    <n v="-374.7"/>
    <s v="0"/>
    <s v="NWK Capability / CAPEX"/>
    <s v=""/>
    <s v=""/>
  </r>
  <r>
    <x v="0"/>
    <x v="1"/>
    <x v="2"/>
    <x v="0"/>
    <s v="EC.15149.P"/>
    <s v="6006385 P110"/>
    <d v="2023-09-30T00:00:00"/>
    <d v="2023-10-03T00:00:00"/>
    <x v="7"/>
    <s v="951100"/>
    <s v=""/>
    <n v="0"/>
    <s v="0"/>
    <n v="-375.93"/>
    <s v="0"/>
    <s v="NWK Capability / CAPEX"/>
    <s v=""/>
    <s v=""/>
  </r>
  <r>
    <x v="0"/>
    <x v="1"/>
    <x v="2"/>
    <x v="0"/>
    <s v="EC.15149.P"/>
    <s v="6006385 P190"/>
    <d v="2024-04-24T00:00:00"/>
    <d v="2024-04-24T00:00:00"/>
    <x v="4"/>
    <s v="951100"/>
    <s v=""/>
    <n v="-2.5"/>
    <s v="0"/>
    <n v="-650.29999999999995"/>
    <s v="503406"/>
    <s v="NWK Capability / CAPEX"/>
    <s v=""/>
    <s v=""/>
  </r>
  <r>
    <x v="0"/>
    <x v="0"/>
    <x v="2"/>
    <x v="0"/>
    <s v="EC.15149.P"/>
    <s v="6006385 P100"/>
    <d v="2024-08-31T00:00:00"/>
    <d v="2024-09-02T00:00:00"/>
    <x v="3"/>
    <s v="951100"/>
    <s v=""/>
    <n v="0"/>
    <s v="0"/>
    <n v="-676.11"/>
    <s v="0"/>
    <s v="NWK Planning / CAPEX"/>
    <s v=""/>
    <s v=""/>
  </r>
  <r>
    <x v="0"/>
    <x v="0"/>
    <x v="2"/>
    <x v="0"/>
    <s v="EC.15149.P"/>
    <s v="6006385 P100"/>
    <d v="2024-07-31T00:00:00"/>
    <d v="2024-07-31T00:00:00"/>
    <x v="3"/>
    <s v="951100"/>
    <s v=""/>
    <n v="-3"/>
    <s v="0"/>
    <n v="-681.12"/>
    <s v="510159"/>
    <s v="NWK Planning / CAPEX"/>
    <s v=""/>
    <s v=""/>
  </r>
  <r>
    <x v="0"/>
    <x v="0"/>
    <x v="2"/>
    <x v="0"/>
    <s v="EC.15149.P"/>
    <s v="6006385 P100"/>
    <d v="2025-05-31T00:00:00"/>
    <d v="2025-06-02T00:00:00"/>
    <x v="3"/>
    <s v="951100"/>
    <s v=""/>
    <n v="0"/>
    <s v="0"/>
    <n v="-709.67"/>
    <s v="0"/>
    <s v="NWK Planning / CAPEX"/>
    <s v=""/>
    <s v=""/>
  </r>
  <r>
    <x v="0"/>
    <x v="0"/>
    <x v="2"/>
    <x v="0"/>
    <s v="EC.15149.P"/>
    <s v="6006385 P100"/>
    <d v="2025-06-27T00:00:00"/>
    <d v="2025-06-27T00:00:00"/>
    <x v="3"/>
    <s v="609995"/>
    <s v=""/>
    <n v="0"/>
    <s v="0"/>
    <n v="-908.16"/>
    <s v="0"/>
    <s v=""/>
    <s v=""/>
    <s v=""/>
  </r>
  <r>
    <x v="0"/>
    <x v="0"/>
    <x v="2"/>
    <x v="0"/>
    <s v="EC.15149.P"/>
    <s v="6006385 P100"/>
    <d v="2024-08-31T00:00:00"/>
    <d v="2024-09-02T00:00:00"/>
    <x v="3"/>
    <s v="951100"/>
    <s v=""/>
    <n v="0"/>
    <s v="0"/>
    <n v="-1182.1199999999999"/>
    <s v="0"/>
    <s v="DEL Executive / CAPEX"/>
    <s v=""/>
    <s v=""/>
  </r>
  <r>
    <x v="0"/>
    <x v="1"/>
    <x v="2"/>
    <x v="0"/>
    <s v="EC.15149.P"/>
    <s v="6006385 P100"/>
    <d v="2023-12-31T00:00:00"/>
    <d v="2024-01-10T00:00:00"/>
    <x v="3"/>
    <s v="951100"/>
    <s v=""/>
    <n v="0"/>
    <s v="0"/>
    <n v="-1914.97"/>
    <s v="0"/>
    <s v="NWK Planning / CAPEX"/>
    <s v=""/>
    <s v=""/>
  </r>
  <r>
    <x v="0"/>
    <x v="0"/>
    <x v="2"/>
    <x v="0"/>
    <s v="EC.15149.P"/>
    <s v="6006385 P100"/>
    <d v="2024-07-31T00:00:00"/>
    <d v="2024-08-01T00:00:00"/>
    <x v="3"/>
    <s v="951100"/>
    <s v=""/>
    <n v="0"/>
    <s v="0"/>
    <n v="-2021.11"/>
    <s v="0"/>
    <s v="DEL Executive / CAPEX"/>
    <s v=""/>
    <s v=""/>
  </r>
  <r>
    <x v="0"/>
    <x v="0"/>
    <x v="0"/>
    <x v="0"/>
    <s v="EC.15149.P"/>
    <s v="6006385 P140"/>
    <d v="2025-06-11T00:00:00"/>
    <d v="2025-06-11T00:00:00"/>
    <x v="8"/>
    <s v="609995"/>
    <s v=""/>
    <n v="0"/>
    <s v="0"/>
    <n v="-2168.85"/>
    <s v="0"/>
    <s v=""/>
    <s v=""/>
    <s v=""/>
  </r>
  <r>
    <x v="0"/>
    <x v="1"/>
    <x v="2"/>
    <x v="0"/>
    <s v="EC.15149.P"/>
    <s v="6006385 P100"/>
    <d v="2024-03-31T00:00:00"/>
    <d v="2024-04-02T00:00:00"/>
    <x v="3"/>
    <s v="951100"/>
    <s v=""/>
    <n v="0"/>
    <s v="0"/>
    <n v="-2464.17"/>
    <s v="0"/>
    <s v="NWK Planning / CAPEX"/>
    <s v=""/>
    <s v=""/>
  </r>
  <r>
    <x v="0"/>
    <x v="1"/>
    <x v="2"/>
    <x v="0"/>
    <s v="EC.15149.P"/>
    <s v="6006385 P100"/>
    <d v="2023-11-30T00:00:00"/>
    <d v="2023-12-01T00:00:00"/>
    <x v="3"/>
    <s v="951100"/>
    <s v=""/>
    <n v="0"/>
    <s v="0"/>
    <n v="-2711.77"/>
    <s v="0"/>
    <s v="NWK Planning / CAPEX"/>
    <s v=""/>
    <s v=""/>
  </r>
  <r>
    <x v="0"/>
    <x v="1"/>
    <x v="2"/>
    <x v="0"/>
    <s v="EC.15149.P"/>
    <s v="6006385 P100"/>
    <d v="2023-09-30T00:00:00"/>
    <d v="2023-10-03T00:00:00"/>
    <x v="3"/>
    <s v="951100"/>
    <s v=""/>
    <n v="0"/>
    <s v="0"/>
    <n v="-2954.61"/>
    <s v="0"/>
    <s v="NWK Planning / CAPEX"/>
    <s v=""/>
    <s v=""/>
  </r>
  <r>
    <x v="0"/>
    <x v="1"/>
    <x v="2"/>
    <x v="0"/>
    <s v="EC.15149.P"/>
    <s v="6006385 P100"/>
    <d v="2023-08-31T00:00:00"/>
    <d v="2023-09-01T00:00:00"/>
    <x v="3"/>
    <s v="951100"/>
    <s v=""/>
    <n v="0"/>
    <s v="0"/>
    <n v="-3663.68"/>
    <s v="0"/>
    <s v="NWK Planning / CAPEX"/>
    <s v=""/>
    <s v=""/>
  </r>
  <r>
    <x v="0"/>
    <x v="1"/>
    <x v="2"/>
    <x v="0"/>
    <s v="EC.15149.P"/>
    <s v="6006385 P100"/>
    <d v="2024-04-30T00:00:00"/>
    <d v="2024-05-01T00:00:00"/>
    <x v="3"/>
    <s v="951100"/>
    <s v=""/>
    <n v="0"/>
    <s v="0"/>
    <n v="-3847.47"/>
    <s v="0"/>
    <s v="NWK Planning / CAPEX"/>
    <s v=""/>
    <s v=""/>
  </r>
  <r>
    <x v="0"/>
    <x v="1"/>
    <x v="2"/>
    <x v="0"/>
    <s v="EC.15149.P"/>
    <s v="6006385 P100"/>
    <d v="2024-05-31T00:00:00"/>
    <d v="2024-06-03T00:00:00"/>
    <x v="3"/>
    <s v="951100"/>
    <s v=""/>
    <n v="0"/>
    <s v="0"/>
    <n v="-4552.22"/>
    <s v="0"/>
    <s v="NWK Planning / CAPEX"/>
    <s v=""/>
    <s v=""/>
  </r>
  <r>
    <x v="0"/>
    <x v="1"/>
    <x v="2"/>
    <x v="0"/>
    <s v="EC.15149.P"/>
    <s v="6006385 P100"/>
    <d v="2024-02-29T00:00:00"/>
    <d v="2024-03-01T00:00:00"/>
    <x v="3"/>
    <s v="951100"/>
    <s v=""/>
    <n v="0"/>
    <s v="0"/>
    <n v="-7719.59"/>
    <s v="0"/>
    <s v="NWK Planning / CAPEX"/>
    <s v=""/>
    <s v=""/>
  </r>
  <r>
    <x v="0"/>
    <x v="0"/>
    <x v="0"/>
    <x v="0"/>
    <s v="EC.15149.P"/>
    <s v="6006385 P195 0030"/>
    <d v="2025-06-11T00:00:00"/>
    <d v="2025-06-11T00:00:00"/>
    <x v="5"/>
    <s v="609995"/>
    <s v=""/>
    <n v="0"/>
    <s v="0"/>
    <n v="-10665.11"/>
    <s v="0"/>
    <s v=""/>
    <s v=""/>
    <s v=""/>
  </r>
  <r>
    <x v="0"/>
    <x v="0"/>
    <x v="0"/>
    <x v="0"/>
    <s v="EC.15149.P"/>
    <s v="6006385 P420"/>
    <d v="2025-06-11T00:00:00"/>
    <d v="2025-06-11T00:00:00"/>
    <x v="6"/>
    <s v="609995"/>
    <s v=""/>
    <n v="0"/>
    <s v="0"/>
    <n v="-13085.24"/>
    <s v="0"/>
    <s v=""/>
    <s v=""/>
    <s v=""/>
  </r>
  <r>
    <x v="0"/>
    <x v="0"/>
    <x v="0"/>
    <x v="0"/>
    <s v="EC.15149.P"/>
    <s v="6006385 P110"/>
    <d v="2025-06-11T00:00:00"/>
    <d v="2025-06-11T00:00:00"/>
    <x v="7"/>
    <s v="609995"/>
    <s v=""/>
    <n v="0"/>
    <s v="0"/>
    <n v="-31860.21"/>
    <s v="0"/>
    <s v=""/>
    <s v=""/>
    <s v=""/>
  </r>
  <r>
    <x v="0"/>
    <x v="0"/>
    <x v="0"/>
    <x v="0"/>
    <s v="EC.15149.P"/>
    <s v="6006385 P105 0010"/>
    <d v="2025-06-11T00:00:00"/>
    <d v="2025-06-11T00:00:00"/>
    <x v="2"/>
    <s v="609995"/>
    <s v=""/>
    <n v="0"/>
    <s v="0"/>
    <n v="-48480"/>
    <s v="0"/>
    <s v=""/>
    <s v=""/>
    <s v=""/>
  </r>
  <r>
    <x v="0"/>
    <x v="0"/>
    <x v="0"/>
    <x v="0"/>
    <s v="EC.15149.P"/>
    <s v="6006385 P245 0020"/>
    <d v="2025-06-11T00:00:00"/>
    <d v="2025-06-11T00:00:00"/>
    <x v="1"/>
    <s v="609995"/>
    <s v=""/>
    <n v="0"/>
    <s v="0"/>
    <n v="-81151.48"/>
    <s v="0"/>
    <s v=""/>
    <s v=""/>
    <s v=""/>
  </r>
  <r>
    <x v="0"/>
    <x v="0"/>
    <x v="0"/>
    <x v="0"/>
    <s v="EC.15149.P"/>
    <s v="6006385 P190"/>
    <d v="2025-06-11T00:00:00"/>
    <d v="2025-06-11T00:00:00"/>
    <x v="4"/>
    <s v="609995"/>
    <s v=""/>
    <n v="0"/>
    <s v="0"/>
    <n v="-174426.42"/>
    <s v="0"/>
    <s v=""/>
    <s v=""/>
    <s v=""/>
  </r>
  <r>
    <x v="0"/>
    <x v="0"/>
    <x v="0"/>
    <x v="0"/>
    <s v="EC.15149.P"/>
    <s v="6006385 P100"/>
    <d v="2025-06-11T00:00:00"/>
    <d v="2025-06-11T00:00:00"/>
    <x v="3"/>
    <s v="609995"/>
    <s v=""/>
    <n v="0"/>
    <s v="0"/>
    <n v="-566794.29"/>
    <s v="0"/>
    <s v=""/>
    <s v=""/>
    <s v=""/>
  </r>
  <r>
    <x v="0"/>
    <x v="0"/>
    <x v="3"/>
    <x v="0"/>
    <s v="EC.15149.P"/>
    <s v="6006385 P103"/>
    <d v="2025-06-11T00:00:00"/>
    <d v="2025-06-11T00:00:00"/>
    <x v="0"/>
    <s v="609993"/>
    <s v=""/>
    <n v="0"/>
    <s v="0"/>
    <n v="-581208"/>
    <s v="0"/>
    <s v=""/>
    <s v=""/>
    <s v=""/>
  </r>
  <r>
    <x v="1"/>
    <x v="3"/>
    <x v="2"/>
    <x v="2"/>
    <m/>
    <m/>
    <m/>
    <m/>
    <x v="10"/>
    <m/>
    <m/>
    <m/>
    <m/>
    <m/>
    <m/>
    <m/>
    <m/>
    <m/>
  </r>
  <r>
    <x v="2"/>
    <x v="0"/>
    <x v="0"/>
    <x v="0"/>
    <s v="EG.10052.1"/>
    <s v="6007080 0010"/>
    <d v="2025-06-11T00:00:00"/>
    <d v="2025-06-11T00:00:00"/>
    <x v="11"/>
    <s v="609995"/>
    <s v=""/>
    <n v="0"/>
    <s v="0"/>
    <n v="347625.93"/>
    <s v="0"/>
    <s v=""/>
    <s v=""/>
    <s v=""/>
  </r>
  <r>
    <x v="2"/>
    <x v="0"/>
    <x v="2"/>
    <x v="0"/>
    <s v="EG.10052.P"/>
    <s v="6007080 P100"/>
    <d v="2025-06-25T00:00:00"/>
    <d v="2025-06-25T00:00:00"/>
    <x v="3"/>
    <s v="951598"/>
    <s v=""/>
    <n v="31"/>
    <s v="0"/>
    <n v="7038.24"/>
    <s v="510159"/>
    <s v="NWK Planning / Opex Project Activit"/>
    <s v=""/>
    <s v=""/>
  </r>
  <r>
    <x v="2"/>
    <x v="0"/>
    <x v="2"/>
    <x v="0"/>
    <s v="EG.10052.P"/>
    <s v="6007080 P100"/>
    <d v="2025-06-30T00:00:00"/>
    <d v="2025-07-01T00:00:00"/>
    <x v="3"/>
    <s v="951598"/>
    <s v=""/>
    <n v="0"/>
    <s v="0"/>
    <n v="5955.18"/>
    <s v="0"/>
    <s v="NWK Planning / Opex Project Activit"/>
    <s v=""/>
    <s v=""/>
  </r>
  <r>
    <x v="2"/>
    <x v="2"/>
    <x v="2"/>
    <x v="0"/>
    <s v="EG.10052.P"/>
    <s v="6007080 P100"/>
    <d v="2025-07-25T00:00:00"/>
    <d v="2025-07-25T00:00:00"/>
    <x v="3"/>
    <s v="951598"/>
    <s v=""/>
    <n v="17.5"/>
    <s v="0"/>
    <n v="4037.78"/>
    <s v="510159"/>
    <s v="NWK Planning / Opex Project Activit"/>
    <s v=""/>
    <s v=""/>
  </r>
  <r>
    <x v="2"/>
    <x v="2"/>
    <x v="2"/>
    <x v="0"/>
    <s v="EG.10052.P"/>
    <s v="6007080 P100"/>
    <d v="2025-07-06T00:00:00"/>
    <d v="2025-07-06T00:00:00"/>
    <x v="3"/>
    <s v="951598"/>
    <s v=""/>
    <n v="15.5"/>
    <s v="0"/>
    <n v="3576.32"/>
    <s v="510159"/>
    <s v="NWK Planning / Opex Project Activit"/>
    <s v=""/>
    <s v=""/>
  </r>
  <r>
    <x v="2"/>
    <x v="0"/>
    <x v="2"/>
    <x v="0"/>
    <s v="EG.10052.P"/>
    <s v="6007080 P100"/>
    <d v="2025-06-19T00:00:00"/>
    <d v="2025-06-19T00:00:00"/>
    <x v="3"/>
    <s v="951598"/>
    <s v=""/>
    <n v="15.5"/>
    <s v="0"/>
    <n v="3519.12"/>
    <s v="510159"/>
    <s v="NWK Planning / Opex Project Activit"/>
    <s v=""/>
    <s v=""/>
  </r>
  <r>
    <x v="2"/>
    <x v="2"/>
    <x v="2"/>
    <x v="0"/>
    <s v="EG.10052.P"/>
    <s v="6007080 P100"/>
    <d v="2025-07-11T00:00:00"/>
    <d v="2025-07-11T00:00:00"/>
    <x v="3"/>
    <s v="951598"/>
    <s v=""/>
    <n v="15"/>
    <s v="0"/>
    <n v="3460.96"/>
    <s v="510159"/>
    <s v="NWK Planning / Opex Project Activit"/>
    <s v=""/>
    <s v=""/>
  </r>
  <r>
    <x v="2"/>
    <x v="2"/>
    <x v="2"/>
    <x v="0"/>
    <s v="EG.10052.P"/>
    <s v="6007080 P100"/>
    <d v="2025-07-17T00:00:00"/>
    <d v="2025-07-17T00:00:00"/>
    <x v="3"/>
    <s v="951598"/>
    <s v=""/>
    <n v="12"/>
    <s v="0"/>
    <n v="2768.77"/>
    <s v="510159"/>
    <s v="NWK Planning / Opex Project Activit"/>
    <s v=""/>
    <s v=""/>
  </r>
  <r>
    <x v="2"/>
    <x v="0"/>
    <x v="2"/>
    <x v="0"/>
    <s v="EG.10052.P"/>
    <s v="6007080 P110"/>
    <d v="2025-06-30T00:00:00"/>
    <d v="2025-07-01T00:00:00"/>
    <x v="7"/>
    <s v="951598"/>
    <s v=""/>
    <n v="0"/>
    <s v="0"/>
    <n v="1407.65"/>
    <s v="0"/>
    <s v="DEL Project Controls / Opex Project Activit"/>
    <s v=""/>
    <s v=""/>
  </r>
  <r>
    <x v="2"/>
    <x v="0"/>
    <x v="2"/>
    <x v="0"/>
    <s v="EG.10052.P"/>
    <s v="6007080 P110"/>
    <d v="2025-06-25T00:00:00"/>
    <d v="2025-06-25T00:00:00"/>
    <x v="7"/>
    <s v="951598"/>
    <s v=""/>
    <n v="5.25"/>
    <s v="0"/>
    <n v="1249.26"/>
    <s v="510147"/>
    <s v="DEL Project Controls / Opex Project Activit"/>
    <s v=""/>
    <s v=""/>
  </r>
  <r>
    <x v="2"/>
    <x v="2"/>
    <x v="2"/>
    <x v="0"/>
    <s v="EG.10052.P"/>
    <s v="6007080 P100"/>
    <d v="2025-07-20T00:00:00"/>
    <d v="2025-07-20T00:00:00"/>
    <x v="3"/>
    <s v="951598"/>
    <s v=""/>
    <n v="4"/>
    <s v="0"/>
    <n v="922.92"/>
    <s v="510159"/>
    <s v="NWK Planning / Opex Project Activit"/>
    <s v=""/>
    <s v=""/>
  </r>
  <r>
    <x v="2"/>
    <x v="0"/>
    <x v="2"/>
    <x v="0"/>
    <s v="EG.10052.1"/>
    <s v="6007080 0010"/>
    <d v="2025-06-27T00:00:00"/>
    <d v="2025-06-27T00:00:00"/>
    <x v="11"/>
    <s v="609995"/>
    <s v=""/>
    <n v="0"/>
    <s v="0"/>
    <n v="908.16"/>
    <s v="0"/>
    <s v=""/>
    <s v=""/>
    <s v=""/>
  </r>
  <r>
    <x v="2"/>
    <x v="0"/>
    <x v="2"/>
    <x v="0"/>
    <s v="EG.10052.P"/>
    <s v="6007080 P110"/>
    <d v="2025-06-13T00:00:00"/>
    <d v="2025-06-13T00:00:00"/>
    <x v="7"/>
    <s v="951598"/>
    <s v=""/>
    <n v="3.25"/>
    <s v="0"/>
    <n v="773.35"/>
    <s v="510147"/>
    <s v="DEL Project Controls / Opex Project Activit"/>
    <s v=""/>
    <s v=""/>
  </r>
  <r>
    <x v="2"/>
    <x v="0"/>
    <x v="2"/>
    <x v="0"/>
    <s v="EG.10052.P"/>
    <s v="6007080 P100"/>
    <d v="2025-06-11T00:00:00"/>
    <d v="2025-06-11T00:00:00"/>
    <x v="3"/>
    <s v="951598"/>
    <s v=""/>
    <n v="2"/>
    <s v="0"/>
    <n v="454.08"/>
    <s v="510159"/>
    <s v="NWK Planning / Opex Project Activit"/>
    <s v=""/>
    <s v=""/>
  </r>
  <r>
    <x v="2"/>
    <x v="2"/>
    <x v="2"/>
    <x v="0"/>
    <s v="EG.10052.P"/>
    <s v="6007080 P110"/>
    <d v="2025-07-04T00:00:00"/>
    <d v="2025-07-04T00:00:00"/>
    <x v="7"/>
    <s v="951598"/>
    <s v=""/>
    <n v="1"/>
    <s v="0"/>
    <n v="246.92"/>
    <s v="510147"/>
    <s v="DEL Project Controls / Opex Project Activit"/>
    <s v=""/>
    <s v=""/>
  </r>
  <r>
    <x v="2"/>
    <x v="0"/>
    <x v="2"/>
    <x v="0"/>
    <s v="EG.10052.1"/>
    <s v="6007080 0010"/>
    <d v="2025-06-30T00:00:00"/>
    <d v="2025-06-30T00:00:00"/>
    <x v="11"/>
    <s v="609995"/>
    <s v=""/>
    <n v="0"/>
    <s v="0"/>
    <n v="0"/>
    <s v="0"/>
    <s v=""/>
    <s v=""/>
    <s v=""/>
  </r>
  <r>
    <x v="2"/>
    <x v="0"/>
    <x v="2"/>
    <x v="0"/>
    <s v="EG.10052.1"/>
    <s v="6007080 0010"/>
    <d v="2025-06-30T00:00:00"/>
    <d v="2025-06-30T00:00:00"/>
    <x v="11"/>
    <s v="609998"/>
    <s v=""/>
    <n v="0"/>
    <s v="0"/>
    <n v="0"/>
    <s v="0"/>
    <s v=""/>
    <s v=""/>
    <s v=""/>
  </r>
  <r>
    <x v="2"/>
    <x v="0"/>
    <x v="2"/>
    <x v="0"/>
    <s v="EG.10052.P"/>
    <s v="6007080 P110"/>
    <d v="2025-06-30T00:00:00"/>
    <d v="2025-07-03T00:00:00"/>
    <x v="7"/>
    <s v="951598"/>
    <s v=""/>
    <n v="0"/>
    <s v="0"/>
    <n v="-522.29999999999995"/>
    <s v="0"/>
    <s v="DEL Project Controls / Opex Project Activit"/>
    <s v=""/>
    <s v=""/>
  </r>
  <r>
    <x v="2"/>
    <x v="0"/>
    <x v="2"/>
    <x v="0"/>
    <s v="EG.10052.P"/>
    <s v="6007080 P100"/>
    <d v="2025-06-30T00:00:00"/>
    <d v="2025-07-03T00:00:00"/>
    <x v="3"/>
    <s v="951598"/>
    <s v=""/>
    <n v="0"/>
    <s v="0"/>
    <n v="-2319.0300000000002"/>
    <s v="0"/>
    <s v="NWK Planning / Opex Project Activit"/>
    <s v=""/>
    <s v=""/>
  </r>
  <r>
    <x v="1"/>
    <x v="3"/>
    <x v="2"/>
    <x v="2"/>
    <m/>
    <m/>
    <m/>
    <m/>
    <x v="10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BB1EE3-0670-4000-A871-DFC69E4C11E1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 rowHeaderCaption="Resource Type">
  <location ref="B4:C17" firstHeaderRow="1" firstDataRow="1" firstDataCol="1"/>
  <pivotFields count="23">
    <pivotField showAll="0"/>
    <pivotField showAll="0"/>
    <pivotField showAll="0"/>
    <pivotField numFmtId="14" showAll="0"/>
    <pivotField numFmtId="14" showAll="0"/>
    <pivotField axis="axisRow" showAll="0">
      <items count="36">
        <item sd="0" m="1" x="11"/>
        <item sd="0" m="1" x="10"/>
        <item sd="0" m="1" x="15"/>
        <item sd="0" m="1" x="24"/>
        <item sd="0" m="1" x="17"/>
        <item sd="0" m="1" x="12"/>
        <item sd="0" m="1" x="18"/>
        <item m="1" x="28"/>
        <item sd="0" m="1" x="30"/>
        <item sd="0" m="1" x="29"/>
        <item sd="0" m="1" x="31"/>
        <item sd="0" m="1" x="32"/>
        <item sd="0" m="1" x="33"/>
        <item sd="0" m="1" x="14"/>
        <item sd="0" m="1" x="13"/>
        <item sd="0" m="1" x="16"/>
        <item sd="0" m="1" x="19"/>
        <item sd="0" m="1" x="25"/>
        <item sd="0" m="1" x="20"/>
        <item sd="0" m="1" x="26"/>
        <item sd="0" m="1" x="23"/>
        <item sd="0" m="1" x="21"/>
        <item m="1" x="22"/>
        <item m="1" x="27"/>
        <item m="1" x="34"/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t="default"/>
      </items>
    </pivotField>
    <pivotField showAll="0"/>
    <pivotField showAll="0"/>
    <pivotField showAll="0"/>
    <pivotField showAll="0"/>
    <pivotField dataField="1" numFmtId="4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1"/>
        <item m="1" x="2"/>
        <item x="0"/>
        <item t="default"/>
      </items>
    </pivotField>
    <pivotField axis="axisRow" showAll="0">
      <items count="15">
        <item m="1" x="11"/>
        <item m="1" x="3"/>
        <item x="2"/>
        <item m="1" x="12"/>
        <item m="1" x="6"/>
        <item m="1" x="5"/>
        <item m="1" x="7"/>
        <item x="1"/>
        <item m="1" x="8"/>
        <item m="1" x="13"/>
        <item m="1" x="9"/>
        <item m="1" x="10"/>
        <item x="0"/>
        <item m="1" x="4"/>
        <item t="default"/>
      </items>
    </pivotField>
    <pivotField showAll="0"/>
  </pivotFields>
  <rowFields count="3">
    <field x="20"/>
    <field x="5"/>
    <field x="21"/>
  </rowFields>
  <rowItems count="13">
    <i>
      <x/>
    </i>
    <i r="1">
      <x v="28"/>
    </i>
    <i r="1">
      <x v="29"/>
    </i>
    <i r="1">
      <x v="31"/>
    </i>
    <i r="1">
      <x v="33"/>
    </i>
    <i r="1">
      <x v="34"/>
    </i>
    <i>
      <x v="2"/>
    </i>
    <i r="1">
      <x v="25"/>
    </i>
    <i r="1">
      <x v="26"/>
    </i>
    <i r="1">
      <x v="27"/>
    </i>
    <i r="1">
      <x v="30"/>
    </i>
    <i r="1">
      <x v="32"/>
    </i>
    <i t="grand">
      <x/>
    </i>
  </rowItems>
  <colItems count="1">
    <i/>
  </colItems>
  <dataFields count="1">
    <dataField name="Total Value" fld="10" baseField="0" baseItem="0" numFmtId="44"/>
  </dataFields>
  <formats count="4">
    <format dxfId="5">
      <pivotArea collapsedLevelsAreSubtotals="1" fieldPosition="0">
        <references count="1">
          <reference field="20" count="1">
            <x v="0"/>
          </reference>
        </references>
      </pivotArea>
    </format>
    <format dxfId="4">
      <pivotArea collapsedLevelsAreSubtotals="1" fieldPosition="0">
        <references count="2">
          <reference field="20" count="1" selected="0">
            <x v="0"/>
          </reference>
          <reference field="21" count="1">
            <x v="2"/>
          </reference>
        </references>
      </pivotArea>
    </format>
    <format dxfId="3">
      <pivotArea grandRow="1" outline="0" collapsedLevelsAreSubtotals="1" fieldPosition="0"/>
    </format>
    <format dxfId="2">
      <pivotArea dataOnly="0" labelOnly="1" fieldPosition="0">
        <references count="1">
          <reference field="20" count="1">
            <x v="2"/>
          </reference>
        </references>
      </pivotArea>
    </format>
  </formats>
  <pivotTableStyleInfo name="PivotStyleLight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5856CE-1507-4D2B-8AD7-064F3A8B510C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B5:H25" firstHeaderRow="1" firstDataRow="2" firstDataCol="3" rowPageCount="1" colPageCount="1"/>
  <pivotFields count="18">
    <pivotField axis="axisRow" compact="0" outline="0" showAll="0">
      <items count="4">
        <item x="0"/>
        <item h="1" x="1"/>
        <item x="2"/>
        <item t="default"/>
      </items>
    </pivotField>
    <pivotField axis="axisPage" compact="0" outline="0" multipleItemSelectionAllowed="1" showAll="0">
      <items count="5">
        <item x="1"/>
        <item x="0"/>
        <item h="1" x="2"/>
        <item h="1" x="3"/>
        <item t="default"/>
      </items>
    </pivotField>
    <pivotField axis="axisCol" compact="0" outline="0" subtotalTop="0" showAll="0">
      <items count="9">
        <item m="1" x="7"/>
        <item n="Costs" x="2"/>
        <item m="1" x="4"/>
        <item m="1" x="6"/>
        <item m="1" x="5"/>
        <item x="0"/>
        <item x="3"/>
        <item h="1" x="1"/>
        <item t="default"/>
      </items>
    </pivotField>
    <pivotField axis="axisRow" compact="0" outline="0" subtotalTop="0" showAll="0" defaultSubtotal="0">
      <items count="3">
        <item x="1"/>
        <item x="0"/>
        <item x="2"/>
      </items>
    </pivotField>
    <pivotField compact="0" outline="0" showAll="0"/>
    <pivotField compact="0" outline="0" showAll="0"/>
    <pivotField compact="0" numFmtId="14" outline="0" showAll="0"/>
    <pivotField compact="0" numFmtId="14" outline="0" showAll="0"/>
    <pivotField axis="axisRow" compact="0" outline="0" showAll="0">
      <items count="13">
        <item x="11"/>
        <item x="1"/>
        <item x="5"/>
        <item x="2"/>
        <item x="3"/>
        <item x="7"/>
        <item x="8"/>
        <item x="9"/>
        <item x="4"/>
        <item x="6"/>
        <item x="0"/>
        <item x="1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dataField="1" compact="0" numFmtId="4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3">
    <field x="0"/>
    <field x="3"/>
    <field x="8"/>
  </rowFields>
  <rowItems count="19">
    <i>
      <x/>
      <x/>
      <x v="1"/>
    </i>
    <i r="2">
      <x v="2"/>
    </i>
    <i r="2">
      <x v="3"/>
    </i>
    <i r="1">
      <x v="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>
      <x/>
    </i>
    <i>
      <x v="2"/>
      <x v="1"/>
      <x/>
    </i>
    <i r="2">
      <x v="4"/>
    </i>
    <i r="2">
      <x v="5"/>
    </i>
    <i t="default">
      <x v="2"/>
    </i>
    <i t="grand">
      <x/>
    </i>
  </rowItems>
  <colFields count="1">
    <field x="2"/>
  </colFields>
  <colItems count="4">
    <i>
      <x v="1"/>
    </i>
    <i>
      <x v="5"/>
    </i>
    <i>
      <x v="6"/>
    </i>
    <i t="grand">
      <x/>
    </i>
  </colItems>
  <pageFields count="1">
    <pageField fld="1" hier="-1"/>
  </pageFields>
  <dataFields count="1">
    <dataField name="Sum of Val/COArea Crcy" fld="13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customProperty" Target="../customProperty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customProperty" Target="../customProperty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5"/>
  <sheetViews>
    <sheetView showGridLines="0" tabSelected="1" topLeftCell="A8" zoomScale="80" zoomScaleNormal="80" workbookViewId="0">
      <selection activeCell="F20" sqref="F20"/>
    </sheetView>
  </sheetViews>
  <sheetFormatPr defaultRowHeight="15"/>
  <cols>
    <col min="1" max="1" width="3" customWidth="1"/>
    <col min="2" max="2" width="78.5703125" customWidth="1"/>
    <col min="3" max="3" width="20.5703125" customWidth="1"/>
    <col min="4" max="4" width="24.85546875" customWidth="1"/>
    <col min="5" max="5" width="16.5703125" customWidth="1"/>
    <col min="6" max="6" width="11.140625" customWidth="1"/>
    <col min="8" max="8" width="10.5703125" customWidth="1"/>
    <col min="9" max="9" width="10" customWidth="1"/>
    <col min="10" max="10" width="12.7109375" customWidth="1"/>
  </cols>
  <sheetData>
    <row r="1" spans="1:16" ht="16.5" thickBot="1">
      <c r="A1" s="41"/>
      <c r="B1" s="42"/>
      <c r="C1" s="42"/>
      <c r="D1" s="42"/>
      <c r="E1" s="42"/>
      <c r="F1" s="42"/>
      <c r="G1" s="42"/>
      <c r="H1" s="42"/>
      <c r="I1" s="42"/>
      <c r="J1" s="43"/>
      <c r="K1" s="43"/>
      <c r="L1" s="43"/>
      <c r="M1" s="43"/>
      <c r="N1" s="43"/>
      <c r="O1" s="43"/>
      <c r="P1" s="43"/>
    </row>
    <row r="2" spans="1:16" ht="15.75">
      <c r="A2" s="41"/>
      <c r="B2" s="42"/>
      <c r="C2" s="42"/>
      <c r="D2" s="121" t="s">
        <v>0</v>
      </c>
      <c r="E2" s="122"/>
      <c r="F2" s="44"/>
      <c r="G2" s="44"/>
      <c r="H2" s="123" t="s">
        <v>1</v>
      </c>
      <c r="I2" s="124"/>
      <c r="J2" s="43"/>
      <c r="K2" s="43"/>
      <c r="L2" s="43"/>
      <c r="M2" s="43"/>
      <c r="N2" s="43"/>
      <c r="O2" s="43"/>
      <c r="P2" s="43"/>
    </row>
    <row r="3" spans="1:16" ht="15.75">
      <c r="A3" s="41"/>
      <c r="B3" s="42"/>
      <c r="C3" s="42"/>
      <c r="D3" s="45" t="s">
        <v>2</v>
      </c>
      <c r="E3" s="46" t="s">
        <v>3</v>
      </c>
      <c r="F3" s="44"/>
      <c r="G3" s="44"/>
      <c r="H3" s="47" t="str">
        <f>"Dec "&amp;$E$4-1</f>
        <v>Dec 2022</v>
      </c>
      <c r="I3" s="48">
        <v>130.80000000000001</v>
      </c>
      <c r="J3" s="43"/>
      <c r="K3" s="43"/>
      <c r="L3" s="43"/>
      <c r="M3" s="43"/>
      <c r="N3" s="43"/>
      <c r="O3" s="43"/>
      <c r="P3" s="43"/>
    </row>
    <row r="4" spans="1:16" ht="15.75">
      <c r="A4" s="41"/>
      <c r="B4" s="42"/>
      <c r="C4" s="42"/>
      <c r="D4" s="49" t="s">
        <v>4</v>
      </c>
      <c r="E4" s="50">
        <v>2023</v>
      </c>
      <c r="F4" s="44"/>
      <c r="G4" s="44"/>
      <c r="H4" s="47" t="str">
        <f>"Dec "&amp;$E$4</f>
        <v>Dec 2023</v>
      </c>
      <c r="I4" s="48">
        <v>136.1</v>
      </c>
      <c r="J4" s="51"/>
      <c r="K4" s="43"/>
      <c r="L4" s="43"/>
      <c r="M4" s="43"/>
      <c r="N4" s="43"/>
      <c r="O4" s="43"/>
      <c r="P4" s="43"/>
    </row>
    <row r="5" spans="1:16" ht="16.5" thickBot="1">
      <c r="A5" s="41"/>
      <c r="B5" s="42"/>
      <c r="C5" s="42"/>
      <c r="D5" s="52" t="s">
        <v>5</v>
      </c>
      <c r="E5" s="53">
        <v>2024</v>
      </c>
      <c r="F5" s="44"/>
      <c r="G5" s="44"/>
      <c r="H5" s="47" t="str">
        <f>"Dec "&amp;$E$4+1</f>
        <v>Dec 2024</v>
      </c>
      <c r="I5" s="48">
        <v>139.4</v>
      </c>
      <c r="J5" s="51"/>
      <c r="K5" s="43"/>
      <c r="L5" s="43"/>
      <c r="M5" s="43"/>
      <c r="N5" s="43"/>
      <c r="O5" s="43"/>
      <c r="P5" s="43"/>
    </row>
    <row r="6" spans="1:16" ht="15.75">
      <c r="A6" s="41"/>
      <c r="B6" s="42"/>
      <c r="C6" s="42"/>
      <c r="D6" s="54"/>
      <c r="E6" s="55"/>
      <c r="F6" s="44"/>
      <c r="G6" s="44"/>
      <c r="H6" s="47" t="str">
        <f>"Dec "&amp;$E$4+2</f>
        <v>Dec 2025</v>
      </c>
      <c r="I6" s="48"/>
      <c r="J6" s="51"/>
      <c r="K6" s="43"/>
      <c r="L6" s="43"/>
      <c r="M6" s="43"/>
      <c r="N6" s="43"/>
      <c r="O6" s="43"/>
      <c r="P6" s="43"/>
    </row>
    <row r="7" spans="1:16" ht="15.75">
      <c r="A7" s="41"/>
      <c r="B7" s="42"/>
      <c r="C7" s="42"/>
      <c r="D7" s="54"/>
      <c r="E7" s="55"/>
      <c r="F7" s="44"/>
      <c r="G7" s="44"/>
      <c r="H7" s="47" t="str">
        <f>"Dec "&amp;$E$4+3</f>
        <v>Dec 2026</v>
      </c>
      <c r="I7" s="48"/>
      <c r="J7" s="51"/>
      <c r="K7" s="43"/>
      <c r="L7" s="43"/>
      <c r="M7" s="43"/>
      <c r="N7" s="43"/>
      <c r="O7" s="43"/>
      <c r="P7" s="43"/>
    </row>
    <row r="8" spans="1:16" ht="16.5" thickBot="1">
      <c r="A8" s="41"/>
      <c r="B8" s="42"/>
      <c r="C8" s="42"/>
      <c r="D8" s="54"/>
      <c r="E8" s="55"/>
      <c r="F8" s="44"/>
      <c r="G8" s="44"/>
      <c r="H8" s="56" t="str">
        <f>"Dec "&amp;$E$4+4</f>
        <v>Dec 2027</v>
      </c>
      <c r="I8" s="57"/>
      <c r="J8" s="51"/>
      <c r="K8" s="43"/>
      <c r="L8" s="43"/>
      <c r="M8" s="43"/>
      <c r="N8" s="43"/>
      <c r="O8" s="43"/>
      <c r="P8" s="43"/>
    </row>
    <row r="9" spans="1:16" ht="21">
      <c r="A9" s="127" t="str">
        <f>E5&amp;"–"&amp;E5+1&amp;" "&amp;E3 &amp;" pass through calculations"</f>
        <v>2024–2025 Network support pass through calculations</v>
      </c>
      <c r="B9" s="127"/>
      <c r="C9" s="128"/>
      <c r="D9" s="44"/>
      <c r="E9" s="44"/>
      <c r="F9" s="44"/>
      <c r="G9" s="44"/>
      <c r="J9" s="58"/>
      <c r="K9" s="43"/>
      <c r="L9" s="43"/>
      <c r="M9" s="43"/>
      <c r="N9" s="43"/>
      <c r="O9" s="43"/>
      <c r="P9" s="43"/>
    </row>
    <row r="10" spans="1:16" ht="16.5">
      <c r="A10" s="59"/>
      <c r="B10" s="60" t="str">
        <f>"Nominal vanilla WACC ("&amp;E5+1&amp;"–"&amp;E5+2&amp;")"</f>
        <v>Nominal vanilla WACC (2025–2026)</v>
      </c>
      <c r="C10" s="61">
        <v>5.7000000000000002E-2</v>
      </c>
      <c r="D10" s="62"/>
      <c r="E10" s="62"/>
      <c r="F10" s="44"/>
      <c r="G10" s="44"/>
      <c r="H10" s="63"/>
      <c r="I10" s="64"/>
      <c r="J10" s="58"/>
      <c r="K10" s="43"/>
      <c r="L10" s="43"/>
      <c r="M10" s="43"/>
      <c r="N10" s="43"/>
      <c r="O10" s="43"/>
      <c r="P10" s="43"/>
    </row>
    <row r="11" spans="1:16" ht="16.5">
      <c r="A11" s="59"/>
      <c r="B11" s="65" t="str">
        <f>"Nominal vanilla WACC ("&amp;E5+2&amp;"–"&amp;E5+3&amp;")"</f>
        <v>Nominal vanilla WACC (2026–2027)</v>
      </c>
      <c r="C11" s="66">
        <v>5.8700000000000002E-2</v>
      </c>
      <c r="D11" s="62"/>
      <c r="E11" s="62"/>
      <c r="F11" s="67"/>
      <c r="G11" s="106"/>
      <c r="H11" s="44"/>
      <c r="I11" s="44"/>
      <c r="J11" s="43"/>
      <c r="K11" s="43"/>
      <c r="L11" s="43"/>
      <c r="M11" s="43"/>
      <c r="N11" s="43"/>
      <c r="O11" s="43"/>
      <c r="P11" s="43"/>
    </row>
    <row r="12" spans="1:16" ht="16.5">
      <c r="A12" s="59"/>
      <c r="B12" s="68" t="str">
        <f>""&amp;E4&amp;"–"&amp;E4+1&amp;" CPI (Dec to Dec)"</f>
        <v>2023–2024 CPI (Dec to Dec)</v>
      </c>
      <c r="C12" s="69">
        <f>IF(ISBLANK(I4),"",I4/I3-1)</f>
        <v>4.0519877675840865E-2</v>
      </c>
      <c r="D12" s="42"/>
      <c r="E12" s="42"/>
      <c r="F12" s="70"/>
      <c r="G12" s="71"/>
      <c r="H12" s="42"/>
      <c r="I12" s="42"/>
      <c r="J12" s="43"/>
      <c r="K12" s="43"/>
      <c r="L12" s="43"/>
      <c r="M12" s="43"/>
      <c r="N12" s="43"/>
      <c r="O12" s="43"/>
      <c r="P12" s="43"/>
    </row>
    <row r="13" spans="1:16" ht="16.5">
      <c r="A13" s="59"/>
      <c r="B13" s="65" t="str">
        <f>""&amp;E4+1&amp;"–"&amp;E4+2&amp;" CPI (Dec to Dec)"</f>
        <v>2024–2025 CPI (Dec to Dec)</v>
      </c>
      <c r="C13" s="69">
        <f t="shared" ref="C13:C16" si="0">IF(ISBLANK(I5),"",I5/I4-1)</f>
        <v>2.4246877296105973E-2</v>
      </c>
      <c r="D13" s="42"/>
      <c r="E13" s="42"/>
      <c r="F13" s="70"/>
      <c r="G13" s="71"/>
      <c r="H13" s="42"/>
      <c r="I13" s="42"/>
      <c r="J13" s="43"/>
      <c r="K13" s="43"/>
      <c r="L13" s="43"/>
      <c r="M13" s="43"/>
      <c r="N13" s="43"/>
      <c r="O13" s="43"/>
      <c r="P13" s="43"/>
    </row>
    <row r="14" spans="1:16" ht="16.5">
      <c r="A14" s="59"/>
      <c r="B14" s="65" t="str">
        <f>""&amp;E4+2&amp;"–"&amp;E4+3&amp;" CPI (Dec to Dec)"</f>
        <v>2025–2026 CPI (Dec to Dec)</v>
      </c>
      <c r="C14" s="69" t="str">
        <f t="shared" si="0"/>
        <v/>
      </c>
      <c r="D14" s="42"/>
      <c r="E14" s="42"/>
      <c r="F14" s="70"/>
      <c r="G14" s="71"/>
      <c r="H14" s="42"/>
      <c r="I14" s="42"/>
      <c r="J14" s="43"/>
      <c r="K14" s="43"/>
      <c r="L14" s="43"/>
      <c r="M14" s="43"/>
      <c r="N14" s="43"/>
      <c r="O14" s="43"/>
      <c r="P14" s="43"/>
    </row>
    <row r="15" spans="1:16" ht="16.5">
      <c r="A15" s="59"/>
      <c r="B15" s="65" t="str">
        <f>""&amp;E4+3&amp;"–"&amp;E4+4&amp;" CPI (Dec to Dec)"</f>
        <v>2026–2027 CPI (Dec to Dec)</v>
      </c>
      <c r="C15" s="69" t="str">
        <f t="shared" si="0"/>
        <v/>
      </c>
      <c r="D15" s="42"/>
      <c r="E15" s="42"/>
      <c r="F15" s="70"/>
      <c r="G15" s="70"/>
      <c r="H15" s="42"/>
      <c r="I15" s="42"/>
      <c r="J15" s="43"/>
      <c r="K15" s="43"/>
      <c r="L15" s="43"/>
      <c r="M15" s="43"/>
      <c r="N15" s="43"/>
      <c r="O15" s="43"/>
      <c r="P15" s="43"/>
    </row>
    <row r="16" spans="1:16" ht="16.5">
      <c r="A16" s="59"/>
      <c r="B16" s="72" t="str">
        <f>""&amp;E4+4&amp;"–"&amp;E4+5&amp;" CPI (Dec to Dec)"</f>
        <v>2027–2028 CPI (Dec to Dec)</v>
      </c>
      <c r="C16" s="73" t="str">
        <f t="shared" si="0"/>
        <v/>
      </c>
      <c r="D16" s="42"/>
      <c r="E16" s="42"/>
      <c r="F16" s="42"/>
      <c r="G16" s="42"/>
      <c r="H16" s="42"/>
      <c r="I16" s="42"/>
      <c r="J16" s="43"/>
      <c r="K16" s="43"/>
      <c r="L16" s="43"/>
      <c r="M16" s="43"/>
      <c r="N16" s="43"/>
      <c r="O16" s="43"/>
      <c r="P16" s="43"/>
    </row>
    <row r="17" spans="1:16" ht="16.5">
      <c r="A17" s="59"/>
      <c r="B17" s="74"/>
      <c r="C17" s="75"/>
      <c r="D17" s="42"/>
      <c r="E17" s="42"/>
      <c r="F17" s="42"/>
      <c r="G17" s="42"/>
      <c r="H17" s="42"/>
      <c r="I17" s="42"/>
      <c r="J17" s="43"/>
      <c r="K17" s="43"/>
      <c r="L17" s="43"/>
      <c r="M17" s="43"/>
      <c r="N17" s="43"/>
      <c r="O17" s="43"/>
      <c r="P17" s="43"/>
    </row>
    <row r="18" spans="1:16" ht="16.5">
      <c r="A18" s="76"/>
      <c r="B18" s="77" t="s">
        <v>6</v>
      </c>
      <c r="C18" s="78" t="s">
        <v>7</v>
      </c>
      <c r="D18" s="42"/>
      <c r="E18" s="42"/>
      <c r="F18" s="70"/>
      <c r="G18" s="70"/>
      <c r="H18" s="70"/>
      <c r="I18" s="70"/>
      <c r="J18" s="43"/>
      <c r="K18" s="43"/>
      <c r="L18" s="43"/>
      <c r="M18" s="43"/>
      <c r="N18" s="43"/>
      <c r="O18" s="43"/>
      <c r="P18" s="43"/>
    </row>
    <row r="19" spans="1:16" ht="16.5">
      <c r="A19" s="79"/>
      <c r="B19" s="80" t="s">
        <v>8</v>
      </c>
      <c r="C19" s="81"/>
      <c r="D19" s="42"/>
      <c r="E19" s="42"/>
      <c r="F19" s="70"/>
      <c r="G19" s="70"/>
      <c r="H19" s="70"/>
      <c r="I19" s="70"/>
      <c r="J19" s="43"/>
      <c r="K19" s="43"/>
      <c r="L19" s="43"/>
      <c r="M19" s="43"/>
      <c r="N19" s="43"/>
      <c r="O19" s="43"/>
      <c r="P19" s="43"/>
    </row>
    <row r="20" spans="1:16" ht="16.5">
      <c r="A20" s="79"/>
      <c r="B20" s="82" t="str">
        <f>"Forecast opex allowance for "&amp;E3 &amp;" payments ($Jun "&amp;E4&amp;")"</f>
        <v>Forecast opex allowance for Network support payments ($Jun 2023)</v>
      </c>
      <c r="C20" s="83">
        <v>2</v>
      </c>
      <c r="D20" s="43"/>
      <c r="E20" s="84"/>
      <c r="F20" s="70"/>
      <c r="G20" s="70"/>
      <c r="H20" s="70"/>
      <c r="I20" s="70"/>
      <c r="J20" s="43"/>
      <c r="K20" s="43"/>
      <c r="L20" s="43"/>
      <c r="M20" s="43"/>
      <c r="N20" s="43"/>
      <c r="O20" s="43"/>
      <c r="P20" s="43"/>
    </row>
    <row r="21" spans="1:16" ht="16.5">
      <c r="A21" s="85">
        <v>1</v>
      </c>
      <c r="B21" s="86" t="str">
        <f>"Adjustment: Forecast opex allowance for "&amp;E3 &amp;" payments ($Jun "&amp;E5+1&amp;")"</f>
        <v>Adjustment: Forecast opex allowance for Network support payments ($Jun 2025)</v>
      </c>
      <c r="C21" s="87">
        <f>(C20)*(1+IF(ISNUMBER(C12),C12,0))*(1+IF(ISNUMBER(C13),C13,0))*(1+IF(ISNUMBER(C14),C14,0))*(1+IF(ISNUMBER(C15),C15,0))*(1+IF(ISNUMBER(C16),C16,0))</f>
        <v>2.1314984709480123</v>
      </c>
      <c r="D21" s="42"/>
      <c r="E21" s="84"/>
      <c r="F21" s="88"/>
      <c r="G21" s="70"/>
      <c r="H21" s="70"/>
      <c r="I21" s="70"/>
      <c r="J21" s="43"/>
      <c r="K21" s="43"/>
      <c r="L21" s="43"/>
      <c r="M21" s="43"/>
      <c r="N21" s="43"/>
      <c r="O21" s="43"/>
      <c r="P21" s="43"/>
    </row>
    <row r="22" spans="1:16" ht="16.5">
      <c r="A22" s="79"/>
      <c r="B22" s="82"/>
      <c r="C22" s="89"/>
      <c r="D22" s="42"/>
      <c r="E22" s="42"/>
      <c r="F22" s="70"/>
      <c r="G22" s="70"/>
      <c r="H22" s="70"/>
      <c r="I22" s="70"/>
      <c r="J22" s="43"/>
      <c r="K22" s="43"/>
      <c r="L22" s="43"/>
      <c r="M22" s="43"/>
      <c r="N22" s="43"/>
      <c r="O22" s="43"/>
      <c r="P22" s="43"/>
    </row>
    <row r="23" spans="1:16" ht="16.5">
      <c r="A23" s="79"/>
      <c r="B23" s="80" t="s">
        <v>9</v>
      </c>
      <c r="C23" s="89"/>
      <c r="D23" s="42"/>
      <c r="E23" s="42"/>
      <c r="F23" s="70"/>
      <c r="G23" s="70"/>
      <c r="H23" s="70"/>
      <c r="I23" s="70"/>
      <c r="J23" s="43"/>
      <c r="K23" s="43"/>
      <c r="L23" s="43"/>
      <c r="M23" s="43"/>
      <c r="N23" s="43"/>
      <c r="O23" s="43"/>
      <c r="P23" s="43"/>
    </row>
    <row r="24" spans="1:16" ht="16.5">
      <c r="A24" s="79"/>
      <c r="B24" s="82" t="str">
        <f>"Actual "&amp;E3 &amp;" payments ($Dec "&amp;E5&amp;")"</f>
        <v>Actual Network support payments ($Dec 2024)</v>
      </c>
      <c r="C24" s="83">
        <f>'Support F25'!E16/1000000</f>
        <v>0.35946340000000004</v>
      </c>
      <c r="D24" s="43"/>
      <c r="E24" s="84"/>
      <c r="F24" s="88"/>
      <c r="G24" s="70"/>
      <c r="H24" s="70"/>
      <c r="I24" s="70"/>
      <c r="J24" s="43"/>
      <c r="K24" s="43"/>
      <c r="L24" s="43"/>
      <c r="M24" s="43"/>
      <c r="N24" s="43"/>
      <c r="O24" s="43"/>
      <c r="P24" s="43"/>
    </row>
    <row r="25" spans="1:16" ht="16.5">
      <c r="A25" s="79">
        <v>2</v>
      </c>
      <c r="B25" s="90" t="str">
        <f>"Adjustment: Actual "&amp;E3 &amp;" payments ($Jun "&amp;E5+1&amp;")"</f>
        <v>Adjustment: Actual Network support payments ($Jun 2025)</v>
      </c>
      <c r="C25" s="91" cm="1">
        <f t="array" ref="C25">IF(COUNT(C12:C16)&lt;1,0,(C24*(1+INDEX(B12:C16,COUNT(C12:C16),2))^0.5))</f>
        <v>0.36379523139979925</v>
      </c>
      <c r="D25" s="42"/>
      <c r="E25" s="84"/>
      <c r="F25" s="88"/>
      <c r="G25" s="70"/>
      <c r="H25" s="70"/>
      <c r="I25" s="70"/>
      <c r="J25" s="43"/>
      <c r="K25" s="43"/>
      <c r="L25" s="43"/>
      <c r="M25" s="43"/>
      <c r="N25" s="43"/>
      <c r="O25" s="43"/>
      <c r="P25" s="43"/>
    </row>
    <row r="26" spans="1:16" ht="16.5">
      <c r="A26" s="79"/>
      <c r="B26" s="82"/>
      <c r="C26" s="89"/>
      <c r="D26" s="42"/>
      <c r="E26" s="42"/>
      <c r="F26" s="70"/>
      <c r="G26" s="70"/>
      <c r="H26" s="70"/>
      <c r="I26" s="70"/>
      <c r="J26" s="43"/>
      <c r="K26" s="43"/>
      <c r="L26" s="43"/>
      <c r="M26" s="43"/>
      <c r="N26" s="43"/>
      <c r="O26" s="43"/>
      <c r="P26" s="43"/>
    </row>
    <row r="27" spans="1:16" ht="16.5">
      <c r="A27" s="79">
        <v>3</v>
      </c>
      <c r="B27" s="80" t="str">
        <f>"Difference ("&amp;IF(C27&lt;0,"over recovery)","under recovery)")&amp; " ($Jun "&amp;E5+1&amp;")"</f>
        <v>Difference (over recovery) ($Jun 2025)</v>
      </c>
      <c r="C27" s="92">
        <f>C25-C21</f>
        <v>-1.7677032395482131</v>
      </c>
      <c r="D27" s="42"/>
      <c r="E27" s="84"/>
      <c r="F27" s="88"/>
      <c r="G27" s="70"/>
      <c r="H27" s="70"/>
      <c r="I27" s="70"/>
      <c r="J27" s="43"/>
      <c r="K27" s="43"/>
      <c r="L27" s="43"/>
      <c r="M27" s="43"/>
      <c r="N27" s="43"/>
      <c r="O27" s="43"/>
      <c r="P27" s="43"/>
    </row>
    <row r="28" spans="1:16" ht="16.5">
      <c r="A28" s="79">
        <v>4</v>
      </c>
      <c r="B28" s="90" t="str">
        <f>"Interest on the difference ("&amp;IF(C28&lt;0,"over recovery)","under recovery)")</f>
        <v>Interest on the difference (over recovery)</v>
      </c>
      <c r="C28" s="87">
        <f>C27*((1+C10)*(1+C11)^0.5-1)</f>
        <v>-0.1548164736115383</v>
      </c>
      <c r="D28" s="42"/>
      <c r="E28" s="84"/>
      <c r="F28" s="88"/>
      <c r="G28" s="70"/>
      <c r="H28" s="70"/>
      <c r="I28" s="70"/>
      <c r="J28" s="43"/>
      <c r="K28" s="43"/>
      <c r="L28" s="43"/>
      <c r="M28" s="43"/>
      <c r="N28" s="43"/>
      <c r="O28" s="43"/>
      <c r="P28" s="43"/>
    </row>
    <row r="29" spans="1:16" ht="17.25" thickBot="1">
      <c r="A29" s="93">
        <v>5</v>
      </c>
      <c r="B29" s="94" t="str">
        <f>E5&amp;"–"&amp;E5+1&amp;IF(C29&lt;0," negative pass through amount"," positive pass through amount")&amp;" ($Dec "&amp;E5+2&amp;")"</f>
        <v>2024–2025 negative pass through amount ($Dec 2026)</v>
      </c>
      <c r="C29" s="95">
        <f>C27+C28</f>
        <v>-1.9225197131597513</v>
      </c>
      <c r="D29" s="42"/>
      <c r="E29" s="84"/>
      <c r="F29" s="88"/>
      <c r="G29" s="42"/>
      <c r="H29" s="42"/>
      <c r="I29" s="42"/>
      <c r="J29" s="43"/>
      <c r="K29" s="43"/>
      <c r="L29" s="43"/>
      <c r="M29" s="43"/>
      <c r="N29" s="43"/>
      <c r="O29" s="43"/>
      <c r="P29" s="43"/>
    </row>
    <row r="30" spans="1:16" ht="16.5">
      <c r="A30" s="59"/>
      <c r="B30" s="96"/>
      <c r="C30" s="96"/>
      <c r="D30" s="42"/>
      <c r="E30" s="42"/>
      <c r="F30" s="42"/>
      <c r="G30" s="42"/>
      <c r="H30" s="42"/>
      <c r="I30" s="42"/>
      <c r="J30" s="43"/>
      <c r="K30" s="43"/>
      <c r="L30" s="43"/>
      <c r="M30" s="43"/>
      <c r="N30" s="43"/>
      <c r="O30" s="43"/>
      <c r="P30" s="43"/>
    </row>
    <row r="31" spans="1:16" ht="16.5">
      <c r="A31" s="59"/>
      <c r="B31" s="77" t="s">
        <v>10</v>
      </c>
      <c r="C31" s="78" t="s">
        <v>7</v>
      </c>
      <c r="D31" s="42"/>
      <c r="E31" s="42"/>
      <c r="F31" s="42"/>
      <c r="G31" s="42"/>
      <c r="H31" s="42"/>
      <c r="I31" s="42"/>
      <c r="J31" s="43"/>
      <c r="K31" s="43"/>
      <c r="L31" s="43"/>
      <c r="M31" s="43"/>
      <c r="N31" s="43"/>
      <c r="O31" s="43"/>
      <c r="P31" s="43"/>
    </row>
    <row r="32" spans="1:16" ht="16.5">
      <c r="A32" s="59"/>
      <c r="B32" s="82" t="str">
        <f>"Maximum allowed revenue (MAR) smoothed for "&amp;E5&amp;"–"&amp;E5+1&amp;" ($Jun "&amp;E4&amp;")"</f>
        <v>Maximum allowed revenue (MAR) smoothed for 2024–2025 ($Jun 2023)</v>
      </c>
      <c r="C32" s="83">
        <v>410.61</v>
      </c>
      <c r="D32" s="42"/>
      <c r="E32" s="42"/>
      <c r="F32" s="42"/>
      <c r="G32" s="42"/>
      <c r="H32" s="42"/>
      <c r="I32" s="42"/>
      <c r="J32" s="43"/>
      <c r="K32" s="43"/>
      <c r="L32" s="43"/>
      <c r="M32" s="43"/>
      <c r="N32" s="43"/>
      <c r="O32" s="43"/>
      <c r="P32" s="43"/>
    </row>
    <row r="33" spans="1:16" ht="16.5">
      <c r="A33" s="59"/>
      <c r="B33" s="90" t="str">
        <f>"Adjustment: Maximum allowed revenue (MAR) smoothed for "&amp;E5&amp;"–"&amp;E5+1&amp;" ($Jun "&amp;E5+1&amp;")"</f>
        <v>Adjustment: Maximum allowed revenue (MAR) smoothed for 2024–2025 ($Jun 2025)</v>
      </c>
      <c r="C33" s="97">
        <f>(C32)*(1+IF(ISNUMBER(C12),C12,0))*(1+IF(ISNUMBER(C13),C13,0))*(1+IF(ISNUMBER(C14),C14,0))*(1+IF(ISNUMBER(C15),C15,0))*(1+IF(ISNUMBER(C16),C16,0))</f>
        <v>437.60729357798169</v>
      </c>
      <c r="D33" s="42"/>
      <c r="E33" s="42"/>
      <c r="F33" s="42"/>
      <c r="G33" s="42"/>
      <c r="H33" s="42"/>
      <c r="I33" s="42"/>
      <c r="J33" s="43"/>
      <c r="K33" s="43"/>
      <c r="L33" s="43"/>
      <c r="M33" s="43"/>
      <c r="N33" s="43"/>
      <c r="O33" s="43"/>
      <c r="P33" s="43"/>
    </row>
    <row r="34" spans="1:16" ht="16.5">
      <c r="A34" s="59"/>
      <c r="B34" s="82" t="s">
        <v>11</v>
      </c>
      <c r="C34" s="98">
        <f>C33/100</f>
        <v>4.3760729357798169</v>
      </c>
      <c r="D34" s="42"/>
      <c r="E34" s="42"/>
      <c r="F34" s="42"/>
      <c r="G34" s="42"/>
      <c r="H34" s="42"/>
      <c r="I34" s="42"/>
      <c r="J34" s="43"/>
      <c r="K34" s="43"/>
      <c r="L34" s="43"/>
      <c r="M34" s="43"/>
      <c r="N34" s="43"/>
      <c r="O34" s="43"/>
      <c r="P34" s="43"/>
    </row>
    <row r="35" spans="1:16" ht="16.5">
      <c r="A35" s="59"/>
      <c r="B35" s="99" t="s">
        <v>12</v>
      </c>
      <c r="C35" s="100" t="str">
        <f>IF(ABS(C27)&gt;ABS(C34),"True","False")</f>
        <v>False</v>
      </c>
      <c r="D35" s="42"/>
      <c r="E35" s="42"/>
      <c r="F35" s="42"/>
      <c r="G35" s="42"/>
      <c r="H35" s="42"/>
      <c r="I35" s="42"/>
      <c r="J35" s="43"/>
      <c r="K35" s="43"/>
      <c r="L35" s="43"/>
      <c r="M35" s="43"/>
      <c r="N35" s="43"/>
      <c r="O35" s="43"/>
      <c r="P35" s="43"/>
    </row>
    <row r="36" spans="1:16" ht="15.75">
      <c r="A36" s="41"/>
      <c r="B36" s="42"/>
      <c r="C36" s="42"/>
      <c r="D36" s="42"/>
      <c r="E36" s="42"/>
      <c r="F36" s="42"/>
      <c r="G36" s="42"/>
      <c r="H36" s="42"/>
      <c r="I36" s="42"/>
      <c r="J36" s="43"/>
      <c r="K36" s="43"/>
      <c r="L36" s="43"/>
      <c r="M36" s="43"/>
      <c r="N36" s="43"/>
      <c r="O36" s="43"/>
      <c r="P36" s="43"/>
    </row>
    <row r="37" spans="1:16" ht="16.5">
      <c r="A37" s="101" t="s">
        <v>13</v>
      </c>
      <c r="B37" s="102"/>
      <c r="C37" s="102"/>
      <c r="D37" s="42"/>
      <c r="E37" s="42"/>
      <c r="F37" s="42"/>
      <c r="G37" s="42"/>
      <c r="H37" s="42"/>
      <c r="I37" s="42"/>
      <c r="J37" s="43"/>
      <c r="K37" s="43"/>
      <c r="L37" s="43"/>
      <c r="M37" s="43"/>
      <c r="N37" s="43"/>
      <c r="O37" s="43"/>
      <c r="P37" s="43"/>
    </row>
    <row r="38" spans="1:16" ht="15.75">
      <c r="A38" s="103" t="str">
        <f xml:space="preserve"> "The AER's approach to calculating the "&amp;E5&amp;"–"&amp;E5+1&amp;" "&amp;E3 &amp;" pass through amount is as follows:"</f>
        <v>The AER's approach to calculating the 2024–2025 Network support pass through amount is as follows:</v>
      </c>
      <c r="B38" s="43"/>
      <c r="C38" s="103"/>
      <c r="D38" s="42"/>
      <c r="E38" s="42"/>
      <c r="F38" s="42"/>
      <c r="G38" s="42"/>
      <c r="H38" s="42"/>
      <c r="I38" s="42"/>
      <c r="J38" s="43"/>
      <c r="K38" s="43"/>
      <c r="L38" s="43"/>
      <c r="M38" s="43"/>
      <c r="N38" s="43"/>
      <c r="O38" s="43"/>
      <c r="P38" s="43"/>
    </row>
    <row r="39" spans="1:16" ht="15.75">
      <c r="A39" s="104">
        <v>1</v>
      </c>
      <c r="B39" s="129" t="str">
        <f>"The TNSP should escalate the forecast "&amp;E3 &amp;" payment allowance ($Jun "&amp;E4&amp;") by each year's CPI figures, to transform it into real $ terms at the end of the previous regulatory year ($Jun "&amp;E5+1&amp;")"</f>
        <v>The TNSP should escalate the forecast Network support payment allowance ($Jun 2023) by each year's CPI figures, to transform it into real $ terms at the end of the previous regulatory year ($Jun 2025)</v>
      </c>
      <c r="C39" s="130"/>
      <c r="D39" s="42"/>
      <c r="E39" s="42"/>
      <c r="F39" s="42"/>
      <c r="G39" s="42"/>
      <c r="H39" s="42"/>
      <c r="I39" s="42"/>
      <c r="J39" s="43"/>
      <c r="K39" s="43"/>
      <c r="L39" s="43"/>
      <c r="M39" s="43"/>
      <c r="N39" s="43"/>
      <c r="O39" s="43"/>
      <c r="P39" s="43"/>
    </row>
    <row r="40" spans="1:16" ht="15.75">
      <c r="A40" s="104">
        <v>2</v>
      </c>
      <c r="B40" s="129" t="str">
        <f>"The TNSP should escalate the value of actual "&amp;E3 &amp;" payments ($Dec "&amp;E5&amp;") by half a year's CPI  to transform it into real $ terms at the end of the previous regulatory year ($Jun "&amp;E5+1&amp;")"</f>
        <v>The TNSP should escalate the value of actual Network support payments ($Dec 2024) by half a year's CPI  to transform it into real $ terms at the end of the previous regulatory year ($Jun 2025)</v>
      </c>
      <c r="C40" s="130"/>
      <c r="D40" s="42"/>
      <c r="E40" s="42"/>
      <c r="F40" s="42"/>
      <c r="G40" s="42"/>
      <c r="H40" s="42"/>
      <c r="I40" s="42"/>
      <c r="J40" s="43"/>
      <c r="K40" s="43"/>
      <c r="L40" s="43"/>
      <c r="M40" s="43"/>
      <c r="N40" s="43"/>
      <c r="O40" s="43"/>
      <c r="P40" s="43"/>
    </row>
    <row r="41" spans="1:16" ht="15.75">
      <c r="A41" s="104">
        <v>3</v>
      </c>
      <c r="B41" s="129" t="str">
        <f>"Difference equals the adjusted actual "&amp;E3 &amp;" payments less the adjusted "&amp;E3 &amp;" allowance (2–1)."</f>
        <v>Difference equals the adjusted actual Network support payments less the adjusted Network support allowance (2–1).</v>
      </c>
      <c r="C41" s="130"/>
      <c r="D41" s="42"/>
      <c r="E41" s="42"/>
      <c r="F41" s="42"/>
      <c r="G41" s="42"/>
      <c r="H41" s="42"/>
      <c r="I41" s="42"/>
      <c r="J41" s="43"/>
      <c r="K41" s="43"/>
      <c r="L41" s="43"/>
      <c r="M41" s="43"/>
      <c r="N41" s="43"/>
      <c r="O41" s="43"/>
      <c r="P41" s="43"/>
    </row>
    <row r="42" spans="1:16" ht="15.75">
      <c r="A42" s="104">
        <v>4</v>
      </c>
      <c r="B42" s="129" t="str">
        <f>"The interest payment - WACC for each relevant year - applies to the difference (3) for a time period of 1.5 years. This will put it into nominal terms and escalate it into the upcoming regulatory year ($Dec "&amp;E5+2&amp;")"</f>
        <v>The interest payment - WACC for each relevant year - applies to the difference (3) for a time period of 1.5 years. This will put it into nominal terms and escalate it into the upcoming regulatory year ($Dec 2026)</v>
      </c>
      <c r="C42" s="130"/>
      <c r="D42" s="42"/>
      <c r="E42" s="42"/>
      <c r="F42" s="42"/>
      <c r="G42" s="42"/>
      <c r="H42" s="42"/>
      <c r="I42" s="42"/>
      <c r="J42" s="43"/>
      <c r="K42" s="43"/>
      <c r="L42" s="43"/>
      <c r="M42" s="43"/>
      <c r="N42" s="43"/>
      <c r="O42" s="43"/>
      <c r="P42" s="43"/>
    </row>
    <row r="43" spans="1:16" ht="15.75">
      <c r="A43" s="104">
        <v>5</v>
      </c>
      <c r="B43" s="125" t="str">
        <f>"The cost pass through amount is based on the difference with an adjustment accounting for the time cost of money (interest)."</f>
        <v>The cost pass through amount is based on the difference with an adjustment accounting for the time cost of money (interest).</v>
      </c>
      <c r="C43" s="126"/>
      <c r="D43" s="42"/>
      <c r="E43" s="42"/>
      <c r="F43" s="42"/>
      <c r="G43" s="42"/>
      <c r="H43" s="42"/>
      <c r="I43" s="42"/>
      <c r="J43" s="43"/>
      <c r="K43" s="43"/>
      <c r="L43" s="43"/>
      <c r="M43" s="43"/>
      <c r="N43" s="43"/>
      <c r="O43" s="43"/>
      <c r="P43" s="43"/>
    </row>
    <row r="44" spans="1:16" ht="15.75">
      <c r="A44" s="105"/>
      <c r="B44" s="103"/>
      <c r="C44" s="103"/>
      <c r="D44" s="42"/>
      <c r="E44" s="42"/>
      <c r="F44" s="42"/>
      <c r="G44" s="42"/>
      <c r="H44" s="42"/>
      <c r="I44" s="42"/>
      <c r="J44" s="43"/>
      <c r="K44" s="43"/>
      <c r="L44" s="43"/>
      <c r="M44" s="43"/>
      <c r="N44" s="43"/>
      <c r="O44" s="43"/>
      <c r="P44" s="43"/>
    </row>
    <row r="45" spans="1:16" ht="15.75">
      <c r="A45" s="103" t="s">
        <v>14</v>
      </c>
      <c r="B45" s="44"/>
      <c r="C45" s="44"/>
      <c r="D45" s="42"/>
      <c r="E45" s="42"/>
      <c r="F45" s="42"/>
      <c r="G45" s="42"/>
      <c r="H45" s="42"/>
      <c r="I45" s="42"/>
      <c r="J45" s="43"/>
      <c r="K45" s="43"/>
      <c r="L45" s="43"/>
      <c r="M45" s="43"/>
      <c r="N45" s="43"/>
      <c r="O45" s="43"/>
      <c r="P45" s="43"/>
    </row>
  </sheetData>
  <mergeCells count="8">
    <mergeCell ref="D2:E2"/>
    <mergeCell ref="H2:I2"/>
    <mergeCell ref="B43:C43"/>
    <mergeCell ref="A9:C9"/>
    <mergeCell ref="B39:C39"/>
    <mergeCell ref="B40:C40"/>
    <mergeCell ref="B41:C41"/>
    <mergeCell ref="B42:C42"/>
  </mergeCells>
  <conditionalFormatting sqref="C35">
    <cfRule type="cellIs" dxfId="1" priority="1" operator="equal">
      <formula>"True"</formula>
    </cfRule>
    <cfRule type="cellIs" dxfId="0" priority="2" operator="equal">
      <formula>"False"</formula>
    </cfRule>
  </conditionalFormatting>
  <pageMargins left="0.7" right="0.7" top="0.75" bottom="0.75" header="0.3" footer="0.3"/>
  <pageSetup paperSize="9" scale="90" fitToHeight="0" orientation="portrait" r:id="rId1"/>
  <customProperties>
    <customPr name="_pios_id" r:id="rId2"/>
    <customPr name="EpmWorksheetKeyString_GUID" r:id="rId3"/>
  </customProperties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A7DBF-4D25-4DD5-A705-89C753C64F84}">
  <sheetPr>
    <tabColor rgb="FF92D050"/>
    <pageSetUpPr fitToPage="1"/>
  </sheetPr>
  <dimension ref="A2:G25"/>
  <sheetViews>
    <sheetView showGridLines="0" zoomScale="130" zoomScaleNormal="130" workbookViewId="0">
      <selection activeCell="F11" sqref="F11"/>
    </sheetView>
  </sheetViews>
  <sheetFormatPr defaultColWidth="9.140625" defaultRowHeight="12.75"/>
  <cols>
    <col min="1" max="1" width="2.5703125" style="1" customWidth="1"/>
    <col min="2" max="2" width="44.85546875" style="1" bestFit="1" customWidth="1"/>
    <col min="3" max="3" width="14.7109375" style="1" customWidth="1"/>
    <col min="4" max="5" width="14.42578125" style="1" customWidth="1"/>
    <col min="6" max="6" width="35.5703125" style="1" bestFit="1" customWidth="1"/>
    <col min="7" max="7" width="9.140625" style="1"/>
    <col min="8" max="8" width="45.85546875" style="1" bestFit="1" customWidth="1"/>
    <col min="9" max="16384" width="9.140625" style="1"/>
  </cols>
  <sheetData>
    <row r="2" spans="1:7" ht="15" customHeight="1">
      <c r="B2" s="2" t="str">
        <f>"Summary - Network Support Costs Incurred FY24-25"</f>
        <v>Summary - Network Support Costs Incurred FY24-25</v>
      </c>
    </row>
    <row r="4" spans="1:7" ht="42" customHeight="1">
      <c r="B4" s="11" t="s">
        <v>133</v>
      </c>
      <c r="C4" s="11" t="s">
        <v>16</v>
      </c>
      <c r="D4" s="11" t="s">
        <v>17</v>
      </c>
      <c r="E4" s="11" t="s">
        <v>18</v>
      </c>
    </row>
    <row r="5" spans="1:7" ht="15" customHeight="1">
      <c r="A5" s="118"/>
      <c r="B5" s="113" t="s">
        <v>114</v>
      </c>
      <c r="C5" s="14"/>
      <c r="D5" s="14">
        <v>-122174.18</v>
      </c>
      <c r="E5" s="6">
        <f>SUM(C5:D5)</f>
        <v>-122174.18</v>
      </c>
      <c r="G5" s="117"/>
    </row>
    <row r="6" spans="1:7" ht="15" customHeight="1">
      <c r="A6" s="118"/>
      <c r="B6" s="114" t="s">
        <v>115</v>
      </c>
      <c r="C6" s="14">
        <v>66575.34</v>
      </c>
      <c r="D6" s="14"/>
      <c r="E6" s="7">
        <f t="shared" ref="E6:E15" si="0">SUM(C6:D6)</f>
        <v>66575.34</v>
      </c>
      <c r="G6" s="117"/>
    </row>
    <row r="7" spans="1:7" ht="15" customHeight="1">
      <c r="A7" s="118"/>
      <c r="B7" s="114" t="s">
        <v>134</v>
      </c>
      <c r="C7" s="14"/>
      <c r="D7" s="14">
        <v>73972.600000000006</v>
      </c>
      <c r="E7" s="7">
        <f t="shared" si="0"/>
        <v>73972.600000000006</v>
      </c>
      <c r="G7" s="117"/>
    </row>
    <row r="8" spans="1:7" ht="15" customHeight="1">
      <c r="A8" s="118"/>
      <c r="B8" s="114" t="s">
        <v>116</v>
      </c>
      <c r="C8" s="14">
        <v>-25000</v>
      </c>
      <c r="D8" s="14"/>
      <c r="E8" s="7">
        <f t="shared" si="0"/>
        <v>-25000</v>
      </c>
      <c r="G8" s="12"/>
    </row>
    <row r="9" spans="1:7" ht="15" customHeight="1">
      <c r="A9" s="118"/>
      <c r="B9" s="114" t="s">
        <v>135</v>
      </c>
      <c r="C9" s="14"/>
      <c r="D9" s="14">
        <f>GETPIVOTDATA("Val/COArea Crcy",'EG.15149 Summary'!$B$5,"Project","EG.10052")</f>
        <v>366089.64</v>
      </c>
      <c r="E9" s="7">
        <f t="shared" si="0"/>
        <v>366089.64</v>
      </c>
      <c r="G9" s="117"/>
    </row>
    <row r="10" spans="1:7" ht="15" customHeight="1">
      <c r="B10" s="28"/>
      <c r="C10" s="14"/>
      <c r="D10" s="14"/>
      <c r="E10" s="7">
        <f t="shared" si="0"/>
        <v>0</v>
      </c>
      <c r="F10" s="23"/>
      <c r="G10" s="12"/>
    </row>
    <row r="11" spans="1:7" ht="15" customHeight="1">
      <c r="B11" s="28"/>
      <c r="C11" s="14"/>
      <c r="D11" s="14"/>
      <c r="E11" s="7">
        <f t="shared" si="0"/>
        <v>0</v>
      </c>
      <c r="G11" s="12"/>
    </row>
    <row r="12" spans="1:7" ht="15">
      <c r="B12" s="28"/>
      <c r="C12" s="14"/>
      <c r="D12" s="14"/>
      <c r="E12" s="7">
        <f t="shared" si="0"/>
        <v>0</v>
      </c>
      <c r="F12" s="23"/>
      <c r="G12" s="12"/>
    </row>
    <row r="13" spans="1:7" ht="15" customHeight="1">
      <c r="B13" s="28"/>
      <c r="C13" s="14"/>
      <c r="D13" s="14"/>
      <c r="E13" s="7">
        <f t="shared" si="0"/>
        <v>0</v>
      </c>
      <c r="F13"/>
      <c r="G13" s="21"/>
    </row>
    <row r="14" spans="1:7" ht="15" customHeight="1">
      <c r="B14" s="28"/>
      <c r="C14" s="14"/>
      <c r="D14" s="14"/>
      <c r="E14" s="7">
        <f t="shared" si="0"/>
        <v>0</v>
      </c>
      <c r="F14"/>
      <c r="G14" s="12"/>
    </row>
    <row r="15" spans="1:7" ht="15" customHeight="1">
      <c r="B15" s="28"/>
      <c r="C15" s="14"/>
      <c r="D15" s="14"/>
      <c r="E15" s="8">
        <f t="shared" si="0"/>
        <v>0</v>
      </c>
      <c r="F15" s="12"/>
      <c r="G15" s="12"/>
    </row>
    <row r="16" spans="1:7" ht="20.25" customHeight="1">
      <c r="B16" s="9"/>
      <c r="C16" s="10">
        <f>ROUND(SUM(C5:C15),0)</f>
        <v>41575</v>
      </c>
      <c r="D16" s="10">
        <f>SUM(D5:D15)</f>
        <v>317888.06000000006</v>
      </c>
      <c r="E16" s="10">
        <f>SUM(E5:E15)</f>
        <v>359463.4</v>
      </c>
      <c r="F16" s="120"/>
    </row>
    <row r="18" spans="1:5">
      <c r="B18" s="18" t="s">
        <v>161</v>
      </c>
      <c r="E18" s="116">
        <f>'FFR GL'!I17</f>
        <v>-6626.24</v>
      </c>
    </row>
    <row r="19" spans="1:5">
      <c r="B19" s="1" t="s">
        <v>162</v>
      </c>
      <c r="C19" s="18"/>
      <c r="E19" s="18">
        <f>SUM(E5:E8)</f>
        <v>-6626.2399999999907</v>
      </c>
    </row>
    <row r="20" spans="1:5" ht="14.25" customHeight="1">
      <c r="E20" s="116">
        <f>E18-E19</f>
        <v>-9.0949470177292824E-12</v>
      </c>
    </row>
    <row r="21" spans="1:5" ht="17.25">
      <c r="E21" s="20"/>
    </row>
    <row r="22" spans="1:5">
      <c r="A22" s="119"/>
    </row>
    <row r="23" spans="1:5">
      <c r="A23" s="119"/>
    </row>
    <row r="24" spans="1:5">
      <c r="A24" s="119"/>
    </row>
    <row r="25" spans="1:5">
      <c r="A25" s="119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AE8B9-D880-46D7-A8C3-53AEB3658BAA}">
  <dimension ref="B4:C19"/>
  <sheetViews>
    <sheetView workbookViewId="0">
      <selection activeCell="G11" sqref="G11"/>
    </sheetView>
  </sheetViews>
  <sheetFormatPr defaultRowHeight="15"/>
  <cols>
    <col min="2" max="2" width="44" bestFit="1" customWidth="1"/>
    <col min="3" max="3" width="14.28515625" bestFit="1" customWidth="1"/>
  </cols>
  <sheetData>
    <row r="4" spans="2:3">
      <c r="B4" s="112" t="s">
        <v>118</v>
      </c>
      <c r="C4" s="33" t="s">
        <v>119</v>
      </c>
    </row>
    <row r="5" spans="2:3">
      <c r="B5" s="109" t="s">
        <v>120</v>
      </c>
      <c r="C5" s="110">
        <v>154225.5</v>
      </c>
    </row>
    <row r="6" spans="2:3">
      <c r="B6" s="111" t="s">
        <v>121</v>
      </c>
      <c r="C6" s="110">
        <v>55000</v>
      </c>
    </row>
    <row r="7" spans="2:3">
      <c r="B7" s="111" t="s">
        <v>122</v>
      </c>
      <c r="C7" s="110">
        <v>4973</v>
      </c>
    </row>
    <row r="8" spans="2:3">
      <c r="B8" s="111" t="s">
        <v>123</v>
      </c>
      <c r="C8" s="110">
        <v>30000</v>
      </c>
    </row>
    <row r="9" spans="2:3">
      <c r="B9" s="111" t="s">
        <v>124</v>
      </c>
      <c r="C9" s="110">
        <v>15000</v>
      </c>
    </row>
    <row r="10" spans="2:3">
      <c r="B10" s="111" t="s">
        <v>125</v>
      </c>
      <c r="C10" s="110">
        <v>49252.5</v>
      </c>
    </row>
    <row r="11" spans="2:3">
      <c r="B11" s="109" t="s">
        <v>126</v>
      </c>
      <c r="C11" s="110">
        <v>602881.63999999827</v>
      </c>
    </row>
    <row r="12" spans="2:3">
      <c r="B12" s="111" t="s">
        <v>127</v>
      </c>
      <c r="C12" s="110">
        <v>81529.309999999896</v>
      </c>
    </row>
    <row r="13" spans="2:3">
      <c r="B13" s="111" t="s">
        <v>128</v>
      </c>
      <c r="C13" s="110">
        <v>110831.2599999996</v>
      </c>
    </row>
    <row r="14" spans="2:3">
      <c r="B14" s="111" t="s">
        <v>129</v>
      </c>
      <c r="C14" s="110">
        <v>50365.949999999953</v>
      </c>
    </row>
    <row r="15" spans="2:3">
      <c r="B15" s="111" t="s">
        <v>130</v>
      </c>
      <c r="C15" s="110">
        <v>14102.890000000005</v>
      </c>
    </row>
    <row r="16" spans="2:3">
      <c r="B16" s="111" t="s">
        <v>131</v>
      </c>
      <c r="C16" s="110">
        <v>346052.22999999888</v>
      </c>
    </row>
    <row r="17" spans="2:3">
      <c r="B17" s="109" t="s">
        <v>132</v>
      </c>
      <c r="C17" s="110">
        <v>757107.13999999827</v>
      </c>
    </row>
    <row r="19" spans="2:3">
      <c r="B19" s="111"/>
    </row>
  </sheetData>
  <pageMargins left="0.7" right="0.7" top="0.75" bottom="0.75" header="0.3" footer="0.3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628C0-C35C-4339-B255-0D0615443FEF}">
  <dimension ref="B3:H25"/>
  <sheetViews>
    <sheetView workbookViewId="0">
      <selection activeCell="B3" sqref="B3:H25"/>
    </sheetView>
  </sheetViews>
  <sheetFormatPr defaultRowHeight="15"/>
  <cols>
    <col min="4" max="4" width="19.85546875" customWidth="1"/>
    <col min="5" max="5" width="16.85546875" customWidth="1"/>
    <col min="6" max="6" width="19.42578125" customWidth="1"/>
    <col min="7" max="7" width="13.7109375" customWidth="1"/>
    <col min="8" max="8" width="22" customWidth="1"/>
  </cols>
  <sheetData>
    <row r="3" spans="2:8">
      <c r="B3" s="112" t="s">
        <v>136</v>
      </c>
      <c r="C3" s="33" t="s">
        <v>137</v>
      </c>
      <c r="D3" s="33"/>
      <c r="E3" s="33"/>
      <c r="F3" s="33"/>
      <c r="G3" s="33"/>
      <c r="H3" s="33"/>
    </row>
    <row r="4" spans="2:8">
      <c r="B4" s="33"/>
      <c r="C4" s="33"/>
      <c r="D4" s="33"/>
      <c r="E4" s="33"/>
      <c r="F4" s="33"/>
      <c r="G4" s="33"/>
      <c r="H4" s="33"/>
    </row>
    <row r="5" spans="2:8">
      <c r="B5" s="112" t="s">
        <v>138</v>
      </c>
      <c r="C5" s="33"/>
      <c r="D5" s="33"/>
      <c r="E5" s="112" t="s">
        <v>139</v>
      </c>
      <c r="F5" s="33"/>
      <c r="G5" s="33"/>
      <c r="H5" s="33"/>
    </row>
    <row r="6" spans="2:8">
      <c r="B6" s="112" t="s">
        <v>140</v>
      </c>
      <c r="C6" s="112" t="s">
        <v>141</v>
      </c>
      <c r="D6" s="112" t="s">
        <v>87</v>
      </c>
      <c r="E6" s="33" t="s">
        <v>142</v>
      </c>
      <c r="F6" s="33" t="s">
        <v>143</v>
      </c>
      <c r="G6" s="33" t="s">
        <v>144</v>
      </c>
      <c r="H6" s="33" t="s">
        <v>132</v>
      </c>
    </row>
    <row r="7" spans="2:8">
      <c r="B7" s="33" t="s">
        <v>145</v>
      </c>
      <c r="C7" s="33" t="s">
        <v>146</v>
      </c>
      <c r="D7" s="33" t="s">
        <v>147</v>
      </c>
      <c r="E7" s="115">
        <v>80348</v>
      </c>
      <c r="F7" s="115"/>
      <c r="G7" s="115"/>
      <c r="H7" s="115">
        <v>80348</v>
      </c>
    </row>
    <row r="8" spans="2:8">
      <c r="B8" s="33"/>
      <c r="C8" s="33"/>
      <c r="D8" s="33" t="s">
        <v>148</v>
      </c>
      <c r="E8" s="115">
        <v>10466.25</v>
      </c>
      <c r="F8" s="115"/>
      <c r="G8" s="115"/>
      <c r="H8" s="115">
        <v>10466.25</v>
      </c>
    </row>
    <row r="9" spans="2:8">
      <c r="B9" s="33"/>
      <c r="C9" s="33"/>
      <c r="D9" s="33" t="s">
        <v>149</v>
      </c>
      <c r="E9" s="115">
        <v>48000</v>
      </c>
      <c r="F9" s="115"/>
      <c r="G9" s="115"/>
      <c r="H9" s="115">
        <v>48000</v>
      </c>
    </row>
    <row r="10" spans="2:8">
      <c r="B10" s="33"/>
      <c r="C10" s="33" t="s">
        <v>126</v>
      </c>
      <c r="D10" s="33" t="s">
        <v>147</v>
      </c>
      <c r="E10" s="115">
        <v>803.48</v>
      </c>
      <c r="F10" s="115">
        <v>-81151.48</v>
      </c>
      <c r="G10" s="115"/>
      <c r="H10" s="115">
        <v>-80348</v>
      </c>
    </row>
    <row r="11" spans="2:8">
      <c r="B11" s="33"/>
      <c r="C11" s="33"/>
      <c r="D11" s="33" t="s">
        <v>148</v>
      </c>
      <c r="E11" s="115">
        <v>198.86</v>
      </c>
      <c r="F11" s="115">
        <v>-10665.11</v>
      </c>
      <c r="G11" s="115"/>
      <c r="H11" s="115">
        <v>-10466.25</v>
      </c>
    </row>
    <row r="12" spans="2:8">
      <c r="B12" s="33"/>
      <c r="C12" s="33"/>
      <c r="D12" s="33" t="s">
        <v>149</v>
      </c>
      <c r="E12" s="115">
        <v>480</v>
      </c>
      <c r="F12" s="115">
        <v>-48480</v>
      </c>
      <c r="G12" s="115"/>
      <c r="H12" s="115">
        <v>-48000</v>
      </c>
    </row>
    <row r="13" spans="2:8">
      <c r="B13" s="33"/>
      <c r="C13" s="33"/>
      <c r="D13" s="33" t="s">
        <v>150</v>
      </c>
      <c r="E13" s="115">
        <v>567387.98000000068</v>
      </c>
      <c r="F13" s="115">
        <v>-566794.29</v>
      </c>
      <c r="G13" s="115"/>
      <c r="H13" s="115">
        <v>593.69000000064261</v>
      </c>
    </row>
    <row r="14" spans="2:8">
      <c r="B14" s="33"/>
      <c r="C14" s="33"/>
      <c r="D14" s="33" t="s">
        <v>151</v>
      </c>
      <c r="E14" s="115">
        <v>31886.249999999971</v>
      </c>
      <c r="F14" s="115">
        <v>-31860.21</v>
      </c>
      <c r="G14" s="115"/>
      <c r="H14" s="115">
        <v>26.039999999971769</v>
      </c>
    </row>
    <row r="15" spans="2:8">
      <c r="B15" s="33"/>
      <c r="C15" s="33"/>
      <c r="D15" s="33" t="s">
        <v>152</v>
      </c>
      <c r="E15" s="115">
        <v>2168.85</v>
      </c>
      <c r="F15" s="115">
        <v>-2168.85</v>
      </c>
      <c r="G15" s="115"/>
      <c r="H15" s="115">
        <v>0</v>
      </c>
    </row>
    <row r="16" spans="2:8">
      <c r="B16" s="33"/>
      <c r="C16" s="33"/>
      <c r="D16" s="33" t="s">
        <v>153</v>
      </c>
      <c r="E16" s="115">
        <v>202.32999999999998</v>
      </c>
      <c r="F16" s="115">
        <v>-202.33</v>
      </c>
      <c r="G16" s="115"/>
      <c r="H16" s="115">
        <v>0</v>
      </c>
    </row>
    <row r="17" spans="2:8">
      <c r="B17" s="33"/>
      <c r="C17" s="33"/>
      <c r="D17" s="33" t="s">
        <v>154</v>
      </c>
      <c r="E17" s="115">
        <v>174426.41999999975</v>
      </c>
      <c r="F17" s="115">
        <v>-174426.42</v>
      </c>
      <c r="G17" s="115"/>
      <c r="H17" s="115">
        <v>-2.6193447411060333E-10</v>
      </c>
    </row>
    <row r="18" spans="2:8">
      <c r="B18" s="33"/>
      <c r="C18" s="33"/>
      <c r="D18" s="33" t="s">
        <v>155</v>
      </c>
      <c r="E18" s="115">
        <v>13085.239999999996</v>
      </c>
      <c r="F18" s="115">
        <v>-13085.24</v>
      </c>
      <c r="G18" s="115"/>
      <c r="H18" s="115">
        <v>0</v>
      </c>
    </row>
    <row r="19" spans="2:8">
      <c r="B19" s="33"/>
      <c r="C19" s="33"/>
      <c r="D19" s="33" t="s">
        <v>156</v>
      </c>
      <c r="E19" s="115"/>
      <c r="F19" s="115">
        <v>581208</v>
      </c>
      <c r="G19" s="115">
        <v>-581208</v>
      </c>
      <c r="H19" s="115">
        <v>0</v>
      </c>
    </row>
    <row r="20" spans="2:8">
      <c r="B20" s="33" t="s">
        <v>157</v>
      </c>
      <c r="C20" s="33"/>
      <c r="D20" s="33"/>
      <c r="E20" s="115">
        <v>929453.66000000038</v>
      </c>
      <c r="F20" s="115">
        <v>-347625.92999999993</v>
      </c>
      <c r="G20" s="115">
        <v>-581208</v>
      </c>
      <c r="H20" s="115">
        <v>619.73000000035245</v>
      </c>
    </row>
    <row r="21" spans="2:8">
      <c r="B21" s="33" t="s">
        <v>158</v>
      </c>
      <c r="C21" s="33" t="s">
        <v>126</v>
      </c>
      <c r="D21" s="33" t="s">
        <v>159</v>
      </c>
      <c r="E21" s="115">
        <v>908.16</v>
      </c>
      <c r="F21" s="115">
        <v>347625.93</v>
      </c>
      <c r="G21" s="115"/>
      <c r="H21" s="115">
        <v>348534.08999999997</v>
      </c>
    </row>
    <row r="22" spans="2:8">
      <c r="B22" s="33"/>
      <c r="C22" s="33"/>
      <c r="D22" s="33" t="s">
        <v>150</v>
      </c>
      <c r="E22" s="115">
        <v>14647.59</v>
      </c>
      <c r="F22" s="115"/>
      <c r="G22" s="115"/>
      <c r="H22" s="115">
        <v>14647.59</v>
      </c>
    </row>
    <row r="23" spans="2:8">
      <c r="B23" s="33"/>
      <c r="C23" s="33"/>
      <c r="D23" s="33" t="s">
        <v>151</v>
      </c>
      <c r="E23" s="115">
        <v>2907.96</v>
      </c>
      <c r="F23" s="115"/>
      <c r="G23" s="115"/>
      <c r="H23" s="115">
        <v>2907.96</v>
      </c>
    </row>
    <row r="24" spans="2:8">
      <c r="B24" s="33" t="s">
        <v>160</v>
      </c>
      <c r="C24" s="33"/>
      <c r="D24" s="33"/>
      <c r="E24" s="115">
        <v>18463.71</v>
      </c>
      <c r="F24" s="115">
        <v>347625.93</v>
      </c>
      <c r="G24" s="115"/>
      <c r="H24" s="115">
        <v>366089.64</v>
      </c>
    </row>
    <row r="25" spans="2:8">
      <c r="B25" s="33" t="s">
        <v>132</v>
      </c>
      <c r="C25" s="33"/>
      <c r="D25" s="33"/>
      <c r="E25" s="115">
        <v>947917.37000000034</v>
      </c>
      <c r="F25" s="115">
        <v>0</v>
      </c>
      <c r="G25" s="115">
        <v>-581208</v>
      </c>
      <c r="H25" s="115">
        <v>366709.37000000034</v>
      </c>
    </row>
  </sheetData>
  <pageMargins left="0.7" right="0.7" top="0.75" bottom="0.75" header="0.3" footer="0.3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0658B-E7EA-4935-98F8-D386D70A87C3}">
  <dimension ref="A3:AJ81"/>
  <sheetViews>
    <sheetView showGridLines="0" topLeftCell="A78" zoomScale="130" zoomScaleNormal="130" workbookViewId="0">
      <selection activeCell="M93" sqref="M93"/>
    </sheetView>
  </sheetViews>
  <sheetFormatPr defaultRowHeight="15"/>
  <cols>
    <col min="1" max="2" width="9.28515625" customWidth="1"/>
    <col min="3" max="3" width="24.28515625" customWidth="1"/>
    <col min="4" max="11" width="9.28515625" customWidth="1"/>
  </cols>
  <sheetData>
    <row r="3" spans="1:36" ht="38.25">
      <c r="A3" s="27"/>
      <c r="B3" s="27"/>
      <c r="C3" s="2" t="s">
        <v>114</v>
      </c>
      <c r="D3" s="27"/>
      <c r="E3" s="27"/>
      <c r="F3" s="27"/>
      <c r="G3" s="27"/>
      <c r="H3" s="27"/>
      <c r="I3" s="27"/>
      <c r="J3" s="27"/>
      <c r="K3" s="27"/>
      <c r="M3" s="29"/>
      <c r="R3" s="29"/>
      <c r="W3" s="29"/>
      <c r="AJ3" s="29"/>
    </row>
    <row r="4" spans="1:36" ht="38.25">
      <c r="A4" s="27"/>
      <c r="B4" s="27"/>
      <c r="C4" s="2"/>
      <c r="D4" s="27"/>
      <c r="E4" s="27"/>
      <c r="F4" s="27"/>
      <c r="G4" s="27"/>
      <c r="H4" s="27"/>
      <c r="I4" s="27"/>
      <c r="J4" s="27"/>
      <c r="K4" s="27"/>
      <c r="M4" s="29"/>
      <c r="R4" s="29"/>
      <c r="W4" s="29"/>
      <c r="AJ4" s="29"/>
    </row>
    <row r="5" spans="1:36" ht="38.25">
      <c r="A5" s="27"/>
      <c r="B5" s="27"/>
      <c r="C5" s="2"/>
      <c r="D5" s="27"/>
      <c r="E5" s="27"/>
      <c r="F5" s="27"/>
      <c r="G5" s="27"/>
      <c r="H5" s="27"/>
      <c r="I5" s="27"/>
      <c r="J5" s="27"/>
      <c r="K5" s="27"/>
      <c r="M5" s="29"/>
      <c r="R5" s="29"/>
      <c r="W5" s="29"/>
      <c r="AJ5" s="29"/>
    </row>
    <row r="6" spans="1:36" ht="38.25">
      <c r="A6" s="27"/>
      <c r="B6" s="27"/>
      <c r="C6" s="2"/>
      <c r="D6" s="27"/>
      <c r="E6" s="27"/>
      <c r="F6" s="27"/>
      <c r="G6" s="27"/>
      <c r="H6" s="27"/>
      <c r="I6" s="27"/>
      <c r="J6" s="27"/>
      <c r="K6" s="27"/>
      <c r="M6" s="29"/>
      <c r="R6" s="29"/>
      <c r="W6" s="29"/>
      <c r="AJ6" s="29"/>
    </row>
    <row r="7" spans="1:36" ht="38.25">
      <c r="A7" s="27"/>
      <c r="B7" s="27"/>
      <c r="C7" s="2"/>
      <c r="D7" s="27"/>
      <c r="E7" s="27"/>
      <c r="F7" s="27"/>
      <c r="G7" s="27"/>
      <c r="H7" s="27"/>
      <c r="I7" s="27"/>
      <c r="J7" s="27"/>
      <c r="K7" s="27"/>
      <c r="M7" s="29"/>
      <c r="R7" s="29"/>
      <c r="W7" s="29"/>
      <c r="AJ7" s="29"/>
    </row>
    <row r="8" spans="1:36" ht="38.25">
      <c r="A8" s="27"/>
      <c r="B8" s="27"/>
      <c r="C8" s="2"/>
      <c r="D8" s="27"/>
      <c r="E8" s="27"/>
      <c r="F8" s="27"/>
      <c r="G8" s="27"/>
      <c r="H8" s="27"/>
      <c r="I8" s="27"/>
      <c r="J8" s="27"/>
      <c r="K8" s="27"/>
      <c r="M8" s="29"/>
      <c r="R8" s="29"/>
      <c r="W8" s="29"/>
      <c r="AJ8" s="29"/>
    </row>
    <row r="9" spans="1:36" ht="38.25">
      <c r="A9" s="27"/>
      <c r="B9" s="27"/>
      <c r="C9" s="2"/>
      <c r="D9" s="27"/>
      <c r="E9" s="27"/>
      <c r="F9" s="27"/>
      <c r="G9" s="27"/>
      <c r="H9" s="27"/>
      <c r="I9" s="27"/>
      <c r="J9" s="27"/>
      <c r="K9" s="27"/>
      <c r="M9" s="29"/>
      <c r="R9" s="29"/>
      <c r="W9" s="29"/>
      <c r="AJ9" s="29"/>
    </row>
    <row r="10" spans="1:36" ht="38.25">
      <c r="A10" s="27"/>
      <c r="B10" s="27"/>
      <c r="C10" s="2"/>
      <c r="D10" s="27"/>
      <c r="E10" s="27"/>
      <c r="F10" s="27"/>
      <c r="G10" s="27"/>
      <c r="H10" s="27"/>
      <c r="I10" s="27"/>
      <c r="J10" s="27"/>
      <c r="K10" s="27"/>
      <c r="M10" s="29"/>
      <c r="R10" s="29"/>
      <c r="W10" s="29"/>
      <c r="AJ10" s="29"/>
    </row>
    <row r="11" spans="1:36" ht="38.25">
      <c r="A11" s="27"/>
      <c r="B11" s="27"/>
      <c r="C11" s="2"/>
      <c r="D11" s="27"/>
      <c r="E11" s="27"/>
      <c r="F11" s="27"/>
      <c r="G11" s="27"/>
      <c r="H11" s="27"/>
      <c r="I11" s="27"/>
      <c r="J11" s="27"/>
      <c r="K11" s="27"/>
      <c r="M11" s="29"/>
      <c r="R11" s="29"/>
      <c r="W11" s="29"/>
      <c r="AJ11" s="29"/>
    </row>
    <row r="12" spans="1:36" ht="38.25">
      <c r="A12" s="27"/>
      <c r="B12" s="27"/>
      <c r="C12" s="2"/>
      <c r="D12" s="27"/>
      <c r="E12" s="27"/>
      <c r="F12" s="27"/>
      <c r="G12" s="27"/>
      <c r="H12" s="27"/>
      <c r="I12" s="27"/>
      <c r="J12" s="27"/>
      <c r="K12" s="27"/>
      <c r="M12" s="29"/>
      <c r="R12" s="29"/>
      <c r="W12" s="29"/>
      <c r="AJ12" s="29"/>
    </row>
    <row r="13" spans="1:36" ht="38.25">
      <c r="A13" s="27"/>
      <c r="B13" s="27"/>
      <c r="C13" s="2"/>
      <c r="D13" s="27"/>
      <c r="E13" s="27"/>
      <c r="F13" s="27"/>
      <c r="G13" s="27"/>
      <c r="H13" s="27"/>
      <c r="I13" s="27"/>
      <c r="J13" s="27"/>
      <c r="K13" s="27"/>
      <c r="M13" s="29"/>
      <c r="R13" s="29"/>
      <c r="W13" s="29"/>
      <c r="AJ13" s="29"/>
    </row>
    <row r="14" spans="1:36" ht="38.25">
      <c r="A14" s="27"/>
      <c r="B14" s="27"/>
      <c r="C14" s="2"/>
      <c r="D14" s="27"/>
      <c r="E14" s="27"/>
      <c r="F14" s="27"/>
      <c r="G14" s="27"/>
      <c r="H14" s="27"/>
      <c r="I14" s="27"/>
      <c r="J14" s="27"/>
      <c r="K14" s="27"/>
      <c r="M14" s="29"/>
      <c r="R14" s="29"/>
      <c r="W14" s="29"/>
      <c r="AJ14" s="29"/>
    </row>
    <row r="15" spans="1:36" ht="38.25">
      <c r="A15" s="27"/>
      <c r="B15" s="27"/>
      <c r="C15" s="2"/>
      <c r="D15" s="27"/>
      <c r="E15" s="27"/>
      <c r="F15" s="27"/>
      <c r="G15" s="27"/>
      <c r="H15" s="27"/>
      <c r="I15" s="27"/>
      <c r="J15" s="27"/>
      <c r="K15" s="27"/>
      <c r="M15" s="29"/>
      <c r="R15" s="29"/>
      <c r="W15" s="29"/>
      <c r="AJ15" s="29"/>
    </row>
    <row r="16" spans="1:36">
      <c r="A16" s="27"/>
      <c r="B16" s="27"/>
      <c r="C16" s="2"/>
      <c r="D16" s="27"/>
      <c r="E16" s="27"/>
      <c r="F16" s="27"/>
      <c r="G16" s="27"/>
      <c r="H16" s="27"/>
      <c r="I16" s="27"/>
      <c r="J16" s="27"/>
      <c r="K16" s="27"/>
    </row>
    <row r="17" spans="1:11">
      <c r="A17" s="27"/>
      <c r="B17" s="27"/>
      <c r="C17" s="2"/>
      <c r="D17" s="27"/>
      <c r="E17" s="27"/>
      <c r="F17" s="27"/>
      <c r="G17" s="27"/>
      <c r="H17" s="27"/>
      <c r="I17" s="27"/>
      <c r="J17" s="27"/>
      <c r="K17" s="27"/>
    </row>
    <row r="18" spans="1:11">
      <c r="A18" s="27"/>
      <c r="B18" s="27"/>
      <c r="C18" s="2" t="s">
        <v>115</v>
      </c>
      <c r="D18" s="27"/>
      <c r="E18" s="27"/>
      <c r="F18" s="27"/>
      <c r="G18" s="27"/>
      <c r="H18" s="27"/>
      <c r="I18" s="27"/>
      <c r="J18" s="27"/>
      <c r="K18" s="27"/>
    </row>
    <row r="19" spans="1:11">
      <c r="A19" s="27"/>
      <c r="B19" s="27"/>
      <c r="C19" s="2"/>
      <c r="D19" s="27"/>
      <c r="E19" s="27"/>
      <c r="F19" s="27"/>
      <c r="G19" s="27"/>
      <c r="H19" s="27"/>
      <c r="I19" s="27"/>
      <c r="J19" s="27"/>
      <c r="K19" s="27"/>
    </row>
    <row r="20" spans="1:11">
      <c r="A20" s="27"/>
      <c r="B20" s="27"/>
      <c r="C20" s="107"/>
      <c r="D20" s="27"/>
      <c r="E20" s="27"/>
      <c r="F20" s="27"/>
      <c r="G20" s="27"/>
      <c r="H20" s="27"/>
      <c r="I20" s="27"/>
      <c r="J20" s="27"/>
      <c r="K20" s="27"/>
    </row>
    <row r="21" spans="1:11">
      <c r="A21" s="27"/>
      <c r="B21" s="27"/>
      <c r="C21" s="2"/>
      <c r="D21" s="27"/>
      <c r="E21" s="27"/>
      <c r="F21" s="27"/>
      <c r="G21" s="27"/>
      <c r="H21" s="27"/>
      <c r="I21" s="27"/>
      <c r="J21" s="27"/>
      <c r="K21" s="27"/>
    </row>
    <row r="22" spans="1:11">
      <c r="A22" s="27"/>
      <c r="B22" s="27"/>
      <c r="C22" s="107"/>
      <c r="D22" s="27"/>
      <c r="E22" s="27"/>
      <c r="F22" s="27"/>
      <c r="G22" s="27"/>
      <c r="H22" s="27"/>
      <c r="I22" s="27"/>
      <c r="J22" s="27"/>
      <c r="K22" s="27"/>
    </row>
    <row r="23" spans="1:11">
      <c r="A23" s="27"/>
      <c r="B23" s="27"/>
      <c r="D23" s="27"/>
      <c r="E23" s="27"/>
      <c r="F23" s="27"/>
      <c r="G23" s="27"/>
      <c r="H23" s="27"/>
      <c r="I23" s="27"/>
      <c r="J23" s="27"/>
      <c r="K23" s="27"/>
    </row>
    <row r="24" spans="1:11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</row>
    <row r="52" spans="3:3" ht="26.25" customHeight="1">
      <c r="C52" s="2" t="s">
        <v>117</v>
      </c>
    </row>
    <row r="81" spans="3:3">
      <c r="C81" s="108" t="s">
        <v>116</v>
      </c>
    </row>
  </sheetData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D77E-E073-4127-A5F9-FCFC03D2654A}">
  <dimension ref="A3:Y28"/>
  <sheetViews>
    <sheetView topLeftCell="L4" workbookViewId="0">
      <selection activeCell="U19" sqref="U19"/>
    </sheetView>
  </sheetViews>
  <sheetFormatPr defaultRowHeight="15"/>
  <cols>
    <col min="2" max="2" width="9.7109375" bestFit="1" customWidth="1"/>
    <col min="3" max="3" width="8.42578125" bestFit="1" customWidth="1"/>
    <col min="4" max="4" width="13.7109375" bestFit="1" customWidth="1"/>
    <col min="7" max="7" width="10.7109375" bestFit="1" customWidth="1"/>
    <col min="9" max="9" width="14.7109375" bestFit="1" customWidth="1"/>
    <col min="11" max="11" width="20.85546875" customWidth="1"/>
    <col min="12" max="12" width="10.7109375" bestFit="1" customWidth="1"/>
    <col min="14" max="14" width="17.7109375" bestFit="1" customWidth="1"/>
    <col min="17" max="17" width="10.7109375" bestFit="1" customWidth="1"/>
    <col min="19" max="19" width="10.7109375" bestFit="1" customWidth="1"/>
    <col min="20" max="20" width="22.5703125" bestFit="1" customWidth="1"/>
    <col min="22" max="23" width="9.7109375" bestFit="1" customWidth="1"/>
    <col min="24" max="24" width="10.7109375" bestFit="1" customWidth="1"/>
  </cols>
  <sheetData>
    <row r="3" spans="1:25">
      <c r="F3" s="1"/>
      <c r="G3" s="1"/>
      <c r="H3" s="1"/>
      <c r="I3" s="1"/>
    </row>
    <row r="4" spans="1:25">
      <c r="A4" s="2" t="s">
        <v>19</v>
      </c>
      <c r="B4" s="1"/>
      <c r="C4" s="1"/>
      <c r="D4" s="1"/>
      <c r="F4" s="2" t="s">
        <v>20</v>
      </c>
      <c r="G4" s="1"/>
      <c r="H4" s="1"/>
      <c r="I4" s="1"/>
      <c r="K4" s="2" t="s">
        <v>21</v>
      </c>
      <c r="L4" s="1"/>
      <c r="M4" s="1"/>
      <c r="N4" s="1"/>
      <c r="P4" s="2" t="s">
        <v>22</v>
      </c>
      <c r="Q4" s="1"/>
      <c r="R4" s="1"/>
      <c r="S4" s="1"/>
      <c r="T4" s="1"/>
      <c r="U4" s="2" t="s">
        <v>23</v>
      </c>
      <c r="V4" s="1"/>
      <c r="W4" s="1"/>
      <c r="X4" s="1"/>
      <c r="Y4" s="1"/>
    </row>
    <row r="5" spans="1:25">
      <c r="A5" s="1"/>
      <c r="B5" s="1"/>
      <c r="C5" s="1"/>
      <c r="D5" s="1"/>
      <c r="F5" s="1"/>
      <c r="G5" s="1"/>
      <c r="H5" s="1"/>
      <c r="I5" s="1"/>
      <c r="K5" s="1"/>
      <c r="L5" s="1"/>
      <c r="M5" s="1"/>
      <c r="N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3.75">
      <c r="A6" s="11" t="s">
        <v>15</v>
      </c>
      <c r="B6" s="11" t="s">
        <v>16</v>
      </c>
      <c r="C6" s="11" t="s">
        <v>17</v>
      </c>
      <c r="D6" s="11" t="s">
        <v>18</v>
      </c>
      <c r="F6" s="11" t="s">
        <v>15</v>
      </c>
      <c r="G6" s="11" t="s">
        <v>16</v>
      </c>
      <c r="H6" s="11" t="s">
        <v>17</v>
      </c>
      <c r="I6" s="11" t="s">
        <v>18</v>
      </c>
      <c r="K6" s="11" t="s">
        <v>15</v>
      </c>
      <c r="L6" s="11" t="s">
        <v>16</v>
      </c>
      <c r="M6" s="11" t="s">
        <v>17</v>
      </c>
      <c r="N6" s="11" t="s">
        <v>18</v>
      </c>
      <c r="P6" s="11" t="s">
        <v>15</v>
      </c>
      <c r="Q6" s="11" t="s">
        <v>16</v>
      </c>
      <c r="R6" s="11" t="s">
        <v>17</v>
      </c>
      <c r="S6" s="11" t="s">
        <v>18</v>
      </c>
      <c r="T6" s="1"/>
      <c r="U6" s="11" t="s">
        <v>15</v>
      </c>
      <c r="V6" s="11" t="s">
        <v>16</v>
      </c>
      <c r="W6" s="11" t="s">
        <v>17</v>
      </c>
      <c r="X6" s="11" t="s">
        <v>18</v>
      </c>
      <c r="Y6" s="1"/>
    </row>
    <row r="7" spans="1:25">
      <c r="A7" s="3">
        <v>1</v>
      </c>
      <c r="B7" s="13">
        <v>576432.67000000004</v>
      </c>
      <c r="C7" s="14"/>
      <c r="D7" s="6">
        <v>576432.67000000004</v>
      </c>
      <c r="F7" s="3">
        <v>1</v>
      </c>
      <c r="G7" s="13">
        <v>847722.10000000021</v>
      </c>
      <c r="H7" s="14"/>
      <c r="I7" s="6">
        <v>847722.10000000021</v>
      </c>
      <c r="K7" s="3">
        <v>1</v>
      </c>
      <c r="L7" s="13">
        <v>877939.64</v>
      </c>
      <c r="M7" s="14"/>
      <c r="N7" s="6">
        <v>877939.64</v>
      </c>
      <c r="P7" s="3">
        <v>1</v>
      </c>
      <c r="Q7" s="13">
        <v>887342.8899999999</v>
      </c>
      <c r="R7" s="13">
        <v>24512.1</v>
      </c>
      <c r="S7" s="6">
        <v>911854.98999999987</v>
      </c>
      <c r="T7" s="1" t="s">
        <v>24</v>
      </c>
      <c r="U7" s="3">
        <v>1</v>
      </c>
      <c r="V7" s="14">
        <v>909215.71</v>
      </c>
      <c r="W7" s="14">
        <v>0</v>
      </c>
      <c r="X7" s="6">
        <v>909215.71</v>
      </c>
      <c r="Y7" s="1"/>
    </row>
    <row r="8" spans="1:25">
      <c r="A8" s="4">
        <v>2</v>
      </c>
      <c r="B8" s="14">
        <v>576432.67000000004</v>
      </c>
      <c r="C8" s="14"/>
      <c r="D8" s="7">
        <v>576432.67000000004</v>
      </c>
      <c r="F8" s="4">
        <v>2</v>
      </c>
      <c r="G8" s="14">
        <v>862830.79</v>
      </c>
      <c r="H8" s="14"/>
      <c r="I8" s="7">
        <v>862830.79</v>
      </c>
      <c r="K8" s="4">
        <v>2</v>
      </c>
      <c r="L8" s="14">
        <v>877939.65</v>
      </c>
      <c r="M8" s="14"/>
      <c r="N8" s="7">
        <v>877939.65</v>
      </c>
      <c r="P8" s="4">
        <v>2</v>
      </c>
      <c r="Q8" s="14">
        <v>887342.8899999999</v>
      </c>
      <c r="R8" s="14">
        <v>0</v>
      </c>
      <c r="S8" s="7">
        <v>887342.8899999999</v>
      </c>
      <c r="T8" s="1"/>
      <c r="U8" s="4">
        <v>2</v>
      </c>
      <c r="V8" s="14">
        <v>909215.71</v>
      </c>
      <c r="W8" s="14">
        <v>0</v>
      </c>
      <c r="X8" s="7">
        <v>909215.71</v>
      </c>
      <c r="Y8" s="1"/>
    </row>
    <row r="9" spans="1:25">
      <c r="A9" s="4">
        <v>3</v>
      </c>
      <c r="B9" s="14">
        <v>576432.67000000004</v>
      </c>
      <c r="C9" s="14"/>
      <c r="D9" s="7">
        <v>576432.67000000004</v>
      </c>
      <c r="F9" s="4">
        <v>3</v>
      </c>
      <c r="G9" s="14">
        <v>862830.79</v>
      </c>
      <c r="H9" s="14"/>
      <c r="I9" s="7">
        <v>862830.79</v>
      </c>
      <c r="K9" s="4">
        <v>3</v>
      </c>
      <c r="L9" s="14">
        <v>877939.65</v>
      </c>
      <c r="M9" s="14"/>
      <c r="N9" s="7">
        <v>877939.65</v>
      </c>
      <c r="P9" s="4">
        <v>3</v>
      </c>
      <c r="Q9" s="14">
        <v>887342.8899999999</v>
      </c>
      <c r="R9" s="14">
        <v>0</v>
      </c>
      <c r="S9" s="7">
        <v>887342.8899999999</v>
      </c>
      <c r="T9" s="1"/>
      <c r="U9" s="4">
        <v>3</v>
      </c>
      <c r="V9" s="14">
        <v>1281965.71</v>
      </c>
      <c r="W9" s="14">
        <v>100000</v>
      </c>
      <c r="X9" s="7">
        <v>1381965.71</v>
      </c>
      <c r="Y9" s="1"/>
    </row>
    <row r="10" spans="1:25">
      <c r="A10" s="4">
        <v>4</v>
      </c>
      <c r="B10" s="14">
        <v>576432.67000000004</v>
      </c>
      <c r="C10" s="14"/>
      <c r="D10" s="7">
        <v>576432.67000000004</v>
      </c>
      <c r="F10" s="4">
        <v>4</v>
      </c>
      <c r="G10" s="14">
        <v>862830.79</v>
      </c>
      <c r="H10" s="14"/>
      <c r="I10" s="7">
        <v>862830.79</v>
      </c>
      <c r="K10" s="4">
        <v>4</v>
      </c>
      <c r="L10" s="14">
        <v>877939.65</v>
      </c>
      <c r="M10" s="14"/>
      <c r="N10" s="7">
        <v>877939.65</v>
      </c>
      <c r="P10" s="4">
        <v>4</v>
      </c>
      <c r="Q10" s="14">
        <v>887342.8899999999</v>
      </c>
      <c r="R10" s="14">
        <v>0</v>
      </c>
      <c r="S10" s="7">
        <v>887342.8899999999</v>
      </c>
      <c r="T10" s="1"/>
      <c r="U10" s="4">
        <v>4</v>
      </c>
      <c r="V10" s="14">
        <v>909215.71</v>
      </c>
      <c r="W10" s="14">
        <v>0</v>
      </c>
      <c r="X10" s="7">
        <v>909215.71</v>
      </c>
      <c r="Y10" s="1"/>
    </row>
    <row r="11" spans="1:25">
      <c r="A11" s="4">
        <v>5</v>
      </c>
      <c r="B11" s="14">
        <v>576432.67000000004</v>
      </c>
      <c r="C11" s="14"/>
      <c r="D11" s="7">
        <v>576432.67000000004</v>
      </c>
      <c r="F11" s="4">
        <v>5</v>
      </c>
      <c r="G11" s="14">
        <v>862830.79</v>
      </c>
      <c r="H11" s="14"/>
      <c r="I11" s="7">
        <v>862830.79</v>
      </c>
      <c r="K11" s="4">
        <v>5</v>
      </c>
      <c r="L11" s="14">
        <v>877939.65</v>
      </c>
      <c r="M11" s="14"/>
      <c r="N11" s="7">
        <v>877939.65</v>
      </c>
      <c r="P11" s="4">
        <v>5</v>
      </c>
      <c r="Q11" s="14">
        <v>887342.8899999999</v>
      </c>
      <c r="R11" s="14">
        <v>0</v>
      </c>
      <c r="S11" s="7">
        <v>887342.8899999999</v>
      </c>
      <c r="T11" s="1"/>
      <c r="U11" s="4">
        <v>5</v>
      </c>
      <c r="V11" s="14">
        <v>909215.71</v>
      </c>
      <c r="W11" s="14">
        <v>173956.72</v>
      </c>
      <c r="X11" s="7">
        <v>1083172.43</v>
      </c>
      <c r="Y11" s="1" t="s">
        <v>25</v>
      </c>
    </row>
    <row r="12" spans="1:25">
      <c r="A12" s="4">
        <v>6</v>
      </c>
      <c r="B12" s="14">
        <v>576432.67000000004</v>
      </c>
      <c r="C12" s="14">
        <v>345859.6</v>
      </c>
      <c r="D12" s="7">
        <v>922292.27</v>
      </c>
      <c r="F12" s="4">
        <v>6</v>
      </c>
      <c r="G12" s="14">
        <v>862830.79</v>
      </c>
      <c r="H12" s="14">
        <v>93521.64</v>
      </c>
      <c r="I12" s="7">
        <v>956352.43</v>
      </c>
      <c r="K12" s="4">
        <v>6</v>
      </c>
      <c r="L12" s="14">
        <v>877939.65</v>
      </c>
      <c r="M12" s="14"/>
      <c r="N12" s="7">
        <v>877939.65</v>
      </c>
      <c r="P12" s="4">
        <v>6</v>
      </c>
      <c r="Q12" s="14">
        <v>887342.8899999999</v>
      </c>
      <c r="R12" s="14">
        <v>0</v>
      </c>
      <c r="S12" s="7">
        <v>887342.8899999999</v>
      </c>
      <c r="T12" s="1"/>
      <c r="U12" s="4">
        <v>6</v>
      </c>
      <c r="V12" s="14">
        <v>1281965.71</v>
      </c>
      <c r="W12" s="14">
        <v>6592770</v>
      </c>
      <c r="X12" s="7">
        <v>7874735.71</v>
      </c>
      <c r="Y12" s="1" t="s">
        <v>26</v>
      </c>
    </row>
    <row r="13" spans="1:25">
      <c r="A13" s="4">
        <v>7</v>
      </c>
      <c r="B13" s="14">
        <v>760324.55</v>
      </c>
      <c r="C13" s="14"/>
      <c r="D13" s="7">
        <v>760324.55</v>
      </c>
      <c r="F13" s="4">
        <v>7</v>
      </c>
      <c r="G13" s="14">
        <v>877939.65</v>
      </c>
      <c r="H13" s="14">
        <v>2179.44</v>
      </c>
      <c r="I13" s="7">
        <v>880119.09</v>
      </c>
      <c r="K13" s="4">
        <v>7</v>
      </c>
      <c r="L13" s="14">
        <v>877939.65</v>
      </c>
      <c r="M13" s="14"/>
      <c r="N13" s="7">
        <v>877939.65</v>
      </c>
      <c r="P13" s="4">
        <v>7</v>
      </c>
      <c r="Q13" s="14">
        <v>909215.71000000008</v>
      </c>
      <c r="R13" s="14">
        <v>0</v>
      </c>
      <c r="S13" s="7">
        <v>909215.71000000008</v>
      </c>
      <c r="T13" s="18"/>
      <c r="U13" s="4">
        <v>7</v>
      </c>
      <c r="V13" s="14">
        <v>984655.97</v>
      </c>
      <c r="W13" s="14">
        <v>7267.87</v>
      </c>
      <c r="X13" s="7">
        <v>991923.84</v>
      </c>
      <c r="Y13" s="23" t="s">
        <v>27</v>
      </c>
    </row>
    <row r="14" spans="1:25">
      <c r="A14" s="4">
        <v>8</v>
      </c>
      <c r="B14" s="14">
        <v>760324.55</v>
      </c>
      <c r="C14" s="14"/>
      <c r="D14" s="7">
        <v>760324.55</v>
      </c>
      <c r="F14" s="4">
        <v>8</v>
      </c>
      <c r="G14" s="14">
        <v>877939.64</v>
      </c>
      <c r="H14" s="14"/>
      <c r="I14" s="7">
        <v>877939.64</v>
      </c>
      <c r="K14" s="4">
        <v>8</v>
      </c>
      <c r="L14" s="14">
        <v>887342.8899999999</v>
      </c>
      <c r="M14" s="14">
        <v>2974.59</v>
      </c>
      <c r="N14" s="7">
        <v>890317.47999999986</v>
      </c>
      <c r="P14" s="4">
        <v>8</v>
      </c>
      <c r="Q14" s="14">
        <v>909215.71000000008</v>
      </c>
      <c r="R14" s="14">
        <v>77895.12000000001</v>
      </c>
      <c r="S14" s="7">
        <v>987110.83000000007</v>
      </c>
      <c r="T14" s="1" t="s">
        <v>28</v>
      </c>
      <c r="U14" s="4">
        <v>8</v>
      </c>
      <c r="V14" s="14">
        <v>984655.97</v>
      </c>
      <c r="W14" s="14">
        <v>0</v>
      </c>
      <c r="X14" s="7">
        <v>984655.97</v>
      </c>
      <c r="Y14" s="1"/>
    </row>
    <row r="15" spans="1:25">
      <c r="A15" s="4">
        <v>9</v>
      </c>
      <c r="B15" s="14">
        <v>760324.55</v>
      </c>
      <c r="C15" s="14"/>
      <c r="D15" s="7">
        <v>760324.55</v>
      </c>
      <c r="F15" s="4">
        <v>9</v>
      </c>
      <c r="G15" s="14">
        <v>877939.64</v>
      </c>
      <c r="H15" s="14"/>
      <c r="I15" s="7">
        <v>877939.64</v>
      </c>
      <c r="K15" s="4">
        <v>9</v>
      </c>
      <c r="L15" s="14">
        <v>887342.8899999999</v>
      </c>
      <c r="M15" s="14"/>
      <c r="N15" s="7">
        <v>887342.8899999999</v>
      </c>
      <c r="P15" s="4">
        <v>9</v>
      </c>
      <c r="Q15" s="14">
        <v>909215.71000000008</v>
      </c>
      <c r="R15" s="14">
        <v>0</v>
      </c>
      <c r="S15" s="7">
        <v>909215.71000000008</v>
      </c>
      <c r="T15" s="1"/>
      <c r="U15" s="4">
        <v>9</v>
      </c>
      <c r="V15" s="14">
        <v>1357405.97</v>
      </c>
      <c r="W15" s="14">
        <v>0</v>
      </c>
      <c r="X15" s="7">
        <v>1357405.97</v>
      </c>
      <c r="Y15" s="23"/>
    </row>
    <row r="16" spans="1:25">
      <c r="A16" s="4">
        <v>10</v>
      </c>
      <c r="B16" s="14">
        <v>760324.55</v>
      </c>
      <c r="C16" s="14"/>
      <c r="D16" s="7">
        <v>760324.55</v>
      </c>
      <c r="F16" s="4">
        <v>10</v>
      </c>
      <c r="G16" s="14">
        <v>877939.64</v>
      </c>
      <c r="H16" s="14"/>
      <c r="I16" s="7">
        <v>877939.64</v>
      </c>
      <c r="K16" s="4">
        <v>10</v>
      </c>
      <c r="L16" s="14">
        <v>859324.65999999992</v>
      </c>
      <c r="M16" s="14"/>
      <c r="N16" s="7">
        <v>859324.65999999992</v>
      </c>
      <c r="P16" s="4">
        <v>10</v>
      </c>
      <c r="Q16" s="14">
        <v>909215.71000000008</v>
      </c>
      <c r="R16" s="14">
        <v>0</v>
      </c>
      <c r="S16" s="7">
        <v>909215.71000000008</v>
      </c>
      <c r="U16" s="4">
        <v>10</v>
      </c>
      <c r="V16" s="14">
        <v>0</v>
      </c>
      <c r="W16" s="14">
        <v>0</v>
      </c>
      <c r="X16" s="7">
        <v>0</v>
      </c>
    </row>
    <row r="17" spans="1:25">
      <c r="A17" s="4">
        <v>11</v>
      </c>
      <c r="B17" s="14">
        <v>760324.55</v>
      </c>
      <c r="C17" s="14"/>
      <c r="D17" s="7">
        <v>760324.55</v>
      </c>
      <c r="F17" s="4">
        <v>11</v>
      </c>
      <c r="G17" s="14">
        <v>877939.64</v>
      </c>
      <c r="H17" s="14"/>
      <c r="I17" s="7">
        <v>877939.64</v>
      </c>
      <c r="K17" s="4">
        <v>11</v>
      </c>
      <c r="L17" s="14">
        <v>915361.11999999988</v>
      </c>
      <c r="M17" s="14"/>
      <c r="N17" s="7">
        <v>915361.11999999988</v>
      </c>
      <c r="P17" s="4">
        <v>11</v>
      </c>
      <c r="Q17" s="14">
        <v>909215.71000000008</v>
      </c>
      <c r="R17" s="14">
        <v>0</v>
      </c>
      <c r="S17" s="7">
        <v>909215.71000000008</v>
      </c>
      <c r="U17" s="4">
        <v>11</v>
      </c>
      <c r="V17" s="14">
        <v>0</v>
      </c>
      <c r="W17" s="14">
        <v>0</v>
      </c>
      <c r="X17" s="7">
        <v>0</v>
      </c>
    </row>
    <row r="18" spans="1:25">
      <c r="A18" s="5">
        <v>12</v>
      </c>
      <c r="B18" s="15">
        <v>790407.8600000001</v>
      </c>
      <c r="C18" s="24"/>
      <c r="D18" s="8">
        <v>790407.8600000001</v>
      </c>
      <c r="F18" s="5">
        <v>12</v>
      </c>
      <c r="G18" s="15">
        <v>877939.79</v>
      </c>
      <c r="H18" s="24"/>
      <c r="I18" s="8">
        <v>877939.79</v>
      </c>
      <c r="K18" s="5">
        <v>12</v>
      </c>
      <c r="L18" s="15">
        <v>887342.8899999999</v>
      </c>
      <c r="M18" s="24"/>
      <c r="N18" s="8">
        <v>887342.8899999999</v>
      </c>
      <c r="P18" s="5">
        <v>12</v>
      </c>
      <c r="Q18" s="14">
        <v>909215.71000000008</v>
      </c>
      <c r="R18" s="14">
        <v>0</v>
      </c>
      <c r="S18" s="8">
        <v>909215.71000000008</v>
      </c>
      <c r="T18" s="12"/>
      <c r="U18" s="5">
        <v>12</v>
      </c>
      <c r="V18" s="14">
        <v>372750</v>
      </c>
      <c r="W18" s="14">
        <v>0</v>
      </c>
      <c r="X18" s="8">
        <v>372750</v>
      </c>
      <c r="Y18" s="12"/>
    </row>
    <row r="19" spans="1:25">
      <c r="A19" s="9" t="s">
        <v>29</v>
      </c>
      <c r="B19" s="10">
        <v>8050627</v>
      </c>
      <c r="C19" s="10">
        <v>345859.6</v>
      </c>
      <c r="D19" s="10">
        <v>8396486.2299999986</v>
      </c>
      <c r="F19" s="9" t="s">
        <v>30</v>
      </c>
      <c r="G19" s="10">
        <v>10429514</v>
      </c>
      <c r="H19" s="10">
        <v>95701.08</v>
      </c>
      <c r="I19" s="10">
        <v>10525215.129999999</v>
      </c>
      <c r="K19" s="9" t="s">
        <v>31</v>
      </c>
      <c r="L19" s="10">
        <v>10582292</v>
      </c>
      <c r="M19" s="10">
        <v>2974.59</v>
      </c>
      <c r="N19" s="25">
        <v>10585266.58</v>
      </c>
      <c r="P19" s="9" t="s">
        <v>32</v>
      </c>
      <c r="Q19" s="10">
        <v>10779351.600000001</v>
      </c>
      <c r="R19" s="10">
        <v>102407.22</v>
      </c>
      <c r="S19" s="10">
        <v>10881758.82</v>
      </c>
      <c r="T19" s="1"/>
      <c r="U19" s="9" t="s">
        <v>33</v>
      </c>
      <c r="V19" s="10">
        <v>9900262</v>
      </c>
      <c r="W19" s="10">
        <v>6873994.5899999999</v>
      </c>
      <c r="X19" s="10">
        <v>16774256.760000002</v>
      </c>
      <c r="Y19" s="1"/>
    </row>
    <row r="21" spans="1:25">
      <c r="D21" s="19">
        <v>8388680.0700000003</v>
      </c>
      <c r="E21" s="19"/>
      <c r="F21" s="19"/>
      <c r="G21" s="19"/>
      <c r="H21" s="19"/>
      <c r="I21" s="19">
        <v>10555298.130000001</v>
      </c>
      <c r="K21" t="s">
        <v>34</v>
      </c>
      <c r="N21" s="18">
        <v>10609778.68</v>
      </c>
      <c r="S21" s="18">
        <v>10857246.719999997</v>
      </c>
    </row>
    <row r="22" spans="1:25">
      <c r="D22" s="19">
        <f>D21-D19</f>
        <v>-7806.1599999982864</v>
      </c>
      <c r="E22" s="19"/>
      <c r="F22" s="19"/>
      <c r="G22" s="19"/>
      <c r="H22" s="19"/>
      <c r="I22" s="19">
        <f>I21-I19</f>
        <v>30083.000000001863</v>
      </c>
      <c r="J22" t="s">
        <v>35</v>
      </c>
      <c r="N22" s="19">
        <f>N21-N19</f>
        <v>24512.099999999627</v>
      </c>
      <c r="S22" s="16">
        <f>S21-S19</f>
        <v>-24512.100000003353</v>
      </c>
    </row>
    <row r="24" spans="1:25">
      <c r="C24" s="17" t="s">
        <v>36</v>
      </c>
      <c r="D24">
        <v>778871.07000000007</v>
      </c>
      <c r="H24" s="17" t="s">
        <v>37</v>
      </c>
      <c r="I24">
        <v>-30083.31</v>
      </c>
      <c r="U24" s="17"/>
    </row>
    <row r="25" spans="1:25">
      <c r="C25" s="17" t="s">
        <v>38</v>
      </c>
      <c r="D25">
        <v>-801148.22</v>
      </c>
    </row>
    <row r="26" spans="1:25">
      <c r="C26" s="17" t="s">
        <v>39</v>
      </c>
      <c r="D26">
        <v>30083.31</v>
      </c>
    </row>
    <row r="27" spans="1:25" ht="15.75" thickBot="1">
      <c r="D27" s="26">
        <f>SUM(D24:D26)</f>
        <v>7806.1600000000944</v>
      </c>
    </row>
    <row r="28" spans="1:25" ht="15.75" thickTop="1"/>
  </sheetData>
  <pageMargins left="0.7" right="0.7" top="0.75" bottom="0.75" header="0.3" footer="0.3"/>
  <customProperties>
    <customPr name="_pios_id" r:id="rId1"/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865DE-1127-494A-B350-1D305A2DF45B}">
  <dimension ref="A1:AE17"/>
  <sheetViews>
    <sheetView zoomScale="70" zoomScaleNormal="70" workbookViewId="0">
      <selection activeCell="A16" sqref="A16"/>
    </sheetView>
  </sheetViews>
  <sheetFormatPr defaultRowHeight="15"/>
  <cols>
    <col min="1" max="1" width="14" style="33" bestFit="1" customWidth="1"/>
    <col min="2" max="2" width="15" style="33" bestFit="1" customWidth="1"/>
    <col min="3" max="3" width="17" style="33" bestFit="1" customWidth="1"/>
    <col min="4" max="4" width="13" style="33" bestFit="1" customWidth="1"/>
    <col min="5" max="5" width="12" style="33" bestFit="1" customWidth="1"/>
    <col min="6" max="6" width="14" style="33" bestFit="1" customWidth="1"/>
    <col min="7" max="7" width="20" style="33" bestFit="1" customWidth="1"/>
    <col min="8" max="8" width="17" style="33" bestFit="1" customWidth="1"/>
    <col min="9" max="9" width="16" style="33" bestFit="1" customWidth="1"/>
    <col min="10" max="10" width="14" style="33" bestFit="1" customWidth="1"/>
    <col min="11" max="11" width="26" style="33" bestFit="1" customWidth="1"/>
    <col min="12" max="12" width="17" style="33" bestFit="1" customWidth="1"/>
    <col min="13" max="13" width="16" style="33" bestFit="1" customWidth="1"/>
    <col min="14" max="14" width="11" style="33" bestFit="1" customWidth="1"/>
    <col min="15" max="15" width="9" style="33" bestFit="1" customWidth="1"/>
    <col min="16" max="16" width="17" style="33" bestFit="1" customWidth="1"/>
    <col min="17" max="17" width="16" style="33" bestFit="1" customWidth="1"/>
    <col min="18" max="18" width="8" style="33" bestFit="1" customWidth="1"/>
    <col min="19" max="19" width="10" style="33" bestFit="1" customWidth="1"/>
    <col min="20" max="21" width="21" style="33" bestFit="1" customWidth="1"/>
    <col min="22" max="22" width="19" style="33" bestFit="1" customWidth="1"/>
    <col min="23" max="23" width="42" style="33" bestFit="1" customWidth="1"/>
    <col min="24" max="24" width="9" style="33" bestFit="1" customWidth="1"/>
    <col min="25" max="25" width="24" style="33" bestFit="1" customWidth="1"/>
    <col min="26" max="26" width="14" style="33" bestFit="1" customWidth="1"/>
    <col min="27" max="16384" width="9.140625" style="22"/>
  </cols>
  <sheetData>
    <row r="1" spans="1:31" ht="30">
      <c r="A1" s="30" t="s">
        <v>40</v>
      </c>
      <c r="B1" s="30" t="s">
        <v>41</v>
      </c>
      <c r="C1" s="30" t="s">
        <v>42</v>
      </c>
      <c r="D1" s="30" t="s">
        <v>43</v>
      </c>
      <c r="E1" s="30" t="s">
        <v>87</v>
      </c>
      <c r="F1" s="30" t="s">
        <v>44</v>
      </c>
      <c r="G1" s="30" t="s">
        <v>45</v>
      </c>
      <c r="H1" s="30" t="s">
        <v>88</v>
      </c>
      <c r="I1" s="30" t="s">
        <v>46</v>
      </c>
      <c r="J1" s="30" t="s">
        <v>47</v>
      </c>
      <c r="K1" s="30" t="s">
        <v>48</v>
      </c>
      <c r="L1" s="31" t="s">
        <v>49</v>
      </c>
      <c r="M1" s="30" t="s">
        <v>50</v>
      </c>
      <c r="N1" s="30" t="s">
        <v>51</v>
      </c>
      <c r="O1" s="30" t="s">
        <v>52</v>
      </c>
      <c r="P1" s="31" t="s">
        <v>53</v>
      </c>
      <c r="Q1" s="31" t="s">
        <v>54</v>
      </c>
      <c r="R1" s="30" t="s">
        <v>55</v>
      </c>
      <c r="S1" s="30" t="s">
        <v>56</v>
      </c>
      <c r="T1" s="30" t="s">
        <v>57</v>
      </c>
      <c r="U1" s="31" t="s">
        <v>58</v>
      </c>
      <c r="V1" s="30" t="s">
        <v>59</v>
      </c>
      <c r="W1" s="30" t="s">
        <v>60</v>
      </c>
      <c r="X1" s="30" t="s">
        <v>61</v>
      </c>
      <c r="Y1" s="30" t="s">
        <v>62</v>
      </c>
      <c r="Z1" s="31" t="s">
        <v>63</v>
      </c>
      <c r="AA1" s="30" t="s">
        <v>64</v>
      </c>
      <c r="AB1" s="30" t="s">
        <v>65</v>
      </c>
      <c r="AC1" s="30" t="s">
        <v>89</v>
      </c>
      <c r="AD1" s="30" t="s">
        <v>90</v>
      </c>
      <c r="AE1" s="30" t="s">
        <v>91</v>
      </c>
    </row>
    <row r="2" spans="1:31">
      <c r="A2" s="32">
        <v>45499</v>
      </c>
      <c r="B2" s="32">
        <v>45499</v>
      </c>
      <c r="C2" s="33" t="s">
        <v>92</v>
      </c>
      <c r="D2" s="33" t="s">
        <v>66</v>
      </c>
      <c r="E2" s="33" t="s">
        <v>93</v>
      </c>
      <c r="F2" s="33" t="s">
        <v>66</v>
      </c>
      <c r="G2" s="33" t="s">
        <v>67</v>
      </c>
      <c r="H2" s="33" t="s">
        <v>94</v>
      </c>
      <c r="I2" s="34">
        <v>75000</v>
      </c>
      <c r="J2" s="34">
        <v>75000</v>
      </c>
      <c r="K2" s="34">
        <v>75000</v>
      </c>
      <c r="L2" s="33" t="s">
        <v>68</v>
      </c>
      <c r="M2" s="33" t="s">
        <v>69</v>
      </c>
      <c r="N2" s="33" t="s">
        <v>69</v>
      </c>
      <c r="O2" s="35">
        <v>1</v>
      </c>
      <c r="P2" s="33" t="s">
        <v>70</v>
      </c>
      <c r="Q2" s="33" t="s">
        <v>71</v>
      </c>
      <c r="R2" s="33" t="s">
        <v>69</v>
      </c>
      <c r="S2" s="33" t="s">
        <v>69</v>
      </c>
      <c r="T2" s="33" t="s">
        <v>86</v>
      </c>
      <c r="U2" s="33" t="s">
        <v>75</v>
      </c>
      <c r="V2" s="33" t="s">
        <v>69</v>
      </c>
      <c r="W2" s="33" t="s">
        <v>69</v>
      </c>
      <c r="X2" s="33" t="s">
        <v>69</v>
      </c>
      <c r="Y2" s="33" t="s">
        <v>76</v>
      </c>
      <c r="Z2" s="33" t="s">
        <v>74</v>
      </c>
      <c r="AA2" s="33" t="s">
        <v>69</v>
      </c>
      <c r="AB2" s="33" t="s">
        <v>69</v>
      </c>
      <c r="AC2" s="33" t="s">
        <v>69</v>
      </c>
      <c r="AD2" s="33" t="s">
        <v>69</v>
      </c>
      <c r="AE2" s="33" t="s">
        <v>69</v>
      </c>
    </row>
    <row r="3" spans="1:31">
      <c r="A3" s="32">
        <v>45504</v>
      </c>
      <c r="B3" s="32">
        <v>45504</v>
      </c>
      <c r="C3" s="33" t="s">
        <v>95</v>
      </c>
      <c r="D3" s="33" t="s">
        <v>66</v>
      </c>
      <c r="E3" s="33" t="s">
        <v>93</v>
      </c>
      <c r="F3" s="33" t="s">
        <v>66</v>
      </c>
      <c r="G3" s="33" t="s">
        <v>67</v>
      </c>
      <c r="H3" s="33" t="s">
        <v>94</v>
      </c>
      <c r="I3" s="34">
        <v>-600000</v>
      </c>
      <c r="J3" s="34">
        <v>-600000</v>
      </c>
      <c r="K3" s="34">
        <v>-600000</v>
      </c>
      <c r="L3" s="33" t="s">
        <v>68</v>
      </c>
      <c r="M3" s="33" t="s">
        <v>96</v>
      </c>
      <c r="N3" s="33" t="s">
        <v>69</v>
      </c>
      <c r="O3" s="36">
        <v>0</v>
      </c>
      <c r="P3" s="33" t="s">
        <v>70</v>
      </c>
      <c r="Q3" s="33" t="s">
        <v>71</v>
      </c>
      <c r="R3" s="33" t="s">
        <v>69</v>
      </c>
      <c r="S3" s="33" t="s">
        <v>69</v>
      </c>
      <c r="T3" s="33" t="s">
        <v>86</v>
      </c>
      <c r="U3" s="33" t="s">
        <v>73</v>
      </c>
      <c r="V3" s="33" t="s">
        <v>69</v>
      </c>
      <c r="W3" s="33" t="s">
        <v>69</v>
      </c>
      <c r="X3" s="33" t="s">
        <v>69</v>
      </c>
      <c r="Y3" s="33" t="s">
        <v>69</v>
      </c>
      <c r="Z3" s="33" t="s">
        <v>69</v>
      </c>
      <c r="AA3" s="33" t="s">
        <v>69</v>
      </c>
      <c r="AB3" s="33" t="s">
        <v>69</v>
      </c>
      <c r="AC3" s="33" t="s">
        <v>69</v>
      </c>
      <c r="AD3" s="33" t="s">
        <v>69</v>
      </c>
      <c r="AE3" s="33" t="s">
        <v>69</v>
      </c>
    </row>
    <row r="4" spans="1:31">
      <c r="A4" s="32">
        <v>45504</v>
      </c>
      <c r="B4" s="32">
        <v>45504</v>
      </c>
      <c r="C4" s="33" t="s">
        <v>97</v>
      </c>
      <c r="D4" s="33" t="s">
        <v>66</v>
      </c>
      <c r="E4" s="33" t="s">
        <v>93</v>
      </c>
      <c r="F4" s="33" t="s">
        <v>66</v>
      </c>
      <c r="G4" s="33" t="s">
        <v>67</v>
      </c>
      <c r="H4" s="33" t="s">
        <v>94</v>
      </c>
      <c r="I4" s="34">
        <v>550000</v>
      </c>
      <c r="J4" s="34">
        <v>550000</v>
      </c>
      <c r="K4" s="34">
        <v>550000</v>
      </c>
      <c r="L4" s="33" t="s">
        <v>68</v>
      </c>
      <c r="M4" s="33" t="s">
        <v>85</v>
      </c>
      <c r="N4" s="33" t="s">
        <v>69</v>
      </c>
      <c r="O4" s="36">
        <v>0</v>
      </c>
      <c r="P4" s="33" t="s">
        <v>70</v>
      </c>
      <c r="Q4" s="33" t="s">
        <v>71</v>
      </c>
      <c r="R4" s="33" t="s">
        <v>69</v>
      </c>
      <c r="S4" s="33" t="s">
        <v>69</v>
      </c>
      <c r="T4" s="33" t="s">
        <v>86</v>
      </c>
      <c r="U4" s="33" t="s">
        <v>75</v>
      </c>
      <c r="V4" s="33" t="s">
        <v>69</v>
      </c>
      <c r="W4" s="33" t="s">
        <v>69</v>
      </c>
      <c r="X4" s="33" t="s">
        <v>69</v>
      </c>
      <c r="Y4" s="33" t="s">
        <v>69</v>
      </c>
      <c r="Z4" s="33" t="s">
        <v>69</v>
      </c>
      <c r="AA4" s="33" t="s">
        <v>69</v>
      </c>
      <c r="AB4" s="33" t="s">
        <v>69</v>
      </c>
      <c r="AC4" s="33" t="s">
        <v>69</v>
      </c>
      <c r="AD4" s="33" t="s">
        <v>69</v>
      </c>
      <c r="AE4" s="33" t="s">
        <v>69</v>
      </c>
    </row>
    <row r="5" spans="1:31">
      <c r="A5" s="32">
        <v>45505</v>
      </c>
      <c r="B5" s="32">
        <v>45504</v>
      </c>
      <c r="C5" s="33" t="s">
        <v>98</v>
      </c>
      <c r="D5" s="33" t="s">
        <v>66</v>
      </c>
      <c r="E5" s="33" t="s">
        <v>93</v>
      </c>
      <c r="F5" s="33" t="s">
        <v>66</v>
      </c>
      <c r="G5" s="33" t="s">
        <v>67</v>
      </c>
      <c r="H5" s="33" t="s">
        <v>94</v>
      </c>
      <c r="I5" s="34">
        <v>-550000</v>
      </c>
      <c r="J5" s="34">
        <v>-550000</v>
      </c>
      <c r="K5" s="34">
        <v>-550000</v>
      </c>
      <c r="L5" s="33" t="s">
        <v>68</v>
      </c>
      <c r="M5" s="33" t="s">
        <v>79</v>
      </c>
      <c r="N5" s="33" t="s">
        <v>69</v>
      </c>
      <c r="O5" s="36">
        <v>0</v>
      </c>
      <c r="P5" s="33" t="s">
        <v>70</v>
      </c>
      <c r="Q5" s="33" t="s">
        <v>71</v>
      </c>
      <c r="R5" s="33" t="s">
        <v>69</v>
      </c>
      <c r="S5" s="33" t="s">
        <v>69</v>
      </c>
      <c r="T5" s="33" t="s">
        <v>80</v>
      </c>
      <c r="U5" s="33" t="s">
        <v>73</v>
      </c>
      <c r="V5" s="33" t="s">
        <v>69</v>
      </c>
      <c r="W5" s="33" t="s">
        <v>69</v>
      </c>
      <c r="X5" s="33" t="s">
        <v>69</v>
      </c>
      <c r="Y5" s="33" t="s">
        <v>69</v>
      </c>
      <c r="Z5" s="33" t="s">
        <v>69</v>
      </c>
      <c r="AA5" s="33" t="s">
        <v>69</v>
      </c>
      <c r="AB5" s="33" t="s">
        <v>69</v>
      </c>
      <c r="AC5" s="33" t="s">
        <v>69</v>
      </c>
      <c r="AD5" s="33" t="s">
        <v>69</v>
      </c>
      <c r="AE5" s="33" t="s">
        <v>69</v>
      </c>
    </row>
    <row r="6" spans="1:31">
      <c r="A6" s="32">
        <v>45524</v>
      </c>
      <c r="B6" s="32">
        <v>45524</v>
      </c>
      <c r="C6" s="33" t="s">
        <v>99</v>
      </c>
      <c r="D6" s="33" t="s">
        <v>66</v>
      </c>
      <c r="E6" s="33" t="s">
        <v>93</v>
      </c>
      <c r="F6" s="33" t="s">
        <v>66</v>
      </c>
      <c r="G6" s="33" t="s">
        <v>67</v>
      </c>
      <c r="H6" s="33" t="s">
        <v>94</v>
      </c>
      <c r="I6" s="34">
        <v>377825.82</v>
      </c>
      <c r="J6" s="34">
        <v>377825.82</v>
      </c>
      <c r="K6" s="34">
        <v>377825.82</v>
      </c>
      <c r="L6" s="33" t="s">
        <v>68</v>
      </c>
      <c r="M6" s="33" t="s">
        <v>69</v>
      </c>
      <c r="N6" s="33" t="s">
        <v>69</v>
      </c>
      <c r="O6" s="35">
        <v>1</v>
      </c>
      <c r="P6" s="33" t="s">
        <v>70</v>
      </c>
      <c r="Q6" s="33" t="s">
        <v>71</v>
      </c>
      <c r="R6" s="33" t="s">
        <v>69</v>
      </c>
      <c r="S6" s="33" t="s">
        <v>69</v>
      </c>
      <c r="T6" s="33" t="s">
        <v>80</v>
      </c>
      <c r="U6" s="33" t="s">
        <v>75</v>
      </c>
      <c r="V6" s="33" t="s">
        <v>69</v>
      </c>
      <c r="W6" s="33" t="s">
        <v>69</v>
      </c>
      <c r="X6" s="33" t="s">
        <v>69</v>
      </c>
      <c r="Y6" s="33" t="s">
        <v>77</v>
      </c>
      <c r="Z6" s="33" t="s">
        <v>78</v>
      </c>
      <c r="AA6" s="33" t="s">
        <v>69</v>
      </c>
      <c r="AB6" s="33" t="s">
        <v>69</v>
      </c>
      <c r="AC6" s="33" t="s">
        <v>69</v>
      </c>
      <c r="AD6" s="33" t="s">
        <v>69</v>
      </c>
      <c r="AE6" s="33" t="s">
        <v>69</v>
      </c>
    </row>
    <row r="7" spans="1:31">
      <c r="A7" s="32">
        <v>45535</v>
      </c>
      <c r="B7" s="32">
        <v>45535</v>
      </c>
      <c r="C7" s="33" t="s">
        <v>100</v>
      </c>
      <c r="D7" s="33" t="s">
        <v>66</v>
      </c>
      <c r="E7" s="33" t="s">
        <v>93</v>
      </c>
      <c r="F7" s="33" t="s">
        <v>66</v>
      </c>
      <c r="G7" s="33" t="s">
        <v>67</v>
      </c>
      <c r="H7" s="33" t="s">
        <v>94</v>
      </c>
      <c r="I7" s="34">
        <v>25000</v>
      </c>
      <c r="J7" s="34">
        <v>25000</v>
      </c>
      <c r="K7" s="34">
        <v>25000</v>
      </c>
      <c r="L7" s="33" t="s">
        <v>68</v>
      </c>
      <c r="M7" s="33" t="s">
        <v>85</v>
      </c>
      <c r="N7" s="33" t="s">
        <v>69</v>
      </c>
      <c r="O7" s="36">
        <v>0</v>
      </c>
      <c r="P7" s="33" t="s">
        <v>70</v>
      </c>
      <c r="Q7" s="33" t="s">
        <v>71</v>
      </c>
      <c r="R7" s="33" t="s">
        <v>69</v>
      </c>
      <c r="S7" s="33" t="s">
        <v>69</v>
      </c>
      <c r="T7" s="33" t="s">
        <v>80</v>
      </c>
      <c r="U7" s="33" t="s">
        <v>75</v>
      </c>
      <c r="V7" s="33" t="s">
        <v>69</v>
      </c>
      <c r="W7" s="33" t="s">
        <v>69</v>
      </c>
      <c r="X7" s="33" t="s">
        <v>69</v>
      </c>
      <c r="Y7" s="33" t="s">
        <v>69</v>
      </c>
      <c r="Z7" s="33" t="s">
        <v>69</v>
      </c>
      <c r="AA7" s="33" t="s">
        <v>69</v>
      </c>
      <c r="AB7" s="33" t="s">
        <v>69</v>
      </c>
      <c r="AC7" s="33" t="s">
        <v>69</v>
      </c>
      <c r="AD7" s="33" t="s">
        <v>69</v>
      </c>
      <c r="AE7" s="33" t="s">
        <v>69</v>
      </c>
    </row>
    <row r="8" spans="1:31">
      <c r="A8" s="32">
        <v>45536</v>
      </c>
      <c r="B8" s="32">
        <v>45535</v>
      </c>
      <c r="C8" s="33" t="s">
        <v>101</v>
      </c>
      <c r="D8" s="33" t="s">
        <v>66</v>
      </c>
      <c r="E8" s="33" t="s">
        <v>93</v>
      </c>
      <c r="F8" s="33" t="s">
        <v>66</v>
      </c>
      <c r="G8" s="33" t="s">
        <v>67</v>
      </c>
      <c r="H8" s="33" t="s">
        <v>94</v>
      </c>
      <c r="I8" s="34">
        <v>-25000</v>
      </c>
      <c r="J8" s="34">
        <v>-25000</v>
      </c>
      <c r="K8" s="34">
        <v>-25000</v>
      </c>
      <c r="L8" s="33" t="s">
        <v>68</v>
      </c>
      <c r="M8" s="33" t="s">
        <v>79</v>
      </c>
      <c r="N8" s="33" t="s">
        <v>69</v>
      </c>
      <c r="O8" s="36">
        <v>0</v>
      </c>
      <c r="P8" s="33" t="s">
        <v>70</v>
      </c>
      <c r="Q8" s="33" t="s">
        <v>71</v>
      </c>
      <c r="R8" s="33" t="s">
        <v>69</v>
      </c>
      <c r="S8" s="33" t="s">
        <v>69</v>
      </c>
      <c r="T8" s="33" t="s">
        <v>81</v>
      </c>
      <c r="U8" s="33" t="s">
        <v>73</v>
      </c>
      <c r="V8" s="33" t="s">
        <v>69</v>
      </c>
      <c r="W8" s="33" t="s">
        <v>69</v>
      </c>
      <c r="X8" s="33" t="s">
        <v>69</v>
      </c>
      <c r="Y8" s="33" t="s">
        <v>69</v>
      </c>
      <c r="Z8" s="33" t="s">
        <v>69</v>
      </c>
      <c r="AA8" s="33" t="s">
        <v>69</v>
      </c>
      <c r="AB8" s="33" t="s">
        <v>69</v>
      </c>
      <c r="AC8" s="33" t="s">
        <v>69</v>
      </c>
      <c r="AD8" s="33" t="s">
        <v>69</v>
      </c>
      <c r="AE8" s="33" t="s">
        <v>69</v>
      </c>
    </row>
    <row r="9" spans="1:31">
      <c r="A9" s="32">
        <v>45565</v>
      </c>
      <c r="B9" s="32">
        <v>45565</v>
      </c>
      <c r="C9" s="33" t="s">
        <v>102</v>
      </c>
      <c r="D9" s="33" t="s">
        <v>66</v>
      </c>
      <c r="E9" s="33" t="s">
        <v>93</v>
      </c>
      <c r="F9" s="33" t="s">
        <v>66</v>
      </c>
      <c r="G9" s="33" t="s">
        <v>67</v>
      </c>
      <c r="H9" s="33" t="s">
        <v>94</v>
      </c>
      <c r="I9" s="34">
        <v>25000</v>
      </c>
      <c r="J9" s="34">
        <v>25000</v>
      </c>
      <c r="K9" s="34">
        <v>25000</v>
      </c>
      <c r="L9" s="33" t="s">
        <v>68</v>
      </c>
      <c r="M9" s="33" t="s">
        <v>85</v>
      </c>
      <c r="N9" s="33" t="s">
        <v>69</v>
      </c>
      <c r="O9" s="36">
        <v>0</v>
      </c>
      <c r="P9" s="33" t="s">
        <v>70</v>
      </c>
      <c r="Q9" s="33" t="s">
        <v>71</v>
      </c>
      <c r="R9" s="33" t="s">
        <v>69</v>
      </c>
      <c r="S9" s="33" t="s">
        <v>69</v>
      </c>
      <c r="T9" s="33" t="s">
        <v>81</v>
      </c>
      <c r="U9" s="33" t="s">
        <v>75</v>
      </c>
      <c r="V9" s="33" t="s">
        <v>69</v>
      </c>
      <c r="W9" s="33" t="s">
        <v>69</v>
      </c>
      <c r="X9" s="33" t="s">
        <v>69</v>
      </c>
      <c r="Y9" s="33" t="s">
        <v>69</v>
      </c>
      <c r="Z9" s="33" t="s">
        <v>69</v>
      </c>
      <c r="AA9" s="33" t="s">
        <v>69</v>
      </c>
      <c r="AB9" s="33" t="s">
        <v>69</v>
      </c>
      <c r="AC9" s="33" t="s">
        <v>69</v>
      </c>
      <c r="AD9" s="33" t="s">
        <v>69</v>
      </c>
      <c r="AE9" s="33" t="s">
        <v>69</v>
      </c>
    </row>
    <row r="10" spans="1:31">
      <c r="A10" s="32">
        <v>45566</v>
      </c>
      <c r="B10" s="32">
        <v>45565</v>
      </c>
      <c r="C10" s="33" t="s">
        <v>103</v>
      </c>
      <c r="D10" s="33" t="s">
        <v>66</v>
      </c>
      <c r="E10" s="33" t="s">
        <v>93</v>
      </c>
      <c r="F10" s="33" t="s">
        <v>66</v>
      </c>
      <c r="G10" s="33" t="s">
        <v>67</v>
      </c>
      <c r="H10" s="33" t="s">
        <v>94</v>
      </c>
      <c r="I10" s="34">
        <v>-25000</v>
      </c>
      <c r="J10" s="34">
        <v>-25000</v>
      </c>
      <c r="K10" s="34">
        <v>-25000</v>
      </c>
      <c r="L10" s="33" t="s">
        <v>68</v>
      </c>
      <c r="M10" s="33" t="s">
        <v>79</v>
      </c>
      <c r="N10" s="33" t="s">
        <v>69</v>
      </c>
      <c r="O10" s="36">
        <v>0</v>
      </c>
      <c r="P10" s="33" t="s">
        <v>70</v>
      </c>
      <c r="Q10" s="33" t="s">
        <v>71</v>
      </c>
      <c r="R10" s="33" t="s">
        <v>69</v>
      </c>
      <c r="S10" s="33" t="s">
        <v>69</v>
      </c>
      <c r="T10" s="33" t="s">
        <v>82</v>
      </c>
      <c r="U10" s="33" t="s">
        <v>73</v>
      </c>
      <c r="V10" s="33" t="s">
        <v>69</v>
      </c>
      <c r="W10" s="33" t="s">
        <v>69</v>
      </c>
      <c r="X10" s="33" t="s">
        <v>69</v>
      </c>
      <c r="Y10" s="33" t="s">
        <v>69</v>
      </c>
      <c r="Z10" s="33" t="s">
        <v>69</v>
      </c>
      <c r="AA10" s="33" t="s">
        <v>69</v>
      </c>
      <c r="AB10" s="33" t="s">
        <v>69</v>
      </c>
      <c r="AC10" s="33" t="s">
        <v>69</v>
      </c>
      <c r="AD10" s="33" t="s">
        <v>69</v>
      </c>
      <c r="AE10" s="33" t="s">
        <v>69</v>
      </c>
    </row>
    <row r="11" spans="1:31">
      <c r="A11" s="32">
        <v>45579</v>
      </c>
      <c r="B11" s="32">
        <v>45579</v>
      </c>
      <c r="C11" s="33" t="s">
        <v>104</v>
      </c>
      <c r="D11" s="33" t="s">
        <v>66</v>
      </c>
      <c r="E11" s="33" t="s">
        <v>93</v>
      </c>
      <c r="F11" s="33" t="s">
        <v>66</v>
      </c>
      <c r="G11" s="33" t="s">
        <v>67</v>
      </c>
      <c r="H11" s="33" t="s">
        <v>94</v>
      </c>
      <c r="I11" s="34">
        <v>73972.600000000006</v>
      </c>
      <c r="J11" s="34">
        <v>73972.600000000006</v>
      </c>
      <c r="K11" s="34">
        <v>73972.600000000006</v>
      </c>
      <c r="L11" s="33" t="s">
        <v>68</v>
      </c>
      <c r="M11" s="33" t="s">
        <v>69</v>
      </c>
      <c r="N11" s="33" t="s">
        <v>69</v>
      </c>
      <c r="O11" s="35">
        <v>1</v>
      </c>
      <c r="P11" s="33" t="s">
        <v>70</v>
      </c>
      <c r="Q11" s="33" t="s">
        <v>71</v>
      </c>
      <c r="R11" s="33" t="s">
        <v>69</v>
      </c>
      <c r="S11" s="33" t="s">
        <v>69</v>
      </c>
      <c r="T11" s="33" t="s">
        <v>82</v>
      </c>
      <c r="U11" s="33" t="s">
        <v>75</v>
      </c>
      <c r="V11" s="33" t="s">
        <v>69</v>
      </c>
      <c r="W11" s="33" t="s">
        <v>69</v>
      </c>
      <c r="X11" s="33" t="s">
        <v>69</v>
      </c>
      <c r="Y11" s="33" t="s">
        <v>105</v>
      </c>
      <c r="Z11" s="33" t="s">
        <v>74</v>
      </c>
      <c r="AA11" s="33" t="s">
        <v>69</v>
      </c>
      <c r="AB11" s="33" t="s">
        <v>69</v>
      </c>
      <c r="AC11" s="33" t="s">
        <v>69</v>
      </c>
      <c r="AD11" s="33" t="s">
        <v>69</v>
      </c>
      <c r="AE11" s="33" t="s">
        <v>69</v>
      </c>
    </row>
    <row r="12" spans="1:31">
      <c r="A12" s="32">
        <v>45596</v>
      </c>
      <c r="B12" s="32">
        <v>45596</v>
      </c>
      <c r="C12" s="33" t="s">
        <v>106</v>
      </c>
      <c r="D12" s="33" t="s">
        <v>66</v>
      </c>
      <c r="E12" s="33" t="s">
        <v>93</v>
      </c>
      <c r="F12" s="33" t="s">
        <v>66</v>
      </c>
      <c r="G12" s="33" t="s">
        <v>67</v>
      </c>
      <c r="H12" s="33" t="s">
        <v>94</v>
      </c>
      <c r="I12" s="34">
        <v>25000</v>
      </c>
      <c r="J12" s="34">
        <v>25000</v>
      </c>
      <c r="K12" s="34">
        <v>25000</v>
      </c>
      <c r="L12" s="33" t="s">
        <v>68</v>
      </c>
      <c r="M12" s="33" t="s">
        <v>85</v>
      </c>
      <c r="N12" s="33" t="s">
        <v>69</v>
      </c>
      <c r="O12" s="36">
        <v>0</v>
      </c>
      <c r="P12" s="33" t="s">
        <v>70</v>
      </c>
      <c r="Q12" s="33" t="s">
        <v>71</v>
      </c>
      <c r="R12" s="33" t="s">
        <v>69</v>
      </c>
      <c r="S12" s="33" t="s">
        <v>69</v>
      </c>
      <c r="T12" s="33" t="s">
        <v>82</v>
      </c>
      <c r="U12" s="33" t="s">
        <v>75</v>
      </c>
      <c r="V12" s="33" t="s">
        <v>69</v>
      </c>
      <c r="W12" s="33" t="s">
        <v>69</v>
      </c>
      <c r="X12" s="33" t="s">
        <v>69</v>
      </c>
      <c r="Y12" s="33" t="s">
        <v>69</v>
      </c>
      <c r="Z12" s="33" t="s">
        <v>69</v>
      </c>
      <c r="AA12" s="33" t="s">
        <v>69</v>
      </c>
      <c r="AB12" s="33" t="s">
        <v>69</v>
      </c>
      <c r="AC12" s="33" t="s">
        <v>69</v>
      </c>
      <c r="AD12" s="33" t="s">
        <v>69</v>
      </c>
      <c r="AE12" s="33" t="s">
        <v>69</v>
      </c>
    </row>
    <row r="13" spans="1:31">
      <c r="A13" s="32">
        <v>45597</v>
      </c>
      <c r="B13" s="32">
        <v>45596</v>
      </c>
      <c r="C13" s="33" t="s">
        <v>107</v>
      </c>
      <c r="D13" s="33" t="s">
        <v>66</v>
      </c>
      <c r="E13" s="33" t="s">
        <v>93</v>
      </c>
      <c r="F13" s="33" t="s">
        <v>66</v>
      </c>
      <c r="G13" s="33" t="s">
        <v>67</v>
      </c>
      <c r="H13" s="33" t="s">
        <v>94</v>
      </c>
      <c r="I13" s="34">
        <v>-25000</v>
      </c>
      <c r="J13" s="34">
        <v>-25000</v>
      </c>
      <c r="K13" s="34">
        <v>-25000</v>
      </c>
      <c r="L13" s="33" t="s">
        <v>68</v>
      </c>
      <c r="M13" s="33" t="s">
        <v>79</v>
      </c>
      <c r="N13" s="33" t="s">
        <v>69</v>
      </c>
      <c r="O13" s="36">
        <v>0</v>
      </c>
      <c r="P13" s="33" t="s">
        <v>70</v>
      </c>
      <c r="Q13" s="33" t="s">
        <v>71</v>
      </c>
      <c r="R13" s="33" t="s">
        <v>69</v>
      </c>
      <c r="S13" s="33" t="s">
        <v>69</v>
      </c>
      <c r="T13" s="33" t="s">
        <v>72</v>
      </c>
      <c r="U13" s="33" t="s">
        <v>73</v>
      </c>
      <c r="V13" s="33" t="s">
        <v>69</v>
      </c>
      <c r="W13" s="33" t="s">
        <v>69</v>
      </c>
      <c r="X13" s="33" t="s">
        <v>69</v>
      </c>
      <c r="Y13" s="33" t="s">
        <v>69</v>
      </c>
      <c r="Z13" s="33" t="s">
        <v>69</v>
      </c>
      <c r="AA13" s="33" t="s">
        <v>69</v>
      </c>
      <c r="AB13" s="33" t="s">
        <v>69</v>
      </c>
      <c r="AC13" s="33" t="s">
        <v>69</v>
      </c>
      <c r="AD13" s="33" t="s">
        <v>69</v>
      </c>
      <c r="AE13" s="33" t="s">
        <v>69</v>
      </c>
    </row>
    <row r="14" spans="1:31">
      <c r="A14" s="32">
        <v>45625</v>
      </c>
      <c r="B14" s="32">
        <v>45625</v>
      </c>
      <c r="C14" s="33" t="s">
        <v>108</v>
      </c>
      <c r="D14" s="33" t="s">
        <v>66</v>
      </c>
      <c r="E14" s="33" t="s">
        <v>93</v>
      </c>
      <c r="F14" s="33" t="s">
        <v>66</v>
      </c>
      <c r="G14" s="33" t="s">
        <v>67</v>
      </c>
      <c r="H14" s="33" t="s">
        <v>94</v>
      </c>
      <c r="I14" s="34">
        <v>25000</v>
      </c>
      <c r="J14" s="34">
        <v>25000</v>
      </c>
      <c r="K14" s="34">
        <v>25000</v>
      </c>
      <c r="L14" s="33" t="s">
        <v>68</v>
      </c>
      <c r="M14" s="33" t="s">
        <v>109</v>
      </c>
      <c r="N14" s="33" t="s">
        <v>69</v>
      </c>
      <c r="O14" s="36">
        <v>0</v>
      </c>
      <c r="P14" s="33" t="s">
        <v>70</v>
      </c>
      <c r="Q14" s="33" t="s">
        <v>71</v>
      </c>
      <c r="R14" s="33" t="s">
        <v>69</v>
      </c>
      <c r="S14" s="33" t="s">
        <v>69</v>
      </c>
      <c r="T14" s="33" t="s">
        <v>72</v>
      </c>
      <c r="U14" s="33" t="s">
        <v>75</v>
      </c>
      <c r="V14" s="33" t="s">
        <v>69</v>
      </c>
      <c r="W14" s="33" t="s">
        <v>69</v>
      </c>
      <c r="X14" s="33" t="s">
        <v>69</v>
      </c>
      <c r="Y14" s="33" t="s">
        <v>69</v>
      </c>
      <c r="Z14" s="33" t="s">
        <v>69</v>
      </c>
      <c r="AA14" s="33" t="s">
        <v>69</v>
      </c>
      <c r="AB14" s="33" t="s">
        <v>69</v>
      </c>
      <c r="AC14" s="33" t="s">
        <v>69</v>
      </c>
      <c r="AD14" s="33" t="s">
        <v>69</v>
      </c>
      <c r="AE14" s="33" t="s">
        <v>69</v>
      </c>
    </row>
    <row r="15" spans="1:31">
      <c r="A15" s="32">
        <v>45657</v>
      </c>
      <c r="B15" s="32">
        <v>45657</v>
      </c>
      <c r="C15" s="33" t="s">
        <v>110</v>
      </c>
      <c r="D15" s="33" t="s">
        <v>66</v>
      </c>
      <c r="E15" s="33" t="s">
        <v>93</v>
      </c>
      <c r="F15" s="33" t="s">
        <v>66</v>
      </c>
      <c r="G15" s="33" t="s">
        <v>67</v>
      </c>
      <c r="H15" s="33" t="s">
        <v>94</v>
      </c>
      <c r="I15" s="34">
        <v>66575.34</v>
      </c>
      <c r="J15" s="34">
        <v>66575.34</v>
      </c>
      <c r="K15" s="34">
        <v>66575.34</v>
      </c>
      <c r="L15" s="33" t="s">
        <v>68</v>
      </c>
      <c r="M15" s="33" t="s">
        <v>111</v>
      </c>
      <c r="N15" s="33" t="s">
        <v>69</v>
      </c>
      <c r="O15" s="36">
        <v>0</v>
      </c>
      <c r="P15" s="33" t="s">
        <v>70</v>
      </c>
      <c r="Q15" s="33" t="s">
        <v>71</v>
      </c>
      <c r="R15" s="33" t="s">
        <v>69</v>
      </c>
      <c r="S15" s="33" t="s">
        <v>69</v>
      </c>
      <c r="T15" s="33" t="s">
        <v>83</v>
      </c>
      <c r="U15" s="33" t="s">
        <v>75</v>
      </c>
      <c r="V15" s="33" t="s">
        <v>69</v>
      </c>
      <c r="W15" s="33" t="s">
        <v>69</v>
      </c>
      <c r="X15" s="33" t="s">
        <v>69</v>
      </c>
      <c r="Y15" s="33" t="s">
        <v>69</v>
      </c>
      <c r="Z15" s="33" t="s">
        <v>69</v>
      </c>
      <c r="AA15" s="33" t="s">
        <v>69</v>
      </c>
      <c r="AB15" s="33" t="s">
        <v>69</v>
      </c>
      <c r="AC15" s="33" t="s">
        <v>69</v>
      </c>
      <c r="AD15" s="33" t="s">
        <v>69</v>
      </c>
      <c r="AE15" s="33" t="s">
        <v>69</v>
      </c>
    </row>
    <row r="16" spans="1:31">
      <c r="A16" s="32">
        <v>45776</v>
      </c>
      <c r="B16" s="32">
        <v>45776</v>
      </c>
      <c r="C16" s="33" t="s">
        <v>112</v>
      </c>
      <c r="D16" s="33" t="s">
        <v>66</v>
      </c>
      <c r="E16" s="33" t="s">
        <v>93</v>
      </c>
      <c r="F16" s="33" t="s">
        <v>66</v>
      </c>
      <c r="G16" s="33" t="s">
        <v>67</v>
      </c>
      <c r="H16" s="33" t="s">
        <v>94</v>
      </c>
      <c r="I16" s="34">
        <v>-25000</v>
      </c>
      <c r="J16" s="34">
        <v>-25000</v>
      </c>
      <c r="K16" s="34">
        <v>-25000</v>
      </c>
      <c r="L16" s="33" t="s">
        <v>68</v>
      </c>
      <c r="M16" s="33" t="s">
        <v>113</v>
      </c>
      <c r="N16" s="33" t="s">
        <v>69</v>
      </c>
      <c r="O16" s="36">
        <v>0</v>
      </c>
      <c r="P16" s="33" t="s">
        <v>70</v>
      </c>
      <c r="Q16" s="33" t="s">
        <v>71</v>
      </c>
      <c r="R16" s="33" t="s">
        <v>69</v>
      </c>
      <c r="S16" s="33" t="s">
        <v>69</v>
      </c>
      <c r="T16" s="33" t="s">
        <v>84</v>
      </c>
      <c r="U16" s="33" t="s">
        <v>73</v>
      </c>
      <c r="V16" s="33" t="s">
        <v>69</v>
      </c>
      <c r="W16" s="33" t="s">
        <v>69</v>
      </c>
      <c r="X16" s="33" t="s">
        <v>69</v>
      </c>
      <c r="Y16" s="33" t="s">
        <v>69</v>
      </c>
      <c r="Z16" s="33" t="s">
        <v>69</v>
      </c>
      <c r="AA16" s="33" t="s">
        <v>69</v>
      </c>
      <c r="AB16" s="33" t="s">
        <v>69</v>
      </c>
      <c r="AC16" s="33" t="s">
        <v>69</v>
      </c>
      <c r="AD16" s="33" t="s">
        <v>69</v>
      </c>
      <c r="AE16" s="33" t="s">
        <v>69</v>
      </c>
    </row>
    <row r="17" spans="1:31">
      <c r="A17" s="37"/>
      <c r="B17" s="37"/>
      <c r="C17" s="38" t="s">
        <v>69</v>
      </c>
      <c r="D17" s="38" t="s">
        <v>69</v>
      </c>
      <c r="E17" s="38" t="s">
        <v>69</v>
      </c>
      <c r="F17" s="38" t="s">
        <v>69</v>
      </c>
      <c r="G17" s="38" t="s">
        <v>69</v>
      </c>
      <c r="H17" s="38" t="s">
        <v>69</v>
      </c>
      <c r="I17" s="39">
        <v>-6626.24</v>
      </c>
      <c r="J17" s="40"/>
      <c r="K17" s="40"/>
      <c r="L17" s="38" t="s">
        <v>69</v>
      </c>
      <c r="M17" s="38" t="s">
        <v>69</v>
      </c>
      <c r="N17" s="38" t="s">
        <v>69</v>
      </c>
      <c r="O17" s="40">
        <v>3</v>
      </c>
      <c r="P17" s="38" t="s">
        <v>69</v>
      </c>
      <c r="Q17" s="38" t="s">
        <v>69</v>
      </c>
      <c r="R17" s="38" t="s">
        <v>69</v>
      </c>
      <c r="S17" s="38" t="s">
        <v>69</v>
      </c>
      <c r="T17" s="38" t="s">
        <v>69</v>
      </c>
      <c r="U17" s="38" t="s">
        <v>69</v>
      </c>
      <c r="V17" s="38" t="s">
        <v>69</v>
      </c>
      <c r="W17" s="38" t="s">
        <v>69</v>
      </c>
      <c r="X17" s="38" t="s">
        <v>69</v>
      </c>
      <c r="Y17" s="38" t="s">
        <v>69</v>
      </c>
      <c r="Z17" s="38" t="s">
        <v>69</v>
      </c>
      <c r="AA17" s="38" t="s">
        <v>69</v>
      </c>
      <c r="AB17" s="38" t="s">
        <v>69</v>
      </c>
      <c r="AC17" s="38" t="s">
        <v>69</v>
      </c>
      <c r="AD17" s="38" t="s">
        <v>69</v>
      </c>
      <c r="AE17" s="38" t="s">
        <v>69</v>
      </c>
    </row>
  </sheetData>
  <pageMargins left="0.75" right="0.75" top="1" bottom="1" header="0.5" footer="0.5"/>
  <headerFooter alignWithMargins="0"/>
  <customProperties>
    <customPr name="_pios_id" r:id="rId1"/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04cdd9-f1bd-4179-8929-bb8e5167de83">
      <Terms xmlns="http://schemas.microsoft.com/office/infopath/2007/PartnerControls"/>
    </lcf76f155ced4ddcb4097134ff3c332f>
    <TaxCatchAll xmlns="2c86034c-9343-4c04-961b-4b6ddb2aff4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06617EE3848347A67EF939D806612C" ma:contentTypeVersion="14" ma:contentTypeDescription="Create a new document." ma:contentTypeScope="" ma:versionID="d5f1285592110444163fcb6d15297dd3">
  <xsd:schema xmlns:xsd="http://www.w3.org/2001/XMLSchema" xmlns:xs="http://www.w3.org/2001/XMLSchema" xmlns:p="http://schemas.microsoft.com/office/2006/metadata/properties" xmlns:ns2="1104cdd9-f1bd-4179-8929-bb8e5167de83" xmlns:ns3="2c86034c-9343-4c04-961b-4b6ddb2aff4a" targetNamespace="http://schemas.microsoft.com/office/2006/metadata/properties" ma:root="true" ma:fieldsID="010b6fe5ec226bd45107bb49ee4b919d" ns2:_="" ns3:_="">
    <xsd:import namespace="1104cdd9-f1bd-4179-8929-bb8e5167de83"/>
    <xsd:import namespace="2c86034c-9343-4c04-961b-4b6ddb2aff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4cdd9-f1bd-4179-8929-bb8e5167de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dcb3928-98fe-45c2-b1b5-7ed5a1e82c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6034c-9343-4c04-961b-4b6ddb2aff4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07012a1-90c6-4e00-af89-f5d6778f44ed}" ma:internalName="TaxCatchAll" ma:showField="CatchAllData" ma:web="2c86034c-9343-4c04-961b-4b6ddb2aff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12F6F9-1722-4B34-976F-4936CBB926C4}">
  <ds:schemaRefs>
    <ds:schemaRef ds:uri="1104cdd9-f1bd-4179-8929-bb8e5167de83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2c86034c-9343-4c04-961b-4b6ddb2aff4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ABDD48C-9CFB-4391-A733-61AFC700B4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4cdd9-f1bd-4179-8929-bb8e5167de83"/>
    <ds:schemaRef ds:uri="2c86034c-9343-4c04-961b-4b6ddb2aff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85F22F-ACE9-4AB0-9EE6-7AA797BE62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Calculation</vt:lpstr>
      <vt:lpstr>Support F25</vt:lpstr>
      <vt:lpstr>EG.06400 Summary</vt:lpstr>
      <vt:lpstr>EG.15149 Summary</vt:lpstr>
      <vt:lpstr>FFR Invoices</vt:lpstr>
      <vt:lpstr>Prior Periods</vt:lpstr>
      <vt:lpstr>FFR GL</vt:lpstr>
      <vt:lpstr>'Support F25'!Print_Area</vt:lpstr>
    </vt:vector>
  </TitlesOfParts>
  <Manager/>
  <Company>Electranet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Robertson, Ian (ENet)</dc:creator>
  <cp:keywords/>
  <dc:description/>
  <cp:lastModifiedBy>Heaton, Ed (ENet)</cp:lastModifiedBy>
  <cp:revision/>
  <dcterms:created xsi:type="dcterms:W3CDTF">2011-09-09T05:18:08Z</dcterms:created>
  <dcterms:modified xsi:type="dcterms:W3CDTF">2026-01-30T05:30:26Z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0x0101009C06617EE3848347A67EF939D806612C</vt:lpwstr>
  </property>
  <property fmtid="{D5CDD505-2E9C-101B-9397-08002B2CF9AE}" pid="3" name="MediaServiceImageTags">
    <vt:lpwstr/>
  </property>
</Properties>
</file>