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pausnet.sharepoint.com/sites/TRR2028-32/Shared Documents/General/12. September 2026 Revised Proposal development/4.3 Technical documents UPLOADED/"/>
    </mc:Choice>
  </mc:AlternateContent>
  <xr:revisionPtr revIDLastSave="852" documentId="8_{E1F44BFD-7CD5-4DF0-B5CB-342F6F8723B2}" xr6:coauthVersionLast="47" xr6:coauthVersionMax="47" xr10:uidLastSave="{B4005514-8D2D-4699-8EB1-05FCEB971C02}"/>
  <bookViews>
    <workbookView xWindow="-13275" yWindow="-16425" windowWidth="29040" windowHeight="15720" tabRatio="777" activeTab="4" xr2:uid="{C6FDA4EF-7856-4EEC-B7D0-9A93DC98E279}"/>
  </bookViews>
  <sheets>
    <sheet name="TRR Summary" sheetId="21" r:id="rId1"/>
    <sheet name="Environmental Scope Items" sheetId="4" r:id="rId2"/>
    <sheet name="Sheet1" sheetId="13" state="hidden" r:id="rId3"/>
    <sheet name="PRA-BlueSphere Estimate" sheetId="17" r:id="rId4"/>
    <sheet name="Master All_TRR_TS" sheetId="20" r:id="rId5"/>
  </sheets>
  <externalReferences>
    <externalReference r:id="rId6"/>
    <externalReference r:id="rId7"/>
    <externalReference r:id="rId8"/>
  </externalReferences>
  <definedNames>
    <definedName name="_00EGRDCB">[1]Rates!$H$497</definedName>
    <definedName name="_00EGRDCT">[1]Rates!$H$498</definedName>
    <definedName name="_00EGRDGE">[1]Rates!$H$495</definedName>
    <definedName name="_00EGRDSD">[1]Rates!$H$496</definedName>
    <definedName name="_00EGRROI">[1]Rates!$H$499</definedName>
    <definedName name="_022TF000">[2]Rates!$H$743</definedName>
    <definedName name="_022TF001">[2]Rates!$H$744</definedName>
    <definedName name="_022TF002">[2]Rates!$H$745</definedName>
    <definedName name="_022TFSTR">[2]Rates!$H$746</definedName>
    <definedName name="_066AISLD">[2]Rates!$H$656</definedName>
    <definedName name="_066BTPRO">[2]Rates!$H$655</definedName>
    <definedName name="_066BUPRO">[2]Rates!$H$654</definedName>
    <definedName name="_066BUS40">[2]Rates!$H$253</definedName>
    <definedName name="_066BUSBT">[2]Rates!$H$254</definedName>
    <definedName name="_066BYBTI">[2]Rates!$H$117</definedName>
    <definedName name="_066BYBVT">[2]Rates!$H$118</definedName>
    <definedName name="_066BYCB1">[2]Rates!$H$119</definedName>
    <definedName name="_066BYCB2">[2]Rates!$H$120</definedName>
    <definedName name="_066BYCB3">[2]Rates!$H$121</definedName>
    <definedName name="_066BYFDR">[2]Rates!$H$114</definedName>
    <definedName name="_066BYTF1">[2]Rates!$H$115</definedName>
    <definedName name="_066BYTF2">[2]Rates!$H$116</definedName>
    <definedName name="_066CBK25">[2]Rates!$H$400</definedName>
    <definedName name="_066CBK50">[2]Rates!$H$401</definedName>
    <definedName name="_066CT3P2">[2]Rates!$H$168</definedName>
    <definedName name="_066CT3P4">[2]Rates!$H$172</definedName>
    <definedName name="_066DIFPR">[2]Rates!$H$652</definedName>
    <definedName name="_066DISC3">[2]Rates!$H$191</definedName>
    <definedName name="_066DISCO">[2]Rates!$H$190</definedName>
    <definedName name="_066DISPR">[2]Rates!$H$653</definedName>
    <definedName name="_066DTCB3">[2]Rates!$H$143</definedName>
    <definedName name="_066DTCB4">[2]Rates!$H$145</definedName>
    <definedName name="_066EARSW">[2]Rates!$H$193</definedName>
    <definedName name="_066EGRID">[2]Rates!$H$495</definedName>
    <definedName name="_066EX150">[2]Rates!$H$313</definedName>
    <definedName name="_066EX225">[2]Rates!$H$314</definedName>
    <definedName name="_066EXFDR">[2]Rates!$H$312</definedName>
    <definedName name="_066FRCR4">[2]Rates!$H$410</definedName>
    <definedName name="_066FRCR6">[2]Rates!$H$411</definedName>
    <definedName name="_066HVCON">[2]Rates!$H$337</definedName>
    <definedName name="_066LTCB3">[2]Rates!$H$139</definedName>
    <definedName name="_066LTCB4">[2]Rates!$H$142</definedName>
    <definedName name="_066LTCBC">[2]Rates!$H$138</definedName>
    <definedName name="_066MVT1P">[2]Rates!$H$228</definedName>
    <definedName name="_066NERCR">[2]Rates!$H$418</definedName>
    <definedName name="_066OHEXT">[2]Rates!$H$349</definedName>
    <definedName name="_066PIN1P">[2]Rates!$H$360</definedName>
    <definedName name="_066PIN3P">[2]Rates!$H$361</definedName>
    <definedName name="_066QMA1P">[2]Rates!$H$479</definedName>
    <definedName name="_066QUEXT">[2]Rates!$H$351</definedName>
    <definedName name="_066SAR1P">[2]Rates!$H$245</definedName>
    <definedName name="_066SDROP">[2]Rates!$H$324</definedName>
    <definedName name="_066STR3P">[2]Rates!$H$476</definedName>
    <definedName name="_066SVE1P">[2]Rates!$H$336</definedName>
    <definedName name="_066TDROP">[2]Rates!$H$323</definedName>
    <definedName name="_066TFCAB">[2]Rates!$H$487</definedName>
    <definedName name="_066TFRC1">[2]Rates!$H$413</definedName>
    <definedName name="_066TFRC2">[2]Rates!$H$414</definedName>
    <definedName name="_066TPA1P">[2]Rates!$H$478</definedName>
    <definedName name="_066TPA3P">[2]Rates!$H$477</definedName>
    <definedName name="_066TPEXT">[2]Rates!$H$350</definedName>
    <definedName name="_066TRV3P">[2]Rates!$H$338</definedName>
    <definedName name="_066UGFDR">[2]Rates!$H$486</definedName>
    <definedName name="_220AVR01">[2]Rates!$H$646</definedName>
    <definedName name="_220AVR02">[2]Rates!$H$647</definedName>
    <definedName name="_220BHL">[2]Rates!$H$105</definedName>
    <definedName name="_220BHV">[2]Rates!$H$106</definedName>
    <definedName name="_220BUPRO">[2]Rates!$H$648</definedName>
    <definedName name="_220BUS40">[2]Rates!$H$256</definedName>
    <definedName name="_220BUS60">[2]Rates!$H$257</definedName>
    <definedName name="_220CB050">[2]Rates!$H$403</definedName>
    <definedName name="_220CB060">[2]Rates!$H$404</definedName>
    <definedName name="_220CB200">[2]Rates!$H$405</definedName>
    <definedName name="_220CBMG2">[2]Rates!$H$639</definedName>
    <definedName name="_220CBMGT">[2]Rates!$H$638</definedName>
    <definedName name="_220CT3P4">[2]Rates!$H$175</definedName>
    <definedName name="_220CVT1P">[2]Rates!$H$231</definedName>
    <definedName name="_220DSL">[2]Rates!$H$103</definedName>
    <definedName name="_220DST">[2]Rates!$H$104</definedName>
    <definedName name="_220DTCB4">[2]Rates!$H$149</definedName>
    <definedName name="_220EARSW">[2]Rates!$H$210</definedName>
    <definedName name="_220EGRID">[2]Rates!$H$497</definedName>
    <definedName name="_220HDROP">[2]Rates!$H$329</definedName>
    <definedName name="_220HVCON">[2]Rates!$H$341</definedName>
    <definedName name="_220LTCB4">[2]Rates!$H$151</definedName>
    <definedName name="_220LTCB5">[2]Rates!$H$153</definedName>
    <definedName name="_220LTCBC">[2]Rates!$H$152</definedName>
    <definedName name="_220NE150">[2]Rates!$H$467</definedName>
    <definedName name="_220NE225">[2]Rates!$H$468</definedName>
    <definedName name="_220OHEXT">[2]Rates!$H$355</definedName>
    <definedName name="_220PANTO">[2]Rates!$H$209</definedName>
    <definedName name="_220PIN1P">[2]Rates!$H$364</definedName>
    <definedName name="_220POL1P">[2]Rates!$H$481</definedName>
    <definedName name="_220POL3P">[2]Rates!$H$480</definedName>
    <definedName name="_220POLQU">[2]Rates!$H$482</definedName>
    <definedName name="_220QDROP">[2]Rates!$H$330</definedName>
    <definedName name="_220QUEXT">[2]Rates!$H$356</definedName>
    <definedName name="_220QVCON">[2]Rates!$H$342</definedName>
    <definedName name="_220RACKS">[2]Rates!$H$318</definedName>
    <definedName name="_220RAKPT">[2]Rates!$H$317</definedName>
    <definedName name="_220ROI1E">[2]Rates!$H$203</definedName>
    <definedName name="_220ROI2E">[2]Rates!$H$204</definedName>
    <definedName name="_220ROI63">[2]Rates!$H$200</definedName>
    <definedName name="_220SAR1P">[2]Rates!$H$247</definedName>
    <definedName name="_220SDROP">[2]Rates!$H$328</definedName>
    <definedName name="_220SSL">[2]Rates!$H$101</definedName>
    <definedName name="_220SST">[2]Rates!$H$102</definedName>
    <definedName name="_220SVC10">[2]Rates!$H$407</definedName>
    <definedName name="_220SVC20">[2]Rates!$H$408</definedName>
    <definedName name="_220SVE1P">[2]Rates!$H$339</definedName>
    <definedName name="_220TDROP">[2]Rates!$H$327</definedName>
    <definedName name="_220TF150">[2]Rates!$H$425</definedName>
    <definedName name="_220TF225">[2]Rates!$H$426</definedName>
    <definedName name="_220TFPIS">[2]Rates!$H$461</definedName>
    <definedName name="_220TFPR2">[2]Rates!$H$645</definedName>
    <definedName name="_220TFPRO">[2]Rates!$H$644</definedName>
    <definedName name="_220TFRCR">[2]Rates!$H$415</definedName>
    <definedName name="_220TFROI">[2]Rates!$H$460</definedName>
    <definedName name="_220TUCON">[2]Rates!$H$343</definedName>
    <definedName name="_220UGFDR">[2]Rates!$H$488</definedName>
    <definedName name="_220XDIFF">[2]Rates!$H$640</definedName>
    <definedName name="_220XDIST">[2]Rates!$H$642</definedName>
    <definedName name="_220YDIFF">[2]Rates!$H$641</definedName>
    <definedName name="_220YDIST">[2]Rates!$H$643</definedName>
    <definedName name="_250DC300">[2]Rates!$H$846</definedName>
    <definedName name="_250DC600">[2]Rates!$H$847</definedName>
    <definedName name="_48DC0300">[2]Rates!$H$848</definedName>
    <definedName name="_48DC0600">[2]Rates!$H$849</definedName>
    <definedName name="_48DC1000">[2]Rates!$H$850</definedName>
    <definedName name="_500BHL">[2]Rates!$H$98</definedName>
    <definedName name="_500BHV">[2]Rates!$H$99</definedName>
    <definedName name="_500BUPRO">[2]Rates!$H$636</definedName>
    <definedName name="_500BUS40">[2]Rates!$H$347</definedName>
    <definedName name="_500BUS60">[2]Rates!$H$260</definedName>
    <definedName name="_500CBMG2">[2]Rates!$H$629</definedName>
    <definedName name="_500CBMGT">[2]Rates!$H$628</definedName>
    <definedName name="_500CBRCA">[1]Rates!$H$987</definedName>
    <definedName name="_500CT3P4">[2]Rates!$H$182</definedName>
    <definedName name="_500CTSCA">[1]Rates!$H$985</definedName>
    <definedName name="_500CTSUM">[2]Rates!$H$612</definedName>
    <definedName name="_500CVT1P">[2]Rates!$H$237</definedName>
    <definedName name="_500CVTCA">[1]Rates!$H$986</definedName>
    <definedName name="_500DSL">[2]Rates!$H$95</definedName>
    <definedName name="_500DST">[2]Rates!$H$97</definedName>
    <definedName name="_500EARSW">[2]Rates!$H$224</definedName>
    <definedName name="_500EGRID">[2]Rates!$H$499</definedName>
    <definedName name="_500HDROP">[2]Rates!$H$332</definedName>
    <definedName name="_500HVCON">[1]Rates!$H$345</definedName>
    <definedName name="_500LTCB4">[2]Rates!$H$162</definedName>
    <definedName name="_500NE060">[2]Rates!$H$469</definedName>
    <definedName name="_500NE100">[2]Rates!$H$470</definedName>
    <definedName name="_500OHEXT">[2]Rates!$H$357</definedName>
    <definedName name="_500PIN1P">[1]Rates!$H$366</definedName>
    <definedName name="_500PINBI">[1]Rates!$H$368</definedName>
    <definedName name="_500PINLO">[1]Rates!$H$367</definedName>
    <definedName name="_500QDROP">[2]Rates!$H$331</definedName>
    <definedName name="_500RACKS">[2]Rates!$H$320</definedName>
    <definedName name="_500ROI1E">[2]Rates!$H$217</definedName>
    <definedName name="_500ROI2E">[2]Rates!$H$218</definedName>
    <definedName name="_500ROICA">[1]Rates!$H$983</definedName>
    <definedName name="_500ROICB">[1]Rates!$H$984</definedName>
    <definedName name="_500SAR1P">[2]Rates!$H$249</definedName>
    <definedName name="_500SSL">[2]Rates!$H$94</definedName>
    <definedName name="_500SST">[2]Rates!$H$96</definedName>
    <definedName name="_500TB1P1">[2]Rates!$H$464</definedName>
    <definedName name="_500TB1P2">[2]Rates!$H$465</definedName>
    <definedName name="_500TB3P2">[2]Rates!$H$463</definedName>
    <definedName name="_500TF001">[2]Rates!$H$440</definedName>
    <definedName name="_500TF600">[2]Rates!$H$435</definedName>
    <definedName name="_500TF601">[2]Rates!$H$436</definedName>
    <definedName name="_500TFPR2">[2]Rates!$H$635</definedName>
    <definedName name="_500TFPRO">[2]Rates!$H$634</definedName>
    <definedName name="_500TVE1P">[1]Rates!$H$343</definedName>
    <definedName name="_500XDFPR">[2]Rates!$H$630</definedName>
    <definedName name="_500XPROT">[2]Rates!$H$632</definedName>
    <definedName name="_500YDFPR">[2]Rates!$H$631</definedName>
    <definedName name="_500YPROT">[2]Rates!$H$633</definedName>
    <definedName name="_ACCESS00">[2]Rates!$H$599</definedName>
    <definedName name="_ACDBACO1">[2]Rates!$H$755</definedName>
    <definedName name="_ACDBSTA2">[2]Rates!$H$762</definedName>
    <definedName name="_ACDBSTA3">[2]Rates!$H$763</definedName>
    <definedName name="_ACOEXT06">[2]Rates!$H$753</definedName>
    <definedName name="_ACOEXT10">[2]Rates!$H$754</definedName>
    <definedName name="_ACOINT06">[2]Rates!$H$749</definedName>
    <definedName name="_ACOINT10">[2]Rates!$H$750</definedName>
    <definedName name="_ACYARDCU">[2]Rates!$H$852</definedName>
    <definedName name="_AMENBLDG">[2]Rates!$H$622</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UTOCLSE">[2]Rates!$H$658</definedName>
    <definedName name="_AUTOGATE">[2]Rates!$H$598</definedName>
    <definedName name="_BA048V03">[2]Rates!$H$813</definedName>
    <definedName name="_BA048V06">[2]Rates!$H$814</definedName>
    <definedName name="_BA048V10">[2]Rates!$H$815</definedName>
    <definedName name="_BA250V03">[2]Rates!$H$816</definedName>
    <definedName name="_BA250V06">[2]Rates!$H$817</definedName>
    <definedName name="_BAISL050">[2]Rates!$H$840</definedName>
    <definedName name="_BAISL250">[2]Rates!$H$839</definedName>
    <definedName name="_BATTMONI">[2]Rates!$H$851</definedName>
    <definedName name="_CA02C04Y">[2]Rates!$H$1013</definedName>
    <definedName name="_CA04C02H">[2]Rates!$H$1006</definedName>
    <definedName name="_CA04C02Y">[2]Rates!$H$1011</definedName>
    <definedName name="_CA04C10H">[2]Rates!$H$1008</definedName>
    <definedName name="_CA06P50Y">[2]Rates!$H$1010</definedName>
    <definedName name="_CA12C02H">[2]Rates!$H$1007</definedName>
    <definedName name="_CA12C02Y">[2]Rates!$H$1012</definedName>
    <definedName name="_CA4CE50H">[2]Rates!$H$1009</definedName>
    <definedName name="_CABLEPIT">[2]Rates!$H$573</definedName>
    <definedName name="_CABLTRAY">[2]Rates!$H$984</definedName>
    <definedName name="_CACROSS0">[2]Rates!$H$572</definedName>
    <definedName name="_CATRENCH">[2]Rates!$H$571</definedName>
    <definedName name="_CCTVCAM1">[2]Rates!$H$601</definedName>
    <definedName name="_CCTVSYST">[2]Rates!$H$600</definedName>
    <definedName name="_CH048V08">[2]Rates!$H$834</definedName>
    <definedName name="_CH048V12">[2]Rates!$H$835</definedName>
    <definedName name="_CH048V20">[2]Rates!$H$836</definedName>
    <definedName name="_CH250V05">[2]Rates!$H$825</definedName>
    <definedName name="_CH250V12">[2]Rates!$H$827</definedName>
    <definedName name="_CH250V20">[2]Rates!$H$828</definedName>
    <definedName name="_CLASBDIS">[2]Rates!$H$538</definedName>
    <definedName name="_CLASCDIS">[2]Rates!$H$539</definedName>
    <definedName name="_COBANKCT">[1]Rates!$H$575</definedName>
    <definedName name="_COBKLTCB">[1]Rates!$H$576</definedName>
    <definedName name="_COBLDG10">[2]Rates!$H$619</definedName>
    <definedName name="_COBLDG30">[2]Rates!$H$620</definedName>
    <definedName name="_COBLDG60">[2]Rates!$H$621</definedName>
    <definedName name="_COBLDGPM">[2]Rates!$H$618</definedName>
    <definedName name="_COBNKCVT">[1]Rates!$H$577</definedName>
    <definedName name="_COBNKROI">[1]Rates!$H$574</definedName>
    <definedName name="_CONCFOOT">[1]Rates!$H$542</definedName>
    <definedName name="_CONCRAFT">[2]Rates!$H$549</definedName>
    <definedName name="_COND100">[2]Rates!$H$575</definedName>
    <definedName name="_COPDHADD">[2]Rates!$H$1043</definedName>
    <definedName name="_COTPRADD">[2]Rates!$H$1044</definedName>
    <definedName name="_DCDBD050">[2]Rates!$H$844</definedName>
    <definedName name="_DCDBD250">[2]Rates!$H$841</definedName>
    <definedName name="_DIESELGE">[2]Rates!$H$747</definedName>
    <definedName name="_DIESELGE400">[2]Rates!$E$748</definedName>
    <definedName name="_DIGICOMS">[2]Rates!$H$1036</definedName>
    <definedName name="_DIGINTCU">[2]Rates!$H$1035</definedName>
    <definedName name="_DISPOSAL">[2]Rates!$H$537</definedName>
    <definedName name="_DISTRECR">[2]Rates!$H$707</definedName>
    <definedName name="_DRAINPIT">[2]Rates!$H$569</definedName>
    <definedName name="_EARTHWOR">[2]Rates!$H$534</definedName>
    <definedName name="_FABRSTEL">[1]Rates!$H$14</definedName>
    <definedName name="_FENCRATE">[2]Rates!$H$596</definedName>
    <definedName name="_FI24CORE">[2]Rates!$H$1016</definedName>
    <definedName name="_xlnm._FilterDatabase" localSheetId="1" hidden="1">'Environmental Scope Items'!#REF!</definedName>
    <definedName name="_xlnm._FilterDatabase" localSheetId="4" hidden="1">'Master All_TRR_TS'!$ED$1:$EV$273</definedName>
    <definedName name="_FIREHYDR">[2]Rates!$H$590</definedName>
    <definedName name="_FIRERURL">[2]Rates!$H$592</definedName>
    <definedName name="_FIREURBN">[2]Rates!$H$591</definedName>
    <definedName name="_FTCFITTD">[2]Rates!$H$609</definedName>
    <definedName name="_GANGRATE">[1]Rates!$H$9</definedName>
    <definedName name="_GENEROAD">[2]Rates!$H$560</definedName>
    <definedName name="_GROUNDWI">[2]Rates!$H$490</definedName>
    <definedName name="_GWIREPOL">[2]Rates!$H$491</definedName>
    <definedName name="_HSMSYSMID">[2]Rates!$H$704</definedName>
    <definedName name="_HSMSYSTM">[2]Rates!$H$705</definedName>
    <definedName name="_ITCEXT02">[2]Rates!$H$862</definedName>
    <definedName name="_ITCEXT06">[2]Rates!$H$863</definedName>
    <definedName name="_ITCINT02">[2]Rates!$H$860</definedName>
    <definedName name="_ITCINT04">[2]Rates!$H$861</definedName>
    <definedName name="_LOADSHED">[2]Rates!$H$657</definedName>
    <definedName name="_METROOUT">[1]Rates!$H$27</definedName>
    <definedName name="_NEMMCOCU">[2]Rates!$H$701</definedName>
    <definedName name="_NEMMCOME">[2]Rates!$H$702</definedName>
    <definedName name="_NOISEWAL">[2]Rates!$H$554</definedName>
    <definedName name="_OILRU150">[2]Rates!$H$471</definedName>
    <definedName name="_OILRU225">[2]Rates!$H$472</definedName>
    <definedName name="_OILRU600">[2]Rates!$H$473</definedName>
    <definedName name="_OUTAGE">[1]Rates!$H$26</definedName>
    <definedName name="_OUTLIGHT">[2]Rates!$H$608</definedName>
    <definedName name="_PABX">[2]Rates!$H$1034</definedName>
    <definedName name="_POLLIGHT">[2]Rates!$H$606</definedName>
    <definedName name="_POTWATER">[2]Rates!$H$624</definedName>
    <definedName name="_PRIMLABL">[1]Rates!$H$15</definedName>
    <definedName name="_QOSCABIN">[2]Rates!$H$703</definedName>
    <definedName name="_RETWALL2">[2]Rates!$H$556</definedName>
    <definedName name="_ROADRATE">[2]Rates!$H$558</definedName>
    <definedName name="_ROCKBRKR">[2]Rates!$H$20</definedName>
    <definedName name="_SCIMADRK">[2]Rates!$H$695</definedName>
    <definedName name="_SCIMCAB1">[2]Rates!$H$696</definedName>
    <definedName name="_SCIMCAB2">[2]Rates!$H$697</definedName>
    <definedName name="_SCIMCAB3">[2]Rates!$H$698</definedName>
    <definedName name="_SCIMIED1">[2]Rates!$H$691</definedName>
    <definedName name="_SCIMIED2">[2]Rates!$H$692</definedName>
    <definedName name="_SCIMIOP1">[2]Rates!$H$693</definedName>
    <definedName name="_SCIMIOP2">[2]Rates!$H$694</definedName>
    <definedName name="_SCIMSHMI">[2]Rates!$H$699</definedName>
    <definedName name="_SEPTICTNK">[2]Rates!$H$625</definedName>
    <definedName name="_SOILRECV">[2]Rates!$H$540</definedName>
    <definedName name="_SURFDRAN">[2]Rates!$H$563</definedName>
    <definedName name="_UGDRAN15">[2]Rates!$H$564</definedName>
    <definedName name="_UGDRAN30">[2]Rates!$H$565</definedName>
    <definedName name="_UNSEALRD">[2]Rates!$H$559</definedName>
    <definedName name="_VESDASYS">[2]Rates!$H$594</definedName>
    <definedName name="_WETLAND">[2]Rates!$H$568</definedName>
    <definedName name="_WORKSHOP">[2]Rates!$H$623</definedName>
    <definedName name="_YARDREIN">[2]Rates!$H$546</definedName>
    <definedName name="_YARDSURF">[2]Rates!$H$545</definedName>
    <definedName name="B500BIPOD">[1]Rates!$E$308</definedName>
    <definedName name="b500CBOLM">[1]Rates!$E$165</definedName>
    <definedName name="b500CBPOW">[1]Rates!$E$164</definedName>
    <definedName name="b500CBSTR">[1]Rates!$E$163</definedName>
    <definedName name="B500CRNG1">[1]Rates!$E$300</definedName>
    <definedName name="B500CRNG2">[1]Rates!$E$301</definedName>
    <definedName name="B500CRNG3">[1]Rates!$E$303</definedName>
    <definedName name="B500CRNG4">[1]Rates!$E$302</definedName>
    <definedName name="B500CSP16">[1]Rates!$E$299</definedName>
    <definedName name="B500CSP20">[1]Rates!$E$298</definedName>
    <definedName name="B500CT3P4">[1]Rates!$E$181</definedName>
    <definedName name="b500CTCUB">[1]Rates!$E$183</definedName>
    <definedName name="b500CTSTR">[1]Rates!$E$182</definedName>
    <definedName name="B500CVT1P">[1]Rates!$E$236</definedName>
    <definedName name="B500DISFX">[1]Rates!$E$280</definedName>
    <definedName name="B500DISSL">[1]Rates!$E$281</definedName>
    <definedName name="B500EARSW">[1]Rates!$E$223</definedName>
    <definedName name="B500EXP20">[1]Rates!$E$285</definedName>
    <definedName name="B500LTCB4">[1]Rates!$E$162</definedName>
    <definedName name="B500PIN1P">[1]Rates!$E$366</definedName>
    <definedName name="B500PIN1P10kN">[1]Rates!$E$220</definedName>
    <definedName name="B500QDROP">[1]Rates!$E$330</definedName>
    <definedName name="B500ROI1E">[1]Rates!$E$216</definedName>
    <definedName name="B500ROI2E">[1]Rates!$E$217</definedName>
    <definedName name="b500ROIES">[1]Rates!$E$222</definedName>
    <definedName name="b500ROSTR">[1]Rates!$E$219</definedName>
    <definedName name="B500SAR1P">[1]Rates!$E$248</definedName>
    <definedName name="b500SASTR">[1]Rates!$E$249</definedName>
    <definedName name="B500STRAIN">[1]Rates!$E$43</definedName>
    <definedName name="B500STRIN">[1]Rates!$E$39</definedName>
    <definedName name="b500VTCUB">[1]Rates!$E$238</definedName>
    <definedName name="b500VTSTR">[1]Rates!$E$237</definedName>
    <definedName name="BBUSFIX20">[1]Rates!$E$287</definedName>
    <definedName name="BBUSTER16">[1]Rates!$E$271</definedName>
    <definedName name="BBUSTUB12">[1]Rates!$E$305</definedName>
    <definedName name="BBUSTUB16">[1]Rates!$E$306</definedName>
    <definedName name="BBUSTUB20">[1]Rates!$E$307</definedName>
    <definedName name="BGRAPE">[1]Rates!$E$36</definedName>
    <definedName name="BGRAPTERM">[1]Rates!$E$269</definedName>
    <definedName name="BLINEDAMP">[1]Rates!$E$45</definedName>
    <definedName name="BORANGE">[1]Rates!$E$34</definedName>
    <definedName name="BQUADCOMP">[1]Rates!$E$290</definedName>
    <definedName name="BQUADFLSP">[1]Rates!$E$293</definedName>
    <definedName name="BQUADSQSP">[1]Rates!$E$294</definedName>
    <definedName name="bQUADVCOM">[1]Rates!$E$295</definedName>
    <definedName name="BQUADVSTR">[1]Rates!$E$296</definedName>
    <definedName name="BTWINFLSP">[1]Rates!$E$291</definedName>
    <definedName name="bTWINVECO">[1]Rates!$E$274</definedName>
    <definedName name="bVENDRSVN">[1]Rates!$E$12</definedName>
    <definedName name="BVENUS">[1]Rates!$E$30</definedName>
    <definedName name="M066DISCO">[2]Rates!$G$190</definedName>
    <definedName name="M066MVT1P">[2]Rates!$G$228</definedName>
    <definedName name="M066PIN1P">[2]Rates!$G$360</definedName>
    <definedName name="M066SAR1P">[2]Rates!$G$245</definedName>
    <definedName name="M220CVT1P">[2]Rates!$G$231</definedName>
    <definedName name="M220PIN1P">[2]Rates!$G$363</definedName>
    <definedName name="M220SAR1P">[2]Rates!$G$247</definedName>
    <definedName name="Pal_Workbook_GUID" hidden="1">"YU18GNR4CI9V7BXXK97RLBI2"</definedName>
    <definedName name="Prelims">[1]Rates!$H$13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21" l="1"/>
  <c r="C29" i="21"/>
  <c r="Z5" i="20"/>
  <c r="AM5" i="20"/>
  <c r="AN5" i="20" s="1" a="1"/>
  <c r="AN5" i="20" s="1"/>
  <c r="AR5" i="20"/>
  <c r="BM5" i="20" a="1"/>
  <c r="BM5" i="20" s="1"/>
  <c r="BN5" i="20" a="1"/>
  <c r="BN5" i="20" s="1"/>
  <c r="CB5" i="20"/>
  <c r="CC5" i="20"/>
  <c r="CS5" i="20"/>
  <c r="AO5" i="20" s="1"/>
  <c r="CV5" i="20"/>
  <c r="CW5" i="20" s="1"/>
  <c r="Z6" i="20"/>
  <c r="AM6" i="20"/>
  <c r="AN6" i="20" s="1" a="1"/>
  <c r="AN6" i="20" s="1"/>
  <c r="AR6" i="20"/>
  <c r="BM6" i="20" a="1"/>
  <c r="BM6" i="20" s="1"/>
  <c r="BN6" i="20" a="1"/>
  <c r="BN6" i="20" s="1"/>
  <c r="CB6" i="20"/>
  <c r="CC6" i="20"/>
  <c r="CR6" i="20"/>
  <c r="CS6" i="20" s="1"/>
  <c r="AO6" i="20" s="1"/>
  <c r="CV6" i="20"/>
  <c r="CW6" i="20" s="1"/>
  <c r="Z7" i="20"/>
  <c r="AM7" i="20"/>
  <c r="AN7" i="20" s="1" a="1"/>
  <c r="AN7" i="20" s="1"/>
  <c r="AR7" i="20"/>
  <c r="BM7" i="20" a="1"/>
  <c r="BM7" i="20" s="1"/>
  <c r="BN7" i="20" a="1"/>
  <c r="BN7" i="20" s="1"/>
  <c r="CB7" i="20"/>
  <c r="CC7" i="20"/>
  <c r="CR7" i="20"/>
  <c r="CS7" i="20" s="1"/>
  <c r="AO7" i="20" s="1"/>
  <c r="CV7" i="20"/>
  <c r="CW7" i="20" s="1"/>
  <c r="Z8" i="20"/>
  <c r="AM8" i="20"/>
  <c r="AN8" i="20" s="1" a="1"/>
  <c r="AN8" i="20" s="1"/>
  <c r="AR8" i="20"/>
  <c r="BM8" i="20" a="1"/>
  <c r="BM8" i="20" s="1"/>
  <c r="BN8" i="20" a="1"/>
  <c r="BN8" i="20" s="1"/>
  <c r="CB8" i="20"/>
  <c r="CC8" i="20"/>
  <c r="CR8" i="20"/>
  <c r="CS8" i="20" s="1"/>
  <c r="AO8" i="20" s="1"/>
  <c r="CV8" i="20"/>
  <c r="CW8" i="20" s="1"/>
  <c r="Z9" i="20"/>
  <c r="AM9" i="20"/>
  <c r="AN9" i="20" s="1" a="1"/>
  <c r="AN9" i="20" s="1"/>
  <c r="AR9" i="20"/>
  <c r="BM9" i="20" a="1"/>
  <c r="BM9" i="20" s="1"/>
  <c r="BN9" i="20" a="1"/>
  <c r="BN9" i="20" s="1"/>
  <c r="CB9" i="20"/>
  <c r="CC9" i="20"/>
  <c r="CR9" i="20"/>
  <c r="CS9" i="20" s="1"/>
  <c r="AO9" i="20" s="1"/>
  <c r="CV9" i="20"/>
  <c r="CW9" i="20"/>
  <c r="Z10" i="20"/>
  <c r="AM10" i="20"/>
  <c r="AN10" i="20" s="1" a="1"/>
  <c r="AN10" i="20" s="1"/>
  <c r="AR10" i="20"/>
  <c r="BM10" i="20" a="1"/>
  <c r="BM10" i="20" s="1"/>
  <c r="BN10" i="20" a="1"/>
  <c r="BN10" i="20" s="1"/>
  <c r="CB10" i="20"/>
  <c r="CC10" i="20"/>
  <c r="CR10" i="20"/>
  <c r="CS10" i="20" s="1"/>
  <c r="AO10" i="20" s="1"/>
  <c r="CV10" i="20"/>
  <c r="CW10" i="20" s="1"/>
  <c r="Z11" i="20"/>
  <c r="AM11" i="20"/>
  <c r="AN11" i="20" s="1" a="1"/>
  <c r="AN11" i="20" s="1"/>
  <c r="AR11" i="20"/>
  <c r="BM11" i="20" a="1"/>
  <c r="BM11" i="20" s="1"/>
  <c r="BN11" i="20" a="1"/>
  <c r="BN11" i="20" s="1"/>
  <c r="CB11" i="20"/>
  <c r="CC11" i="20"/>
  <c r="CR11" i="20"/>
  <c r="CS11" i="20" s="1"/>
  <c r="AO11" i="20" s="1"/>
  <c r="CV11" i="20"/>
  <c r="CW11" i="20" s="1"/>
  <c r="Z12" i="20"/>
  <c r="AM12" i="20"/>
  <c r="AN12" i="20" s="1" a="1"/>
  <c r="AN12" i="20" s="1"/>
  <c r="AR12" i="20"/>
  <c r="BM12" i="20" a="1"/>
  <c r="BM12" i="20" s="1"/>
  <c r="BN12" i="20" a="1"/>
  <c r="BN12" i="20" s="1"/>
  <c r="CB12" i="20"/>
  <c r="CC12" i="20"/>
  <c r="CR12" i="20"/>
  <c r="CS12" i="20" s="1"/>
  <c r="AO12" i="20" s="1"/>
  <c r="CV12" i="20"/>
  <c r="CW12" i="20" s="1"/>
  <c r="Z13" i="20"/>
  <c r="AM13" i="20"/>
  <c r="AN13" i="20" s="1" a="1"/>
  <c r="AN13" i="20" s="1"/>
  <c r="AR13" i="20"/>
  <c r="BM13" i="20" a="1"/>
  <c r="BM13" i="20" s="1"/>
  <c r="BN13" i="20" a="1"/>
  <c r="BN13" i="20" s="1"/>
  <c r="CB13" i="20"/>
  <c r="CC13" i="20"/>
  <c r="CR13" i="20"/>
  <c r="CS13" i="20" s="1"/>
  <c r="AO13" i="20" s="1"/>
  <c r="CV13" i="20"/>
  <c r="CW13" i="20" s="1"/>
  <c r="Z14" i="20"/>
  <c r="AM14" i="20"/>
  <c r="AN14" i="20" s="1" a="1"/>
  <c r="AN14" i="20" s="1"/>
  <c r="AR14" i="20"/>
  <c r="BM14" i="20" a="1"/>
  <c r="BM14" i="20" s="1"/>
  <c r="BN14" i="20" a="1"/>
  <c r="BN14" i="20" s="1"/>
  <c r="CB14" i="20"/>
  <c r="CC14" i="20"/>
  <c r="CR14" i="20"/>
  <c r="CS14" i="20" s="1"/>
  <c r="AO14" i="20" s="1"/>
  <c r="CV14" i="20"/>
  <c r="CW14" i="20" s="1"/>
  <c r="Z15" i="20"/>
  <c r="AM15" i="20"/>
  <c r="AN15" i="20" s="1" a="1"/>
  <c r="AN15" i="20" s="1"/>
  <c r="AR15" i="20"/>
  <c r="BM15" i="20" a="1"/>
  <c r="BM15" i="20" s="1"/>
  <c r="BN15" i="20" a="1"/>
  <c r="BN15" i="20" s="1"/>
  <c r="CB15" i="20"/>
  <c r="CC15" i="20"/>
  <c r="CR15" i="20"/>
  <c r="CS15" i="20" s="1"/>
  <c r="AO15" i="20" s="1"/>
  <c r="CV15" i="20"/>
  <c r="CW15" i="20" s="1"/>
  <c r="Z16" i="20"/>
  <c r="AM16" i="20"/>
  <c r="AN16" i="20" s="1" a="1"/>
  <c r="AN16" i="20" s="1"/>
  <c r="AR16" i="20"/>
  <c r="BM16" i="20" a="1"/>
  <c r="BM16" i="20" s="1"/>
  <c r="BN16" i="20" a="1"/>
  <c r="BN16" i="20" s="1"/>
  <c r="CB16" i="20"/>
  <c r="CC16" i="20"/>
  <c r="CR16" i="20"/>
  <c r="CS16" i="20" s="1"/>
  <c r="AO16" i="20" s="1"/>
  <c r="CV16" i="20"/>
  <c r="CW16" i="20" s="1"/>
  <c r="Z17" i="20"/>
  <c r="AM17" i="20"/>
  <c r="AN17" i="20" s="1" a="1"/>
  <c r="AN17" i="20" s="1"/>
  <c r="AR17" i="20"/>
  <c r="BM17" i="20" a="1"/>
  <c r="BM17" i="20" s="1"/>
  <c r="BN17" i="20" a="1"/>
  <c r="BN17" i="20" s="1"/>
  <c r="CB17" i="20"/>
  <c r="CC17" i="20"/>
  <c r="CR17" i="20"/>
  <c r="CS17" i="20" s="1"/>
  <c r="AO17" i="20" s="1"/>
  <c r="CV17" i="20"/>
  <c r="CW17" i="20" s="1"/>
  <c r="Z18" i="20"/>
  <c r="AM18" i="20"/>
  <c r="AN18" i="20" s="1" a="1"/>
  <c r="AN18" i="20" s="1"/>
  <c r="AR18" i="20"/>
  <c r="BM18" i="20" a="1"/>
  <c r="BM18" i="20" s="1"/>
  <c r="BN18" i="20" a="1"/>
  <c r="BN18" i="20" s="1"/>
  <c r="CB18" i="20"/>
  <c r="CC18" i="20"/>
  <c r="CR18" i="20"/>
  <c r="CS18" i="20" s="1"/>
  <c r="AO18" i="20" s="1"/>
  <c r="CV18" i="20"/>
  <c r="CW18" i="20" s="1"/>
  <c r="Z19" i="20"/>
  <c r="AM19" i="20"/>
  <c r="AN19" i="20" s="1" a="1"/>
  <c r="AN19" i="20" s="1"/>
  <c r="AR19" i="20"/>
  <c r="BM19" i="20" a="1"/>
  <c r="BM19" i="20" s="1"/>
  <c r="BN19" i="20" a="1"/>
  <c r="BN19" i="20" s="1"/>
  <c r="CB19" i="20"/>
  <c r="CC19" i="20"/>
  <c r="CR19" i="20"/>
  <c r="CS19" i="20" s="1"/>
  <c r="AO19" i="20" s="1"/>
  <c r="CV19" i="20"/>
  <c r="CW19" i="20" s="1"/>
  <c r="Z20" i="20"/>
  <c r="AM20" i="20"/>
  <c r="AN20" i="20" s="1" a="1"/>
  <c r="AN20" i="20" s="1"/>
  <c r="AR20" i="20"/>
  <c r="BM20" i="20" a="1"/>
  <c r="BM20" i="20" s="1"/>
  <c r="BN20" i="20" a="1"/>
  <c r="BN20" i="20" s="1"/>
  <c r="CB20" i="20"/>
  <c r="CC20" i="20"/>
  <c r="CR20" i="20"/>
  <c r="CS20" i="20" s="1"/>
  <c r="AO20" i="20" s="1"/>
  <c r="CV20" i="20"/>
  <c r="CW20" i="20" s="1"/>
  <c r="Z21" i="20"/>
  <c r="AM21" i="20"/>
  <c r="AN21" i="20" s="1" a="1"/>
  <c r="AN21" i="20" s="1"/>
  <c r="AR21" i="20"/>
  <c r="BM21" i="20" a="1"/>
  <c r="BM21" i="20" s="1"/>
  <c r="BN21" i="20" a="1"/>
  <c r="BN21" i="20" s="1"/>
  <c r="CB21" i="20"/>
  <c r="CC21" i="20"/>
  <c r="CR21" i="20"/>
  <c r="CS21" i="20" s="1"/>
  <c r="AO21" i="20" s="1"/>
  <c r="CV21" i="20"/>
  <c r="CW21" i="20" s="1"/>
  <c r="Z22" i="20"/>
  <c r="AM22" i="20"/>
  <c r="AN22" i="20" s="1" a="1"/>
  <c r="AN22" i="20" s="1"/>
  <c r="AR22" i="20"/>
  <c r="BM22" i="20" a="1"/>
  <c r="BM22" i="20" s="1"/>
  <c r="BN22" i="20" a="1"/>
  <c r="BN22" i="20" s="1"/>
  <c r="CB22" i="20"/>
  <c r="CC22" i="20"/>
  <c r="CR22" i="20"/>
  <c r="CS22" i="20" s="1"/>
  <c r="AO22" i="20" s="1"/>
  <c r="CV22" i="20"/>
  <c r="CW22" i="20" s="1"/>
  <c r="Z23" i="20"/>
  <c r="AM23" i="20"/>
  <c r="AN23" i="20" s="1" a="1"/>
  <c r="AN23" i="20" s="1"/>
  <c r="AR23" i="20"/>
  <c r="BM23" i="20" a="1"/>
  <c r="BM23" i="20" s="1"/>
  <c r="BN23" i="20" a="1"/>
  <c r="BN23" i="20" s="1"/>
  <c r="CB23" i="20"/>
  <c r="CC23" i="20"/>
  <c r="CR23" i="20"/>
  <c r="CS23" i="20" s="1"/>
  <c r="AO23" i="20" s="1"/>
  <c r="CV23" i="20"/>
  <c r="CW23" i="20" s="1"/>
  <c r="Z24" i="20"/>
  <c r="AM24" i="20"/>
  <c r="AN24" i="20" s="1" a="1"/>
  <c r="AN24" i="20" s="1"/>
  <c r="AR24" i="20"/>
  <c r="BM24" i="20" a="1"/>
  <c r="BM24" i="20" s="1"/>
  <c r="BN24" i="20" a="1"/>
  <c r="BN24" i="20" s="1"/>
  <c r="CB24" i="20"/>
  <c r="CC24" i="20"/>
  <c r="CR24" i="20"/>
  <c r="CS24" i="20" s="1"/>
  <c r="AO24" i="20" s="1"/>
  <c r="CV24" i="20"/>
  <c r="CW24" i="20" s="1"/>
  <c r="Z25" i="20"/>
  <c r="AM25" i="20"/>
  <c r="AN25" i="20" s="1" a="1"/>
  <c r="AN25" i="20" s="1"/>
  <c r="AR25" i="20"/>
  <c r="BN25" i="20" a="1"/>
  <c r="BN25" i="20" s="1"/>
  <c r="BT25" i="20" s="1" a="1"/>
  <c r="BT25" i="20" s="1"/>
  <c r="CB25" i="20"/>
  <c r="CC25" i="20"/>
  <c r="CR25" i="20"/>
  <c r="CS25" i="20" s="1"/>
  <c r="AO25" i="20" s="1"/>
  <c r="CV25" i="20"/>
  <c r="CW25" i="20" s="1"/>
  <c r="Z26" i="20"/>
  <c r="AM26" i="20"/>
  <c r="AN26" i="20" s="1" a="1"/>
  <c r="AN26" i="20" s="1"/>
  <c r="AR26" i="20"/>
  <c r="BM26" i="20" a="1"/>
  <c r="BM26" i="20" s="1"/>
  <c r="BN26" i="20" a="1"/>
  <c r="BN26" i="20" s="1"/>
  <c r="CB26" i="20"/>
  <c r="CC26" i="20"/>
  <c r="CR26" i="20"/>
  <c r="CS26" i="20" s="1"/>
  <c r="AO26" i="20" s="1"/>
  <c r="CV26" i="20"/>
  <c r="CW26" i="20" s="1"/>
  <c r="Z27" i="20"/>
  <c r="AM27" i="20"/>
  <c r="AN27" i="20" s="1" a="1"/>
  <c r="AN27" i="20" s="1"/>
  <c r="AR27" i="20"/>
  <c r="BM27" i="20" a="1"/>
  <c r="BM27" i="20" s="1"/>
  <c r="BN27" i="20" a="1"/>
  <c r="BN27" i="20" s="1"/>
  <c r="CB27" i="20"/>
  <c r="CC27" i="20"/>
  <c r="CR27" i="20"/>
  <c r="CS27" i="20" s="1"/>
  <c r="AO27" i="20" s="1"/>
  <c r="CV27" i="20"/>
  <c r="CW27" i="20" s="1"/>
  <c r="Z28" i="20"/>
  <c r="AM28" i="20"/>
  <c r="AN28" i="20" s="1" a="1"/>
  <c r="AN28" i="20" s="1"/>
  <c r="AR28" i="20"/>
  <c r="BM28" i="20" a="1"/>
  <c r="BM28" i="20" s="1"/>
  <c r="BN28" i="20" a="1"/>
  <c r="BN28" i="20" s="1"/>
  <c r="CB28" i="20"/>
  <c r="CC28" i="20"/>
  <c r="CR28" i="20"/>
  <c r="CS28" i="20" s="1"/>
  <c r="AO28" i="20" s="1"/>
  <c r="CV28" i="20"/>
  <c r="CW28" i="20" s="1"/>
  <c r="Z29" i="20"/>
  <c r="AM29" i="20"/>
  <c r="AN29" i="20" s="1" a="1"/>
  <c r="AN29" i="20" s="1"/>
  <c r="AR29" i="20"/>
  <c r="BM29" i="20" a="1"/>
  <c r="BM29" i="20" s="1"/>
  <c r="BN29" i="20" a="1"/>
  <c r="BN29" i="20" s="1"/>
  <c r="CB29" i="20"/>
  <c r="CC29" i="20"/>
  <c r="CR29" i="20"/>
  <c r="CS29" i="20" s="1"/>
  <c r="AO29" i="20" s="1"/>
  <c r="CV29" i="20"/>
  <c r="CW29" i="20" s="1"/>
  <c r="Z30" i="20"/>
  <c r="AM30" i="20"/>
  <c r="AN30" i="20" s="1" a="1"/>
  <c r="AN30" i="20" s="1"/>
  <c r="AR30" i="20"/>
  <c r="BM30" i="20" a="1"/>
  <c r="BM30" i="20" s="1"/>
  <c r="BN30" i="20" a="1"/>
  <c r="BN30" i="20" s="1"/>
  <c r="CB30" i="20"/>
  <c r="CC30" i="20"/>
  <c r="CR30" i="20"/>
  <c r="CS30" i="20" s="1"/>
  <c r="AO30" i="20" s="1"/>
  <c r="CV30" i="20"/>
  <c r="CW30" i="20" s="1"/>
  <c r="Z31" i="20"/>
  <c r="AM31" i="20"/>
  <c r="AN31" i="20" s="1" a="1"/>
  <c r="AN31" i="20" s="1"/>
  <c r="AR31" i="20"/>
  <c r="BM31" i="20" a="1"/>
  <c r="BM31" i="20" s="1"/>
  <c r="BN31" i="20" a="1"/>
  <c r="BN31" i="20" s="1"/>
  <c r="CB31" i="20"/>
  <c r="CC31" i="20"/>
  <c r="CR31" i="20"/>
  <c r="CS31" i="20" s="1"/>
  <c r="AO31" i="20" s="1"/>
  <c r="CV31" i="20"/>
  <c r="CW31" i="20" s="1"/>
  <c r="Z32" i="20"/>
  <c r="AM32" i="20"/>
  <c r="AN32" i="20" s="1" a="1"/>
  <c r="AN32" i="20" s="1"/>
  <c r="AR32" i="20"/>
  <c r="BM32" i="20" a="1"/>
  <c r="BM32" i="20" s="1"/>
  <c r="BN32" i="20" a="1"/>
  <c r="BN32" i="20" s="1"/>
  <c r="CB32" i="20"/>
  <c r="CC32" i="20"/>
  <c r="CR32" i="20"/>
  <c r="CS32" i="20" s="1"/>
  <c r="AO32" i="20" s="1"/>
  <c r="CV32" i="20"/>
  <c r="CW32" i="20" s="1"/>
  <c r="Z33" i="20"/>
  <c r="AM33" i="20"/>
  <c r="AN33" i="20" s="1" a="1"/>
  <c r="AN33" i="20" s="1"/>
  <c r="AR33" i="20"/>
  <c r="BM33" i="20" a="1"/>
  <c r="BM33" i="20" s="1"/>
  <c r="BN33" i="20" a="1"/>
  <c r="BN33" i="20" s="1"/>
  <c r="CB33" i="20"/>
  <c r="CC33" i="20"/>
  <c r="CR33" i="20"/>
  <c r="CS33" i="20" s="1"/>
  <c r="AO33" i="20" s="1"/>
  <c r="CV33" i="20"/>
  <c r="CW33" i="20" s="1"/>
  <c r="Z34" i="20"/>
  <c r="AM34" i="20"/>
  <c r="AN34" i="20" s="1" a="1"/>
  <c r="AN34" i="20" s="1"/>
  <c r="AR34" i="20"/>
  <c r="BM34" i="20" a="1"/>
  <c r="BM34" i="20" s="1"/>
  <c r="BN34" i="20" a="1"/>
  <c r="BN34" i="20" s="1"/>
  <c r="CB34" i="20"/>
  <c r="CC34" i="20"/>
  <c r="CR34" i="20"/>
  <c r="CS34" i="20" s="1"/>
  <c r="AO34" i="20" s="1"/>
  <c r="CV34" i="20"/>
  <c r="CW34" i="20" s="1"/>
  <c r="Z35" i="20"/>
  <c r="AM35" i="20"/>
  <c r="AN35" i="20" s="1" a="1"/>
  <c r="AN35" i="20" s="1"/>
  <c r="AR35" i="20"/>
  <c r="BM35" i="20" a="1"/>
  <c r="BM35" i="20" s="1"/>
  <c r="BN35" i="20" a="1"/>
  <c r="BN35" i="20" s="1"/>
  <c r="CB35" i="20"/>
  <c r="CC35" i="20"/>
  <c r="CR35" i="20"/>
  <c r="CS35" i="20" s="1"/>
  <c r="AO35" i="20" s="1"/>
  <c r="CV35" i="20"/>
  <c r="CW35" i="20" s="1"/>
  <c r="Z36" i="20"/>
  <c r="AM36" i="20"/>
  <c r="AN36" i="20" s="1" a="1"/>
  <c r="AN36" i="20" s="1"/>
  <c r="AR36" i="20"/>
  <c r="BM36" i="20" a="1"/>
  <c r="BM36" i="20" s="1"/>
  <c r="BN36" i="20" a="1"/>
  <c r="BN36" i="20" s="1"/>
  <c r="CB36" i="20"/>
  <c r="CC36" i="20"/>
  <c r="CR36" i="20"/>
  <c r="CS36" i="20" s="1"/>
  <c r="AO36" i="20" s="1"/>
  <c r="CV36" i="20"/>
  <c r="CW36" i="20" s="1"/>
  <c r="Z37" i="20"/>
  <c r="AM37" i="20"/>
  <c r="AN37" i="20" s="1" a="1"/>
  <c r="AN37" i="20" s="1"/>
  <c r="AR37" i="20"/>
  <c r="BM37" i="20" a="1"/>
  <c r="BM37" i="20" s="1"/>
  <c r="BN37" i="20" a="1"/>
  <c r="BN37" i="20" s="1"/>
  <c r="CB37" i="20"/>
  <c r="CC37" i="20"/>
  <c r="CR37" i="20"/>
  <c r="CS37" i="20" s="1"/>
  <c r="AO37" i="20" s="1"/>
  <c r="CV37" i="20"/>
  <c r="CW37" i="20" s="1"/>
  <c r="Z38" i="20"/>
  <c r="AM38" i="20"/>
  <c r="AN38" i="20" s="1" a="1"/>
  <c r="AN38" i="20" s="1"/>
  <c r="AR38" i="20"/>
  <c r="BM38" i="20" a="1"/>
  <c r="BM38" i="20" s="1"/>
  <c r="BN38" i="20" a="1"/>
  <c r="BN38" i="20" s="1"/>
  <c r="CB38" i="20"/>
  <c r="CC38" i="20"/>
  <c r="CR38" i="20"/>
  <c r="CS38" i="20" s="1"/>
  <c r="AO38" i="20" s="1"/>
  <c r="CV38" i="20"/>
  <c r="CW38" i="20" s="1"/>
  <c r="Z39" i="20"/>
  <c r="AM39" i="20"/>
  <c r="AN39" i="20" s="1" a="1"/>
  <c r="AN39" i="20" s="1"/>
  <c r="AR39" i="20"/>
  <c r="BN39" i="20" a="1"/>
  <c r="BN39" i="20" s="1"/>
  <c r="BT39" i="20" s="1" a="1"/>
  <c r="BT39" i="20" s="1"/>
  <c r="CC39" i="20"/>
  <c r="CR39" i="20"/>
  <c r="CS39" i="20" s="1"/>
  <c r="AO39" i="20" s="1"/>
  <c r="CV39" i="20"/>
  <c r="CW39" i="20" s="1"/>
  <c r="Z40" i="20"/>
  <c r="AM40" i="20"/>
  <c r="AN40" i="20" s="1" a="1"/>
  <c r="AN40" i="20" s="1"/>
  <c r="AR40" i="20"/>
  <c r="BM40" i="20" a="1"/>
  <c r="BM40" i="20" s="1"/>
  <c r="BN40" i="20" a="1"/>
  <c r="BN40" i="20" s="1"/>
  <c r="CB40" i="20"/>
  <c r="CC40" i="20"/>
  <c r="CR40" i="20"/>
  <c r="CS40" i="20" s="1"/>
  <c r="AO40" i="20" s="1"/>
  <c r="CV40" i="20"/>
  <c r="CW40" i="20" s="1"/>
  <c r="Z41" i="20"/>
  <c r="AM41" i="20"/>
  <c r="AN41" i="20" s="1" a="1"/>
  <c r="AN41" i="20" s="1"/>
  <c r="AR41" i="20"/>
  <c r="BN41" i="20" a="1"/>
  <c r="BN41" i="20" s="1"/>
  <c r="BT41" i="20" s="1" a="1"/>
  <c r="BT41" i="20" s="1"/>
  <c r="CB41" i="20"/>
  <c r="CC41" i="20"/>
  <c r="CR41" i="20"/>
  <c r="CS41" i="20" s="1"/>
  <c r="AO41" i="20" s="1"/>
  <c r="CV41" i="20"/>
  <c r="CW41" i="20" s="1"/>
  <c r="Z42" i="20"/>
  <c r="AM42" i="20"/>
  <c r="AN42" i="20" s="1" a="1"/>
  <c r="AN42" i="20" s="1"/>
  <c r="AR42" i="20"/>
  <c r="BM42" i="20" a="1"/>
  <c r="BM42" i="20" s="1"/>
  <c r="BN42" i="20" a="1"/>
  <c r="BN42" i="20" s="1"/>
  <c r="CB42" i="20"/>
  <c r="CC42" i="20"/>
  <c r="CR42" i="20"/>
  <c r="CS42" i="20" s="1"/>
  <c r="AO42" i="20" s="1"/>
  <c r="CV42" i="20"/>
  <c r="CW42" i="20" s="1"/>
  <c r="Z43" i="20"/>
  <c r="AM43" i="20"/>
  <c r="AN43" i="20" s="1" a="1"/>
  <c r="AN43" i="20" s="1"/>
  <c r="AR43" i="20"/>
  <c r="BM43" i="20" a="1"/>
  <c r="BM43" i="20" s="1"/>
  <c r="BN43" i="20" a="1"/>
  <c r="BN43" i="20" s="1"/>
  <c r="CB43" i="20"/>
  <c r="CC43" i="20"/>
  <c r="CR43" i="20"/>
  <c r="CS43" i="20" s="1"/>
  <c r="AO43" i="20" s="1"/>
  <c r="CV43" i="20"/>
  <c r="CW43" i="20" s="1"/>
  <c r="Z44" i="20"/>
  <c r="AM44" i="20"/>
  <c r="AN44" i="20" s="1" a="1"/>
  <c r="AN44" i="20" s="1"/>
  <c r="AR44" i="20"/>
  <c r="BM44" i="20" a="1"/>
  <c r="BM44" i="20" s="1"/>
  <c r="BN44" i="20" a="1"/>
  <c r="BN44" i="20" s="1"/>
  <c r="CB44" i="20"/>
  <c r="CC44" i="20"/>
  <c r="CR44" i="20"/>
  <c r="CS44" i="20" s="1"/>
  <c r="AO44" i="20" s="1"/>
  <c r="CV44" i="20"/>
  <c r="CW44" i="20" s="1"/>
  <c r="Z45" i="20"/>
  <c r="AM45" i="20"/>
  <c r="AN45" i="20" s="1" a="1"/>
  <c r="AN45" i="20" s="1"/>
  <c r="AR45" i="20"/>
  <c r="BM45" i="20" a="1"/>
  <c r="BM45" i="20" s="1"/>
  <c r="BN45" i="20" a="1"/>
  <c r="BN45" i="20" s="1"/>
  <c r="CB45" i="20"/>
  <c r="CC45" i="20"/>
  <c r="CR45" i="20"/>
  <c r="CS45" i="20" s="1"/>
  <c r="AO45" i="20" s="1"/>
  <c r="CV45" i="20"/>
  <c r="CW45" i="20" s="1"/>
  <c r="Z46" i="20"/>
  <c r="AM46" i="20"/>
  <c r="AN46" i="20" s="1" a="1"/>
  <c r="AN46" i="20" s="1"/>
  <c r="AR46" i="20"/>
  <c r="BM46" i="20" a="1"/>
  <c r="BM46" i="20" s="1"/>
  <c r="BN46" i="20" a="1"/>
  <c r="BN46" i="20" s="1"/>
  <c r="CB46" i="20"/>
  <c r="CC46" i="20"/>
  <c r="CR46" i="20"/>
  <c r="CS46" i="20" s="1"/>
  <c r="AO46" i="20" s="1"/>
  <c r="CV46" i="20"/>
  <c r="CW46" i="20" s="1"/>
  <c r="Z47" i="20"/>
  <c r="AM47" i="20"/>
  <c r="AN47" i="20" s="1" a="1"/>
  <c r="AN47" i="20" s="1"/>
  <c r="AR47" i="20"/>
  <c r="BM47" i="20" a="1"/>
  <c r="BM47" i="20" s="1"/>
  <c r="BN47" i="20" a="1"/>
  <c r="BN47" i="20" s="1"/>
  <c r="CB47" i="20"/>
  <c r="CC47" i="20"/>
  <c r="CR47" i="20"/>
  <c r="CS47" i="20" s="1"/>
  <c r="AO47" i="20" s="1"/>
  <c r="CV47" i="20"/>
  <c r="CW47" i="20" s="1"/>
  <c r="Z48" i="20"/>
  <c r="AM48" i="20"/>
  <c r="AN48" i="20" s="1" a="1"/>
  <c r="AN48" i="20" s="1"/>
  <c r="AR48" i="20"/>
  <c r="BM48" i="20" a="1"/>
  <c r="BM48" i="20" s="1"/>
  <c r="BN48" i="20" a="1"/>
  <c r="BN48" i="20" s="1"/>
  <c r="CB48" i="20"/>
  <c r="CC48" i="20"/>
  <c r="CR48" i="20"/>
  <c r="CS48" i="20" s="1"/>
  <c r="AO48" i="20" s="1"/>
  <c r="CV48" i="20"/>
  <c r="CW48" i="20" s="1"/>
  <c r="Z49" i="20"/>
  <c r="AM49" i="20"/>
  <c r="AN49" i="20" s="1" a="1"/>
  <c r="AN49" i="20" s="1"/>
  <c r="AR49" i="20"/>
  <c r="BM49" i="20" a="1"/>
  <c r="BM49" i="20" s="1"/>
  <c r="BN49" i="20" a="1"/>
  <c r="BN49" i="20" s="1"/>
  <c r="CB49" i="20"/>
  <c r="CC49" i="20"/>
  <c r="CR49" i="20"/>
  <c r="CS49" i="20" s="1"/>
  <c r="AO49" i="20" s="1"/>
  <c r="CV49" i="20"/>
  <c r="CW49" i="20" s="1"/>
  <c r="Z50" i="20"/>
  <c r="AM50" i="20"/>
  <c r="AN50" i="20" s="1" a="1"/>
  <c r="AN50" i="20" s="1"/>
  <c r="AR50" i="20"/>
  <c r="BM50" i="20" a="1"/>
  <c r="BM50" i="20" s="1"/>
  <c r="BN50" i="20" a="1"/>
  <c r="BN50" i="20" s="1"/>
  <c r="CB50" i="20"/>
  <c r="CC50" i="20"/>
  <c r="CR50" i="20"/>
  <c r="CS50" i="20" s="1"/>
  <c r="AO50" i="20" s="1"/>
  <c r="CV50" i="20"/>
  <c r="CW50" i="20" s="1"/>
  <c r="Z51" i="20"/>
  <c r="AM51" i="20"/>
  <c r="AN51" i="20" s="1" a="1"/>
  <c r="AN51" i="20" s="1"/>
  <c r="AR51" i="20"/>
  <c r="BM51" i="20" a="1"/>
  <c r="BM51" i="20" s="1"/>
  <c r="BN51" i="20" a="1"/>
  <c r="BN51" i="20" s="1"/>
  <c r="CB51" i="20"/>
  <c r="CC51" i="20"/>
  <c r="CR51" i="20"/>
  <c r="CS51" i="20" s="1"/>
  <c r="AO51" i="20" s="1"/>
  <c r="CV51" i="20"/>
  <c r="CW51" i="20" s="1"/>
  <c r="Z52" i="20"/>
  <c r="AM52" i="20"/>
  <c r="AN52" i="20" s="1" a="1"/>
  <c r="AN52" i="20" s="1"/>
  <c r="AR52" i="20"/>
  <c r="BM52" i="20" a="1"/>
  <c r="BM52" i="20" s="1"/>
  <c r="BN52" i="20" a="1"/>
  <c r="BN52" i="20" s="1"/>
  <c r="CB52" i="20"/>
  <c r="CC52" i="20"/>
  <c r="CR52" i="20"/>
  <c r="CS52" i="20" s="1"/>
  <c r="AO52" i="20" s="1"/>
  <c r="CV52" i="20"/>
  <c r="CW52" i="20" s="1"/>
  <c r="Z53" i="20"/>
  <c r="AM53" i="20"/>
  <c r="AN53" i="20" s="1" a="1"/>
  <c r="AN53" i="20" s="1"/>
  <c r="AR53" i="20"/>
  <c r="BM53" i="20" a="1"/>
  <c r="BM53" i="20" s="1"/>
  <c r="BN53" i="20" a="1"/>
  <c r="BN53" i="20" s="1"/>
  <c r="CB53" i="20"/>
  <c r="CC53" i="20"/>
  <c r="CR53" i="20"/>
  <c r="CS53" i="20" s="1"/>
  <c r="AO53" i="20" s="1"/>
  <c r="CV53" i="20"/>
  <c r="CW53" i="20" s="1"/>
  <c r="Z54" i="20"/>
  <c r="AM54" i="20"/>
  <c r="AN54" i="20" s="1" a="1"/>
  <c r="AN54" i="20" s="1"/>
  <c r="AR54" i="20"/>
  <c r="BM54" i="20" a="1"/>
  <c r="BM54" i="20" s="1"/>
  <c r="BN54" i="20" a="1"/>
  <c r="BN54" i="20" s="1"/>
  <c r="CB54" i="20"/>
  <c r="CC54" i="20"/>
  <c r="CR54" i="20"/>
  <c r="CS54" i="20" s="1"/>
  <c r="AO54" i="20" s="1"/>
  <c r="CV54" i="20"/>
  <c r="CW54" i="20" s="1"/>
  <c r="Z55" i="20"/>
  <c r="AM55" i="20"/>
  <c r="AN55" i="20" s="1" a="1"/>
  <c r="AN55" i="20" s="1"/>
  <c r="AR55" i="20"/>
  <c r="BM55" i="20" a="1"/>
  <c r="BM55" i="20" s="1"/>
  <c r="BN55" i="20" a="1"/>
  <c r="BN55" i="20" s="1"/>
  <c r="CB55" i="20"/>
  <c r="CC55" i="20"/>
  <c r="CR55" i="20"/>
  <c r="CS55" i="20" s="1"/>
  <c r="AO55" i="20" s="1"/>
  <c r="CV55" i="20"/>
  <c r="CW55" i="20" s="1"/>
  <c r="Z56" i="20"/>
  <c r="AM56" i="20"/>
  <c r="AN56" i="20" s="1" a="1"/>
  <c r="AN56" i="20" s="1"/>
  <c r="AR56" i="20"/>
  <c r="BN56" i="20" a="1"/>
  <c r="BN56" i="20" s="1"/>
  <c r="BT56" i="20" s="1" a="1"/>
  <c r="BT56" i="20" s="1"/>
  <c r="CB56" i="20"/>
  <c r="CC56" i="20"/>
  <c r="CR56" i="20"/>
  <c r="CS56" i="20" s="1"/>
  <c r="AO56" i="20" s="1"/>
  <c r="CV56" i="20"/>
  <c r="CW56" i="20" s="1"/>
  <c r="Z57" i="20"/>
  <c r="AM57" i="20"/>
  <c r="AN57" i="20" s="1" a="1"/>
  <c r="AN57" i="20" s="1"/>
  <c r="AR57" i="20"/>
  <c r="BM57" i="20" a="1"/>
  <c r="BM57" i="20" s="1"/>
  <c r="BN57" i="20" a="1"/>
  <c r="BN57" i="20" s="1"/>
  <c r="CB57" i="20"/>
  <c r="CC57" i="20"/>
  <c r="CR57" i="20"/>
  <c r="CS57" i="20" s="1"/>
  <c r="AO57" i="20" s="1"/>
  <c r="CV57" i="20"/>
  <c r="CW57" i="20" s="1"/>
  <c r="Z58" i="20"/>
  <c r="AM58" i="20"/>
  <c r="AN58" i="20" s="1" a="1"/>
  <c r="AN58" i="20" s="1"/>
  <c r="AR58" i="20"/>
  <c r="BM58" i="20" a="1"/>
  <c r="BM58" i="20" s="1"/>
  <c r="BN58" i="20" a="1"/>
  <c r="BN58" i="20" s="1"/>
  <c r="CB58" i="20"/>
  <c r="CC58" i="20"/>
  <c r="CR58" i="20"/>
  <c r="CS58" i="20" s="1"/>
  <c r="AO58" i="20" s="1"/>
  <c r="CV58" i="20"/>
  <c r="CW58" i="20" s="1"/>
  <c r="Z59" i="20"/>
  <c r="AM59" i="20"/>
  <c r="AN59" i="20" s="1" a="1"/>
  <c r="AN59" i="20" s="1"/>
  <c r="AR59" i="20"/>
  <c r="BM59" i="20" a="1"/>
  <c r="BM59" i="20" s="1"/>
  <c r="BN59" i="20" a="1"/>
  <c r="BN59" i="20" s="1"/>
  <c r="CB59" i="20"/>
  <c r="CC59" i="20"/>
  <c r="CR59" i="20"/>
  <c r="CS59" i="20" s="1"/>
  <c r="AO59" i="20" s="1"/>
  <c r="CV59" i="20"/>
  <c r="CW59" i="20" s="1"/>
  <c r="Z60" i="20"/>
  <c r="AM60" i="20"/>
  <c r="AN60" i="20" s="1" a="1"/>
  <c r="AN60" i="20" s="1"/>
  <c r="AR60" i="20"/>
  <c r="BM60" i="20" a="1"/>
  <c r="BM60" i="20" s="1"/>
  <c r="BN60" i="20" a="1"/>
  <c r="BN60" i="20" s="1"/>
  <c r="CB60" i="20"/>
  <c r="CC60" i="20"/>
  <c r="CR60" i="20"/>
  <c r="CS60" i="20" s="1"/>
  <c r="AO60" i="20" s="1"/>
  <c r="CV60" i="20"/>
  <c r="CW60" i="20" s="1"/>
  <c r="Z61" i="20"/>
  <c r="AM61" i="20"/>
  <c r="AN61" i="20" s="1" a="1"/>
  <c r="AN61" i="20" s="1"/>
  <c r="AR61" i="20"/>
  <c r="BM61" i="20" a="1"/>
  <c r="BM61" i="20" s="1"/>
  <c r="BN61" i="20" a="1"/>
  <c r="BN61" i="20" s="1"/>
  <c r="CB61" i="20"/>
  <c r="CC61" i="20"/>
  <c r="CR61" i="20"/>
  <c r="CS61" i="20" s="1"/>
  <c r="AO61" i="20" s="1"/>
  <c r="CV61" i="20"/>
  <c r="CW61" i="20" s="1"/>
  <c r="Z62" i="20"/>
  <c r="AM62" i="20"/>
  <c r="AN62" i="20" s="1" a="1"/>
  <c r="AN62" i="20" s="1"/>
  <c r="AR62" i="20"/>
  <c r="BM62" i="20" a="1"/>
  <c r="BM62" i="20" s="1"/>
  <c r="BN62" i="20" a="1"/>
  <c r="BN62" i="20" s="1"/>
  <c r="CB62" i="20"/>
  <c r="CC62" i="20"/>
  <c r="CR62" i="20"/>
  <c r="CS62" i="20" s="1"/>
  <c r="AO62" i="20" s="1"/>
  <c r="CV62" i="20"/>
  <c r="CW62" i="20" s="1"/>
  <c r="Z63" i="20"/>
  <c r="AM63" i="20"/>
  <c r="AN63" i="20" s="1" a="1"/>
  <c r="AN63" i="20" s="1"/>
  <c r="AR63" i="20"/>
  <c r="BM63" i="20" a="1"/>
  <c r="BM63" i="20" s="1"/>
  <c r="BN63" i="20" a="1"/>
  <c r="BN63" i="20" s="1"/>
  <c r="CB63" i="20"/>
  <c r="CC63" i="20"/>
  <c r="CR63" i="20"/>
  <c r="CS63" i="20" s="1"/>
  <c r="AO63" i="20" s="1"/>
  <c r="CV63" i="20"/>
  <c r="CW63" i="20" s="1"/>
  <c r="Z64" i="20"/>
  <c r="AM64" i="20"/>
  <c r="AN64" i="20" s="1" a="1"/>
  <c r="AN64" i="20" s="1"/>
  <c r="AR64" i="20"/>
  <c r="BM64" i="20" a="1"/>
  <c r="BM64" i="20" s="1"/>
  <c r="BN64" i="20" a="1"/>
  <c r="BN64" i="20" s="1"/>
  <c r="CB64" i="20"/>
  <c r="CC64" i="20"/>
  <c r="CR64" i="20"/>
  <c r="CS64" i="20" s="1"/>
  <c r="AO64" i="20" s="1"/>
  <c r="CV64" i="20"/>
  <c r="CW64" i="20" s="1"/>
  <c r="Z65" i="20"/>
  <c r="AM65" i="20"/>
  <c r="AN65" i="20" s="1" a="1"/>
  <c r="AN65" i="20" s="1"/>
  <c r="AR65" i="20"/>
  <c r="BM65" i="20" a="1"/>
  <c r="BM65" i="20" s="1"/>
  <c r="BN65" i="20" a="1"/>
  <c r="BN65" i="20" s="1"/>
  <c r="CB65" i="20"/>
  <c r="CC65" i="20"/>
  <c r="CR65" i="20"/>
  <c r="CS65" i="20" s="1"/>
  <c r="AO65" i="20" s="1"/>
  <c r="CV65" i="20"/>
  <c r="CW65" i="20" s="1"/>
  <c r="Z66" i="20"/>
  <c r="AM66" i="20"/>
  <c r="AN66" i="20" s="1" a="1"/>
  <c r="AN66" i="20" s="1"/>
  <c r="AR66" i="20"/>
  <c r="BM66" i="20" a="1"/>
  <c r="BM66" i="20" s="1"/>
  <c r="BN66" i="20" a="1"/>
  <c r="BN66" i="20" s="1"/>
  <c r="CB66" i="20"/>
  <c r="CC66" i="20"/>
  <c r="CR66" i="20"/>
  <c r="CS66" i="20" s="1"/>
  <c r="AO66" i="20" s="1"/>
  <c r="CV66" i="20"/>
  <c r="CW66" i="20" s="1"/>
  <c r="Z67" i="20"/>
  <c r="AM67" i="20"/>
  <c r="AN67" i="20" s="1" a="1"/>
  <c r="AN67" i="20" s="1"/>
  <c r="AR67" i="20"/>
  <c r="BM67" i="20" a="1"/>
  <c r="BM67" i="20" s="1"/>
  <c r="BN67" i="20" a="1"/>
  <c r="BN67" i="20" s="1"/>
  <c r="CB67" i="20"/>
  <c r="CC67" i="20"/>
  <c r="CR67" i="20"/>
  <c r="CS67" i="20" s="1"/>
  <c r="AO67" i="20" s="1"/>
  <c r="CV67" i="20"/>
  <c r="CW67" i="20" s="1"/>
  <c r="Z68" i="20"/>
  <c r="AM68" i="20"/>
  <c r="AN68" i="20" s="1" a="1"/>
  <c r="AN68" i="20" s="1"/>
  <c r="AR68" i="20"/>
  <c r="BM68" i="20" a="1"/>
  <c r="BM68" i="20" s="1"/>
  <c r="BN68" i="20" a="1"/>
  <c r="BN68" i="20" s="1"/>
  <c r="CB68" i="20"/>
  <c r="CC68" i="20"/>
  <c r="CR68" i="20"/>
  <c r="CS68" i="20" s="1"/>
  <c r="AO68" i="20" s="1"/>
  <c r="CV68" i="20"/>
  <c r="CW68" i="20" s="1"/>
  <c r="Z69" i="20"/>
  <c r="AM69" i="20"/>
  <c r="AN69" i="20" s="1" a="1"/>
  <c r="AN69" i="20" s="1"/>
  <c r="AR69" i="20"/>
  <c r="BM69" i="20" a="1"/>
  <c r="BM69" i="20" s="1"/>
  <c r="BN69" i="20" a="1"/>
  <c r="BN69" i="20" s="1"/>
  <c r="CB69" i="20"/>
  <c r="CC69" i="20"/>
  <c r="CR69" i="20"/>
  <c r="CS69" i="20" s="1"/>
  <c r="AO69" i="20" s="1"/>
  <c r="CV69" i="20"/>
  <c r="CW69" i="20" s="1"/>
  <c r="Z70" i="20"/>
  <c r="AM70" i="20"/>
  <c r="AN70" i="20" s="1" a="1"/>
  <c r="AN70" i="20" s="1"/>
  <c r="AR70" i="20"/>
  <c r="BM70" i="20" a="1"/>
  <c r="BM70" i="20" s="1"/>
  <c r="BN70" i="20" a="1"/>
  <c r="BN70" i="20" s="1"/>
  <c r="CB70" i="20"/>
  <c r="CC70" i="20"/>
  <c r="CR70" i="20"/>
  <c r="CS70" i="20" s="1"/>
  <c r="AO70" i="20" s="1"/>
  <c r="CV70" i="20"/>
  <c r="CW70" i="20" s="1"/>
  <c r="Z71" i="20"/>
  <c r="AM71" i="20"/>
  <c r="AN71" i="20" s="1" a="1"/>
  <c r="AN71" i="20" s="1"/>
  <c r="AR71" i="20"/>
  <c r="BM71" i="20" a="1"/>
  <c r="BM71" i="20" s="1"/>
  <c r="BN71" i="20" a="1"/>
  <c r="BN71" i="20" s="1"/>
  <c r="CB71" i="20"/>
  <c r="CC71" i="20"/>
  <c r="CR71" i="20"/>
  <c r="CS71" i="20" s="1"/>
  <c r="AO71" i="20" s="1"/>
  <c r="CV71" i="20"/>
  <c r="CW71" i="20" s="1"/>
  <c r="Z72" i="20"/>
  <c r="AM72" i="20"/>
  <c r="AN72" i="20" s="1" a="1"/>
  <c r="AN72" i="20" s="1"/>
  <c r="AR72" i="20"/>
  <c r="BM72" i="20" a="1"/>
  <c r="BM72" i="20" s="1"/>
  <c r="BN72" i="20" a="1"/>
  <c r="BN72" i="20" s="1"/>
  <c r="CB72" i="20"/>
  <c r="CC72" i="20"/>
  <c r="CR72" i="20"/>
  <c r="CS72" i="20" s="1"/>
  <c r="AO72" i="20" s="1"/>
  <c r="CV72" i="20"/>
  <c r="CW72" i="20" s="1"/>
  <c r="Z73" i="20"/>
  <c r="AM73" i="20"/>
  <c r="AN73" i="20" s="1" a="1"/>
  <c r="AN73" i="20" s="1"/>
  <c r="AR73" i="20"/>
  <c r="BM73" i="20" a="1"/>
  <c r="BM73" i="20" s="1"/>
  <c r="BN73" i="20" a="1"/>
  <c r="BN73" i="20" s="1"/>
  <c r="CB73" i="20"/>
  <c r="CC73" i="20"/>
  <c r="CR73" i="20"/>
  <c r="CS73" i="20" s="1"/>
  <c r="AO73" i="20" s="1"/>
  <c r="CV73" i="20"/>
  <c r="CW73" i="20" s="1"/>
  <c r="Z74" i="20"/>
  <c r="AM74" i="20"/>
  <c r="AN74" i="20" s="1" a="1"/>
  <c r="AN74" i="20" s="1"/>
  <c r="AR74" i="20"/>
  <c r="BM74" i="20" a="1"/>
  <c r="BM74" i="20" s="1"/>
  <c r="BN74" i="20" a="1"/>
  <c r="BN74" i="20" s="1"/>
  <c r="CC74" i="20"/>
  <c r="CR74" i="20"/>
  <c r="CS74" i="20" s="1"/>
  <c r="AO74" i="20" s="1"/>
  <c r="CV74" i="20"/>
  <c r="CW74" i="20" s="1"/>
  <c r="Z75" i="20"/>
  <c r="AM75" i="20"/>
  <c r="AN75" i="20" s="1" a="1"/>
  <c r="AN75" i="20" s="1"/>
  <c r="AR75" i="20"/>
  <c r="BM75" i="20" a="1"/>
  <c r="BM75" i="20" s="1"/>
  <c r="BN75" i="20" a="1"/>
  <c r="BN75" i="20" s="1"/>
  <c r="CB75" i="20"/>
  <c r="CC75" i="20"/>
  <c r="CR75" i="20"/>
  <c r="CS75" i="20" s="1"/>
  <c r="AO75" i="20" s="1"/>
  <c r="CV75" i="20"/>
  <c r="CW75" i="20" s="1"/>
  <c r="Z76" i="20"/>
  <c r="AM76" i="20"/>
  <c r="AN76" i="20" s="1" a="1"/>
  <c r="AN76" i="20" s="1"/>
  <c r="AR76" i="20"/>
  <c r="BM76" i="20" a="1"/>
  <c r="BM76" i="20" s="1"/>
  <c r="BN76" i="20" a="1"/>
  <c r="BN76" i="20" s="1"/>
  <c r="CB76" i="20"/>
  <c r="CC76" i="20"/>
  <c r="CR76" i="20"/>
  <c r="CS76" i="20" s="1"/>
  <c r="AO76" i="20" s="1"/>
  <c r="CV76" i="20"/>
  <c r="CW76" i="20" s="1"/>
  <c r="Z77" i="20"/>
  <c r="AM77" i="20"/>
  <c r="AN77" i="20" s="1" a="1"/>
  <c r="AN77" i="20" s="1"/>
  <c r="AR77" i="20"/>
  <c r="BM77" i="20" a="1"/>
  <c r="BM77" i="20" s="1"/>
  <c r="BN77" i="20" a="1"/>
  <c r="BN77" i="20" s="1"/>
  <c r="CB77" i="20"/>
  <c r="CC77" i="20"/>
  <c r="CR77" i="20"/>
  <c r="CS77" i="20" s="1"/>
  <c r="AO77" i="20" s="1"/>
  <c r="CV77" i="20"/>
  <c r="CW77" i="20" s="1"/>
  <c r="Z78" i="20"/>
  <c r="AM78" i="20"/>
  <c r="AN78" i="20" s="1" a="1"/>
  <c r="AN78" i="20" s="1"/>
  <c r="AR78" i="20"/>
  <c r="BN78" i="20" a="1"/>
  <c r="BN78" i="20" s="1"/>
  <c r="BT78" i="20" s="1" a="1"/>
  <c r="BT78" i="20" s="1"/>
  <c r="CB78" i="20"/>
  <c r="CC78" i="20"/>
  <c r="CR78" i="20"/>
  <c r="CS78" i="20" s="1"/>
  <c r="AO78" i="20" s="1"/>
  <c r="CV78" i="20"/>
  <c r="CW78" i="20" s="1"/>
  <c r="Z79" i="20"/>
  <c r="AM79" i="20"/>
  <c r="AN79" i="20" s="1" a="1"/>
  <c r="AN79" i="20" s="1"/>
  <c r="AR79" i="20"/>
  <c r="BM79" i="20" a="1"/>
  <c r="BM79" i="20" s="1"/>
  <c r="BN79" i="20" a="1"/>
  <c r="BN79" i="20" s="1"/>
  <c r="CB79" i="20"/>
  <c r="CC79" i="20"/>
  <c r="CR79" i="20"/>
  <c r="CS79" i="20" s="1"/>
  <c r="AO79" i="20" s="1"/>
  <c r="CV79" i="20"/>
  <c r="CW79" i="20" s="1"/>
  <c r="Z80" i="20"/>
  <c r="AM80" i="20"/>
  <c r="AN80" i="20" s="1" a="1"/>
  <c r="AN80" i="20" s="1"/>
  <c r="AR80" i="20"/>
  <c r="BM80" i="20" a="1"/>
  <c r="BM80" i="20" s="1"/>
  <c r="BN80" i="20" a="1"/>
  <c r="BN80" i="20" s="1"/>
  <c r="CB80" i="20"/>
  <c r="CC80" i="20"/>
  <c r="CR80" i="20"/>
  <c r="CS80" i="20" s="1"/>
  <c r="AO80" i="20" s="1"/>
  <c r="CV80" i="20"/>
  <c r="CW80" i="20" s="1"/>
  <c r="Z81" i="20"/>
  <c r="AM81" i="20"/>
  <c r="AN81" i="20" s="1" a="1"/>
  <c r="AN81" i="20" s="1"/>
  <c r="AR81" i="20"/>
  <c r="BM81" i="20" a="1"/>
  <c r="BM81" i="20" s="1"/>
  <c r="BN81" i="20" a="1"/>
  <c r="BN81" i="20" s="1"/>
  <c r="CB81" i="20"/>
  <c r="CC81" i="20"/>
  <c r="CR81" i="20"/>
  <c r="CS81" i="20" s="1"/>
  <c r="AO81" i="20" s="1"/>
  <c r="CV81" i="20"/>
  <c r="CW81" i="20" s="1"/>
  <c r="Z82" i="20"/>
  <c r="AM82" i="20"/>
  <c r="AN82" i="20" s="1" a="1"/>
  <c r="AN82" i="20" s="1"/>
  <c r="AR82" i="20"/>
  <c r="BM82" i="20" a="1"/>
  <c r="BM82" i="20" s="1"/>
  <c r="BN82" i="20" a="1"/>
  <c r="BN82" i="20" s="1"/>
  <c r="CB82" i="20"/>
  <c r="CC82" i="20"/>
  <c r="CR82" i="20"/>
  <c r="CS82" i="20" s="1"/>
  <c r="AO82" i="20" s="1"/>
  <c r="CV82" i="20"/>
  <c r="CW82" i="20" s="1"/>
  <c r="Z83" i="20"/>
  <c r="AM83" i="20"/>
  <c r="AN83" i="20" s="1" a="1"/>
  <c r="AN83" i="20" s="1"/>
  <c r="AR83" i="20"/>
  <c r="BM83" i="20" a="1"/>
  <c r="BM83" i="20" s="1"/>
  <c r="BN83" i="20" a="1"/>
  <c r="BN83" i="20" s="1"/>
  <c r="CC83" i="20"/>
  <c r="CR83" i="20"/>
  <c r="CS83" i="20" s="1"/>
  <c r="AO83" i="20" s="1"/>
  <c r="CV83" i="20"/>
  <c r="CW83" i="20" s="1"/>
  <c r="Z84" i="20"/>
  <c r="AM84" i="20"/>
  <c r="AN84" i="20" s="1" a="1"/>
  <c r="AN84" i="20" s="1"/>
  <c r="AR84" i="20"/>
  <c r="BM84" i="20" a="1"/>
  <c r="BM84" i="20" s="1"/>
  <c r="BN84" i="20" a="1"/>
  <c r="BN84" i="20" s="1"/>
  <c r="CB84" i="20"/>
  <c r="CC84" i="20"/>
  <c r="CR84" i="20"/>
  <c r="CS84" i="20" s="1"/>
  <c r="AO84" i="20" s="1"/>
  <c r="CV84" i="20"/>
  <c r="CW84" i="20" s="1"/>
  <c r="Z85" i="20"/>
  <c r="AM85" i="20"/>
  <c r="AN85" i="20" s="1" a="1"/>
  <c r="AN85" i="20" s="1"/>
  <c r="AR85" i="20"/>
  <c r="BM85" i="20" a="1"/>
  <c r="BM85" i="20" s="1"/>
  <c r="BN85" i="20" a="1"/>
  <c r="BN85" i="20" s="1"/>
  <c r="CB85" i="20"/>
  <c r="CC85" i="20"/>
  <c r="CR85" i="20"/>
  <c r="CS85" i="20" s="1"/>
  <c r="AO85" i="20" s="1"/>
  <c r="CV85" i="20"/>
  <c r="CW85" i="20" s="1"/>
  <c r="Z86" i="20"/>
  <c r="AM86" i="20"/>
  <c r="AN86" i="20" s="1" a="1"/>
  <c r="AN86" i="20" s="1"/>
  <c r="AR86" i="20"/>
  <c r="BM86" i="20" a="1"/>
  <c r="BM86" i="20" s="1"/>
  <c r="BN86" i="20" a="1"/>
  <c r="BN86" i="20" s="1"/>
  <c r="CB86" i="20"/>
  <c r="CC86" i="20"/>
  <c r="CR86" i="20"/>
  <c r="CS86" i="20" s="1"/>
  <c r="AO86" i="20" s="1"/>
  <c r="CV86" i="20"/>
  <c r="CW86" i="20" s="1"/>
  <c r="Z87" i="20"/>
  <c r="AM87" i="20"/>
  <c r="AN87" i="20" s="1" a="1"/>
  <c r="AN87" i="20" s="1"/>
  <c r="AR87" i="20"/>
  <c r="BM87" i="20" a="1"/>
  <c r="BM87" i="20" s="1"/>
  <c r="BN87" i="20" a="1"/>
  <c r="BN87" i="20" s="1"/>
  <c r="CB87" i="20"/>
  <c r="CC87" i="20"/>
  <c r="CR87" i="20"/>
  <c r="CS87" i="20" s="1"/>
  <c r="AO87" i="20" s="1"/>
  <c r="CV87" i="20"/>
  <c r="CW87" i="20" s="1"/>
  <c r="Z88" i="20"/>
  <c r="AM88" i="20"/>
  <c r="AN88" i="20" s="1" a="1"/>
  <c r="AN88" i="20" s="1"/>
  <c r="AR88" i="20"/>
  <c r="BM88" i="20" a="1"/>
  <c r="BM88" i="20" s="1"/>
  <c r="BN88" i="20" a="1"/>
  <c r="BN88" i="20" s="1"/>
  <c r="CB88" i="20"/>
  <c r="CC88" i="20"/>
  <c r="CR88" i="20"/>
  <c r="CS88" i="20" s="1"/>
  <c r="AO88" i="20" s="1"/>
  <c r="CV88" i="20"/>
  <c r="CW88" i="20" s="1"/>
  <c r="Z89" i="20"/>
  <c r="AM89" i="20"/>
  <c r="AN89" i="20" s="1" a="1"/>
  <c r="AN89" i="20" s="1"/>
  <c r="AR89" i="20"/>
  <c r="BM89" i="20" a="1"/>
  <c r="BM89" i="20" s="1"/>
  <c r="BN89" i="20" a="1"/>
  <c r="BN89" i="20" s="1"/>
  <c r="CB89" i="20"/>
  <c r="CC89" i="20"/>
  <c r="CR89" i="20"/>
  <c r="CS89" i="20" s="1"/>
  <c r="AO89" i="20" s="1"/>
  <c r="CV89" i="20"/>
  <c r="CW89" i="20" s="1"/>
  <c r="Z90" i="20"/>
  <c r="AM90" i="20"/>
  <c r="AN90" i="20" s="1" a="1"/>
  <c r="AN90" i="20" s="1"/>
  <c r="AR90" i="20"/>
  <c r="BM90" i="20" a="1"/>
  <c r="BM90" i="20" s="1"/>
  <c r="BN90" i="20" a="1"/>
  <c r="BN90" i="20" s="1"/>
  <c r="CB90" i="20"/>
  <c r="CC90" i="20"/>
  <c r="CR90" i="20"/>
  <c r="CS90" i="20" s="1"/>
  <c r="AO90" i="20" s="1"/>
  <c r="CV90" i="20"/>
  <c r="CW90" i="20" s="1"/>
  <c r="Z91" i="20"/>
  <c r="AM91" i="20"/>
  <c r="AN91" i="20" s="1" a="1"/>
  <c r="AN91" i="20" s="1"/>
  <c r="AR91" i="20"/>
  <c r="BM91" i="20" a="1"/>
  <c r="BM91" i="20" s="1"/>
  <c r="BN91" i="20" a="1"/>
  <c r="BN91" i="20" s="1"/>
  <c r="CB91" i="20"/>
  <c r="CC91" i="20"/>
  <c r="CR91" i="20"/>
  <c r="CS91" i="20" s="1"/>
  <c r="AO91" i="20" s="1"/>
  <c r="CV91" i="20"/>
  <c r="CW91" i="20" s="1"/>
  <c r="Z92" i="20"/>
  <c r="AM92" i="20"/>
  <c r="AN92" i="20" s="1" a="1"/>
  <c r="AN92" i="20" s="1"/>
  <c r="AR92" i="20"/>
  <c r="BM92" i="20" a="1"/>
  <c r="BM92" i="20" s="1"/>
  <c r="BN92" i="20" a="1"/>
  <c r="BN92" i="20" s="1"/>
  <c r="CB92" i="20"/>
  <c r="CC92" i="20"/>
  <c r="CR92" i="20"/>
  <c r="CS92" i="20" s="1"/>
  <c r="AO92" i="20" s="1"/>
  <c r="CV92" i="20"/>
  <c r="CW92" i="20" s="1"/>
  <c r="Z93" i="20"/>
  <c r="AM93" i="20"/>
  <c r="AN93" i="20" s="1" a="1"/>
  <c r="AN93" i="20" s="1"/>
  <c r="AR93" i="20"/>
  <c r="BN93" i="20" a="1"/>
  <c r="BN93" i="20" s="1"/>
  <c r="BT93" i="20" s="1" a="1"/>
  <c r="BT93" i="20" s="1"/>
  <c r="CB93" i="20"/>
  <c r="CC93" i="20"/>
  <c r="CR93" i="20"/>
  <c r="CS93" i="20" s="1"/>
  <c r="AO93" i="20" s="1"/>
  <c r="CV93" i="20"/>
  <c r="CW93" i="20" s="1"/>
  <c r="Z94" i="20"/>
  <c r="AM94" i="20"/>
  <c r="AN94" i="20" s="1" a="1"/>
  <c r="AN94" i="20" s="1"/>
  <c r="AR94" i="20"/>
  <c r="BM94" i="20" a="1"/>
  <c r="BM94" i="20" s="1"/>
  <c r="BN94" i="20" a="1"/>
  <c r="BN94" i="20" s="1"/>
  <c r="CB94" i="20"/>
  <c r="CC94" i="20"/>
  <c r="CR94" i="20"/>
  <c r="CS94" i="20" s="1"/>
  <c r="AO94" i="20" s="1"/>
  <c r="CV94" i="20"/>
  <c r="CW94" i="20" s="1"/>
  <c r="Z95" i="20"/>
  <c r="AM95" i="20"/>
  <c r="AN95" i="20" s="1" a="1"/>
  <c r="AN95" i="20" s="1"/>
  <c r="AR95" i="20"/>
  <c r="BN95" i="20" a="1"/>
  <c r="BN95" i="20" s="1"/>
  <c r="BT95" i="20" s="1" a="1"/>
  <c r="BT95" i="20" s="1"/>
  <c r="CC95" i="20"/>
  <c r="CR95" i="20"/>
  <c r="CS95" i="20" s="1"/>
  <c r="AO95" i="20" s="1"/>
  <c r="CV95" i="20"/>
  <c r="CW95" i="20" s="1"/>
  <c r="Z96" i="20"/>
  <c r="AM96" i="20"/>
  <c r="AN96" i="20" s="1" a="1"/>
  <c r="AN96" i="20" s="1"/>
  <c r="AR96" i="20"/>
  <c r="BM96" i="20" a="1"/>
  <c r="BM96" i="20" s="1"/>
  <c r="BN96" i="20" a="1"/>
  <c r="BN96" i="20" s="1"/>
  <c r="CB96" i="20"/>
  <c r="CC96" i="20"/>
  <c r="CR96" i="20"/>
  <c r="CS96" i="20" s="1"/>
  <c r="AO96" i="20" s="1"/>
  <c r="CV96" i="20"/>
  <c r="CW96" i="20" s="1"/>
  <c r="Z97" i="20"/>
  <c r="AM97" i="20"/>
  <c r="AN97" i="20" s="1" a="1"/>
  <c r="AN97" i="20" s="1"/>
  <c r="AR97" i="20"/>
  <c r="BM97" i="20" a="1"/>
  <c r="BM97" i="20" s="1"/>
  <c r="BN97" i="20" a="1"/>
  <c r="BN97" i="20" s="1"/>
  <c r="CB97" i="20"/>
  <c r="CC97" i="20"/>
  <c r="CR97" i="20"/>
  <c r="CS97" i="20" s="1"/>
  <c r="AO97" i="20" s="1"/>
  <c r="CV97" i="20"/>
  <c r="CW97" i="20" s="1"/>
  <c r="Z98" i="20"/>
  <c r="AM98" i="20"/>
  <c r="AN98" i="20" s="1" a="1"/>
  <c r="AN98" i="20" s="1"/>
  <c r="AR98" i="20"/>
  <c r="BM98" i="20" a="1"/>
  <c r="BM98" i="20" s="1"/>
  <c r="BN98" i="20" a="1"/>
  <c r="BN98" i="20" s="1"/>
  <c r="CB98" i="20"/>
  <c r="CC98" i="20"/>
  <c r="CR98" i="20"/>
  <c r="CS98" i="20" s="1"/>
  <c r="AO98" i="20" s="1"/>
  <c r="CV98" i="20"/>
  <c r="CW98" i="20" s="1"/>
  <c r="Z99" i="20"/>
  <c r="AM99" i="20"/>
  <c r="AN99" i="20" s="1" a="1"/>
  <c r="AN99" i="20" s="1"/>
  <c r="AR99" i="20"/>
  <c r="BM99" i="20" a="1"/>
  <c r="BM99" i="20" s="1"/>
  <c r="BN99" i="20" a="1"/>
  <c r="BN99" i="20" s="1"/>
  <c r="CB99" i="20"/>
  <c r="CC99" i="20"/>
  <c r="CR99" i="20"/>
  <c r="CS99" i="20" s="1"/>
  <c r="AO99" i="20" s="1"/>
  <c r="CV99" i="20"/>
  <c r="CW99" i="20" s="1"/>
  <c r="Z100" i="20"/>
  <c r="AM100" i="20"/>
  <c r="AN100" i="20" s="1" a="1"/>
  <c r="AN100" i="20" s="1"/>
  <c r="AR100" i="20"/>
  <c r="BM100" i="20" a="1"/>
  <c r="BM100" i="20" s="1"/>
  <c r="BN100" i="20" a="1"/>
  <c r="BN100" i="20" s="1"/>
  <c r="CB100" i="20"/>
  <c r="CC100" i="20"/>
  <c r="CR100" i="20"/>
  <c r="CS100" i="20" s="1"/>
  <c r="AO100" i="20" s="1"/>
  <c r="CV100" i="20"/>
  <c r="CW100" i="20" s="1"/>
  <c r="Z101" i="20"/>
  <c r="AM101" i="20"/>
  <c r="AN101" i="20" s="1" a="1"/>
  <c r="AN101" i="20" s="1"/>
  <c r="AR101" i="20"/>
  <c r="BM101" i="20" a="1"/>
  <c r="BM101" i="20" s="1"/>
  <c r="BN101" i="20" a="1"/>
  <c r="BN101" i="20" s="1"/>
  <c r="CB101" i="20"/>
  <c r="CC101" i="20"/>
  <c r="CR101" i="20"/>
  <c r="CS101" i="20" s="1"/>
  <c r="AO101" i="20" s="1"/>
  <c r="CV101" i="20"/>
  <c r="CW101" i="20" s="1"/>
  <c r="Z102" i="20"/>
  <c r="AM102" i="20"/>
  <c r="AN102" i="20" s="1" a="1"/>
  <c r="AN102" i="20" s="1"/>
  <c r="AR102" i="20"/>
  <c r="BM102" i="20" a="1"/>
  <c r="BM102" i="20" s="1"/>
  <c r="BN102" i="20" a="1"/>
  <c r="BN102" i="20" s="1"/>
  <c r="CB102" i="20"/>
  <c r="CC102" i="20"/>
  <c r="CR102" i="20"/>
  <c r="CS102" i="20" s="1"/>
  <c r="AO102" i="20" s="1"/>
  <c r="CV102" i="20"/>
  <c r="CW102" i="20" s="1"/>
  <c r="Z103" i="20"/>
  <c r="AM103" i="20"/>
  <c r="AN103" i="20" s="1" a="1"/>
  <c r="AN103" i="20" s="1"/>
  <c r="AR103" i="20"/>
  <c r="BM103" i="20" a="1"/>
  <c r="BM103" i="20" s="1"/>
  <c r="BN103" i="20" a="1"/>
  <c r="BN103" i="20" s="1"/>
  <c r="CB103" i="20"/>
  <c r="CC103" i="20"/>
  <c r="CR103" i="20"/>
  <c r="CS103" i="20" s="1"/>
  <c r="AO103" i="20" s="1"/>
  <c r="CV103" i="20"/>
  <c r="CW103" i="20" s="1"/>
  <c r="Z104" i="20"/>
  <c r="AM104" i="20"/>
  <c r="AN104" i="20" s="1" a="1"/>
  <c r="AN104" i="20" s="1"/>
  <c r="AR104" i="20"/>
  <c r="BM104" i="20" a="1"/>
  <c r="BM104" i="20" s="1"/>
  <c r="BN104" i="20" a="1"/>
  <c r="BN104" i="20" s="1"/>
  <c r="CB104" i="20"/>
  <c r="CC104" i="20"/>
  <c r="CR104" i="20"/>
  <c r="CS104" i="20" s="1"/>
  <c r="AO104" i="20" s="1"/>
  <c r="CV104" i="20"/>
  <c r="CW104" i="20" s="1"/>
  <c r="Z105" i="20"/>
  <c r="AM105" i="20"/>
  <c r="AN105" i="20" s="1" a="1"/>
  <c r="AN105" i="20" s="1"/>
  <c r="AR105" i="20"/>
  <c r="BM105" i="20" a="1"/>
  <c r="BM105" i="20" s="1"/>
  <c r="BN105" i="20" a="1"/>
  <c r="BN105" i="20" s="1"/>
  <c r="CB105" i="20"/>
  <c r="CC105" i="20"/>
  <c r="CR105" i="20"/>
  <c r="CS105" i="20" s="1"/>
  <c r="AO105" i="20" s="1"/>
  <c r="CV105" i="20"/>
  <c r="CW105" i="20" s="1"/>
  <c r="Z106" i="20"/>
  <c r="AM106" i="20"/>
  <c r="AN106" i="20" s="1" a="1"/>
  <c r="AN106" i="20" s="1"/>
  <c r="AR106" i="20"/>
  <c r="BM106" i="20" a="1"/>
  <c r="BM106" i="20" s="1"/>
  <c r="BN106" i="20" a="1"/>
  <c r="BN106" i="20" s="1"/>
  <c r="CB106" i="20"/>
  <c r="CC106" i="20"/>
  <c r="CR106" i="20"/>
  <c r="CS106" i="20" s="1"/>
  <c r="AO106" i="20" s="1"/>
  <c r="CV106" i="20"/>
  <c r="CW106" i="20" s="1"/>
  <c r="Z107" i="20"/>
  <c r="AM107" i="20"/>
  <c r="AN107" i="20" s="1" a="1"/>
  <c r="AN107" i="20" s="1"/>
  <c r="AR107" i="20"/>
  <c r="BM107" i="20" a="1"/>
  <c r="BM107" i="20" s="1"/>
  <c r="BN107" i="20" a="1"/>
  <c r="BN107" i="20" s="1"/>
  <c r="CB107" i="20"/>
  <c r="CC107" i="20"/>
  <c r="CR107" i="20"/>
  <c r="CS107" i="20" s="1"/>
  <c r="AO107" i="20" s="1"/>
  <c r="CV107" i="20"/>
  <c r="CW107" i="20" s="1"/>
  <c r="Z108" i="20"/>
  <c r="AM108" i="20"/>
  <c r="AN108" i="20" s="1" a="1"/>
  <c r="AN108" i="20" s="1"/>
  <c r="AR108" i="20"/>
  <c r="BN108" i="20" a="1"/>
  <c r="BN108" i="20" s="1"/>
  <c r="BT108" i="20" s="1" a="1"/>
  <c r="BT108" i="20" s="1"/>
  <c r="CC108" i="20"/>
  <c r="CR108" i="20"/>
  <c r="CS108" i="20" s="1"/>
  <c r="AO108" i="20" s="1"/>
  <c r="CV108" i="20"/>
  <c r="CW108" i="20" s="1"/>
  <c r="Z109" i="20"/>
  <c r="AM109" i="20"/>
  <c r="AN109" i="20" s="1" a="1"/>
  <c r="AN109" i="20" s="1"/>
  <c r="AR109" i="20"/>
  <c r="BM109" i="20" a="1"/>
  <c r="BM109" i="20" s="1"/>
  <c r="BN109" i="20" a="1"/>
  <c r="BN109" i="20" s="1"/>
  <c r="CB109" i="20"/>
  <c r="CC109" i="20"/>
  <c r="CR109" i="20"/>
  <c r="CS109" i="20" s="1"/>
  <c r="AO109" i="20" s="1"/>
  <c r="CV109" i="20"/>
  <c r="CW109" i="20" s="1"/>
  <c r="Z110" i="20"/>
  <c r="AM110" i="20"/>
  <c r="AN110" i="20" s="1" a="1"/>
  <c r="AN110" i="20" s="1"/>
  <c r="AR110" i="20"/>
  <c r="BM110" i="20" a="1"/>
  <c r="BM110" i="20" s="1"/>
  <c r="BN110" i="20" a="1"/>
  <c r="BN110" i="20" s="1"/>
  <c r="CB110" i="20"/>
  <c r="CC110" i="20"/>
  <c r="CR110" i="20"/>
  <c r="CS110" i="20" s="1"/>
  <c r="AO110" i="20" s="1"/>
  <c r="CV110" i="20"/>
  <c r="CW110" i="20" s="1"/>
  <c r="Z111" i="20"/>
  <c r="AM111" i="20"/>
  <c r="AN111" i="20" s="1" a="1"/>
  <c r="AN111" i="20" s="1"/>
  <c r="AR111" i="20"/>
  <c r="BM111" i="20" a="1"/>
  <c r="BM111" i="20" s="1"/>
  <c r="BN111" i="20" a="1"/>
  <c r="BN111" i="20" s="1"/>
  <c r="CB111" i="20"/>
  <c r="CC111" i="20"/>
  <c r="CR111" i="20"/>
  <c r="CS111" i="20" s="1"/>
  <c r="AO111" i="20" s="1"/>
  <c r="CV111" i="20"/>
  <c r="CW111" i="20" s="1"/>
  <c r="Z112" i="20"/>
  <c r="AM112" i="20"/>
  <c r="AN112" i="20" s="1" a="1"/>
  <c r="AN112" i="20" s="1"/>
  <c r="AR112" i="20"/>
  <c r="BM112" i="20" a="1"/>
  <c r="BM112" i="20" s="1"/>
  <c r="BN112" i="20" a="1"/>
  <c r="BN112" i="20" s="1"/>
  <c r="CB112" i="20"/>
  <c r="CC112" i="20"/>
  <c r="CR112" i="20"/>
  <c r="CS112" i="20" s="1"/>
  <c r="AO112" i="20" s="1"/>
  <c r="CV112" i="20"/>
  <c r="CW112" i="20" s="1"/>
  <c r="Z113" i="20"/>
  <c r="AM113" i="20"/>
  <c r="AN113" i="20" s="1" a="1"/>
  <c r="AN113" i="20" s="1"/>
  <c r="AR113" i="20"/>
  <c r="BM113" i="20" a="1"/>
  <c r="BM113" i="20" s="1"/>
  <c r="BN113" i="20" a="1"/>
  <c r="BN113" i="20" s="1"/>
  <c r="CB113" i="20"/>
  <c r="CC113" i="20"/>
  <c r="CR113" i="20"/>
  <c r="CS113" i="20" s="1"/>
  <c r="AO113" i="20" s="1"/>
  <c r="CV113" i="20"/>
  <c r="CW113" i="20" s="1"/>
  <c r="Z114" i="20"/>
  <c r="AM114" i="20"/>
  <c r="AN114" i="20" s="1" a="1"/>
  <c r="AN114" i="20" s="1"/>
  <c r="AR114" i="20"/>
  <c r="BM114" i="20" a="1"/>
  <c r="BM114" i="20" s="1"/>
  <c r="BN114" i="20" a="1"/>
  <c r="BN114" i="20" s="1"/>
  <c r="CB114" i="20"/>
  <c r="CC114" i="20"/>
  <c r="CR114" i="20"/>
  <c r="CS114" i="20" s="1"/>
  <c r="AO114" i="20" s="1"/>
  <c r="CV114" i="20"/>
  <c r="CW114" i="20" s="1"/>
  <c r="Z115" i="20"/>
  <c r="AM115" i="20"/>
  <c r="AN115" i="20" s="1" a="1"/>
  <c r="AN115" i="20" s="1"/>
  <c r="AR115" i="20"/>
  <c r="BM115" i="20" a="1"/>
  <c r="BM115" i="20" s="1"/>
  <c r="BN115" i="20" a="1"/>
  <c r="BN115" i="20" s="1"/>
  <c r="CB115" i="20"/>
  <c r="CC115" i="20"/>
  <c r="CR115" i="20"/>
  <c r="CS115" i="20" s="1"/>
  <c r="AO115" i="20" s="1"/>
  <c r="CV115" i="20"/>
  <c r="CW115" i="20" s="1"/>
  <c r="Z116" i="20"/>
  <c r="AM116" i="20"/>
  <c r="AN116" i="20" s="1" a="1"/>
  <c r="AN116" i="20" s="1"/>
  <c r="AR116" i="20"/>
  <c r="BM116" i="20" a="1"/>
  <c r="BM116" i="20" s="1"/>
  <c r="BN116" i="20" a="1"/>
  <c r="BN116" i="20" s="1"/>
  <c r="CB116" i="20"/>
  <c r="CC116" i="20"/>
  <c r="CR116" i="20"/>
  <c r="CS116" i="20" s="1"/>
  <c r="AO116" i="20" s="1"/>
  <c r="CV116" i="20"/>
  <c r="CW116" i="20" s="1"/>
  <c r="Z117" i="20"/>
  <c r="AM117" i="20"/>
  <c r="AN117" i="20" s="1" a="1"/>
  <c r="AN117" i="20" s="1"/>
  <c r="AR117" i="20"/>
  <c r="BM117" i="20" a="1"/>
  <c r="BM117" i="20" s="1"/>
  <c r="BN117" i="20" a="1"/>
  <c r="BN117" i="20" s="1"/>
  <c r="CB117" i="20"/>
  <c r="CC117" i="20"/>
  <c r="CR117" i="20"/>
  <c r="CS117" i="20" s="1"/>
  <c r="AO117" i="20" s="1"/>
  <c r="CV117" i="20"/>
  <c r="CW117" i="20" s="1"/>
  <c r="Z118" i="20"/>
  <c r="AM118" i="20"/>
  <c r="AN118" i="20" s="1" a="1"/>
  <c r="AN118" i="20" s="1"/>
  <c r="AR118" i="20"/>
  <c r="BM118" i="20" a="1"/>
  <c r="BM118" i="20" s="1"/>
  <c r="BN118" i="20" a="1"/>
  <c r="BN118" i="20" s="1"/>
  <c r="CB118" i="20"/>
  <c r="CC118" i="20"/>
  <c r="CR118" i="20"/>
  <c r="CS118" i="20" s="1"/>
  <c r="AO118" i="20" s="1"/>
  <c r="CV118" i="20"/>
  <c r="CW118" i="20" s="1"/>
  <c r="Z119" i="20"/>
  <c r="AM119" i="20"/>
  <c r="AN119" i="20" s="1" a="1"/>
  <c r="AN119" i="20" s="1"/>
  <c r="AR119" i="20"/>
  <c r="BM119" i="20" a="1"/>
  <c r="BM119" i="20" s="1"/>
  <c r="BN119" i="20" a="1"/>
  <c r="BN119" i="20" s="1"/>
  <c r="CB119" i="20"/>
  <c r="CC119" i="20"/>
  <c r="CR119" i="20"/>
  <c r="CS119" i="20" s="1"/>
  <c r="AO119" i="20" s="1"/>
  <c r="CV119" i="20"/>
  <c r="CW119" i="20" s="1"/>
  <c r="Z120" i="20"/>
  <c r="AM120" i="20"/>
  <c r="AN120" i="20" s="1" a="1"/>
  <c r="AN120" i="20" s="1"/>
  <c r="AR120" i="20"/>
  <c r="BM120" i="20" a="1"/>
  <c r="BM120" i="20" s="1"/>
  <c r="BN120" i="20" a="1"/>
  <c r="BN120" i="20" s="1"/>
  <c r="CB120" i="20"/>
  <c r="CC120" i="20"/>
  <c r="CR120" i="20"/>
  <c r="CS120" i="20" s="1"/>
  <c r="AO120" i="20" s="1"/>
  <c r="CV120" i="20"/>
  <c r="CW120" i="20" s="1"/>
  <c r="Z121" i="20"/>
  <c r="AM121" i="20"/>
  <c r="AN121" i="20" s="1" a="1"/>
  <c r="AN121" i="20" s="1"/>
  <c r="AR121" i="20"/>
  <c r="BM121" i="20" a="1"/>
  <c r="BM121" i="20" s="1"/>
  <c r="BN121" i="20" a="1"/>
  <c r="BN121" i="20" s="1"/>
  <c r="CB121" i="20"/>
  <c r="CC121" i="20"/>
  <c r="CR121" i="20"/>
  <c r="CS121" i="20" s="1"/>
  <c r="AO121" i="20" s="1"/>
  <c r="CV121" i="20"/>
  <c r="CW121" i="20" s="1"/>
  <c r="Z122" i="20"/>
  <c r="AM122" i="20"/>
  <c r="AN122" i="20" s="1" a="1"/>
  <c r="AN122" i="20" s="1"/>
  <c r="AR122" i="20"/>
  <c r="BM122" i="20" a="1"/>
  <c r="BM122" i="20" s="1"/>
  <c r="BN122" i="20" a="1"/>
  <c r="BN122" i="20" s="1"/>
  <c r="CB122" i="20"/>
  <c r="CC122" i="20"/>
  <c r="CR122" i="20"/>
  <c r="CS122" i="20" s="1"/>
  <c r="AO122" i="20" s="1"/>
  <c r="CV122" i="20"/>
  <c r="CW122" i="20" s="1"/>
  <c r="Z123" i="20"/>
  <c r="AM123" i="20"/>
  <c r="AN123" i="20" s="1" a="1"/>
  <c r="AN123" i="20" s="1"/>
  <c r="AR123" i="20"/>
  <c r="BM123" i="20" a="1"/>
  <c r="BM123" i="20" s="1"/>
  <c r="BN123" i="20" a="1"/>
  <c r="BN123" i="20" s="1"/>
  <c r="CB123" i="20"/>
  <c r="CC123" i="20"/>
  <c r="CR123" i="20"/>
  <c r="CS123" i="20" s="1"/>
  <c r="AO123" i="20" s="1"/>
  <c r="CV123" i="20"/>
  <c r="CW123" i="20" s="1"/>
  <c r="Z124" i="20"/>
  <c r="AM124" i="20"/>
  <c r="AN124" i="20" s="1" a="1"/>
  <c r="AN124" i="20" s="1"/>
  <c r="AR124" i="20"/>
  <c r="BM124" i="20" a="1"/>
  <c r="BM124" i="20" s="1"/>
  <c r="BN124" i="20" a="1"/>
  <c r="BN124" i="20" s="1"/>
  <c r="CB124" i="20"/>
  <c r="CC124" i="20"/>
  <c r="CR124" i="20"/>
  <c r="CS124" i="20" s="1"/>
  <c r="AO124" i="20" s="1"/>
  <c r="CV124" i="20"/>
  <c r="CW124" i="20" s="1"/>
  <c r="Z125" i="20"/>
  <c r="AM125" i="20"/>
  <c r="AN125" i="20" s="1" a="1"/>
  <c r="AN125" i="20" s="1"/>
  <c r="AO125" i="20" s="1"/>
  <c r="AR125" i="20"/>
  <c r="BM125" i="20" a="1"/>
  <c r="BM125" i="20" s="1"/>
  <c r="BN125" i="20" a="1"/>
  <c r="BN125" i="20" s="1"/>
  <c r="CB125" i="20"/>
  <c r="CC125" i="20"/>
  <c r="CR125" i="20"/>
  <c r="CS125" i="20" s="1"/>
  <c r="CV125" i="20"/>
  <c r="CW125" i="20" s="1"/>
  <c r="Z126" i="20"/>
  <c r="AM126" i="20"/>
  <c r="AN126" i="20" s="1" a="1"/>
  <c r="AN126" i="20" s="1"/>
  <c r="AR126" i="20"/>
  <c r="BM126" i="20" a="1"/>
  <c r="BM126" i="20" s="1"/>
  <c r="BN126" i="20" a="1"/>
  <c r="BN126" i="20" s="1"/>
  <c r="CB126" i="20"/>
  <c r="CC126" i="20"/>
  <c r="CR126" i="20"/>
  <c r="CS126" i="20" s="1"/>
  <c r="AO126" i="20" s="1"/>
  <c r="Z127" i="20"/>
  <c r="AM127" i="20"/>
  <c r="AN127" i="20" s="1" a="1"/>
  <c r="AN127" i="20" s="1"/>
  <c r="AR127" i="20"/>
  <c r="BM127" i="20" a="1"/>
  <c r="BM127" i="20" s="1"/>
  <c r="BN127" i="20" a="1"/>
  <c r="BN127" i="20" s="1"/>
  <c r="CB127" i="20"/>
  <c r="CC127" i="20"/>
  <c r="CR127" i="20"/>
  <c r="CS127" i="20" s="1"/>
  <c r="AO127" i="20" s="1"/>
  <c r="CV127" i="20"/>
  <c r="CW127" i="20" s="1"/>
  <c r="Z128" i="20"/>
  <c r="AM128" i="20"/>
  <c r="AN128" i="20" s="1" a="1"/>
  <c r="AN128" i="20" s="1"/>
  <c r="AR128" i="20"/>
  <c r="BM128" i="20" a="1"/>
  <c r="BM128" i="20" s="1"/>
  <c r="BN128" i="20" a="1"/>
  <c r="BN128" i="20" s="1"/>
  <c r="CB128" i="20"/>
  <c r="CC128" i="20"/>
  <c r="CR128" i="20"/>
  <c r="CS128" i="20" s="1"/>
  <c r="AO128" i="20" s="1"/>
  <c r="CV128" i="20"/>
  <c r="CW128" i="20" s="1"/>
  <c r="Z129" i="20"/>
  <c r="AM129" i="20"/>
  <c r="AN129" i="20" s="1" a="1"/>
  <c r="AN129" i="20" s="1"/>
  <c r="AR129" i="20"/>
  <c r="BM129" i="20" a="1"/>
  <c r="BM129" i="20" s="1"/>
  <c r="BN129" i="20" a="1"/>
  <c r="BN129" i="20" s="1"/>
  <c r="CB129" i="20"/>
  <c r="CC129" i="20"/>
  <c r="CR129" i="20"/>
  <c r="CS129" i="20" s="1"/>
  <c r="AO129" i="20" s="1"/>
  <c r="CV129" i="20"/>
  <c r="CW129" i="20" s="1"/>
  <c r="Z130" i="20"/>
  <c r="AM130" i="20"/>
  <c r="AN130" i="20" s="1" a="1"/>
  <c r="AN130" i="20" s="1"/>
  <c r="AR130" i="20"/>
  <c r="BM130" i="20" a="1"/>
  <c r="BM130" i="20" s="1"/>
  <c r="BN130" i="20" a="1"/>
  <c r="BN130" i="20" s="1"/>
  <c r="CB130" i="20"/>
  <c r="CC130" i="20"/>
  <c r="CR130" i="20"/>
  <c r="CS130" i="20" s="1"/>
  <c r="AO130" i="20" s="1"/>
  <c r="CV130" i="20"/>
  <c r="CW130" i="20" s="1"/>
  <c r="Z131" i="20"/>
  <c r="AM131" i="20"/>
  <c r="AN131" i="20" s="1" a="1"/>
  <c r="AN131" i="20" s="1"/>
  <c r="AR131" i="20"/>
  <c r="BM131" i="20" a="1"/>
  <c r="BM131" i="20" s="1"/>
  <c r="BN131" i="20" a="1"/>
  <c r="BN131" i="20" s="1"/>
  <c r="CB131" i="20"/>
  <c r="CC131" i="20"/>
  <c r="CR131" i="20"/>
  <c r="CS131" i="20" s="1"/>
  <c r="AO131" i="20" s="1"/>
  <c r="CV131" i="20"/>
  <c r="CW131" i="20" s="1"/>
  <c r="Z132" i="20"/>
  <c r="AM132" i="20"/>
  <c r="AN132" i="20" s="1" a="1"/>
  <c r="AN132" i="20" s="1"/>
  <c r="AR132" i="20"/>
  <c r="BM132" i="20" a="1"/>
  <c r="BM132" i="20" s="1"/>
  <c r="BN132" i="20" a="1"/>
  <c r="BN132" i="20" s="1"/>
  <c r="CB132" i="20"/>
  <c r="CC132" i="20"/>
  <c r="CR132" i="20"/>
  <c r="CS132" i="20" s="1"/>
  <c r="AO132" i="20" s="1"/>
  <c r="CV132" i="20"/>
  <c r="CW132" i="20" s="1"/>
  <c r="Z133" i="20"/>
  <c r="AM133" i="20"/>
  <c r="AN133" i="20" s="1" a="1"/>
  <c r="AN133" i="20" s="1"/>
  <c r="AR133" i="20"/>
  <c r="BM133" i="20" a="1"/>
  <c r="BM133" i="20" s="1"/>
  <c r="BN133" i="20" a="1"/>
  <c r="BN133" i="20" s="1"/>
  <c r="CB133" i="20"/>
  <c r="CC133" i="20"/>
  <c r="CR133" i="20"/>
  <c r="CS133" i="20" s="1"/>
  <c r="AO133" i="20" s="1"/>
  <c r="CV133" i="20"/>
  <c r="CW133" i="20" s="1"/>
  <c r="Z134" i="20"/>
  <c r="AM134" i="20"/>
  <c r="AN134" i="20" s="1" a="1"/>
  <c r="AN134" i="20" s="1"/>
  <c r="AR134" i="20"/>
  <c r="BM134" i="20" a="1"/>
  <c r="BM134" i="20" s="1"/>
  <c r="BN134" i="20" a="1"/>
  <c r="BN134" i="20" s="1"/>
  <c r="CB134" i="20"/>
  <c r="CC134" i="20"/>
  <c r="CR134" i="20"/>
  <c r="CS134" i="20" s="1"/>
  <c r="AO134" i="20" s="1"/>
  <c r="CV134" i="20"/>
  <c r="CW134" i="20" s="1"/>
  <c r="Z135" i="20"/>
  <c r="AM135" i="20"/>
  <c r="AN135" i="20" s="1" a="1"/>
  <c r="AN135" i="20" s="1"/>
  <c r="AR135" i="20"/>
  <c r="BN135" i="20" a="1"/>
  <c r="BN135" i="20" s="1"/>
  <c r="BT135" i="20" s="1" a="1"/>
  <c r="BT135" i="20" s="1"/>
  <c r="CB135" i="20"/>
  <c r="CC135" i="20"/>
  <c r="CR135" i="20"/>
  <c r="CS135" i="20" s="1"/>
  <c r="AO135" i="20" s="1"/>
  <c r="Z136" i="20"/>
  <c r="AM136" i="20"/>
  <c r="AN136" i="20" s="1" a="1"/>
  <c r="AN136" i="20" s="1"/>
  <c r="AR136" i="20"/>
  <c r="BM136" i="20" a="1"/>
  <c r="BM136" i="20" s="1"/>
  <c r="BN136" i="20" a="1"/>
  <c r="BN136" i="20" s="1"/>
  <c r="CB136" i="20"/>
  <c r="CC136" i="20"/>
  <c r="CR136" i="20"/>
  <c r="CS136" i="20" s="1"/>
  <c r="AO136" i="20" s="1"/>
  <c r="Z137" i="20"/>
  <c r="AM137" i="20"/>
  <c r="AN137" i="20" s="1" a="1"/>
  <c r="AN137" i="20" s="1"/>
  <c r="AR137" i="20"/>
  <c r="BM137" i="20" a="1"/>
  <c r="BM137" i="20" s="1"/>
  <c r="BN137" i="20" a="1"/>
  <c r="BN137" i="20" s="1"/>
  <c r="CB137" i="20"/>
  <c r="CC137" i="20"/>
  <c r="CR137" i="20"/>
  <c r="CS137" i="20" s="1"/>
  <c r="AO137" i="20" s="1"/>
  <c r="CV137" i="20"/>
  <c r="CW137" i="20" s="1"/>
  <c r="Z138" i="20"/>
  <c r="AM138" i="20"/>
  <c r="AN138" i="20" s="1" a="1"/>
  <c r="AN138" i="20" s="1"/>
  <c r="AR138" i="20"/>
  <c r="BM138" i="20" a="1"/>
  <c r="BM138" i="20" s="1"/>
  <c r="BN138" i="20" a="1"/>
  <c r="BN138" i="20" s="1"/>
  <c r="CB138" i="20"/>
  <c r="CC138" i="20"/>
  <c r="CR138" i="20"/>
  <c r="CS138" i="20" s="1"/>
  <c r="AO138" i="20" s="1"/>
  <c r="CV138" i="20"/>
  <c r="CW138" i="20" s="1"/>
  <c r="Z139" i="20"/>
  <c r="AM139" i="20"/>
  <c r="AN139" i="20" s="1" a="1"/>
  <c r="AN139" i="20" s="1"/>
  <c r="AR139" i="20"/>
  <c r="BM139" i="20" a="1"/>
  <c r="BM139" i="20" s="1"/>
  <c r="BN139" i="20" a="1"/>
  <c r="BN139" i="20" s="1"/>
  <c r="CB139" i="20"/>
  <c r="CC139" i="20"/>
  <c r="CR139" i="20"/>
  <c r="CS139" i="20" s="1"/>
  <c r="AO139" i="20" s="1"/>
  <c r="CV139" i="20"/>
  <c r="CW139" i="20" s="1"/>
  <c r="Z140" i="20"/>
  <c r="AM140" i="20"/>
  <c r="AN140" i="20" s="1" a="1"/>
  <c r="AN140" i="20" s="1"/>
  <c r="AR140" i="20"/>
  <c r="BM140" i="20" a="1"/>
  <c r="BM140" i="20" s="1"/>
  <c r="BN140" i="20" a="1"/>
  <c r="BN140" i="20" s="1"/>
  <c r="CB140" i="20"/>
  <c r="CC140" i="20"/>
  <c r="CR140" i="20"/>
  <c r="CS140" i="20" s="1"/>
  <c r="AO140" i="20" s="1"/>
  <c r="CV140" i="20"/>
  <c r="CW140" i="20" s="1"/>
  <c r="Z141" i="20"/>
  <c r="AM141" i="20"/>
  <c r="AN141" i="20" s="1" a="1"/>
  <c r="AN141" i="20" s="1"/>
  <c r="AR141" i="20"/>
  <c r="BM141" i="20" a="1"/>
  <c r="BM141" i="20" s="1"/>
  <c r="BN141" i="20" a="1"/>
  <c r="BN141" i="20" s="1"/>
  <c r="CB141" i="20"/>
  <c r="CC141" i="20"/>
  <c r="CR141" i="20"/>
  <c r="CS141" i="20" s="1"/>
  <c r="AO141" i="20" s="1"/>
  <c r="CV141" i="20"/>
  <c r="CW141" i="20" s="1"/>
  <c r="Z142" i="20"/>
  <c r="AM142" i="20"/>
  <c r="AN142" i="20" s="1" a="1"/>
  <c r="AN142" i="20" s="1"/>
  <c r="AR142" i="20"/>
  <c r="BM142" i="20" a="1"/>
  <c r="BM142" i="20" s="1"/>
  <c r="BN142" i="20" a="1"/>
  <c r="BN142" i="20" s="1"/>
  <c r="CB142" i="20"/>
  <c r="CC142" i="20"/>
  <c r="CR142" i="20"/>
  <c r="CS142" i="20" s="1"/>
  <c r="AO142" i="20" s="1"/>
  <c r="CV142" i="20"/>
  <c r="CW142" i="20" s="1"/>
  <c r="Z143" i="20"/>
  <c r="AM143" i="20"/>
  <c r="AN143" i="20" s="1" a="1"/>
  <c r="AN143" i="20" s="1"/>
  <c r="AR143" i="20"/>
  <c r="BM143" i="20" a="1"/>
  <c r="BM143" i="20" s="1"/>
  <c r="BN143" i="20" a="1"/>
  <c r="BN143" i="20" s="1"/>
  <c r="CB143" i="20"/>
  <c r="CC143" i="20"/>
  <c r="CR143" i="20"/>
  <c r="CS143" i="20" s="1"/>
  <c r="AO143" i="20" s="1"/>
  <c r="CV143" i="20"/>
  <c r="CW143" i="20" s="1"/>
  <c r="Z144" i="20"/>
  <c r="AM144" i="20"/>
  <c r="AN144" i="20" s="1" a="1"/>
  <c r="AN144" i="20" s="1"/>
  <c r="AR144" i="20"/>
  <c r="BM144" i="20" a="1"/>
  <c r="BM144" i="20" s="1"/>
  <c r="BN144" i="20" a="1"/>
  <c r="BN144" i="20" s="1"/>
  <c r="CB144" i="20"/>
  <c r="CC144" i="20"/>
  <c r="CR144" i="20"/>
  <c r="CS144" i="20" s="1"/>
  <c r="AO144" i="20" s="1"/>
  <c r="CV144" i="20"/>
  <c r="CW144" i="20" s="1"/>
  <c r="Z145" i="20"/>
  <c r="AM145" i="20"/>
  <c r="AN145" i="20" s="1" a="1"/>
  <c r="AN145" i="20" s="1"/>
  <c r="AR145" i="20"/>
  <c r="BM145" i="20" a="1"/>
  <c r="BM145" i="20" s="1"/>
  <c r="BN145" i="20" a="1"/>
  <c r="BN145" i="20" s="1"/>
  <c r="CB145" i="20"/>
  <c r="CC145" i="20"/>
  <c r="CR145" i="20"/>
  <c r="CS145" i="20" s="1"/>
  <c r="AO145" i="20" s="1"/>
  <c r="CV145" i="20"/>
  <c r="CW145" i="20" s="1"/>
  <c r="Z146" i="20"/>
  <c r="AM146" i="20"/>
  <c r="AN146" i="20" s="1" a="1"/>
  <c r="AN146" i="20" s="1"/>
  <c r="AR146" i="20"/>
  <c r="BM146" i="20" a="1"/>
  <c r="BM146" i="20" s="1"/>
  <c r="BN146" i="20" a="1"/>
  <c r="BN146" i="20" s="1"/>
  <c r="CB146" i="20"/>
  <c r="CC146" i="20"/>
  <c r="CR146" i="20"/>
  <c r="CS146" i="20" s="1"/>
  <c r="AO146" i="20" s="1"/>
  <c r="CV146" i="20"/>
  <c r="CW146" i="20" s="1"/>
  <c r="Z147" i="20"/>
  <c r="AM147" i="20"/>
  <c r="AN147" i="20" s="1" a="1"/>
  <c r="AN147" i="20" s="1"/>
  <c r="AR147" i="20"/>
  <c r="BM147" i="20" a="1"/>
  <c r="BM147" i="20" s="1"/>
  <c r="BN147" i="20" a="1"/>
  <c r="BN147" i="20" s="1"/>
  <c r="CB147" i="20"/>
  <c r="CC147" i="20"/>
  <c r="CR147" i="20"/>
  <c r="CS147" i="20" s="1"/>
  <c r="AO147" i="20" s="1"/>
  <c r="CV147" i="20"/>
  <c r="CW147" i="20" s="1"/>
  <c r="Z148" i="20"/>
  <c r="AM148" i="20"/>
  <c r="AN148" i="20" s="1" a="1"/>
  <c r="AN148" i="20" s="1"/>
  <c r="AR148" i="20"/>
  <c r="BM148" i="20" a="1"/>
  <c r="BM148" i="20" s="1"/>
  <c r="BN148" i="20" a="1"/>
  <c r="BN148" i="20" s="1"/>
  <c r="CB148" i="20"/>
  <c r="CC148" i="20"/>
  <c r="CR148" i="20"/>
  <c r="CS148" i="20" s="1"/>
  <c r="AO148" i="20" s="1"/>
  <c r="CV148" i="20"/>
  <c r="CW148" i="20" s="1"/>
  <c r="Z149" i="20"/>
  <c r="AM149" i="20"/>
  <c r="AN149" i="20" s="1" a="1"/>
  <c r="AN149" i="20" s="1"/>
  <c r="AR149" i="20"/>
  <c r="BM149" i="20" a="1"/>
  <c r="BM149" i="20" s="1"/>
  <c r="BN149" i="20" a="1"/>
  <c r="BN149" i="20" s="1"/>
  <c r="CB149" i="20"/>
  <c r="CC149" i="20"/>
  <c r="CR149" i="20"/>
  <c r="CS149" i="20" s="1"/>
  <c r="AO149" i="20" s="1"/>
  <c r="CV149" i="20"/>
  <c r="CW149" i="20" s="1"/>
  <c r="Z150" i="20"/>
  <c r="AM150" i="20"/>
  <c r="AN150" i="20" s="1" a="1"/>
  <c r="AN150" i="20" s="1"/>
  <c r="AR150" i="20"/>
  <c r="BM150" i="20" a="1"/>
  <c r="BM150" i="20" s="1"/>
  <c r="BN150" i="20" a="1"/>
  <c r="BN150" i="20" s="1"/>
  <c r="CB150" i="20"/>
  <c r="CC150" i="20"/>
  <c r="CR150" i="20"/>
  <c r="CS150" i="20" s="1"/>
  <c r="AO150" i="20" s="1"/>
  <c r="CV150" i="20"/>
  <c r="CW150" i="20" s="1"/>
  <c r="Z151" i="20"/>
  <c r="AM151" i="20"/>
  <c r="AN151" i="20" s="1" a="1"/>
  <c r="AN151" i="20" s="1"/>
  <c r="AR151" i="20"/>
  <c r="BM151" i="20" a="1"/>
  <c r="BM151" i="20" s="1"/>
  <c r="BN151" i="20" a="1"/>
  <c r="BN151" i="20" s="1"/>
  <c r="CB151" i="20"/>
  <c r="CC151" i="20"/>
  <c r="CR151" i="20"/>
  <c r="CS151" i="20" s="1"/>
  <c r="AO151" i="20" s="1"/>
  <c r="CV151" i="20"/>
  <c r="CW151" i="20" s="1"/>
  <c r="Z152" i="20"/>
  <c r="AM152" i="20"/>
  <c r="AN152" i="20" s="1" a="1"/>
  <c r="AN152" i="20" s="1"/>
  <c r="AR152" i="20"/>
  <c r="BM152" i="20" a="1"/>
  <c r="BM152" i="20" s="1"/>
  <c r="BN152" i="20" a="1"/>
  <c r="BN152" i="20" s="1"/>
  <c r="CB152" i="20"/>
  <c r="CC152" i="20"/>
  <c r="CR152" i="20"/>
  <c r="CS152" i="20" s="1"/>
  <c r="AO152" i="20" s="1"/>
  <c r="CV152" i="20"/>
  <c r="CW152" i="20" s="1"/>
  <c r="Z153" i="20"/>
  <c r="AM153" i="20"/>
  <c r="AN153" i="20" s="1" a="1"/>
  <c r="AN153" i="20" s="1"/>
  <c r="AR153" i="20"/>
  <c r="BM153" i="20" a="1"/>
  <c r="BM153" i="20" s="1"/>
  <c r="BN153" i="20" a="1"/>
  <c r="BN153" i="20" s="1"/>
  <c r="CB153" i="20"/>
  <c r="CC153" i="20"/>
  <c r="CR153" i="20"/>
  <c r="CS153" i="20" s="1"/>
  <c r="AO153" i="20" s="1"/>
  <c r="CV153" i="20"/>
  <c r="CW153" i="20" s="1"/>
  <c r="Z154" i="20"/>
  <c r="AM154" i="20"/>
  <c r="AN154" i="20" s="1" a="1"/>
  <c r="AN154" i="20" s="1"/>
  <c r="AR154" i="20"/>
  <c r="BM154" i="20" a="1"/>
  <c r="BM154" i="20" s="1"/>
  <c r="BN154" i="20" a="1"/>
  <c r="BN154" i="20" s="1"/>
  <c r="CB154" i="20"/>
  <c r="CC154" i="20"/>
  <c r="CR154" i="20"/>
  <c r="CS154" i="20" s="1"/>
  <c r="AO154" i="20" s="1"/>
  <c r="CV154" i="20"/>
  <c r="CW154" i="20" s="1"/>
  <c r="Z155" i="20"/>
  <c r="AM155" i="20"/>
  <c r="AN155" i="20" s="1" a="1"/>
  <c r="AN155" i="20" s="1"/>
  <c r="AR155" i="20"/>
  <c r="BM155" i="20" a="1"/>
  <c r="BM155" i="20" s="1"/>
  <c r="BN155" i="20" a="1"/>
  <c r="BN155" i="20" s="1"/>
  <c r="CB155" i="20"/>
  <c r="CC155" i="20"/>
  <c r="CR155" i="20"/>
  <c r="CS155" i="20" s="1"/>
  <c r="AO155" i="20" s="1"/>
  <c r="CV155" i="20"/>
  <c r="CW155" i="20" s="1"/>
  <c r="Z156" i="20"/>
  <c r="AM156" i="20"/>
  <c r="AN156" i="20" s="1" a="1"/>
  <c r="AN156" i="20" s="1"/>
  <c r="AR156" i="20"/>
  <c r="BM156" i="20" a="1"/>
  <c r="BM156" i="20" s="1"/>
  <c r="BN156" i="20" a="1"/>
  <c r="BN156" i="20" s="1"/>
  <c r="CB156" i="20"/>
  <c r="CC156" i="20"/>
  <c r="CR156" i="20"/>
  <c r="CS156" i="20" s="1"/>
  <c r="AO156" i="20" s="1"/>
  <c r="CV156" i="20"/>
  <c r="CW156" i="20" s="1"/>
  <c r="Z157" i="20"/>
  <c r="AM157" i="20"/>
  <c r="AN157" i="20" s="1" a="1"/>
  <c r="AN157" i="20" s="1"/>
  <c r="AR157" i="20"/>
  <c r="BM157" i="20" a="1"/>
  <c r="BM157" i="20" s="1"/>
  <c r="BN157" i="20" a="1"/>
  <c r="BN157" i="20" s="1"/>
  <c r="CB157" i="20"/>
  <c r="CC157" i="20"/>
  <c r="CR157" i="20"/>
  <c r="CS157" i="20" s="1"/>
  <c r="AO157" i="20" s="1"/>
  <c r="CV157" i="20"/>
  <c r="CW157" i="20" s="1"/>
  <c r="Z158" i="20"/>
  <c r="AM158" i="20"/>
  <c r="AN158" i="20" s="1" a="1"/>
  <c r="AN158" i="20" s="1"/>
  <c r="AR158" i="20"/>
  <c r="BM158" i="20" a="1"/>
  <c r="BM158" i="20" s="1"/>
  <c r="BN158" i="20" a="1"/>
  <c r="BN158" i="20" s="1"/>
  <c r="CB158" i="20"/>
  <c r="CC158" i="20"/>
  <c r="CR158" i="20"/>
  <c r="CS158" i="20" s="1"/>
  <c r="AO158" i="20" s="1"/>
  <c r="CV158" i="20"/>
  <c r="CW158" i="20" s="1"/>
  <c r="Z159" i="20"/>
  <c r="AM159" i="20"/>
  <c r="AN159" i="20" s="1" a="1"/>
  <c r="AN159" i="20" s="1"/>
  <c r="AR159" i="20"/>
  <c r="BM159" i="20" a="1"/>
  <c r="BM159" i="20" s="1"/>
  <c r="BN159" i="20" a="1"/>
  <c r="BN159" i="20" s="1"/>
  <c r="CB159" i="20"/>
  <c r="CC159" i="20"/>
  <c r="CR159" i="20"/>
  <c r="CS159" i="20" s="1"/>
  <c r="AO159" i="20" s="1"/>
  <c r="CV159" i="20"/>
  <c r="CW159" i="20" s="1"/>
  <c r="Z160" i="20"/>
  <c r="AM160" i="20"/>
  <c r="AN160" i="20" s="1" a="1"/>
  <c r="AN160" i="20" s="1"/>
  <c r="AR160" i="20"/>
  <c r="BM160" i="20" a="1"/>
  <c r="BM160" i="20" s="1"/>
  <c r="BN160" i="20" a="1"/>
  <c r="BN160" i="20" s="1"/>
  <c r="CB160" i="20"/>
  <c r="CC160" i="20"/>
  <c r="CR160" i="20"/>
  <c r="CS160" i="20" s="1"/>
  <c r="AO160" i="20" s="1"/>
  <c r="CV160" i="20"/>
  <c r="CW160" i="20" s="1"/>
  <c r="Z161" i="20"/>
  <c r="AM161" i="20"/>
  <c r="AN161" i="20" s="1" a="1"/>
  <c r="AN161" i="20" s="1"/>
  <c r="AR161" i="20"/>
  <c r="BM161" i="20" a="1"/>
  <c r="BM161" i="20" s="1"/>
  <c r="BN161" i="20" a="1"/>
  <c r="BN161" i="20" s="1"/>
  <c r="CB161" i="20"/>
  <c r="CC161" i="20"/>
  <c r="CR161" i="20"/>
  <c r="CS161" i="20" s="1"/>
  <c r="AO161" i="20" s="1"/>
  <c r="CV161" i="20"/>
  <c r="CW161" i="20" s="1"/>
  <c r="Z162" i="20"/>
  <c r="AM162" i="20"/>
  <c r="AN162" i="20" s="1" a="1"/>
  <c r="AN162" i="20" s="1"/>
  <c r="AR162" i="20"/>
  <c r="BM162" i="20" a="1"/>
  <c r="BM162" i="20" s="1"/>
  <c r="BN162" i="20" a="1"/>
  <c r="BN162" i="20" s="1"/>
  <c r="CB162" i="20"/>
  <c r="CC162" i="20"/>
  <c r="CR162" i="20"/>
  <c r="CS162" i="20" s="1"/>
  <c r="AO162" i="20" s="1"/>
  <c r="CV162" i="20"/>
  <c r="CW162" i="20" s="1"/>
  <c r="Z163" i="20"/>
  <c r="AM163" i="20"/>
  <c r="AN163" i="20" s="1" a="1"/>
  <c r="AN163" i="20" s="1"/>
  <c r="AR163" i="20"/>
  <c r="BM163" i="20" a="1"/>
  <c r="BM163" i="20" s="1"/>
  <c r="BN163" i="20" a="1"/>
  <c r="BN163" i="20" s="1"/>
  <c r="CB163" i="20"/>
  <c r="CC163" i="20"/>
  <c r="CR163" i="20"/>
  <c r="CS163" i="20" s="1"/>
  <c r="AO163" i="20" s="1"/>
  <c r="CV163" i="20"/>
  <c r="CW163" i="20" s="1"/>
  <c r="Z164" i="20"/>
  <c r="AM164" i="20"/>
  <c r="AN164" i="20" s="1" a="1"/>
  <c r="AN164" i="20" s="1"/>
  <c r="AR164" i="20"/>
  <c r="BM164" i="20" a="1"/>
  <c r="BM164" i="20" s="1"/>
  <c r="BN164" i="20" a="1"/>
  <c r="BN164" i="20" s="1"/>
  <c r="CB164" i="20"/>
  <c r="CC164" i="20"/>
  <c r="CR164" i="20"/>
  <c r="CS164" i="20" s="1"/>
  <c r="AO164" i="20" s="1"/>
  <c r="CV164" i="20"/>
  <c r="CW164" i="20" s="1"/>
  <c r="Z165" i="20"/>
  <c r="AM165" i="20"/>
  <c r="AN165" i="20" s="1" a="1"/>
  <c r="AN165" i="20" s="1"/>
  <c r="AR165" i="20"/>
  <c r="BM165" i="20" a="1"/>
  <c r="BM165" i="20" s="1"/>
  <c r="BN165" i="20" a="1"/>
  <c r="BN165" i="20" s="1"/>
  <c r="CB165" i="20"/>
  <c r="CC165" i="20"/>
  <c r="CR165" i="20"/>
  <c r="CS165" i="20" s="1"/>
  <c r="AO165" i="20" s="1"/>
  <c r="CV165" i="20"/>
  <c r="CW165" i="20" s="1"/>
  <c r="Z166" i="20"/>
  <c r="AM166" i="20"/>
  <c r="AN166" i="20" s="1" a="1"/>
  <c r="AN166" i="20" s="1"/>
  <c r="AR166" i="20"/>
  <c r="BM166" i="20" a="1"/>
  <c r="BM166" i="20" s="1"/>
  <c r="BN166" i="20" a="1"/>
  <c r="BN166" i="20" s="1"/>
  <c r="CB166" i="20"/>
  <c r="CC166" i="20"/>
  <c r="CR166" i="20"/>
  <c r="CS166" i="20" s="1"/>
  <c r="AO166" i="20" s="1"/>
  <c r="CV166" i="20"/>
  <c r="CW166" i="20" s="1"/>
  <c r="Z167" i="20"/>
  <c r="AM167" i="20"/>
  <c r="AN167" i="20" s="1" a="1"/>
  <c r="AN167" i="20" s="1"/>
  <c r="AR167" i="20"/>
  <c r="BM167" i="20" a="1"/>
  <c r="BM167" i="20" s="1"/>
  <c r="BN167" i="20" a="1"/>
  <c r="BN167" i="20" s="1"/>
  <c r="CB167" i="20"/>
  <c r="CC167" i="20"/>
  <c r="CR167" i="20"/>
  <c r="CS167" i="20" s="1"/>
  <c r="AO167" i="20" s="1"/>
  <c r="CV167" i="20"/>
  <c r="CW167" i="20" s="1"/>
  <c r="Z168" i="20"/>
  <c r="AM168" i="20"/>
  <c r="AN168" i="20" s="1" a="1"/>
  <c r="AN168" i="20" s="1"/>
  <c r="AR168" i="20"/>
  <c r="BM168" i="20" a="1"/>
  <c r="BM168" i="20" s="1"/>
  <c r="BN168" i="20" a="1"/>
  <c r="BN168" i="20" s="1"/>
  <c r="CB168" i="20"/>
  <c r="CC168" i="20"/>
  <c r="CR168" i="20"/>
  <c r="CS168" i="20" s="1"/>
  <c r="AO168" i="20" s="1"/>
  <c r="CV168" i="20"/>
  <c r="CW168" i="20" s="1"/>
  <c r="Z169" i="20"/>
  <c r="AM169" i="20"/>
  <c r="AN169" i="20" s="1" a="1"/>
  <c r="AN169" i="20" s="1"/>
  <c r="AR169" i="20"/>
  <c r="BM169" i="20" a="1"/>
  <c r="BM169" i="20" s="1"/>
  <c r="BN169" i="20" a="1"/>
  <c r="BN169" i="20" s="1"/>
  <c r="CB169" i="20"/>
  <c r="CC169" i="20"/>
  <c r="CR169" i="20"/>
  <c r="CS169" i="20" s="1"/>
  <c r="AO169" i="20" s="1"/>
  <c r="CV169" i="20"/>
  <c r="CW169" i="20" s="1"/>
  <c r="Z170" i="20"/>
  <c r="AM170" i="20"/>
  <c r="AN170" i="20" s="1" a="1"/>
  <c r="AN170" i="20" s="1"/>
  <c r="AR170" i="20"/>
  <c r="BM170" i="20" a="1"/>
  <c r="BM170" i="20" s="1"/>
  <c r="BN170" i="20" a="1"/>
  <c r="BN170" i="20" s="1"/>
  <c r="CB170" i="20"/>
  <c r="CC170" i="20"/>
  <c r="CR170" i="20"/>
  <c r="CS170" i="20" s="1"/>
  <c r="AO170" i="20" s="1"/>
  <c r="CV170" i="20"/>
  <c r="CW170" i="20" s="1"/>
  <c r="Z171" i="20"/>
  <c r="AM171" i="20"/>
  <c r="AN171" i="20" s="1" a="1"/>
  <c r="AN171" i="20" s="1"/>
  <c r="AR171" i="20"/>
  <c r="BM171" i="20" a="1"/>
  <c r="BM171" i="20" s="1"/>
  <c r="BN171" i="20" a="1"/>
  <c r="BN171" i="20" s="1"/>
  <c r="CB171" i="20"/>
  <c r="CC171" i="20"/>
  <c r="CR171" i="20"/>
  <c r="CS171" i="20" s="1"/>
  <c r="AO171" i="20" s="1"/>
  <c r="CV171" i="20"/>
  <c r="CW171" i="20" s="1"/>
  <c r="Z172" i="20"/>
  <c r="AM172" i="20"/>
  <c r="AN172" i="20" s="1" a="1"/>
  <c r="AN172" i="20" s="1"/>
  <c r="AR172" i="20"/>
  <c r="BM172" i="20" a="1"/>
  <c r="BM172" i="20" s="1"/>
  <c r="BN172" i="20" a="1"/>
  <c r="BN172" i="20" s="1"/>
  <c r="CB172" i="20"/>
  <c r="CC172" i="20"/>
  <c r="CR172" i="20"/>
  <c r="CS172" i="20" s="1"/>
  <c r="AO172" i="20" s="1"/>
  <c r="CV172" i="20"/>
  <c r="CW172" i="20" s="1"/>
  <c r="Z173" i="20"/>
  <c r="AM173" i="20"/>
  <c r="AN173" i="20" s="1" a="1"/>
  <c r="AN173" i="20" s="1"/>
  <c r="AR173" i="20"/>
  <c r="BM173" i="20" a="1"/>
  <c r="BM173" i="20" s="1"/>
  <c r="BN173" i="20" a="1"/>
  <c r="BN173" i="20" s="1"/>
  <c r="CB173" i="20"/>
  <c r="CC173" i="20"/>
  <c r="CR173" i="20"/>
  <c r="CS173" i="20" s="1"/>
  <c r="AO173" i="20" s="1"/>
  <c r="CV173" i="20"/>
  <c r="CW173" i="20" s="1"/>
  <c r="Z174" i="20"/>
  <c r="AM174" i="20"/>
  <c r="AN174" i="20" s="1" a="1"/>
  <c r="AN174" i="20" s="1"/>
  <c r="AR174" i="20"/>
  <c r="BM174" i="20" a="1"/>
  <c r="BM174" i="20" s="1"/>
  <c r="BN174" i="20" a="1"/>
  <c r="BN174" i="20" s="1"/>
  <c r="CB174" i="20"/>
  <c r="CC174" i="20"/>
  <c r="CR174" i="20"/>
  <c r="CS174" i="20" s="1"/>
  <c r="AO174" i="20" s="1"/>
  <c r="CV174" i="20"/>
  <c r="CW174" i="20" s="1"/>
  <c r="Z175" i="20"/>
  <c r="AM175" i="20"/>
  <c r="AN175" i="20" s="1" a="1"/>
  <c r="AN175" i="20" s="1"/>
  <c r="AR175" i="20"/>
  <c r="BM175" i="20" a="1"/>
  <c r="BM175" i="20" s="1"/>
  <c r="BN175" i="20" a="1"/>
  <c r="BN175" i="20" s="1"/>
  <c r="CB175" i="20"/>
  <c r="CC175" i="20"/>
  <c r="CR175" i="20"/>
  <c r="CS175" i="20" s="1"/>
  <c r="AO175" i="20" s="1"/>
  <c r="CV175" i="20"/>
  <c r="CW175" i="20" s="1"/>
  <c r="Z176" i="20"/>
  <c r="AM176" i="20"/>
  <c r="AN176" i="20" s="1" a="1"/>
  <c r="AN176" i="20" s="1"/>
  <c r="AR176" i="20"/>
  <c r="BM176" i="20" a="1"/>
  <c r="BM176" i="20" s="1"/>
  <c r="BN176" i="20" a="1"/>
  <c r="BN176" i="20" s="1"/>
  <c r="CB176" i="20"/>
  <c r="CC176" i="20"/>
  <c r="CR176" i="20"/>
  <c r="CS176" i="20" s="1"/>
  <c r="AO176" i="20" s="1"/>
  <c r="CV176" i="20"/>
  <c r="CW176" i="20" s="1"/>
  <c r="Z177" i="20"/>
  <c r="AM177" i="20"/>
  <c r="AN177" i="20" s="1" a="1"/>
  <c r="AN177" i="20" s="1"/>
  <c r="AR177" i="20"/>
  <c r="BM177" i="20" a="1"/>
  <c r="BM177" i="20" s="1"/>
  <c r="BN177" i="20" a="1"/>
  <c r="BN177" i="20" s="1"/>
  <c r="CB177" i="20"/>
  <c r="CC177" i="20"/>
  <c r="CR177" i="20"/>
  <c r="CS177" i="20" s="1"/>
  <c r="AO177" i="20" s="1"/>
  <c r="CV177" i="20"/>
  <c r="CW177" i="20" s="1"/>
  <c r="Z178" i="20"/>
  <c r="AM178" i="20"/>
  <c r="AN178" i="20" s="1" a="1"/>
  <c r="AN178" i="20" s="1"/>
  <c r="AR178" i="20"/>
  <c r="BM178" i="20" a="1"/>
  <c r="BM178" i="20" s="1"/>
  <c r="BN178" i="20" a="1"/>
  <c r="BN178" i="20" s="1"/>
  <c r="CB178" i="20"/>
  <c r="CC178" i="20"/>
  <c r="CR178" i="20"/>
  <c r="CS178" i="20" s="1"/>
  <c r="AO178" i="20" s="1"/>
  <c r="CV178" i="20"/>
  <c r="CW178" i="20" s="1"/>
  <c r="Z179" i="20"/>
  <c r="AM179" i="20"/>
  <c r="AN179" i="20" s="1" a="1"/>
  <c r="AN179" i="20" s="1"/>
  <c r="AR179" i="20"/>
  <c r="BM179" i="20" a="1"/>
  <c r="BM179" i="20" s="1"/>
  <c r="BN179" i="20" a="1"/>
  <c r="BN179" i="20" s="1"/>
  <c r="CB179" i="20"/>
  <c r="CC179" i="20"/>
  <c r="CR179" i="20"/>
  <c r="CS179" i="20" s="1"/>
  <c r="AO179" i="20" s="1"/>
  <c r="CV179" i="20"/>
  <c r="CW179" i="20" s="1"/>
  <c r="Z180" i="20"/>
  <c r="AM180" i="20"/>
  <c r="AN180" i="20" s="1" a="1"/>
  <c r="AN180" i="20" s="1"/>
  <c r="AR180" i="20"/>
  <c r="BM180" i="20" a="1"/>
  <c r="BM180" i="20" s="1"/>
  <c r="BN180" i="20" a="1"/>
  <c r="BN180" i="20" s="1"/>
  <c r="CB180" i="20"/>
  <c r="CC180" i="20"/>
  <c r="CR180" i="20"/>
  <c r="CS180" i="20" s="1"/>
  <c r="AO180" i="20" s="1"/>
  <c r="CV180" i="20"/>
  <c r="CW180" i="20" s="1"/>
  <c r="Z181" i="20"/>
  <c r="AM181" i="20"/>
  <c r="AN181" i="20" s="1" a="1"/>
  <c r="AN181" i="20" s="1"/>
  <c r="AR181" i="20"/>
  <c r="BM181" i="20" a="1"/>
  <c r="BM181" i="20" s="1"/>
  <c r="BN181" i="20" a="1"/>
  <c r="BN181" i="20" s="1"/>
  <c r="CB181" i="20"/>
  <c r="CC181" i="20"/>
  <c r="CR181" i="20"/>
  <c r="CS181" i="20" s="1"/>
  <c r="AO181" i="20" s="1"/>
  <c r="CV181" i="20"/>
  <c r="CW181" i="20" s="1"/>
  <c r="Z182" i="20"/>
  <c r="AM182" i="20"/>
  <c r="AN182" i="20" s="1" a="1"/>
  <c r="AN182" i="20" s="1"/>
  <c r="AR182" i="20"/>
  <c r="BT182" i="20" a="1"/>
  <c r="BT182" i="20" s="1"/>
  <c r="CC182" i="20"/>
  <c r="CR182" i="20"/>
  <c r="CS182" i="20" s="1"/>
  <c r="AO182" i="20" s="1"/>
  <c r="CV182" i="20"/>
  <c r="CW182" i="20" s="1"/>
  <c r="Z183" i="20"/>
  <c r="AM183" i="20"/>
  <c r="AN183" i="20" s="1" a="1"/>
  <c r="AN183" i="20" s="1"/>
  <c r="AR183" i="20"/>
  <c r="BM183" i="20" a="1"/>
  <c r="BM183" i="20" s="1"/>
  <c r="BN183" i="20" a="1"/>
  <c r="BN183" i="20" s="1"/>
  <c r="CB183" i="20"/>
  <c r="CC183" i="20"/>
  <c r="CR183" i="20"/>
  <c r="CS183" i="20" s="1"/>
  <c r="AO183" i="20" s="1"/>
  <c r="CV183" i="20"/>
  <c r="CW183" i="20" s="1"/>
  <c r="Z184" i="20"/>
  <c r="AM184" i="20"/>
  <c r="AN184" i="20" s="1" a="1"/>
  <c r="AN184" i="20" s="1"/>
  <c r="AR184" i="20"/>
  <c r="BM184" i="20" a="1"/>
  <c r="BM184" i="20" s="1"/>
  <c r="BN184" i="20" a="1"/>
  <c r="BN184" i="20" s="1"/>
  <c r="CB184" i="20"/>
  <c r="CC184" i="20"/>
  <c r="CR184" i="20"/>
  <c r="CS184" i="20" s="1"/>
  <c r="AO184" i="20" s="1"/>
  <c r="CV184" i="20"/>
  <c r="CW184" i="20" s="1"/>
  <c r="Z185" i="20"/>
  <c r="AM185" i="20"/>
  <c r="AN185" i="20" s="1" a="1"/>
  <c r="AN185" i="20" s="1"/>
  <c r="AR185" i="20"/>
  <c r="BM185" i="20" a="1"/>
  <c r="BM185" i="20" s="1"/>
  <c r="BN185" i="20" a="1"/>
  <c r="BN185" i="20" s="1"/>
  <c r="CB185" i="20"/>
  <c r="CC185" i="20"/>
  <c r="CR185" i="20"/>
  <c r="CS185" i="20" s="1"/>
  <c r="AO185" i="20" s="1"/>
  <c r="CV185" i="20"/>
  <c r="CW185" i="20" s="1"/>
  <c r="Z186" i="20"/>
  <c r="AM186" i="20"/>
  <c r="AN186" i="20" s="1" a="1"/>
  <c r="AN186" i="20" s="1"/>
  <c r="AR186" i="20"/>
  <c r="BM186" i="20" a="1"/>
  <c r="BM186" i="20" s="1"/>
  <c r="BN186" i="20" a="1"/>
  <c r="BN186" i="20" s="1"/>
  <c r="CB186" i="20"/>
  <c r="CC186" i="20"/>
  <c r="CR186" i="20"/>
  <c r="CS186" i="20" s="1"/>
  <c r="AO186" i="20" s="1"/>
  <c r="CV186" i="20"/>
  <c r="CW186" i="20" s="1"/>
  <c r="Z187" i="20"/>
  <c r="AM187" i="20"/>
  <c r="AN187" i="20" s="1" a="1"/>
  <c r="AN187" i="20" s="1"/>
  <c r="AR187" i="20"/>
  <c r="BM187" i="20" a="1"/>
  <c r="BM187" i="20" s="1"/>
  <c r="BN187" i="20" a="1"/>
  <c r="BN187" i="20" s="1"/>
  <c r="CB187" i="20"/>
  <c r="CC187" i="20"/>
  <c r="CR187" i="20"/>
  <c r="CS187" i="20" s="1"/>
  <c r="AO187" i="20" s="1"/>
  <c r="CV187" i="20"/>
  <c r="CW187" i="20" s="1"/>
  <c r="Z188" i="20"/>
  <c r="AM188" i="20"/>
  <c r="AN188" i="20" s="1" a="1"/>
  <c r="AN188" i="20" s="1"/>
  <c r="AR188" i="20"/>
  <c r="BM188" i="20" a="1"/>
  <c r="BM188" i="20" s="1"/>
  <c r="BN188" i="20" a="1"/>
  <c r="BN188" i="20" s="1"/>
  <c r="CB188" i="20"/>
  <c r="CC188" i="20"/>
  <c r="CR188" i="20"/>
  <c r="CS188" i="20" s="1"/>
  <c r="AO188" i="20" s="1"/>
  <c r="CV188" i="20"/>
  <c r="CW188" i="20" s="1"/>
  <c r="Z189" i="20"/>
  <c r="AM189" i="20"/>
  <c r="AN189" i="20" s="1" a="1"/>
  <c r="AN189" i="20" s="1"/>
  <c r="AR189" i="20"/>
  <c r="BM189" i="20" a="1"/>
  <c r="BM189" i="20" s="1"/>
  <c r="BN189" i="20" a="1"/>
  <c r="BN189" i="20" s="1"/>
  <c r="CB189" i="20"/>
  <c r="CC189" i="20"/>
  <c r="CR189" i="20"/>
  <c r="CS189" i="20" s="1"/>
  <c r="AO189" i="20" s="1"/>
  <c r="CV189" i="20"/>
  <c r="CW189" i="20" s="1"/>
  <c r="Z190" i="20"/>
  <c r="AM190" i="20"/>
  <c r="AN190" i="20" s="1" a="1"/>
  <c r="AN190" i="20" s="1"/>
  <c r="AR190" i="20"/>
  <c r="BM190" i="20" a="1"/>
  <c r="BM190" i="20" s="1"/>
  <c r="BN190" i="20" a="1"/>
  <c r="BN190" i="20" s="1"/>
  <c r="CB190" i="20"/>
  <c r="CC190" i="20"/>
  <c r="CR190" i="20"/>
  <c r="CS190" i="20" s="1"/>
  <c r="AO190" i="20" s="1"/>
  <c r="CV190" i="20"/>
  <c r="CW190" i="20" s="1"/>
  <c r="Z191" i="20"/>
  <c r="AM191" i="20"/>
  <c r="AN191" i="20" s="1" a="1"/>
  <c r="AN191" i="20" s="1"/>
  <c r="AR191" i="20"/>
  <c r="BM191" i="20" a="1"/>
  <c r="BM191" i="20" s="1"/>
  <c r="BN191" i="20" a="1"/>
  <c r="BN191" i="20" s="1"/>
  <c r="CB191" i="20"/>
  <c r="CC191" i="20"/>
  <c r="CR191" i="20"/>
  <c r="CS191" i="20" s="1"/>
  <c r="AO191" i="20" s="1"/>
  <c r="CV191" i="20"/>
  <c r="CW191" i="20" s="1"/>
  <c r="Z192" i="20"/>
  <c r="AM192" i="20"/>
  <c r="AN192" i="20" s="1" a="1"/>
  <c r="AN192" i="20" s="1"/>
  <c r="AR192" i="20"/>
  <c r="BM192" i="20" a="1"/>
  <c r="BM192" i="20" s="1"/>
  <c r="BN192" i="20" a="1"/>
  <c r="BN192" i="20" s="1"/>
  <c r="CB192" i="20"/>
  <c r="CC192" i="20"/>
  <c r="CR192" i="20"/>
  <c r="CS192" i="20" s="1"/>
  <c r="AO192" i="20" s="1"/>
  <c r="CV192" i="20"/>
  <c r="CW192" i="20" s="1"/>
  <c r="Z193" i="20"/>
  <c r="AM193" i="20"/>
  <c r="AN193" i="20" s="1" a="1"/>
  <c r="AN193" i="20" s="1"/>
  <c r="AR193" i="20"/>
  <c r="BM193" i="20" a="1"/>
  <c r="BM193" i="20" s="1"/>
  <c r="BN193" i="20" a="1"/>
  <c r="BN193" i="20" s="1"/>
  <c r="CB193" i="20"/>
  <c r="CC193" i="20"/>
  <c r="CR193" i="20"/>
  <c r="CS193" i="20" s="1"/>
  <c r="AO193" i="20" s="1"/>
  <c r="CV193" i="20"/>
  <c r="CW193" i="20" s="1"/>
  <c r="Z194" i="20"/>
  <c r="AM194" i="20"/>
  <c r="AN194" i="20" s="1" a="1"/>
  <c r="AN194" i="20" s="1"/>
  <c r="AR194" i="20"/>
  <c r="BM194" i="20" a="1"/>
  <c r="BM194" i="20" s="1"/>
  <c r="BN194" i="20" a="1"/>
  <c r="BN194" i="20" s="1"/>
  <c r="CB194" i="20"/>
  <c r="CC194" i="20"/>
  <c r="CR194" i="20"/>
  <c r="CS194" i="20" s="1"/>
  <c r="AO194" i="20" s="1"/>
  <c r="CV194" i="20"/>
  <c r="CW194" i="20" s="1"/>
  <c r="Z195" i="20"/>
  <c r="AM195" i="20"/>
  <c r="AN195" i="20" s="1" a="1"/>
  <c r="AN195" i="20" s="1"/>
  <c r="AR195" i="20"/>
  <c r="BM195" i="20" a="1"/>
  <c r="BM195" i="20" s="1"/>
  <c r="BN195" i="20" a="1"/>
  <c r="BN195" i="20" s="1"/>
  <c r="CB195" i="20"/>
  <c r="CC195" i="20"/>
  <c r="CR195" i="20"/>
  <c r="CS195" i="20" s="1"/>
  <c r="AO195" i="20" s="1"/>
  <c r="CV195" i="20"/>
  <c r="CW195" i="20" s="1"/>
  <c r="Z196" i="20"/>
  <c r="AM196" i="20"/>
  <c r="AN196" i="20" s="1" a="1"/>
  <c r="AN196" i="20" s="1"/>
  <c r="AR196" i="20"/>
  <c r="BM196" i="20" a="1"/>
  <c r="BM196" i="20" s="1"/>
  <c r="BN196" i="20" a="1"/>
  <c r="BN196" i="20" s="1"/>
  <c r="CB196" i="20"/>
  <c r="CC196" i="20"/>
  <c r="CR196" i="20"/>
  <c r="CS196" i="20" s="1"/>
  <c r="AO196" i="20" s="1"/>
  <c r="CV196" i="20"/>
  <c r="CW196" i="20" s="1"/>
  <c r="Z197" i="20"/>
  <c r="AM197" i="20"/>
  <c r="AN197" i="20" s="1" a="1"/>
  <c r="AN197" i="20" s="1"/>
  <c r="AR197" i="20"/>
  <c r="BM197" i="20" a="1"/>
  <c r="BM197" i="20" s="1"/>
  <c r="BN197" i="20" a="1"/>
  <c r="BN197" i="20" s="1"/>
  <c r="CB197" i="20"/>
  <c r="CC197" i="20"/>
  <c r="CR197" i="20"/>
  <c r="CS197" i="20" s="1"/>
  <c r="AO197" i="20" s="1"/>
  <c r="CV197" i="20"/>
  <c r="CW197" i="20" s="1"/>
  <c r="Z198" i="20"/>
  <c r="AM198" i="20"/>
  <c r="AN198" i="20" s="1" a="1"/>
  <c r="AN198" i="20" s="1"/>
  <c r="AR198" i="20"/>
  <c r="BM198" i="20" a="1"/>
  <c r="BM198" i="20" s="1"/>
  <c r="BN198" i="20" a="1"/>
  <c r="BN198" i="20" s="1"/>
  <c r="CB198" i="20"/>
  <c r="CR198" i="20"/>
  <c r="CS198" i="20" s="1"/>
  <c r="AO198" i="20" s="1"/>
  <c r="CV198" i="20"/>
  <c r="CW198" i="20" s="1"/>
  <c r="Z199" i="20"/>
  <c r="AM199" i="20"/>
  <c r="AN199" i="20" s="1" a="1"/>
  <c r="AN199" i="20" s="1"/>
  <c r="AR199" i="20"/>
  <c r="BN199" i="20" a="1"/>
  <c r="BN199" i="20" s="1"/>
  <c r="BT199" i="20" s="1" a="1"/>
  <c r="BT199" i="20" s="1"/>
  <c r="CC199" i="20"/>
  <c r="CR199" i="20"/>
  <c r="CS199" i="20" s="1"/>
  <c r="CV199" i="20"/>
  <c r="CW199" i="20" s="1"/>
  <c r="Z200" i="20"/>
  <c r="AM200" i="20"/>
  <c r="AN200" i="20" s="1" a="1"/>
  <c r="AN200" i="20" s="1"/>
  <c r="AR200" i="20"/>
  <c r="BM200" i="20" a="1"/>
  <c r="BM200" i="20" s="1"/>
  <c r="BN200" i="20" a="1"/>
  <c r="BN200" i="20" s="1"/>
  <c r="CB200" i="20"/>
  <c r="CC200" i="20"/>
  <c r="CR200" i="20"/>
  <c r="CS200" i="20" s="1"/>
  <c r="AO200" i="20" s="1"/>
  <c r="CV200" i="20"/>
  <c r="CW200" i="20" s="1"/>
  <c r="Z201" i="20"/>
  <c r="AM201" i="20"/>
  <c r="AN201" i="20" s="1" a="1"/>
  <c r="AN201" i="20" s="1"/>
  <c r="AR201" i="20"/>
  <c r="BM201" i="20" a="1"/>
  <c r="BM201" i="20" s="1"/>
  <c r="BN201" i="20" a="1"/>
  <c r="BN201" i="20" s="1"/>
  <c r="CB201" i="20"/>
  <c r="CC201" i="20"/>
  <c r="CR201" i="20"/>
  <c r="CS201" i="20" s="1"/>
  <c r="AO201" i="20" s="1"/>
  <c r="CV201" i="20"/>
  <c r="CW201" i="20" s="1"/>
  <c r="Z202" i="20"/>
  <c r="AM202" i="20"/>
  <c r="AN202" i="20" s="1" a="1"/>
  <c r="AN202" i="20" s="1"/>
  <c r="AR202" i="20"/>
  <c r="BM202" i="20" a="1"/>
  <c r="BM202" i="20" s="1"/>
  <c r="BN202" i="20" a="1"/>
  <c r="BN202" i="20" s="1"/>
  <c r="CB202" i="20"/>
  <c r="CC202" i="20"/>
  <c r="CR202" i="20"/>
  <c r="CS202" i="20" s="1"/>
  <c r="AO202" i="20" s="1"/>
  <c r="CV202" i="20"/>
  <c r="CW202" i="20" s="1"/>
  <c r="Z203" i="20"/>
  <c r="AM203" i="20"/>
  <c r="AN203" i="20" s="1" a="1"/>
  <c r="AN203" i="20" s="1"/>
  <c r="AR203" i="20"/>
  <c r="BM203" i="20" a="1"/>
  <c r="BM203" i="20" s="1"/>
  <c r="BN203" i="20" a="1"/>
  <c r="BN203" i="20" s="1"/>
  <c r="CB203" i="20"/>
  <c r="CC203" i="20"/>
  <c r="CR203" i="20"/>
  <c r="CS203" i="20" s="1"/>
  <c r="AO203" i="20" s="1"/>
  <c r="Z204" i="20"/>
  <c r="AM204" i="20"/>
  <c r="AN204" i="20" s="1" a="1"/>
  <c r="AN204" i="20" s="1"/>
  <c r="AR204" i="20"/>
  <c r="BM204" i="20" a="1"/>
  <c r="BM204" i="20" s="1"/>
  <c r="BN204" i="20" a="1"/>
  <c r="BN204" i="20" s="1"/>
  <c r="CB204" i="20"/>
  <c r="CC204" i="20"/>
  <c r="CR204" i="20"/>
  <c r="CS204" i="20" s="1"/>
  <c r="AO204" i="20" s="1"/>
  <c r="CV204" i="20"/>
  <c r="CW204" i="20" s="1"/>
  <c r="Z205" i="20"/>
  <c r="AM205" i="20"/>
  <c r="AN205" i="20" s="1" a="1"/>
  <c r="AN205" i="20" s="1"/>
  <c r="AR205" i="20"/>
  <c r="BM205" i="20" a="1"/>
  <c r="BM205" i="20" s="1"/>
  <c r="BN205" i="20" a="1"/>
  <c r="BN205" i="20" s="1"/>
  <c r="CB205" i="20"/>
  <c r="CC205" i="20"/>
  <c r="CR205" i="20"/>
  <c r="CS205" i="20" s="1"/>
  <c r="AO205" i="20" s="1"/>
  <c r="CV205" i="20"/>
  <c r="CW205" i="20" s="1"/>
  <c r="Z206" i="20"/>
  <c r="AM206" i="20"/>
  <c r="AN206" i="20" s="1" a="1"/>
  <c r="AN206" i="20" s="1"/>
  <c r="AR206" i="20"/>
  <c r="BM206" i="20" a="1"/>
  <c r="BM206" i="20" s="1"/>
  <c r="BN206" i="20" a="1"/>
  <c r="BN206" i="20" s="1"/>
  <c r="CB206" i="20"/>
  <c r="CC206" i="20"/>
  <c r="CR206" i="20"/>
  <c r="CS206" i="20" s="1"/>
  <c r="AO206" i="20" s="1"/>
  <c r="CV206" i="20"/>
  <c r="CW206" i="20" s="1"/>
  <c r="Z207" i="20"/>
  <c r="AM207" i="20"/>
  <c r="AN207" i="20" s="1" a="1"/>
  <c r="AN207" i="20" s="1"/>
  <c r="AR207" i="20"/>
  <c r="BM207" i="20" a="1"/>
  <c r="BM207" i="20" s="1"/>
  <c r="BN207" i="20" a="1"/>
  <c r="BN207" i="20" s="1"/>
  <c r="CB207" i="20"/>
  <c r="CC207" i="20"/>
  <c r="CR207" i="20"/>
  <c r="CS207" i="20" s="1"/>
  <c r="AO207" i="20" s="1"/>
  <c r="CV207" i="20"/>
  <c r="CW207" i="20" s="1"/>
  <c r="Z208" i="20"/>
  <c r="AM208" i="20"/>
  <c r="AN208" i="20" s="1" a="1"/>
  <c r="AN208" i="20" s="1"/>
  <c r="AR208" i="20"/>
  <c r="BM208" i="20" a="1"/>
  <c r="BM208" i="20" s="1"/>
  <c r="BN208" i="20" a="1"/>
  <c r="BN208" i="20" s="1"/>
  <c r="CB208" i="20"/>
  <c r="CC208" i="20"/>
  <c r="CR208" i="20"/>
  <c r="CS208" i="20" s="1"/>
  <c r="AO208" i="20" s="1"/>
  <c r="CV208" i="20"/>
  <c r="CW208" i="20" s="1"/>
  <c r="Z209" i="20"/>
  <c r="AM209" i="20"/>
  <c r="AN209" i="20" s="1" a="1"/>
  <c r="AN209" i="20" s="1"/>
  <c r="AR209" i="20"/>
  <c r="BN209" i="20" a="1"/>
  <c r="BN209" i="20" s="1"/>
  <c r="BT209" i="20" s="1" a="1"/>
  <c r="BT209" i="20" s="1"/>
  <c r="CB209" i="20"/>
  <c r="CC209" i="20"/>
  <c r="CR209" i="20"/>
  <c r="CS209" i="20" s="1"/>
  <c r="AO209" i="20" s="1"/>
  <c r="CV209" i="20"/>
  <c r="CW209" i="20" s="1"/>
  <c r="Z210" i="20"/>
  <c r="AM210" i="20"/>
  <c r="AN210" i="20" s="1" a="1"/>
  <c r="AN210" i="20" s="1"/>
  <c r="AR210" i="20"/>
  <c r="BM210" i="20" a="1"/>
  <c r="BM210" i="20" s="1"/>
  <c r="BN210" i="20" a="1"/>
  <c r="BN210" i="20" s="1"/>
  <c r="CB210" i="20"/>
  <c r="CC210" i="20"/>
  <c r="CR210" i="20"/>
  <c r="CS210" i="20" s="1"/>
  <c r="AO210" i="20" s="1"/>
  <c r="Z211" i="20"/>
  <c r="AM211" i="20"/>
  <c r="AN211" i="20" s="1" a="1"/>
  <c r="AN211" i="20" s="1"/>
  <c r="AR211" i="20"/>
  <c r="BM211" i="20" a="1"/>
  <c r="BM211" i="20" s="1"/>
  <c r="BN211" i="20" a="1"/>
  <c r="BN211" i="20" s="1"/>
  <c r="CB211" i="20"/>
  <c r="CC211" i="20"/>
  <c r="CR211" i="20"/>
  <c r="CS211" i="20" s="1"/>
  <c r="AO211" i="20" s="1"/>
  <c r="CV211" i="20"/>
  <c r="CW211" i="20" s="1"/>
  <c r="Z212" i="20"/>
  <c r="AM212" i="20"/>
  <c r="AN212" i="20" s="1" a="1"/>
  <c r="AN212" i="20" s="1"/>
  <c r="AR212" i="20"/>
  <c r="BM212" i="20" a="1"/>
  <c r="BM212" i="20" s="1"/>
  <c r="BN212" i="20" a="1"/>
  <c r="BN212" i="20" s="1"/>
  <c r="CB212" i="20"/>
  <c r="CC212" i="20"/>
  <c r="CR212" i="20"/>
  <c r="CS212" i="20" s="1"/>
  <c r="AO212" i="20" s="1"/>
  <c r="CV212" i="20"/>
  <c r="CW212" i="20" s="1"/>
  <c r="Z213" i="20"/>
  <c r="AM213" i="20"/>
  <c r="AN213" i="20" s="1" a="1"/>
  <c r="AN213" i="20" s="1"/>
  <c r="AR213" i="20"/>
  <c r="BM213" i="20" a="1"/>
  <c r="BM213" i="20" s="1"/>
  <c r="BN213" i="20" a="1"/>
  <c r="BN213" i="20" s="1"/>
  <c r="CB213" i="20"/>
  <c r="CC213" i="20"/>
  <c r="CR213" i="20"/>
  <c r="CS213" i="20" s="1"/>
  <c r="AO213" i="20" s="1"/>
  <c r="CV213" i="20"/>
  <c r="CW213" i="20" s="1"/>
  <c r="Z214" i="20"/>
  <c r="AM214" i="20"/>
  <c r="AN214" i="20" s="1" a="1"/>
  <c r="AN214" i="20" s="1"/>
  <c r="AR214" i="20"/>
  <c r="BM214" i="20" a="1"/>
  <c r="BM214" i="20" s="1"/>
  <c r="BN214" i="20" a="1"/>
  <c r="BN214" i="20" s="1"/>
  <c r="CB214" i="20"/>
  <c r="CC214" i="20"/>
  <c r="CR214" i="20"/>
  <c r="CS214" i="20" s="1"/>
  <c r="AO214" i="20" s="1"/>
  <c r="CV214" i="20"/>
  <c r="CW214" i="20" s="1"/>
  <c r="Z215" i="20"/>
  <c r="AM215" i="20"/>
  <c r="AN215" i="20" s="1" a="1"/>
  <c r="AN215" i="20" s="1"/>
  <c r="AR215" i="20"/>
  <c r="BM215" i="20" a="1"/>
  <c r="BM215" i="20" s="1"/>
  <c r="BN215" i="20" a="1"/>
  <c r="BN215" i="20" s="1"/>
  <c r="CB215" i="20"/>
  <c r="CC215" i="20"/>
  <c r="CR215" i="20"/>
  <c r="CS215" i="20" s="1"/>
  <c r="AO215" i="20" s="1"/>
  <c r="Z216" i="20"/>
  <c r="AM216" i="20"/>
  <c r="AN216" i="20" s="1" a="1"/>
  <c r="AN216" i="20" s="1"/>
  <c r="AR216" i="20"/>
  <c r="BT216" i="20" a="1"/>
  <c r="BT216" i="20" s="1"/>
  <c r="CB216" i="20"/>
  <c r="CC216" i="20"/>
  <c r="CR216" i="20"/>
  <c r="CS216" i="20" s="1"/>
  <c r="AO216" i="20" s="1"/>
  <c r="CV216" i="20"/>
  <c r="CW216" i="20" s="1"/>
  <c r="Z217" i="20"/>
  <c r="AM217" i="20"/>
  <c r="AN217" i="20" s="1" a="1"/>
  <c r="AN217" i="20" s="1"/>
  <c r="AR217" i="20"/>
  <c r="BM217" i="20" a="1"/>
  <c r="BM217" i="20" s="1"/>
  <c r="BN217" i="20" a="1"/>
  <c r="BN217" i="20" s="1"/>
  <c r="CB217" i="20"/>
  <c r="CC217" i="20"/>
  <c r="CR217" i="20"/>
  <c r="CS217" i="20" s="1"/>
  <c r="AO217" i="20" s="1"/>
  <c r="CV217" i="20"/>
  <c r="CW217" i="20" s="1"/>
  <c r="Z218" i="20"/>
  <c r="AM218" i="20"/>
  <c r="AN218" i="20" s="1" a="1"/>
  <c r="AN218" i="20" s="1"/>
  <c r="AR218" i="20"/>
  <c r="BM218" i="20" a="1"/>
  <c r="BM218" i="20" s="1"/>
  <c r="BN218" i="20" a="1"/>
  <c r="BN218" i="20" s="1"/>
  <c r="CB218" i="20"/>
  <c r="CC218" i="20"/>
  <c r="CR218" i="20"/>
  <c r="CS218" i="20" s="1"/>
  <c r="AO218" i="20" s="1"/>
  <c r="CV218" i="20"/>
  <c r="CW218" i="20" s="1"/>
  <c r="Z219" i="20"/>
  <c r="AM219" i="20"/>
  <c r="AN219" i="20" s="1" a="1"/>
  <c r="AN219" i="20" s="1"/>
  <c r="AR219" i="20"/>
  <c r="BM219" i="20" a="1"/>
  <c r="BM219" i="20" s="1"/>
  <c r="BN219" i="20" a="1"/>
  <c r="BN219" i="20" s="1"/>
  <c r="CB219" i="20"/>
  <c r="CC219" i="20"/>
  <c r="CR219" i="20"/>
  <c r="CS219" i="20" s="1"/>
  <c r="AO219" i="20" s="1"/>
  <c r="CV219" i="20"/>
  <c r="CW219" i="20" s="1"/>
  <c r="Z220" i="20"/>
  <c r="AM220" i="20"/>
  <c r="AN220" i="20" s="1" a="1"/>
  <c r="AN220" i="20" s="1"/>
  <c r="AR220" i="20"/>
  <c r="BM220" i="20" a="1"/>
  <c r="BM220" i="20" s="1"/>
  <c r="BN220" i="20" a="1"/>
  <c r="BN220" i="20" s="1"/>
  <c r="CB220" i="20"/>
  <c r="CC220" i="20"/>
  <c r="CR220" i="20"/>
  <c r="CS220" i="20" s="1"/>
  <c r="AO220" i="20" s="1"/>
  <c r="CV220" i="20"/>
  <c r="CW220" i="20" s="1"/>
  <c r="Z221" i="20"/>
  <c r="AM221" i="20"/>
  <c r="AN221" i="20" s="1" a="1"/>
  <c r="AN221" i="20" s="1"/>
  <c r="AR221" i="20"/>
  <c r="BM221" i="20" a="1"/>
  <c r="BM221" i="20" s="1"/>
  <c r="BN221" i="20" a="1"/>
  <c r="BN221" i="20" s="1"/>
  <c r="CB221" i="20"/>
  <c r="CC221" i="20"/>
  <c r="CR221" i="20"/>
  <c r="CS221" i="20" s="1"/>
  <c r="AO221" i="20" s="1"/>
  <c r="CV221" i="20"/>
  <c r="CW221" i="20" s="1"/>
  <c r="Z222" i="20"/>
  <c r="AM222" i="20"/>
  <c r="AN222" i="20" s="1" a="1"/>
  <c r="AN222" i="20" s="1"/>
  <c r="AR222" i="20"/>
  <c r="BM222" i="20" a="1"/>
  <c r="BM222" i="20" s="1"/>
  <c r="BN222" i="20" a="1"/>
  <c r="BN222" i="20" s="1"/>
  <c r="CB222" i="20"/>
  <c r="CC222" i="20"/>
  <c r="CR222" i="20"/>
  <c r="CS222" i="20" s="1"/>
  <c r="AO222" i="20" s="1"/>
  <c r="CV222" i="20"/>
  <c r="CW222" i="20" s="1"/>
  <c r="Z223" i="20"/>
  <c r="AM223" i="20"/>
  <c r="AN223" i="20" s="1" a="1"/>
  <c r="AN223" i="20" s="1"/>
  <c r="AR223" i="20"/>
  <c r="BM223" i="20" a="1"/>
  <c r="BM223" i="20" s="1"/>
  <c r="BN223" i="20" a="1"/>
  <c r="BN223" i="20" s="1"/>
  <c r="CB223" i="20"/>
  <c r="CC223" i="20"/>
  <c r="CR223" i="20"/>
  <c r="CS223" i="20" s="1"/>
  <c r="AO223" i="20" s="1"/>
  <c r="CV223" i="20"/>
  <c r="CW223" i="20" s="1"/>
  <c r="Z224" i="20"/>
  <c r="AM224" i="20"/>
  <c r="AN224" i="20" s="1" a="1"/>
  <c r="AN224" i="20" s="1"/>
  <c r="AR224" i="20"/>
  <c r="BM224" i="20" a="1"/>
  <c r="BM224" i="20" s="1"/>
  <c r="BN224" i="20" a="1"/>
  <c r="BN224" i="20" s="1"/>
  <c r="CB224" i="20"/>
  <c r="CC224" i="20"/>
  <c r="CR224" i="20"/>
  <c r="CS224" i="20" s="1"/>
  <c r="AO224" i="20" s="1"/>
  <c r="CV224" i="20"/>
  <c r="CW224" i="20" s="1"/>
  <c r="Z225" i="20"/>
  <c r="AM225" i="20"/>
  <c r="AN225" i="20" s="1" a="1"/>
  <c r="AN225" i="20" s="1"/>
  <c r="AR225" i="20"/>
  <c r="BM225" i="20" a="1"/>
  <c r="BM225" i="20" s="1"/>
  <c r="BN225" i="20" a="1"/>
  <c r="BN225" i="20" s="1"/>
  <c r="CB225" i="20"/>
  <c r="CC225" i="20"/>
  <c r="CR225" i="20"/>
  <c r="CS225" i="20" s="1"/>
  <c r="AO225" i="20" s="1"/>
  <c r="CV225" i="20"/>
  <c r="CW225" i="20" s="1"/>
  <c r="Z226" i="20"/>
  <c r="AM226" i="20"/>
  <c r="AN226" i="20" s="1" a="1"/>
  <c r="AN226" i="20" s="1"/>
  <c r="AR226" i="20"/>
  <c r="BM226" i="20" a="1"/>
  <c r="BM226" i="20" s="1"/>
  <c r="BN226" i="20" a="1"/>
  <c r="BN226" i="20" s="1"/>
  <c r="CB226" i="20"/>
  <c r="CC226" i="20"/>
  <c r="CR226" i="20"/>
  <c r="CS226" i="20" s="1"/>
  <c r="AO226" i="20" s="1"/>
  <c r="CV226" i="20"/>
  <c r="CW226" i="20" s="1"/>
  <c r="Z227" i="20"/>
  <c r="AM227" i="20"/>
  <c r="AN227" i="20" s="1" a="1"/>
  <c r="AN227" i="20" s="1"/>
  <c r="AR227" i="20"/>
  <c r="BM227" i="20" a="1"/>
  <c r="BM227" i="20" s="1"/>
  <c r="BN227" i="20" a="1"/>
  <c r="BN227" i="20" s="1"/>
  <c r="CB227" i="20"/>
  <c r="CC227" i="20"/>
  <c r="CR227" i="20"/>
  <c r="CS227" i="20" s="1"/>
  <c r="AO227" i="20" s="1"/>
  <c r="CV227" i="20"/>
  <c r="CW227" i="20" s="1"/>
  <c r="Z228" i="20"/>
  <c r="AM228" i="20"/>
  <c r="AN228" i="20" s="1" a="1"/>
  <c r="AN228" i="20" s="1"/>
  <c r="AR228" i="20"/>
  <c r="BM228" i="20" a="1"/>
  <c r="BM228" i="20" s="1"/>
  <c r="BN228" i="20" a="1"/>
  <c r="BN228" i="20" s="1"/>
  <c r="CB228" i="20"/>
  <c r="CC228" i="20"/>
  <c r="CR228" i="20"/>
  <c r="CS228" i="20" s="1"/>
  <c r="AO228" i="20" s="1"/>
  <c r="CV228" i="20"/>
  <c r="CW228" i="20" s="1"/>
  <c r="Z229" i="20"/>
  <c r="AM229" i="20"/>
  <c r="AN229" i="20" s="1" a="1"/>
  <c r="AN229" i="20" s="1"/>
  <c r="AR229" i="20"/>
  <c r="BM229" i="20" a="1"/>
  <c r="BM229" i="20" s="1"/>
  <c r="BN229" i="20" a="1"/>
  <c r="BN229" i="20" s="1"/>
  <c r="CB229" i="20"/>
  <c r="CC229" i="20"/>
  <c r="CR229" i="20"/>
  <c r="CS229" i="20" s="1"/>
  <c r="AO229" i="20" s="1"/>
  <c r="CV229" i="20"/>
  <c r="CW229" i="20" s="1"/>
  <c r="Z230" i="20"/>
  <c r="AM230" i="20"/>
  <c r="AN230" i="20" s="1" a="1"/>
  <c r="AN230" i="20" s="1"/>
  <c r="AR230" i="20"/>
  <c r="BM230" i="20" a="1"/>
  <c r="BM230" i="20" s="1"/>
  <c r="BN230" i="20" a="1"/>
  <c r="BN230" i="20" s="1"/>
  <c r="CB230" i="20"/>
  <c r="CC230" i="20"/>
  <c r="CR230" i="20"/>
  <c r="CS230" i="20" s="1"/>
  <c r="AO230" i="20" s="1"/>
  <c r="CV230" i="20"/>
  <c r="CW230" i="20" s="1"/>
  <c r="Z231" i="20"/>
  <c r="AM231" i="20"/>
  <c r="AN231" i="20" s="1" a="1"/>
  <c r="AN231" i="20" s="1"/>
  <c r="AR231" i="20"/>
  <c r="BM231" i="20" a="1"/>
  <c r="BM231" i="20" s="1"/>
  <c r="BN231" i="20" a="1"/>
  <c r="BN231" i="20" s="1"/>
  <c r="CB231" i="20"/>
  <c r="CC231" i="20"/>
  <c r="CR231" i="20"/>
  <c r="CS231" i="20" s="1"/>
  <c r="AO231" i="20" s="1"/>
  <c r="CV231" i="20"/>
  <c r="CW231" i="20" s="1"/>
  <c r="Z232" i="20"/>
  <c r="AM232" i="20"/>
  <c r="AR232" i="20"/>
  <c r="BM232" i="20" a="1"/>
  <c r="BM232" i="20" s="1"/>
  <c r="BN232" i="20" a="1"/>
  <c r="BN232" i="20" s="1"/>
  <c r="CB232" i="20"/>
  <c r="CC232" i="20"/>
  <c r="CR232" i="20"/>
  <c r="CS232" i="20" s="1"/>
  <c r="CV232" i="20"/>
  <c r="CW232" i="20" s="1"/>
  <c r="Z233" i="20"/>
  <c r="AM233" i="20"/>
  <c r="AN233" i="20" s="1" a="1"/>
  <c r="AN233" i="20" s="1"/>
  <c r="AR233" i="20"/>
  <c r="BM233" i="20" a="1"/>
  <c r="BM233" i="20" s="1"/>
  <c r="BN233" i="20" a="1"/>
  <c r="BN233" i="20" s="1"/>
  <c r="CB233" i="20"/>
  <c r="CC233" i="20"/>
  <c r="CR233" i="20"/>
  <c r="CS233" i="20" s="1"/>
  <c r="AO233" i="20" s="1"/>
  <c r="CV233" i="20"/>
  <c r="CW233" i="20" s="1"/>
  <c r="Z234" i="20"/>
  <c r="AM234" i="20"/>
  <c r="AN234" i="20" s="1" a="1"/>
  <c r="AN234" i="20" s="1"/>
  <c r="AR234" i="20"/>
  <c r="BM234" i="20" a="1"/>
  <c r="BM234" i="20" s="1"/>
  <c r="BN234" i="20" a="1"/>
  <c r="BN234" i="20" s="1"/>
  <c r="CB234" i="20"/>
  <c r="CC234" i="20"/>
  <c r="CR234" i="20"/>
  <c r="CS234" i="20" s="1"/>
  <c r="AO234" i="20" s="1"/>
  <c r="CV234" i="20"/>
  <c r="CW234" i="20" s="1"/>
  <c r="Z235" i="20"/>
  <c r="AM235" i="20"/>
  <c r="AN235" i="20" s="1" a="1"/>
  <c r="AN235" i="20" s="1"/>
  <c r="AR235" i="20"/>
  <c r="BM235" i="20" a="1"/>
  <c r="BM235" i="20" s="1"/>
  <c r="BN235" i="20" a="1"/>
  <c r="BN235" i="20" s="1"/>
  <c r="CB235" i="20"/>
  <c r="CC235" i="20"/>
  <c r="CR235" i="20"/>
  <c r="CS235" i="20" s="1"/>
  <c r="AO235" i="20" s="1"/>
  <c r="CV235" i="20"/>
  <c r="CW235" i="20" s="1"/>
  <c r="Z236" i="20"/>
  <c r="AM236" i="20"/>
  <c r="AN236" i="20" s="1" a="1"/>
  <c r="AN236" i="20" s="1"/>
  <c r="AR236" i="20"/>
  <c r="BN236" i="20" a="1"/>
  <c r="BN236" i="20" s="1"/>
  <c r="BT236" i="20" s="1" a="1"/>
  <c r="BT236" i="20" s="1"/>
  <c r="CB236" i="20"/>
  <c r="CC236" i="20"/>
  <c r="CR236" i="20"/>
  <c r="CS236" i="20" s="1"/>
  <c r="AO236" i="20" s="1"/>
  <c r="CV236" i="20"/>
  <c r="CW236" i="20" s="1"/>
  <c r="Z237" i="20"/>
  <c r="AM237" i="20"/>
  <c r="AN237" i="20" s="1" a="1"/>
  <c r="AN237" i="20" s="1"/>
  <c r="AR237" i="20"/>
  <c r="BN237" i="20" a="1"/>
  <c r="BN237" i="20" s="1"/>
  <c r="BT237" i="20" s="1" a="1"/>
  <c r="BT237" i="20" s="1"/>
  <c r="CB237" i="20"/>
  <c r="CC237" i="20"/>
  <c r="CR237" i="20"/>
  <c r="CS237" i="20" s="1"/>
  <c r="AO237" i="20" s="1"/>
  <c r="CV237" i="20"/>
  <c r="CW237" i="20" s="1"/>
  <c r="Z238" i="20"/>
  <c r="AM238" i="20"/>
  <c r="AN238" i="20" s="1" a="1"/>
  <c r="AN238" i="20" s="1"/>
  <c r="AR238" i="20"/>
  <c r="BM238" i="20" a="1"/>
  <c r="BM238" i="20" s="1"/>
  <c r="BN238" i="20" a="1"/>
  <c r="BN238" i="20" s="1"/>
  <c r="CB238" i="20"/>
  <c r="CC238" i="20"/>
  <c r="CR238" i="20"/>
  <c r="CS238" i="20" s="1"/>
  <c r="AO238" i="20" s="1"/>
  <c r="CV238" i="20"/>
  <c r="CW238" i="20" s="1"/>
  <c r="Z239" i="20"/>
  <c r="AM239" i="20"/>
  <c r="AN239" i="20" s="1" a="1"/>
  <c r="AN239" i="20" s="1"/>
  <c r="AR239" i="20"/>
  <c r="BM239" i="20" a="1"/>
  <c r="BM239" i="20" s="1"/>
  <c r="BN239" i="20" a="1"/>
  <c r="BN239" i="20" s="1"/>
  <c r="CB239" i="20"/>
  <c r="CC239" i="20"/>
  <c r="CR239" i="20"/>
  <c r="CS239" i="20" s="1"/>
  <c r="AO239" i="20" s="1"/>
  <c r="CV239" i="20"/>
  <c r="CW239" i="20" s="1"/>
  <c r="Z240" i="20"/>
  <c r="AM240" i="20"/>
  <c r="AN240" i="20" s="1" a="1"/>
  <c r="AN240" i="20" s="1"/>
  <c r="AR240" i="20"/>
  <c r="BM240" i="20" a="1"/>
  <c r="BM240" i="20" s="1"/>
  <c r="BN240" i="20" a="1"/>
  <c r="BN240" i="20" s="1"/>
  <c r="CB240" i="20"/>
  <c r="CC240" i="20"/>
  <c r="CR240" i="20"/>
  <c r="CS240" i="20" s="1"/>
  <c r="AO240" i="20" s="1"/>
  <c r="CV240" i="20"/>
  <c r="CW240" i="20" s="1"/>
  <c r="Z241" i="20"/>
  <c r="AM241" i="20"/>
  <c r="AN241" i="20" s="1" a="1"/>
  <c r="AN241" i="20" s="1"/>
  <c r="AR241" i="20"/>
  <c r="BM241" i="20" a="1"/>
  <c r="BM241" i="20" s="1"/>
  <c r="BN241" i="20" a="1"/>
  <c r="BN241" i="20" s="1"/>
  <c r="CB241" i="20"/>
  <c r="CC241" i="20"/>
  <c r="CR241" i="20"/>
  <c r="CS241" i="20" s="1"/>
  <c r="AO241" i="20" s="1"/>
  <c r="CV241" i="20"/>
  <c r="CW241" i="20" s="1"/>
  <c r="Z242" i="20"/>
  <c r="AM242" i="20"/>
  <c r="AN242" i="20" s="1" a="1"/>
  <c r="AN242" i="20" s="1"/>
  <c r="AR242" i="20"/>
  <c r="BM242" i="20" a="1"/>
  <c r="BM242" i="20" s="1"/>
  <c r="BN242" i="20" a="1"/>
  <c r="BN242" i="20" s="1"/>
  <c r="CB242" i="20"/>
  <c r="CC242" i="20"/>
  <c r="CR242" i="20"/>
  <c r="CS242" i="20" s="1"/>
  <c r="AO242" i="20" s="1"/>
  <c r="CV242" i="20"/>
  <c r="CW242" i="20" s="1"/>
  <c r="Z243" i="20"/>
  <c r="AM243" i="20"/>
  <c r="AN243" i="20" s="1" a="1"/>
  <c r="AN243" i="20" s="1"/>
  <c r="AR243" i="20"/>
  <c r="BM243" i="20" a="1"/>
  <c r="BM243" i="20" s="1"/>
  <c r="BN243" i="20" a="1"/>
  <c r="BN243" i="20" s="1"/>
  <c r="CB243" i="20"/>
  <c r="CC243" i="20"/>
  <c r="CR243" i="20"/>
  <c r="CS243" i="20" s="1"/>
  <c r="AO243" i="20" s="1"/>
  <c r="CV243" i="20"/>
  <c r="CW243" i="20" s="1"/>
  <c r="Z244" i="20"/>
  <c r="AM244" i="20"/>
  <c r="AN244" i="20" s="1" a="1"/>
  <c r="AN244" i="20" s="1"/>
  <c r="AR244" i="20"/>
  <c r="BM244" i="20" a="1"/>
  <c r="BM244" i="20" s="1"/>
  <c r="BN244" i="20" a="1"/>
  <c r="BN244" i="20" s="1"/>
  <c r="CB244" i="20"/>
  <c r="CC244" i="20"/>
  <c r="CR244" i="20"/>
  <c r="CS244" i="20" s="1"/>
  <c r="AO244" i="20" s="1"/>
  <c r="CV244" i="20"/>
  <c r="CW244" i="20" s="1"/>
  <c r="Z245" i="20"/>
  <c r="AM245" i="20"/>
  <c r="AN245" i="20" s="1" a="1"/>
  <c r="AN245" i="20" s="1"/>
  <c r="AR245" i="20"/>
  <c r="BM245" i="20" a="1"/>
  <c r="BM245" i="20" s="1"/>
  <c r="BN245" i="20" a="1"/>
  <c r="BN245" i="20" s="1"/>
  <c r="CB245" i="20"/>
  <c r="CC245" i="20"/>
  <c r="CR245" i="20"/>
  <c r="CS245" i="20" s="1"/>
  <c r="AO245" i="20" s="1"/>
  <c r="CV245" i="20"/>
  <c r="CW245" i="20" s="1"/>
  <c r="Z246" i="20"/>
  <c r="AM246" i="20"/>
  <c r="AN246" i="20" s="1" a="1"/>
  <c r="AN246" i="20" s="1"/>
  <c r="AR246" i="20"/>
  <c r="BM246" i="20" a="1"/>
  <c r="BM246" i="20" s="1"/>
  <c r="BN246" i="20" a="1"/>
  <c r="BN246" i="20" s="1"/>
  <c r="CB246" i="20"/>
  <c r="CC246" i="20"/>
  <c r="CR246" i="20"/>
  <c r="CS246" i="20" s="1"/>
  <c r="AO246" i="20" s="1"/>
  <c r="CV246" i="20"/>
  <c r="CW246" i="20"/>
  <c r="Z247" i="20"/>
  <c r="AM247" i="20"/>
  <c r="AN247" i="20" s="1" a="1"/>
  <c r="AN247" i="20" s="1"/>
  <c r="AR247" i="20"/>
  <c r="BM247" i="20" a="1"/>
  <c r="BM247" i="20" s="1"/>
  <c r="BN247" i="20" a="1"/>
  <c r="BN247" i="20" s="1"/>
  <c r="CB247" i="20"/>
  <c r="CC247" i="20"/>
  <c r="CR247" i="20"/>
  <c r="CS247" i="20" s="1"/>
  <c r="AO247" i="20" s="1"/>
  <c r="CV247" i="20"/>
  <c r="CW247" i="20" s="1"/>
  <c r="Z248" i="20"/>
  <c r="AM248" i="20"/>
  <c r="AN248" i="20" s="1" a="1"/>
  <c r="AN248" i="20" s="1"/>
  <c r="AR248" i="20"/>
  <c r="BM248" i="20" a="1"/>
  <c r="BM248" i="20" s="1"/>
  <c r="BN248" i="20" a="1"/>
  <c r="BN248" i="20" s="1"/>
  <c r="CB248" i="20"/>
  <c r="CC248" i="20"/>
  <c r="CR248" i="20"/>
  <c r="CS248" i="20" s="1"/>
  <c r="AO248" i="20" s="1"/>
  <c r="CV248" i="20"/>
  <c r="CW248" i="20" s="1"/>
  <c r="Z249" i="20"/>
  <c r="AM249" i="20"/>
  <c r="AN249" i="20" s="1" a="1"/>
  <c r="AN249" i="20" s="1"/>
  <c r="AR249" i="20"/>
  <c r="BM249" i="20" a="1"/>
  <c r="BM249" i="20" s="1"/>
  <c r="BN249" i="20" a="1"/>
  <c r="BN249" i="20" s="1"/>
  <c r="CB249" i="20"/>
  <c r="CC249" i="20"/>
  <c r="CR249" i="20"/>
  <c r="CS249" i="20" s="1"/>
  <c r="AO249" i="20" s="1"/>
  <c r="CV249" i="20"/>
  <c r="CW249" i="20" s="1"/>
  <c r="Z250" i="20"/>
  <c r="AM250" i="20"/>
  <c r="AN250" i="20" s="1" a="1"/>
  <c r="AN250" i="20" s="1"/>
  <c r="AR250" i="20"/>
  <c r="BN250" i="20" a="1"/>
  <c r="BN250" i="20" s="1"/>
  <c r="BT250" i="20" s="1" a="1"/>
  <c r="BT250" i="20" s="1"/>
  <c r="CB250" i="20"/>
  <c r="CC250" i="20"/>
  <c r="CR250" i="20"/>
  <c r="CS250" i="20" s="1"/>
  <c r="AO250" i="20" s="1"/>
  <c r="CV250" i="20"/>
  <c r="CW250" i="20" s="1"/>
  <c r="Z251" i="20"/>
  <c r="AM251" i="20"/>
  <c r="AN251" i="20" s="1" a="1"/>
  <c r="AN251" i="20" s="1"/>
  <c r="AR251" i="20"/>
  <c r="BM251" i="20" a="1"/>
  <c r="BM251" i="20" s="1"/>
  <c r="BN251" i="20" a="1"/>
  <c r="BN251" i="20" s="1"/>
  <c r="CB251" i="20"/>
  <c r="CC251" i="20"/>
  <c r="CR251" i="20"/>
  <c r="CS251" i="20" s="1"/>
  <c r="AO251" i="20" s="1"/>
  <c r="CV251" i="20"/>
  <c r="CW251" i="20" s="1"/>
  <c r="Z252" i="20"/>
  <c r="AM252" i="20"/>
  <c r="AN252" i="20" s="1" a="1"/>
  <c r="AN252" i="20" s="1"/>
  <c r="AR252" i="20"/>
  <c r="BM252" i="20" a="1"/>
  <c r="BM252" i="20" s="1"/>
  <c r="BN252" i="20" a="1"/>
  <c r="BN252" i="20" s="1"/>
  <c r="CB252" i="20"/>
  <c r="CC252" i="20"/>
  <c r="CR252" i="20"/>
  <c r="CS252" i="20" s="1"/>
  <c r="AO252" i="20" s="1"/>
  <c r="CV252" i="20"/>
  <c r="CW252" i="20" s="1"/>
  <c r="Z253" i="20"/>
  <c r="AM253" i="20"/>
  <c r="AN253" i="20" s="1" a="1"/>
  <c r="AN253" i="20" s="1"/>
  <c r="AR253" i="20"/>
  <c r="BM253" i="20" a="1"/>
  <c r="BM253" i="20" s="1"/>
  <c r="BN253" i="20" a="1"/>
  <c r="BN253" i="20" s="1"/>
  <c r="CB253" i="20"/>
  <c r="CC253" i="20"/>
  <c r="CR253" i="20"/>
  <c r="CS253" i="20" s="1"/>
  <c r="AO253" i="20" s="1"/>
  <c r="CV253" i="20"/>
  <c r="CW253" i="20" s="1"/>
  <c r="Z254" i="20"/>
  <c r="AM254" i="20"/>
  <c r="AN254" i="20" s="1" a="1"/>
  <c r="AN254" i="20" s="1"/>
  <c r="AR254" i="20"/>
  <c r="BM254" i="20" a="1"/>
  <c r="BM254" i="20" s="1"/>
  <c r="BN254" i="20" a="1"/>
  <c r="BN254" i="20" s="1"/>
  <c r="CB254" i="20"/>
  <c r="CC254" i="20"/>
  <c r="CR254" i="20"/>
  <c r="CS254" i="20" s="1"/>
  <c r="AO254" i="20" s="1"/>
  <c r="CV254" i="20"/>
  <c r="CW254" i="20" s="1"/>
  <c r="Z255" i="20"/>
  <c r="AM255" i="20"/>
  <c r="AN255" i="20" s="1" a="1"/>
  <c r="AN255" i="20" s="1"/>
  <c r="AR255" i="20"/>
  <c r="BM255" i="20" a="1"/>
  <c r="BM255" i="20" s="1"/>
  <c r="BN255" i="20" a="1"/>
  <c r="BN255" i="20" s="1"/>
  <c r="CB255" i="20"/>
  <c r="CC255" i="20"/>
  <c r="CR255" i="20"/>
  <c r="CS255" i="20" s="1"/>
  <c r="AO255" i="20" s="1"/>
  <c r="CV255" i="20"/>
  <c r="CW255" i="20" s="1"/>
  <c r="Z256" i="20"/>
  <c r="AM256" i="20"/>
  <c r="AN256" i="20" s="1" a="1"/>
  <c r="AN256" i="20" s="1"/>
  <c r="AR256" i="20"/>
  <c r="BN256" i="20" a="1"/>
  <c r="BN256" i="20" s="1"/>
  <c r="BT256" i="20" s="1" a="1"/>
  <c r="BT256" i="20" s="1"/>
  <c r="CB256" i="20"/>
  <c r="CC256" i="20"/>
  <c r="CR256" i="20"/>
  <c r="CS256" i="20" s="1"/>
  <c r="AO256" i="20" s="1"/>
  <c r="CV256" i="20"/>
  <c r="CW256" i="20" s="1"/>
  <c r="Z257" i="20"/>
  <c r="AM257" i="20"/>
  <c r="AN257" i="20" s="1" a="1"/>
  <c r="AN257" i="20" s="1"/>
  <c r="AR257" i="20"/>
  <c r="BM257" i="20" a="1"/>
  <c r="BM257" i="20" s="1"/>
  <c r="BN257" i="20" a="1"/>
  <c r="BN257" i="20" s="1"/>
  <c r="CB257" i="20"/>
  <c r="CC257" i="20"/>
  <c r="CR257" i="20"/>
  <c r="CS257" i="20" s="1"/>
  <c r="AO257" i="20" s="1"/>
  <c r="CV257" i="20"/>
  <c r="CW257" i="20" s="1"/>
  <c r="Z258" i="20"/>
  <c r="AM258" i="20"/>
  <c r="AN258" i="20" s="1" a="1"/>
  <c r="AN258" i="20" s="1"/>
  <c r="AR258" i="20"/>
  <c r="BM258" i="20" a="1"/>
  <c r="BM258" i="20" s="1"/>
  <c r="BN258" i="20" a="1"/>
  <c r="BN258" i="20" s="1"/>
  <c r="CB258" i="20"/>
  <c r="CC258" i="20"/>
  <c r="CR258" i="20"/>
  <c r="CS258" i="20" s="1"/>
  <c r="AO258" i="20" s="1"/>
  <c r="CV258" i="20"/>
  <c r="CW258" i="20" s="1"/>
  <c r="Z259" i="20"/>
  <c r="AM259" i="20"/>
  <c r="AN259" i="20" s="1" a="1"/>
  <c r="AN259" i="20" s="1"/>
  <c r="AR259" i="20"/>
  <c r="BM259" i="20" a="1"/>
  <c r="BM259" i="20" s="1"/>
  <c r="BN259" i="20" a="1"/>
  <c r="BN259" i="20" s="1"/>
  <c r="CB259" i="20"/>
  <c r="CC259" i="20"/>
  <c r="CR259" i="20"/>
  <c r="CS259" i="20" s="1"/>
  <c r="AO259" i="20" s="1"/>
  <c r="CV259" i="20"/>
  <c r="CW259" i="20" s="1"/>
  <c r="Z260" i="20"/>
  <c r="AM260" i="20"/>
  <c r="AN260" i="20" s="1" a="1"/>
  <c r="AN260" i="20" s="1"/>
  <c r="AR260" i="20"/>
  <c r="BM260" i="20" a="1"/>
  <c r="BM260" i="20" s="1"/>
  <c r="BN260" i="20" a="1"/>
  <c r="BN260" i="20" s="1"/>
  <c r="CB260" i="20"/>
  <c r="CC260" i="20"/>
  <c r="CR260" i="20"/>
  <c r="CS260" i="20" s="1"/>
  <c r="AO260" i="20" s="1"/>
  <c r="CV260" i="20"/>
  <c r="CW260" i="20" s="1"/>
  <c r="Z261" i="20"/>
  <c r="AM261" i="20"/>
  <c r="AN261" i="20" s="1" a="1"/>
  <c r="AN261" i="20" s="1"/>
  <c r="AR261" i="20"/>
  <c r="BM261" i="20" a="1"/>
  <c r="BM261" i="20" s="1"/>
  <c r="BN261" i="20" a="1"/>
  <c r="BN261" i="20" s="1"/>
  <c r="CB261" i="20"/>
  <c r="CC261" i="20"/>
  <c r="CR261" i="20"/>
  <c r="CS261" i="20" s="1"/>
  <c r="AO261" i="20" s="1"/>
  <c r="CV261" i="20"/>
  <c r="CW261" i="20" s="1"/>
  <c r="Z262" i="20"/>
  <c r="AM262" i="20"/>
  <c r="AN262" i="20" s="1" a="1"/>
  <c r="AN262" i="20" s="1"/>
  <c r="AR262" i="20"/>
  <c r="BM262" i="20" a="1"/>
  <c r="BM262" i="20" s="1"/>
  <c r="BN262" i="20" a="1"/>
  <c r="BN262" i="20" s="1"/>
  <c r="CB262" i="20"/>
  <c r="CC262" i="20"/>
  <c r="CR262" i="20"/>
  <c r="CS262" i="20" s="1"/>
  <c r="AO262" i="20" s="1"/>
  <c r="CV262" i="20"/>
  <c r="CW262" i="20" s="1"/>
  <c r="Z263" i="20"/>
  <c r="AM263" i="20"/>
  <c r="AN263" i="20" s="1" a="1"/>
  <c r="AN263" i="20" s="1"/>
  <c r="AR263" i="20"/>
  <c r="BM263" i="20" a="1"/>
  <c r="BM263" i="20" s="1"/>
  <c r="BN263" i="20" a="1"/>
  <c r="BN263" i="20" s="1"/>
  <c r="CB263" i="20"/>
  <c r="CC263" i="20"/>
  <c r="CR263" i="20"/>
  <c r="CS263" i="20" s="1"/>
  <c r="AO263" i="20" s="1"/>
  <c r="CV263" i="20"/>
  <c r="CW263" i="20" s="1"/>
  <c r="Z264" i="20"/>
  <c r="AM264" i="20"/>
  <c r="AN264" i="20" s="1" a="1"/>
  <c r="AN264" i="20" s="1"/>
  <c r="AR264" i="20"/>
  <c r="BM264" i="20" a="1"/>
  <c r="BM264" i="20" s="1"/>
  <c r="BN264" i="20" a="1"/>
  <c r="BN264" i="20" s="1"/>
  <c r="CB264" i="20"/>
  <c r="CC264" i="20"/>
  <c r="CR264" i="20"/>
  <c r="CS264" i="20" s="1"/>
  <c r="AO264" i="20" s="1"/>
  <c r="CV264" i="20"/>
  <c r="CW264" i="20" s="1"/>
  <c r="Z265" i="20"/>
  <c r="AM265" i="20"/>
  <c r="AN265" i="20" s="1" a="1"/>
  <c r="AN265" i="20" s="1"/>
  <c r="AR265" i="20"/>
  <c r="BM265" i="20" a="1"/>
  <c r="BM265" i="20" s="1"/>
  <c r="BN265" i="20" a="1"/>
  <c r="BN265" i="20" s="1"/>
  <c r="CB265" i="20"/>
  <c r="CC265" i="20"/>
  <c r="CR265" i="20"/>
  <c r="CS265" i="20" s="1"/>
  <c r="AO265" i="20" s="1"/>
  <c r="CV265" i="20"/>
  <c r="CW265" i="20" s="1"/>
  <c r="Z266" i="20"/>
  <c r="AM266" i="20"/>
  <c r="AN266" i="20" s="1" a="1"/>
  <c r="AN266" i="20" s="1"/>
  <c r="AR266" i="20"/>
  <c r="BM266" i="20" a="1"/>
  <c r="BM266" i="20" s="1"/>
  <c r="BN266" i="20" a="1"/>
  <c r="BN266" i="20" s="1"/>
  <c r="CB266" i="20"/>
  <c r="CC266" i="20"/>
  <c r="CR266" i="20"/>
  <c r="CS266" i="20" s="1"/>
  <c r="AO266" i="20" s="1"/>
  <c r="CV266" i="20"/>
  <c r="CW266" i="20" s="1"/>
  <c r="Z267" i="20"/>
  <c r="AM267" i="20"/>
  <c r="AN267" i="20" s="1" a="1"/>
  <c r="AN267" i="20" s="1"/>
  <c r="AR267" i="20"/>
  <c r="BM267" i="20" a="1"/>
  <c r="BM267" i="20" s="1"/>
  <c r="BN267" i="20" a="1"/>
  <c r="BN267" i="20" s="1"/>
  <c r="CB267" i="20"/>
  <c r="CC267" i="20"/>
  <c r="CR267" i="20"/>
  <c r="CS267" i="20" s="1"/>
  <c r="AO267" i="20" s="1"/>
  <c r="CV267" i="20"/>
  <c r="CW267" i="20" s="1"/>
  <c r="Z268" i="20"/>
  <c r="AM268" i="20"/>
  <c r="AN268" i="20" s="1" a="1"/>
  <c r="AN268" i="20" s="1"/>
  <c r="AR268" i="20"/>
  <c r="BM268" i="20" a="1"/>
  <c r="BM268" i="20" s="1"/>
  <c r="BN268" i="20" a="1"/>
  <c r="BN268" i="20" s="1"/>
  <c r="CB268" i="20"/>
  <c r="CC268" i="20"/>
  <c r="CR268" i="20"/>
  <c r="CS268" i="20" s="1"/>
  <c r="AO268" i="20" s="1"/>
  <c r="CV268" i="20"/>
  <c r="CW268" i="20" s="1"/>
  <c r="Z269" i="20"/>
  <c r="AM269" i="20"/>
  <c r="AN269" i="20" s="1" a="1"/>
  <c r="AN269" i="20" s="1"/>
  <c r="AR269" i="20"/>
  <c r="BM269" i="20" a="1"/>
  <c r="BM269" i="20" s="1"/>
  <c r="BN269" i="20" a="1"/>
  <c r="BN269" i="20" s="1"/>
  <c r="CB269" i="20"/>
  <c r="CC269" i="20"/>
  <c r="CR269" i="20"/>
  <c r="CS269" i="20" s="1"/>
  <c r="AO269" i="20" s="1"/>
  <c r="CV269" i="20"/>
  <c r="CW269" i="20" s="1"/>
  <c r="Z270" i="20"/>
  <c r="AM270" i="20"/>
  <c r="AN270" i="20" s="1" a="1"/>
  <c r="AN270" i="20" s="1"/>
  <c r="AR270" i="20"/>
  <c r="BM270" i="20" a="1"/>
  <c r="BM270" i="20" s="1"/>
  <c r="BN270" i="20" a="1"/>
  <c r="BN270" i="20" s="1"/>
  <c r="CC270" i="20"/>
  <c r="CR270" i="20"/>
  <c r="CS270" i="20" s="1"/>
  <c r="AO270" i="20" s="1"/>
  <c r="CV270" i="20"/>
  <c r="CW270" i="20" s="1"/>
  <c r="Z271" i="20"/>
  <c r="AM271" i="20"/>
  <c r="AN271" i="20" s="1" a="1"/>
  <c r="AN271" i="20" s="1"/>
  <c r="AR271" i="20"/>
  <c r="BM271" i="20" a="1"/>
  <c r="BM271" i="20" s="1"/>
  <c r="BN271" i="20" a="1"/>
  <c r="BN271" i="20" s="1"/>
  <c r="CB271" i="20"/>
  <c r="CC271" i="20"/>
  <c r="CR271" i="20"/>
  <c r="CS271" i="20" s="1"/>
  <c r="AO271" i="20" s="1"/>
  <c r="CV271" i="20"/>
  <c r="CW271" i="20" s="1"/>
  <c r="Z272" i="20"/>
  <c r="AM272" i="20"/>
  <c r="AN272" i="20" s="1" a="1"/>
  <c r="AN272" i="20" s="1"/>
  <c r="AR272" i="20"/>
  <c r="BM272" i="20" a="1"/>
  <c r="BM272" i="20" s="1"/>
  <c r="BN272" i="20" a="1"/>
  <c r="BN272" i="20" s="1"/>
  <c r="CB272" i="20"/>
  <c r="CC272" i="20"/>
  <c r="CR272" i="20"/>
  <c r="CS272" i="20" s="1"/>
  <c r="AO272" i="20" s="1"/>
  <c r="E79" i="13"/>
  <c r="E80" i="13"/>
  <c r="E81" i="13"/>
  <c r="E82" i="13"/>
  <c r="E83" i="13"/>
  <c r="E84" i="13"/>
  <c r="E85" i="13"/>
  <c r="E86" i="13"/>
  <c r="E87" i="13"/>
  <c r="E88" i="13"/>
  <c r="E89" i="13"/>
  <c r="E90" i="13"/>
  <c r="E91" i="13"/>
  <c r="E92" i="13"/>
  <c r="E93" i="13"/>
  <c r="E78" i="13"/>
  <c r="E94" i="13" s="1"/>
  <c r="E61" i="13"/>
  <c r="E62" i="13"/>
  <c r="E63" i="13"/>
  <c r="E64" i="13"/>
  <c r="E65" i="13"/>
  <c r="E66" i="13"/>
  <c r="E67" i="13"/>
  <c r="E68" i="13"/>
  <c r="E69" i="13"/>
  <c r="E70" i="13"/>
  <c r="E71" i="13"/>
  <c r="E72" i="13"/>
  <c r="E73" i="13"/>
  <c r="E74" i="13"/>
  <c r="E75" i="13"/>
  <c r="E60" i="13"/>
  <c r="E40" i="13"/>
  <c r="E41" i="13"/>
  <c r="E42" i="13"/>
  <c r="E43" i="13"/>
  <c r="E44" i="13"/>
  <c r="E45" i="13"/>
  <c r="E46" i="13"/>
  <c r="E47" i="13"/>
  <c r="E48" i="13"/>
  <c r="E49" i="13"/>
  <c r="E50" i="13"/>
  <c r="E51" i="13"/>
  <c r="E52" i="13"/>
  <c r="E39" i="13"/>
  <c r="E54" i="13" s="1"/>
  <c r="E21" i="13"/>
  <c r="E22" i="13"/>
  <c r="E23" i="13"/>
  <c r="E24" i="13"/>
  <c r="E25" i="13"/>
  <c r="E26" i="13"/>
  <c r="E27" i="13"/>
  <c r="E28" i="13"/>
  <c r="E29" i="13"/>
  <c r="E30" i="13"/>
  <c r="E31" i="13"/>
  <c r="E32" i="13"/>
  <c r="E33" i="13"/>
  <c r="E20" i="13"/>
  <c r="E6" i="13"/>
  <c r="E9" i="13"/>
  <c r="E12" i="13"/>
  <c r="E15" i="13"/>
  <c r="E16" i="13"/>
  <c r="E17" i="13"/>
  <c r="E3" i="13"/>
  <c r="BT6" i="20" l="1" a="1"/>
  <c r="BT6" i="20" s="1"/>
  <c r="BZ6" i="20" s="1"/>
  <c r="BT179" i="20" a="1"/>
  <c r="BT179" i="20" s="1"/>
  <c r="BT223" i="20" a="1"/>
  <c r="BT223" i="20" s="1"/>
  <c r="BZ223" i="20" s="1"/>
  <c r="BT69" i="20" a="1"/>
  <c r="BT69" i="20" s="1"/>
  <c r="BW69" i="20" s="1"/>
  <c r="BT40" i="20" a="1"/>
  <c r="BT40" i="20" s="1"/>
  <c r="BZ40" i="20" s="1"/>
  <c r="BT171" i="20" a="1"/>
  <c r="BT171" i="20" s="1"/>
  <c r="BW171" i="20" s="1"/>
  <c r="BT71" i="20" a="1"/>
  <c r="BT71" i="20" s="1"/>
  <c r="BW71" i="20" s="1"/>
  <c r="BT145" i="20" a="1"/>
  <c r="BT145" i="20" s="1"/>
  <c r="BZ145" i="20" s="1"/>
  <c r="BT11" i="20" a="1"/>
  <c r="BT11" i="20" s="1"/>
  <c r="BW11" i="20" s="1"/>
  <c r="BT26" i="20" a="1"/>
  <c r="BT26" i="20" s="1"/>
  <c r="BW26" i="20" s="1"/>
  <c r="BT13" i="20" a="1"/>
  <c r="BT13" i="20" s="1"/>
  <c r="BW13" i="20" s="1"/>
  <c r="BT42" i="20" a="1"/>
  <c r="BT42" i="20" s="1"/>
  <c r="BW42" i="20" s="1"/>
  <c r="BT27" i="20" a="1"/>
  <c r="BT27" i="20" s="1"/>
  <c r="BZ27" i="20" s="1"/>
  <c r="BT59" i="20" a="1"/>
  <c r="BT59" i="20" s="1"/>
  <c r="BW59" i="20" s="1"/>
  <c r="BT201" i="20" a="1"/>
  <c r="BT201" i="20" s="1"/>
  <c r="BW201" i="20" s="1"/>
  <c r="BT67" i="20" a="1"/>
  <c r="BT67" i="20" s="1"/>
  <c r="BW67" i="20" s="1"/>
  <c r="BT9" i="20" a="1"/>
  <c r="BT9" i="20" s="1"/>
  <c r="BW9" i="20" s="1"/>
  <c r="BT70" i="20" a="1"/>
  <c r="BT70" i="20" s="1"/>
  <c r="BW70" i="20" s="1"/>
  <c r="BT49" i="20" a="1"/>
  <c r="BT49" i="20" s="1"/>
  <c r="BW49" i="20" s="1"/>
  <c r="BT132" i="20" a="1"/>
  <c r="BT132" i="20" s="1"/>
  <c r="BW132" i="20" s="1"/>
  <c r="BT89" i="20" a="1"/>
  <c r="BT89" i="20" s="1"/>
  <c r="BZ89" i="20" s="1"/>
  <c r="BT110" i="20" a="1"/>
  <c r="BT110" i="20" s="1"/>
  <c r="BW110" i="20" s="1"/>
  <c r="BT75" i="20" a="1"/>
  <c r="BT75" i="20" s="1"/>
  <c r="BW75" i="20" s="1"/>
  <c r="BT120" i="20" a="1"/>
  <c r="BT120" i="20" s="1"/>
  <c r="BZ120" i="20" s="1"/>
  <c r="BT68" i="20" a="1"/>
  <c r="BT68" i="20" s="1"/>
  <c r="BZ68" i="20" s="1"/>
  <c r="BT102" i="20" a="1"/>
  <c r="BT102" i="20" s="1"/>
  <c r="BZ102" i="20" s="1"/>
  <c r="BT188" i="20" a="1"/>
  <c r="BT188" i="20" s="1"/>
  <c r="BW188" i="20" s="1"/>
  <c r="BT160" i="20" a="1"/>
  <c r="BT160" i="20" s="1"/>
  <c r="BZ160" i="20" s="1"/>
  <c r="BZ41" i="20"/>
  <c r="BT8" i="20" a="1"/>
  <c r="BT8" i="20" s="1"/>
  <c r="BW8" i="20" s="1"/>
  <c r="BT129" i="20" a="1"/>
  <c r="BT129" i="20" s="1"/>
  <c r="BZ129" i="20" s="1"/>
  <c r="BT111" i="20" a="1"/>
  <c r="BT111" i="20" s="1"/>
  <c r="BW111" i="20" s="1"/>
  <c r="BT88" i="20" a="1"/>
  <c r="BT88" i="20" s="1"/>
  <c r="BZ88" i="20" s="1"/>
  <c r="BT38" i="20" a="1"/>
  <c r="BT38" i="20" s="1"/>
  <c r="BW38" i="20" s="1"/>
  <c r="BT172" i="20" a="1"/>
  <c r="BT172" i="20" s="1"/>
  <c r="BZ172" i="20" s="1"/>
  <c r="BT123" i="20" a="1"/>
  <c r="BT123" i="20" s="1"/>
  <c r="BZ123" i="20" s="1"/>
  <c r="BT23" i="20" a="1"/>
  <c r="BT23" i="20" s="1"/>
  <c r="BZ23" i="20" s="1"/>
  <c r="BT184" i="20" a="1"/>
  <c r="BT184" i="20" s="1"/>
  <c r="BW184" i="20" s="1"/>
  <c r="BT125" i="20" a="1"/>
  <c r="BT125" i="20" s="1"/>
  <c r="BZ125" i="20" s="1"/>
  <c r="BT185" i="20" a="1"/>
  <c r="BT185" i="20" s="1"/>
  <c r="BZ185" i="20" s="1"/>
  <c r="BT60" i="20" a="1"/>
  <c r="BT60" i="20" s="1"/>
  <c r="BW60" i="20" s="1"/>
  <c r="BT238" i="20" a="1"/>
  <c r="BT238" i="20" s="1"/>
  <c r="BW238" i="20" s="1"/>
  <c r="BT124" i="20" a="1"/>
  <c r="BT124" i="20" s="1"/>
  <c r="BZ124" i="20" s="1"/>
  <c r="BT127" i="20" a="1"/>
  <c r="BT127" i="20" s="1"/>
  <c r="BW127" i="20" s="1"/>
  <c r="BT103" i="20" a="1"/>
  <c r="BT103" i="20" s="1"/>
  <c r="BW103" i="20" s="1"/>
  <c r="BT174" i="20" a="1"/>
  <c r="BT174" i="20" s="1"/>
  <c r="BZ174" i="20" s="1"/>
  <c r="BT191" i="20" a="1"/>
  <c r="BT191" i="20" s="1"/>
  <c r="BZ191" i="20" s="1"/>
  <c r="BW182" i="20"/>
  <c r="BT155" i="20" a="1"/>
  <c r="BT155" i="20" s="1"/>
  <c r="BW155" i="20" s="1"/>
  <c r="BT109" i="20" a="1"/>
  <c r="BT109" i="20" s="1"/>
  <c r="BZ109" i="20" s="1"/>
  <c r="BT91" i="20" a="1"/>
  <c r="BT91" i="20" s="1"/>
  <c r="BW91" i="20" s="1"/>
  <c r="BT90" i="20" a="1"/>
  <c r="BT90" i="20" s="1"/>
  <c r="BZ90" i="20" s="1"/>
  <c r="BZ56" i="20"/>
  <c r="BT51" i="20" a="1"/>
  <c r="BT51" i="20" s="1"/>
  <c r="BZ51" i="20" s="1"/>
  <c r="BT10" i="20" a="1"/>
  <c r="BT10" i="20" s="1"/>
  <c r="BW10" i="20" s="1"/>
  <c r="BT138" i="20" a="1"/>
  <c r="BT138" i="20" s="1"/>
  <c r="BZ138" i="20" s="1"/>
  <c r="BT105" i="20" a="1"/>
  <c r="BT105" i="20" s="1"/>
  <c r="BZ105" i="20" s="1"/>
  <c r="BT5" i="20" a="1"/>
  <c r="BT5" i="20" s="1"/>
  <c r="BZ5" i="20" s="1"/>
  <c r="BW108" i="20"/>
  <c r="BT173" i="20" a="1"/>
  <c r="BT173" i="20" s="1"/>
  <c r="BZ173" i="20" s="1"/>
  <c r="BT50" i="20" a="1"/>
  <c r="BT50" i="20" s="1"/>
  <c r="BZ50" i="20" s="1"/>
  <c r="BT112" i="20" a="1"/>
  <c r="BT112" i="20" s="1"/>
  <c r="BZ112" i="20" s="1"/>
  <c r="BT241" i="20" a="1"/>
  <c r="BT241" i="20" s="1"/>
  <c r="BZ241" i="20" s="1"/>
  <c r="BT54" i="20" a="1"/>
  <c r="BT54" i="20" s="1"/>
  <c r="BZ54" i="20" s="1"/>
  <c r="BT101" i="20" a="1"/>
  <c r="BT101" i="20" s="1"/>
  <c r="BW101" i="20" s="1"/>
  <c r="BT87" i="20" a="1"/>
  <c r="BT87" i="20" s="1"/>
  <c r="BZ87" i="20" s="1"/>
  <c r="BW39" i="20"/>
  <c r="BT215" i="20" a="1"/>
  <c r="BT215" i="20" s="1"/>
  <c r="BT211" i="20" a="1"/>
  <c r="BT211" i="20" s="1"/>
  <c r="BW211" i="20" s="1"/>
  <c r="BT210" i="20" a="1"/>
  <c r="BT210" i="20" s="1"/>
  <c r="BW210" i="20" s="1"/>
  <c r="BT203" i="20" a="1"/>
  <c r="BT203" i="20" s="1"/>
  <c r="BZ203" i="20" s="1"/>
  <c r="BT148" i="20" a="1"/>
  <c r="BT148" i="20" s="1"/>
  <c r="BW148" i="20" s="1"/>
  <c r="BT98" i="20" a="1"/>
  <c r="BT98" i="20" s="1"/>
  <c r="BW98" i="20" s="1"/>
  <c r="BT85" i="20" a="1"/>
  <c r="BT85" i="20" s="1"/>
  <c r="BT136" i="20" a="1"/>
  <c r="BT136" i="20" s="1"/>
  <c r="BZ136" i="20" s="1"/>
  <c r="BT162" i="20" a="1"/>
  <c r="BT162" i="20" s="1"/>
  <c r="BZ162" i="20" s="1"/>
  <c r="BT84" i="20" a="1"/>
  <c r="BT84" i="20" s="1"/>
  <c r="BT83" i="20" a="1"/>
  <c r="BT83" i="20" s="1"/>
  <c r="BW83" i="20" s="1"/>
  <c r="BW78" i="20"/>
  <c r="BT43" i="20" a="1"/>
  <c r="BT43" i="20" s="1"/>
  <c r="BT239" i="20" a="1"/>
  <c r="BT239" i="20" s="1"/>
  <c r="BZ239" i="20" s="1"/>
  <c r="BZ216" i="20"/>
  <c r="BZ250" i="20"/>
  <c r="BT247" i="20" a="1"/>
  <c r="BT247" i="20" s="1"/>
  <c r="BW247" i="20" s="1"/>
  <c r="BT30" i="20" a="1"/>
  <c r="BT30" i="20" s="1"/>
  <c r="BT234" i="20" a="1"/>
  <c r="BT234" i="20" s="1"/>
  <c r="BW234" i="20" s="1"/>
  <c r="BT159" i="20" a="1"/>
  <c r="BT159" i="20" s="1"/>
  <c r="BW159" i="20" s="1"/>
  <c r="BT158" i="20" a="1"/>
  <c r="BT158" i="20" s="1"/>
  <c r="BW158" i="20" s="1"/>
  <c r="BT131" i="20" a="1"/>
  <c r="BT131" i="20" s="1"/>
  <c r="BZ131" i="20" s="1"/>
  <c r="BT119" i="20" a="1"/>
  <c r="BT119" i="20" s="1"/>
  <c r="BZ119" i="20" s="1"/>
  <c r="BT117" i="20" a="1"/>
  <c r="BT117" i="20" s="1"/>
  <c r="BZ117" i="20" s="1"/>
  <c r="BT122" i="20" a="1"/>
  <c r="BT122" i="20" s="1"/>
  <c r="BT190" i="20" a="1"/>
  <c r="BT190" i="20" s="1"/>
  <c r="BZ190" i="20" s="1"/>
  <c r="BW256" i="20"/>
  <c r="BT255" i="20" a="1"/>
  <c r="BT255" i="20" s="1"/>
  <c r="BW255" i="20" s="1"/>
  <c r="BT254" i="20" a="1"/>
  <c r="BT254" i="20" s="1"/>
  <c r="BW254" i="20" s="1"/>
  <c r="BT217" i="20" a="1"/>
  <c r="BT217" i="20" s="1"/>
  <c r="BZ217" i="20" s="1"/>
  <c r="BT208" i="20" a="1"/>
  <c r="BT208" i="20" s="1"/>
  <c r="BW208" i="20" s="1"/>
  <c r="BT133" i="20" a="1"/>
  <c r="BT133" i="20" s="1"/>
  <c r="BW133" i="20" s="1"/>
  <c r="BT52" i="20" a="1"/>
  <c r="BT52" i="20" s="1"/>
  <c r="BW52" i="20" s="1"/>
  <c r="BT248" i="20" a="1"/>
  <c r="BT248" i="20" s="1"/>
  <c r="BZ248" i="20" s="1"/>
  <c r="BT170" i="20" a="1"/>
  <c r="BT170" i="20" s="1"/>
  <c r="BW170" i="20" s="1"/>
  <c r="BT169" i="20" a="1"/>
  <c r="BT169" i="20" s="1"/>
  <c r="BZ169" i="20" s="1"/>
  <c r="BT156" i="20" a="1"/>
  <c r="BT156" i="20" s="1"/>
  <c r="BW156" i="20" s="1"/>
  <c r="BT24" i="20" a="1"/>
  <c r="BT24" i="20" s="1"/>
  <c r="BZ24" i="20" s="1"/>
  <c r="BT139" i="20" a="1"/>
  <c r="BT139" i="20" s="1"/>
  <c r="BW139" i="20" s="1"/>
  <c r="BT252" i="20" a="1"/>
  <c r="BT252" i="20" s="1"/>
  <c r="BZ252" i="20" s="1"/>
  <c r="BT164" i="20" a="1"/>
  <c r="BT164" i="20" s="1"/>
  <c r="BZ164" i="20" s="1"/>
  <c r="BT48" i="20" a="1"/>
  <c r="BT48" i="20" s="1"/>
  <c r="BW48" i="20" s="1"/>
  <c r="BT47" i="20" a="1"/>
  <c r="BT47" i="20" s="1"/>
  <c r="BZ47" i="20" s="1"/>
  <c r="BT167" i="20" a="1"/>
  <c r="BT167" i="20" s="1"/>
  <c r="BZ167" i="20" s="1"/>
  <c r="BT80" i="20" a="1"/>
  <c r="BT80" i="20" s="1"/>
  <c r="BW80" i="20" s="1"/>
  <c r="BT114" i="20" a="1"/>
  <c r="BT114" i="20" s="1"/>
  <c r="BW114" i="20" s="1"/>
  <c r="BT242" i="20" a="1"/>
  <c r="BT242" i="20" s="1"/>
  <c r="BW242" i="20" s="1"/>
  <c r="BT113" i="20" a="1"/>
  <c r="BT113" i="20" s="1"/>
  <c r="BZ113" i="20" s="1"/>
  <c r="BT66" i="20" a="1"/>
  <c r="BT66" i="20" s="1"/>
  <c r="BZ66" i="20" s="1"/>
  <c r="BT19" i="20" a="1"/>
  <c r="BT19" i="20" s="1"/>
  <c r="BW19" i="20" s="1"/>
  <c r="BT12" i="20" a="1"/>
  <c r="BT12" i="20" s="1"/>
  <c r="BU236" i="20" s="1" a="1"/>
  <c r="BU236" i="20" s="1"/>
  <c r="BT229" i="20" a="1"/>
  <c r="BT229" i="20" s="1"/>
  <c r="BW229" i="20" s="1"/>
  <c r="BT222" i="20" a="1"/>
  <c r="BT222" i="20" s="1"/>
  <c r="BW222" i="20" s="1"/>
  <c r="BT180" i="20" a="1"/>
  <c r="BT180" i="20" s="1"/>
  <c r="BW180" i="20" s="1"/>
  <c r="BT176" i="20" a="1"/>
  <c r="BT176" i="20" s="1"/>
  <c r="BZ176" i="20" s="1"/>
  <c r="BT65" i="20" a="1"/>
  <c r="BT65" i="20" s="1"/>
  <c r="BZ65" i="20" s="1"/>
  <c r="BT64" i="20" a="1"/>
  <c r="BT64" i="20" s="1"/>
  <c r="BW64" i="20" s="1"/>
  <c r="BT34" i="20" a="1"/>
  <c r="BT34" i="20" s="1"/>
  <c r="BZ34" i="20" s="1"/>
  <c r="BT15" i="20" a="1"/>
  <c r="BT15" i="20" s="1"/>
  <c r="BZ15" i="20" s="1"/>
  <c r="BT168" i="20" a="1"/>
  <c r="BT168" i="20" s="1"/>
  <c r="BZ168" i="20" s="1"/>
  <c r="BT79" i="20" a="1"/>
  <c r="BT79" i="20" s="1"/>
  <c r="BW79" i="20" s="1"/>
  <c r="BT264" i="20" a="1"/>
  <c r="BT264" i="20" s="1"/>
  <c r="BW264" i="20" s="1"/>
  <c r="BT258" i="20" a="1"/>
  <c r="BT258" i="20" s="1"/>
  <c r="BZ258" i="20" s="1"/>
  <c r="BT240" i="20" a="1"/>
  <c r="BT240" i="20" s="1"/>
  <c r="BW240" i="20" s="1"/>
  <c r="BW199" i="20"/>
  <c r="BT195" i="20" a="1"/>
  <c r="BT195" i="20" s="1"/>
  <c r="BW195" i="20" s="1"/>
  <c r="BT175" i="20" a="1"/>
  <c r="BT175" i="20" s="1"/>
  <c r="BW175" i="20" s="1"/>
  <c r="BT144" i="20" a="1"/>
  <c r="BT144" i="20" s="1"/>
  <c r="BT143" i="20" a="1"/>
  <c r="BT143" i="20" s="1"/>
  <c r="BW143" i="20" s="1"/>
  <c r="BW95" i="20"/>
  <c r="BT62" i="20" a="1"/>
  <c r="BT62" i="20" s="1"/>
  <c r="BW62" i="20" s="1"/>
  <c r="BT28" i="20" a="1"/>
  <c r="BT28" i="20" s="1"/>
  <c r="BZ28" i="20" s="1"/>
  <c r="BW25" i="20"/>
  <c r="BZ25" i="20"/>
  <c r="BT251" i="20" a="1"/>
  <c r="BT251" i="20" s="1"/>
  <c r="BZ251" i="20" s="1"/>
  <c r="BT233" i="20" a="1"/>
  <c r="BT233" i="20" s="1"/>
  <c r="BW233" i="20" s="1"/>
  <c r="BT181" i="20" a="1"/>
  <c r="BT181" i="20" s="1"/>
  <c r="BZ181" i="20" s="1"/>
  <c r="BT154" i="20" a="1"/>
  <c r="BT154" i="20" s="1"/>
  <c r="BZ154" i="20" s="1"/>
  <c r="BT153" i="20" a="1"/>
  <c r="BT153" i="20" s="1"/>
  <c r="BZ153" i="20" s="1"/>
  <c r="BT97" i="20" a="1"/>
  <c r="BT97" i="20" s="1"/>
  <c r="BT94" i="20" a="1"/>
  <c r="BT94" i="20" s="1"/>
  <c r="BZ94" i="20" s="1"/>
  <c r="BW93" i="20"/>
  <c r="BT32" i="20" a="1"/>
  <c r="BT32" i="20" s="1"/>
  <c r="BW32" i="20" s="1"/>
  <c r="BT183" i="20" a="1"/>
  <c r="BT183" i="20" s="1"/>
  <c r="BT100" i="20" a="1"/>
  <c r="BT100" i="20" s="1"/>
  <c r="BT22" i="20" a="1"/>
  <c r="BT22" i="20" s="1"/>
  <c r="BW22" i="20" s="1"/>
  <c r="BT77" i="20" a="1"/>
  <c r="BT77" i="20" s="1"/>
  <c r="BZ77" i="20" s="1"/>
  <c r="BT76" i="20" a="1"/>
  <c r="BT76" i="20" s="1"/>
  <c r="BW76" i="20" s="1"/>
  <c r="BT46" i="20" a="1"/>
  <c r="BT46" i="20" s="1"/>
  <c r="BZ46" i="20" s="1"/>
  <c r="BT249" i="20" a="1"/>
  <c r="BT249" i="20" s="1"/>
  <c r="BT220" i="20" a="1"/>
  <c r="BT220" i="20" s="1"/>
  <c r="BT187" i="20" a="1"/>
  <c r="BT187" i="20" s="1"/>
  <c r="BW187" i="20" s="1"/>
  <c r="BT140" i="20" a="1"/>
  <c r="BT140" i="20" s="1"/>
  <c r="BZ140" i="20" s="1"/>
  <c r="BT73" i="20" a="1"/>
  <c r="BT73" i="20" s="1"/>
  <c r="BT61" i="20" a="1"/>
  <c r="BT61" i="20" s="1"/>
  <c r="BT45" i="20" a="1"/>
  <c r="BT45" i="20" s="1"/>
  <c r="BZ45" i="20" s="1"/>
  <c r="BT20" i="20" a="1"/>
  <c r="BT20" i="20" s="1"/>
  <c r="BZ20" i="20" s="1"/>
  <c r="BT18" i="20" a="1"/>
  <c r="BT18" i="20" s="1"/>
  <c r="BZ18" i="20" s="1"/>
  <c r="BT14" i="20" a="1"/>
  <c r="BT14" i="20" s="1"/>
  <c r="BW14" i="20" s="1"/>
  <c r="BT225" i="20" a="1"/>
  <c r="BT225" i="20" s="1"/>
  <c r="BZ225" i="20" s="1"/>
  <c r="BT224" i="20" a="1"/>
  <c r="BT224" i="20" s="1"/>
  <c r="BZ224" i="20" s="1"/>
  <c r="BT221" i="20" a="1"/>
  <c r="BT221" i="20" s="1"/>
  <c r="BT126" i="20" a="1"/>
  <c r="BT126" i="20" s="1"/>
  <c r="BT104" i="20" a="1"/>
  <c r="BT104" i="20" s="1"/>
  <c r="BZ104" i="20" s="1"/>
  <c r="BT74" i="20" a="1"/>
  <c r="BT74" i="20" s="1"/>
  <c r="BT37" i="20" a="1"/>
  <c r="BT37" i="20" s="1"/>
  <c r="BW37" i="20" s="1"/>
  <c r="BT21" i="20" a="1"/>
  <c r="BT21" i="20" s="1"/>
  <c r="BT130" i="20" a="1"/>
  <c r="BT130" i="20" s="1"/>
  <c r="BZ130" i="20" s="1"/>
  <c r="BT106" i="20" a="1"/>
  <c r="BT106" i="20" s="1"/>
  <c r="BT57" i="20" a="1"/>
  <c r="BT57" i="20" s="1"/>
  <c r="BZ57" i="20" s="1"/>
  <c r="BT55" i="20" a="1"/>
  <c r="BT55" i="20" s="1"/>
  <c r="BW55" i="20" s="1"/>
  <c r="BT7" i="20" a="1"/>
  <c r="BT7" i="20" s="1"/>
  <c r="BZ7" i="20" s="1"/>
  <c r="BT245" i="20" a="1"/>
  <c r="BT245" i="20" s="1"/>
  <c r="BZ245" i="20" s="1"/>
  <c r="BT36" i="20" a="1"/>
  <c r="BT36" i="20" s="1"/>
  <c r="BW36" i="20" s="1"/>
  <c r="BT268" i="20" a="1"/>
  <c r="BT268" i="20" s="1"/>
  <c r="BZ268" i="20" s="1"/>
  <c r="BZ179" i="20"/>
  <c r="BT212" i="20" a="1"/>
  <c r="BT212" i="20" s="1"/>
  <c r="BZ212" i="20" s="1"/>
  <c r="BT146" i="20" a="1"/>
  <c r="BT146" i="20" s="1"/>
  <c r="BT118" i="20" a="1"/>
  <c r="BT118" i="20" s="1"/>
  <c r="BZ118" i="20" s="1"/>
  <c r="BT115" i="20" a="1"/>
  <c r="BT115" i="20" s="1"/>
  <c r="BW115" i="20" s="1"/>
  <c r="BT198" i="20" a="1"/>
  <c r="BT198" i="20" s="1"/>
  <c r="BZ198" i="20" s="1"/>
  <c r="BT197" i="20" a="1"/>
  <c r="BT197" i="20" s="1"/>
  <c r="BW197" i="20" s="1"/>
  <c r="BT150" i="20" a="1"/>
  <c r="BT150" i="20" s="1"/>
  <c r="BW150" i="20" s="1"/>
  <c r="BT269" i="20" a="1"/>
  <c r="BT269" i="20" s="1"/>
  <c r="BW269" i="20" s="1"/>
  <c r="BW209" i="20"/>
  <c r="BT166" i="20" a="1"/>
  <c r="BT166" i="20" s="1"/>
  <c r="BT157" i="20" a="1"/>
  <c r="BT157" i="20" s="1"/>
  <c r="BZ157" i="20" s="1"/>
  <c r="BT151" i="20" a="1"/>
  <c r="BT151" i="20" s="1"/>
  <c r="BU151" i="20" s="1" a="1"/>
  <c r="BU151" i="20" s="1"/>
  <c r="BT86" i="20" a="1"/>
  <c r="BT86" i="20" s="1"/>
  <c r="BZ86" i="20" s="1"/>
  <c r="BW27" i="20"/>
  <c r="BW237" i="20"/>
  <c r="BZ237" i="20"/>
  <c r="BT63" i="20" a="1"/>
  <c r="BT63" i="20" s="1"/>
  <c r="BZ63" i="20" s="1"/>
  <c r="BT33" i="20" a="1"/>
  <c r="BT33" i="20" s="1"/>
  <c r="BT147" i="20" a="1"/>
  <c r="BT147" i="20" s="1"/>
  <c r="BU135" i="20" s="1" a="1"/>
  <c r="BU135" i="20" s="1"/>
  <c r="BT149" i="20" a="1"/>
  <c r="BT149" i="20" s="1"/>
  <c r="BT246" i="20" a="1"/>
  <c r="BT246" i="20" s="1"/>
  <c r="BT230" i="20" a="1"/>
  <c r="BT230" i="20" s="1"/>
  <c r="BZ230" i="20" s="1"/>
  <c r="BT116" i="20" a="1"/>
  <c r="BT116" i="20" s="1"/>
  <c r="BT206" i="20" a="1"/>
  <c r="BT206" i="20" s="1"/>
  <c r="BT200" i="20" a="1"/>
  <c r="BT200" i="20" s="1"/>
  <c r="BT35" i="20" a="1"/>
  <c r="BT35" i="20" s="1"/>
  <c r="BZ35" i="20" s="1"/>
  <c r="BT16" i="20" a="1"/>
  <c r="BT16" i="20" s="1"/>
  <c r="BW16" i="20" s="1"/>
  <c r="BW56" i="20"/>
  <c r="BT263" i="20" a="1"/>
  <c r="BT263" i="20" s="1"/>
  <c r="BZ263" i="20" s="1"/>
  <c r="BT261" i="20" a="1"/>
  <c r="BT261" i="20" s="1"/>
  <c r="BT227" i="20" a="1"/>
  <c r="BT227" i="20" s="1"/>
  <c r="BT226" i="20" a="1"/>
  <c r="BT226" i="20" s="1"/>
  <c r="BT205" i="20" a="1"/>
  <c r="BT205" i="20" s="1"/>
  <c r="BT219" i="20" a="1"/>
  <c r="BT219" i="20" s="1"/>
  <c r="BW219" i="20" s="1"/>
  <c r="BT134" i="20" a="1"/>
  <c r="BT134" i="20" s="1"/>
  <c r="BZ134" i="20" s="1"/>
  <c r="BT82" i="20" a="1"/>
  <c r="BT82" i="20" s="1"/>
  <c r="BZ82" i="20" s="1"/>
  <c r="BT218" i="20" a="1"/>
  <c r="BT218" i="20" s="1"/>
  <c r="BZ218" i="20" s="1"/>
  <c r="BT177" i="20" a="1"/>
  <c r="BT177" i="20" s="1"/>
  <c r="BT99" i="20" a="1"/>
  <c r="BT99" i="20" s="1"/>
  <c r="BZ99" i="20" s="1"/>
  <c r="BT92" i="20" a="1"/>
  <c r="BT92" i="20" s="1"/>
  <c r="BW92" i="20" s="1"/>
  <c r="BT72" i="20" a="1"/>
  <c r="BT72" i="20" s="1"/>
  <c r="BT29" i="20" a="1"/>
  <c r="BT29" i="20" s="1"/>
  <c r="BT202" i="20" a="1"/>
  <c r="BT202" i="20" s="1"/>
  <c r="BT96" i="20" a="1"/>
  <c r="BT96" i="20" s="1"/>
  <c r="BW96" i="20" s="1"/>
  <c r="BT53" i="20" a="1"/>
  <c r="BT53" i="20" s="1"/>
  <c r="BT44" i="20" a="1"/>
  <c r="BT44" i="20" s="1"/>
  <c r="BT253" i="20" a="1"/>
  <c r="BT253" i="20" s="1"/>
  <c r="BZ253" i="20" s="1"/>
  <c r="BT193" i="20" a="1"/>
  <c r="BT193" i="20" s="1"/>
  <c r="BZ193" i="20" s="1"/>
  <c r="BT192" i="20" a="1"/>
  <c r="BT192" i="20" s="1"/>
  <c r="BT228" i="20" a="1"/>
  <c r="BT228" i="20" s="1"/>
  <c r="BT161" i="20" a="1"/>
  <c r="BT161" i="20" s="1"/>
  <c r="BT142" i="20" a="1"/>
  <c r="BT142" i="20" s="1"/>
  <c r="BZ142" i="20" s="1"/>
  <c r="BT244" i="20" a="1"/>
  <c r="BT244" i="20" s="1"/>
  <c r="BW244" i="20" s="1"/>
  <c r="BT213" i="20" a="1"/>
  <c r="BT213" i="20" s="1"/>
  <c r="BZ213" i="20" s="1"/>
  <c r="BT165" i="20" a="1"/>
  <c r="BT165" i="20" s="1"/>
  <c r="BW165" i="20" s="1"/>
  <c r="BT128" i="20" a="1"/>
  <c r="BT128" i="20" s="1"/>
  <c r="BW41" i="20"/>
  <c r="BT107" i="20" a="1"/>
  <c r="BT107" i="20" s="1"/>
  <c r="BT58" i="20" a="1"/>
  <c r="BT58" i="20" s="1"/>
  <c r="BZ58" i="20" s="1"/>
  <c r="BT260" i="20" a="1"/>
  <c r="BT260" i="20" s="1"/>
  <c r="BT266" i="20" a="1"/>
  <c r="BT266" i="20" s="1"/>
  <c r="BZ266" i="20" s="1"/>
  <c r="BT121" i="20" a="1"/>
  <c r="BT121" i="20" s="1"/>
  <c r="BZ121" i="20" s="1"/>
  <c r="BT31" i="20" a="1"/>
  <c r="BT31" i="20" s="1"/>
  <c r="BT231" i="20" a="1"/>
  <c r="BT231" i="20" s="1"/>
  <c r="BT265" i="20" a="1"/>
  <c r="BT265" i="20" s="1"/>
  <c r="BW265" i="20" s="1"/>
  <c r="BW68" i="20"/>
  <c r="BT194" i="20" a="1"/>
  <c r="BT194" i="20" s="1"/>
  <c r="A94" i="13"/>
  <c r="A54" i="13"/>
  <c r="BT259" i="20" a="1"/>
  <c r="BT259" i="20" s="1"/>
  <c r="BZ259" i="20" s="1"/>
  <c r="BW179" i="20"/>
  <c r="BT257" i="20" a="1"/>
  <c r="BT257" i="20" s="1"/>
  <c r="BZ256" i="20"/>
  <c r="BW6" i="20"/>
  <c r="BT271" i="20" a="1"/>
  <c r="BT271" i="20" s="1"/>
  <c r="E34" i="13"/>
  <c r="BT267" i="20" a="1"/>
  <c r="BT267" i="20" s="1"/>
  <c r="BZ209" i="20"/>
  <c r="BW223" i="20"/>
  <c r="BU125" i="20" a="1"/>
  <c r="BU125" i="20" s="1"/>
  <c r="BT232" i="20" a="1"/>
  <c r="BT232" i="20" s="1"/>
  <c r="BU232" i="20" s="1" a="1"/>
  <c r="BU232" i="20" s="1"/>
  <c r="BT186" i="20" a="1"/>
  <c r="BT186" i="20" s="1"/>
  <c r="E76" i="13"/>
  <c r="BZ135" i="20"/>
  <c r="BW135" i="20"/>
  <c r="BT262" i="20" a="1"/>
  <c r="BT262" i="20" s="1"/>
  <c r="BZ236" i="20"/>
  <c r="BT163" i="20" a="1"/>
  <c r="BT163" i="20" s="1"/>
  <c r="BT270" i="20" a="1"/>
  <c r="BT270" i="20" s="1"/>
  <c r="BW250" i="20"/>
  <c r="BT243" i="20" a="1"/>
  <c r="BT243" i="20" s="1"/>
  <c r="BT235" i="20" a="1"/>
  <c r="BT235" i="20" s="1"/>
  <c r="BT214" i="20" a="1"/>
  <c r="BT214" i="20" s="1"/>
  <c r="BZ214" i="20" s="1"/>
  <c r="BT141" i="20" a="1"/>
  <c r="BT141" i="20" s="1"/>
  <c r="BT272" i="20" a="1"/>
  <c r="BT272" i="20" s="1"/>
  <c r="BT204" i="20" a="1"/>
  <c r="BT204" i="20" s="1"/>
  <c r="BU250" i="20" s="1" a="1"/>
  <c r="BU250" i="20" s="1"/>
  <c r="BT152" i="20" a="1"/>
  <c r="BT152" i="20" s="1"/>
  <c r="BT207" i="20" a="1"/>
  <c r="BT207" i="20" s="1"/>
  <c r="BT189" i="20" a="1"/>
  <c r="BT189" i="20" s="1"/>
  <c r="BT178" i="20" a="1"/>
  <c r="BT178" i="20" s="1"/>
  <c r="BT196" i="20" a="1"/>
  <c r="BT196" i="20" s="1"/>
  <c r="BT137" i="20" a="1"/>
  <c r="BT137" i="20" s="1"/>
  <c r="BT81" i="20" a="1"/>
  <c r="BT81" i="20" s="1"/>
  <c r="BT17" i="20" a="1"/>
  <c r="BT17" i="20" s="1"/>
  <c r="BU179" i="20" l="1" a="1"/>
  <c r="BU179" i="20" s="1"/>
  <c r="BZ71" i="20"/>
  <c r="BW102" i="20"/>
  <c r="BW23" i="20"/>
  <c r="BU209" i="20" a="1"/>
  <c r="BU209" i="20" s="1"/>
  <c r="BU23" i="20" a="1"/>
  <c r="BU23" i="20" s="1"/>
  <c r="BZ201" i="20"/>
  <c r="BU145" i="20" a="1"/>
  <c r="BU145" i="20" s="1"/>
  <c r="BU129" i="20" a="1"/>
  <c r="BU129" i="20" s="1"/>
  <c r="BU69" i="20" a="1"/>
  <c r="BU69" i="20" s="1"/>
  <c r="BZ69" i="20"/>
  <c r="BZ67" i="20"/>
  <c r="BZ170" i="20"/>
  <c r="BZ11" i="20"/>
  <c r="BZ171" i="20"/>
  <c r="BU8" i="20" a="1"/>
  <c r="BU8" i="20" s="1"/>
  <c r="BW145" i="20"/>
  <c r="BU49" i="20" a="1"/>
  <c r="BU49" i="20" s="1"/>
  <c r="BW173" i="20"/>
  <c r="BW203" i="20"/>
  <c r="BW123" i="20"/>
  <c r="BU108" i="20" a="1"/>
  <c r="BU108" i="20" s="1"/>
  <c r="BW88" i="20"/>
  <c r="BZ49" i="20"/>
  <c r="BZ70" i="20"/>
  <c r="BU171" i="20" a="1"/>
  <c r="BU171" i="20" s="1"/>
  <c r="BU41" i="20" a="1"/>
  <c r="BU41" i="20" s="1"/>
  <c r="BU59" i="20" a="1"/>
  <c r="BU59" i="20" s="1"/>
  <c r="BZ60" i="20"/>
  <c r="BU40" i="20" a="1"/>
  <c r="BU40" i="20" s="1"/>
  <c r="BW50" i="20"/>
  <c r="BZ13" i="20"/>
  <c r="BU199" i="20" a="1"/>
  <c r="BU199" i="20" s="1"/>
  <c r="BZ42" i="20"/>
  <c r="BW5" i="20"/>
  <c r="BW239" i="20"/>
  <c r="BZ242" i="20"/>
  <c r="BZ233" i="20"/>
  <c r="BU77" i="20" a="1"/>
  <c r="BU77" i="20" s="1"/>
  <c r="BU211" i="20" a="1"/>
  <c r="BU211" i="20" s="1"/>
  <c r="BU246" i="20" a="1"/>
  <c r="BU246" i="20" s="1"/>
  <c r="BZ110" i="20"/>
  <c r="BW40" i="20"/>
  <c r="BZ211" i="20"/>
  <c r="BU122" i="20" a="1"/>
  <c r="BU122" i="20" s="1"/>
  <c r="BZ26" i="20"/>
  <c r="BU42" i="20" a="1"/>
  <c r="BU42" i="20" s="1"/>
  <c r="BZ59" i="20"/>
  <c r="BZ115" i="20"/>
  <c r="BZ111" i="20"/>
  <c r="BU73" i="20" a="1"/>
  <c r="BU73" i="20" s="1"/>
  <c r="BW117" i="20"/>
  <c r="BU30" i="20" a="1"/>
  <c r="BU30" i="20" s="1"/>
  <c r="BU103" i="20" a="1"/>
  <c r="BU103" i="20" s="1"/>
  <c r="BU234" i="20" a="1"/>
  <c r="BU234" i="20" s="1"/>
  <c r="BZ9" i="20"/>
  <c r="BW160" i="20"/>
  <c r="BU239" i="20" a="1"/>
  <c r="BU239" i="20" s="1"/>
  <c r="BZ155" i="20"/>
  <c r="BU9" i="20" a="1"/>
  <c r="BU9" i="20" s="1"/>
  <c r="BW130" i="20"/>
  <c r="BW185" i="20"/>
  <c r="BZ188" i="20"/>
  <c r="BW172" i="20"/>
  <c r="BU225" i="20" a="1"/>
  <c r="BU225" i="20" s="1"/>
  <c r="BU260" i="20" a="1"/>
  <c r="BU260" i="20" s="1"/>
  <c r="BU177" i="20" a="1"/>
  <c r="BU177" i="20" s="1"/>
  <c r="BU123" i="20" a="1"/>
  <c r="BU123" i="20" s="1"/>
  <c r="BU136" i="20" a="1"/>
  <c r="BU136" i="20" s="1"/>
  <c r="BW77" i="20"/>
  <c r="BZ101" i="20"/>
  <c r="BU101" i="20" a="1"/>
  <c r="BU101" i="20" s="1"/>
  <c r="BU215" i="20" a="1"/>
  <c r="BU215" i="20" s="1"/>
  <c r="BW190" i="20"/>
  <c r="BW225" i="20"/>
  <c r="BU221" i="20" a="1"/>
  <c r="BU221" i="20" s="1"/>
  <c r="BW89" i="20"/>
  <c r="BU252" i="20" a="1"/>
  <c r="BU252" i="20" s="1"/>
  <c r="BW63" i="20"/>
  <c r="BU184" i="20" a="1"/>
  <c r="BU184" i="20" s="1"/>
  <c r="BU212" i="20" a="1"/>
  <c r="BU212" i="20" s="1"/>
  <c r="BW45" i="20"/>
  <c r="BZ175" i="20"/>
  <c r="BU90" i="20" a="1"/>
  <c r="BU90" i="20" s="1"/>
  <c r="BU117" i="20" a="1"/>
  <c r="BU117" i="20" s="1"/>
  <c r="BW212" i="20"/>
  <c r="BZ64" i="20"/>
  <c r="BW20" i="20"/>
  <c r="BU127" i="20" a="1"/>
  <c r="BU127" i="20" s="1"/>
  <c r="BU120" i="20" a="1"/>
  <c r="BU120" i="20" s="1"/>
  <c r="BW54" i="20"/>
  <c r="BZ76" i="20"/>
  <c r="BU161" i="20" a="1"/>
  <c r="BU161" i="20" s="1"/>
  <c r="BW191" i="20"/>
  <c r="BZ184" i="20"/>
  <c r="BU144" i="20" a="1"/>
  <c r="BU144" i="20" s="1"/>
  <c r="BW120" i="20"/>
  <c r="BZ234" i="20"/>
  <c r="BW144" i="20"/>
  <c r="BU162" i="20" a="1"/>
  <c r="BU162" i="20" s="1"/>
  <c r="BZ75" i="20"/>
  <c r="BZ114" i="20"/>
  <c r="BU248" i="20" a="1"/>
  <c r="BU248" i="20" s="1"/>
  <c r="BU256" i="20" a="1"/>
  <c r="BU256" i="20" s="1"/>
  <c r="BZ38" i="20"/>
  <c r="BU6" i="20" a="1"/>
  <c r="BU6" i="20" s="1"/>
  <c r="BZ127" i="20"/>
  <c r="BU208" i="20" a="1"/>
  <c r="BU208" i="20" s="1"/>
  <c r="BW138" i="20"/>
  <c r="BU185" i="20" a="1"/>
  <c r="BU185" i="20" s="1"/>
  <c r="BU146" i="20" a="1"/>
  <c r="BU146" i="20" s="1"/>
  <c r="BU54" i="20" a="1"/>
  <c r="BU54" i="20" s="1"/>
  <c r="BZ144" i="20"/>
  <c r="BU25" i="20" a="1"/>
  <c r="BU25" i="20" s="1"/>
  <c r="BU138" i="20" a="1"/>
  <c r="BU138" i="20" s="1"/>
  <c r="BU38" i="20" a="1"/>
  <c r="BU38" i="20" s="1"/>
  <c r="BU111" i="20" a="1"/>
  <c r="BU111" i="20" s="1"/>
  <c r="BU100" i="20" a="1"/>
  <c r="BU100" i="20" s="1"/>
  <c r="BU170" i="20" a="1"/>
  <c r="BU170" i="20" s="1"/>
  <c r="BW34" i="20"/>
  <c r="BU33" i="20" a="1"/>
  <c r="BU33" i="20" s="1"/>
  <c r="BW251" i="20"/>
  <c r="BW248" i="20"/>
  <c r="BU53" i="20" a="1"/>
  <c r="BU53" i="20" s="1"/>
  <c r="BZ52" i="20"/>
  <c r="BZ269" i="20"/>
  <c r="BU106" i="20" a="1"/>
  <c r="BU106" i="20" s="1"/>
  <c r="BU12" i="20" a="1"/>
  <c r="BU12" i="20" s="1"/>
  <c r="BU114" i="20" a="1"/>
  <c r="BU114" i="20" s="1"/>
  <c r="BZ16" i="20"/>
  <c r="BU228" i="20" a="1"/>
  <c r="BU228" i="20" s="1"/>
  <c r="BW90" i="20"/>
  <c r="BZ103" i="20"/>
  <c r="BW230" i="20"/>
  <c r="BW129" i="20"/>
  <c r="BW24" i="20"/>
  <c r="BZ254" i="20"/>
  <c r="BU269" i="20" a="1"/>
  <c r="BU269" i="20" s="1"/>
  <c r="BW136" i="20"/>
  <c r="BU158" i="20" a="1"/>
  <c r="BU158" i="20" s="1"/>
  <c r="BZ98" i="20"/>
  <c r="BU188" i="20" a="1"/>
  <c r="BU188" i="20" s="1"/>
  <c r="BU156" i="20" a="1"/>
  <c r="BU156" i="20" s="1"/>
  <c r="BZ210" i="20"/>
  <c r="BU242" i="20" a="1"/>
  <c r="BU242" i="20" s="1"/>
  <c r="BU229" i="20" a="1"/>
  <c r="BU229" i="20" s="1"/>
  <c r="BZ139" i="20"/>
  <c r="BZ187" i="20"/>
  <c r="BU76" i="20" a="1"/>
  <c r="BU76" i="20" s="1"/>
  <c r="BZ229" i="20"/>
  <c r="BU139" i="20" a="1"/>
  <c r="BU139" i="20" s="1"/>
  <c r="BZ12" i="20"/>
  <c r="BW15" i="20"/>
  <c r="BW258" i="20"/>
  <c r="BW12" i="20"/>
  <c r="BW124" i="20"/>
  <c r="BW245" i="20"/>
  <c r="BW94" i="20"/>
  <c r="BU68" i="20" a="1"/>
  <c r="BU68" i="20" s="1"/>
  <c r="BW174" i="20"/>
  <c r="BW106" i="20"/>
  <c r="BU28" i="20" a="1"/>
  <c r="BU28" i="20" s="1"/>
  <c r="BU174" i="20" a="1"/>
  <c r="BU174" i="20" s="1"/>
  <c r="BZ80" i="20"/>
  <c r="BW28" i="20"/>
  <c r="BZ8" i="20"/>
  <c r="BU249" i="20" a="1"/>
  <c r="BU249" i="20" s="1"/>
  <c r="BU112" i="20" a="1"/>
  <c r="BU112" i="20" s="1"/>
  <c r="BU110" i="20" a="1"/>
  <c r="BU110" i="20" s="1"/>
  <c r="BZ84" i="20"/>
  <c r="BW109" i="20"/>
  <c r="BZ148" i="20"/>
  <c r="BU109" i="20" a="1"/>
  <c r="BU109" i="20" s="1"/>
  <c r="BU48" i="20" a="1"/>
  <c r="BU48" i="20" s="1"/>
  <c r="BW84" i="20"/>
  <c r="BU233" i="20" a="1"/>
  <c r="BU233" i="20" s="1"/>
  <c r="BU247" i="20" a="1"/>
  <c r="BU247" i="20" s="1"/>
  <c r="BZ19" i="20"/>
  <c r="BW169" i="20"/>
  <c r="BU56" i="20" a="1"/>
  <c r="BU56" i="20" s="1"/>
  <c r="BU39" i="20" a="1"/>
  <c r="BU39" i="20" s="1"/>
  <c r="BW85" i="20"/>
  <c r="BU10" i="20" a="1"/>
  <c r="BU10" i="20" s="1"/>
  <c r="BZ247" i="20"/>
  <c r="BU132" i="20" a="1"/>
  <c r="BU132" i="20" s="1"/>
  <c r="BZ55" i="20"/>
  <c r="BU74" i="20" a="1"/>
  <c r="BU74" i="20" s="1"/>
  <c r="BU238" i="20" a="1"/>
  <c r="BU238" i="20" s="1"/>
  <c r="BU84" i="20" a="1"/>
  <c r="BU84" i="20" s="1"/>
  <c r="BZ208" i="20"/>
  <c r="BU190" i="20" a="1"/>
  <c r="BU190" i="20" s="1"/>
  <c r="BZ222" i="20"/>
  <c r="BW121" i="20"/>
  <c r="BU102" i="20" a="1"/>
  <c r="BU102" i="20" s="1"/>
  <c r="BZ85" i="20"/>
  <c r="BW241" i="20"/>
  <c r="BU187" i="20" a="1"/>
  <c r="BU187" i="20" s="1"/>
  <c r="BW35" i="20"/>
  <c r="BW151" i="20"/>
  <c r="BU85" i="20" a="1"/>
  <c r="BU85" i="20" s="1"/>
  <c r="BW112" i="20"/>
  <c r="BW168" i="20"/>
  <c r="BU241" i="20" a="1"/>
  <c r="BU241" i="20" s="1"/>
  <c r="BZ156" i="20"/>
  <c r="BU98" i="20" a="1"/>
  <c r="BU98" i="20" s="1"/>
  <c r="BU31" i="20" a="1"/>
  <c r="BU31" i="20" s="1"/>
  <c r="BU26" i="20" a="1"/>
  <c r="BU26" i="20" s="1"/>
  <c r="BZ158" i="20"/>
  <c r="BZ159" i="20"/>
  <c r="BU143" i="20" a="1"/>
  <c r="BU143" i="20" s="1"/>
  <c r="BW153" i="20"/>
  <c r="BU121" i="20" a="1"/>
  <c r="BU121" i="20" s="1"/>
  <c r="BZ260" i="20"/>
  <c r="BU160" i="20" a="1"/>
  <c r="BU160" i="20" s="1"/>
  <c r="BU113" i="20" a="1"/>
  <c r="BU113" i="20" s="1"/>
  <c r="BU50" i="20" a="1"/>
  <c r="BU50" i="20" s="1"/>
  <c r="BU62" i="20" a="1"/>
  <c r="BU62" i="20" s="1"/>
  <c r="BZ220" i="20"/>
  <c r="BZ10" i="20"/>
  <c r="BU222" i="20" a="1"/>
  <c r="BU222" i="20" s="1"/>
  <c r="BU80" i="20" a="1"/>
  <c r="BU80" i="20" s="1"/>
  <c r="BU66" i="20" a="1"/>
  <c r="BU66" i="20" s="1"/>
  <c r="BU70" i="20" a="1"/>
  <c r="BU70" i="20" s="1"/>
  <c r="BZ151" i="20"/>
  <c r="BW87" i="20"/>
  <c r="BZ62" i="20"/>
  <c r="BW220" i="20"/>
  <c r="BU201" i="20" a="1"/>
  <c r="BU201" i="20" s="1"/>
  <c r="BU172" i="20" a="1"/>
  <c r="BU172" i="20" s="1"/>
  <c r="BU255" i="20" a="1"/>
  <c r="BU255" i="20" s="1"/>
  <c r="BW43" i="20"/>
  <c r="BZ43" i="20"/>
  <c r="BU183" i="20" a="1"/>
  <c r="BU183" i="20" s="1"/>
  <c r="BU89" i="20" a="1"/>
  <c r="BU89" i="20" s="1"/>
  <c r="BU159" i="20" a="1"/>
  <c r="BU159" i="20" s="1"/>
  <c r="BU61" i="20" a="1"/>
  <c r="BU61" i="20" s="1"/>
  <c r="BW164" i="20"/>
  <c r="BU83" i="20" a="1"/>
  <c r="BU83" i="20" s="1"/>
  <c r="BU104" i="20" a="1"/>
  <c r="BU104" i="20" s="1"/>
  <c r="BU78" i="20" a="1"/>
  <c r="BU78" i="20" s="1"/>
  <c r="BU5" i="20" a="1"/>
  <c r="BU5" i="20" s="1"/>
  <c r="BU107" i="20" a="1"/>
  <c r="BU107" i="20" s="1"/>
  <c r="BW140" i="20"/>
  <c r="BU166" i="20" a="1"/>
  <c r="BU166" i="20" s="1"/>
  <c r="BU140" i="20" a="1"/>
  <c r="BU140" i="20" s="1"/>
  <c r="BU165" i="20" a="1"/>
  <c r="BU165" i="20" s="1"/>
  <c r="BU169" i="20" a="1"/>
  <c r="BU169" i="20" s="1"/>
  <c r="BU157" i="20" a="1"/>
  <c r="BU157" i="20" s="1"/>
  <c r="BW253" i="20"/>
  <c r="BZ22" i="20"/>
  <c r="BW74" i="20"/>
  <c r="BW73" i="20"/>
  <c r="BW215" i="20"/>
  <c r="BW263" i="20"/>
  <c r="BU173" i="20" a="1"/>
  <c r="BU173" i="20" s="1"/>
  <c r="BZ240" i="20"/>
  <c r="BW51" i="20"/>
  <c r="BW105" i="20"/>
  <c r="BU91" i="20" a="1"/>
  <c r="BU91" i="20" s="1"/>
  <c r="BU32" i="20" a="1"/>
  <c r="BU32" i="20" s="1"/>
  <c r="BU15" i="20" a="1"/>
  <c r="BU15" i="20" s="1"/>
  <c r="BZ36" i="20"/>
  <c r="BU22" i="20" a="1"/>
  <c r="BU22" i="20" s="1"/>
  <c r="BZ73" i="20"/>
  <c r="BU245" i="20" a="1"/>
  <c r="BU245" i="20" s="1"/>
  <c r="BW119" i="20"/>
  <c r="BZ74" i="20"/>
  <c r="BU134" i="20" a="1"/>
  <c r="BU134" i="20" s="1"/>
  <c r="BU253" i="20" a="1"/>
  <c r="BU253" i="20" s="1"/>
  <c r="BW252" i="20"/>
  <c r="BU128" i="20" a="1"/>
  <c r="BU128" i="20" s="1"/>
  <c r="BZ219" i="20"/>
  <c r="BZ48" i="20"/>
  <c r="BU36" i="20" a="1"/>
  <c r="BU36" i="20" s="1"/>
  <c r="BW7" i="20"/>
  <c r="BW113" i="20"/>
  <c r="BW224" i="20"/>
  <c r="BU210" i="20" a="1"/>
  <c r="BU210" i="20" s="1"/>
  <c r="BU116" i="20" a="1"/>
  <c r="BU116" i="20" s="1"/>
  <c r="BW162" i="20"/>
  <c r="BU105" i="20" a="1"/>
  <c r="BU105" i="20" s="1"/>
  <c r="BU182" i="20" a="1"/>
  <c r="BU182" i="20" s="1"/>
  <c r="BU7" i="20" a="1"/>
  <c r="BU7" i="20" s="1"/>
  <c r="BW118" i="20"/>
  <c r="BU217" i="20" a="1"/>
  <c r="BU217" i="20" s="1"/>
  <c r="BU21" i="20" a="1"/>
  <c r="BU21" i="20" s="1"/>
  <c r="BW131" i="20"/>
  <c r="BZ165" i="20"/>
  <c r="BZ244" i="20"/>
  <c r="BW183" i="20"/>
  <c r="BZ183" i="20"/>
  <c r="BZ255" i="20"/>
  <c r="BU35" i="20" a="1"/>
  <c r="BU35" i="20" s="1"/>
  <c r="BU258" i="20" a="1"/>
  <c r="BU258" i="20" s="1"/>
  <c r="BU94" i="20" a="1"/>
  <c r="BU94" i="20" s="1"/>
  <c r="BU254" i="20" a="1"/>
  <c r="BU254" i="20" s="1"/>
  <c r="BU65" i="20" a="1"/>
  <c r="BU65" i="20" s="1"/>
  <c r="BU64" i="20" a="1"/>
  <c r="BU64" i="20" s="1"/>
  <c r="BW157" i="20"/>
  <c r="BU268" i="20" a="1"/>
  <c r="BU268" i="20" s="1"/>
  <c r="BW53" i="20"/>
  <c r="BU67" i="20" a="1"/>
  <c r="BU67" i="20" s="1"/>
  <c r="BU154" i="20" a="1"/>
  <c r="BU154" i="20" s="1"/>
  <c r="BW154" i="20"/>
  <c r="BU18" i="20" a="1"/>
  <c r="BU18" i="20" s="1"/>
  <c r="BW65" i="20"/>
  <c r="BU27" i="20" a="1"/>
  <c r="BU27" i="20" s="1"/>
  <c r="BU133" i="20" a="1"/>
  <c r="BU133" i="20" s="1"/>
  <c r="BU126" i="20" a="1"/>
  <c r="BU126" i="20" s="1"/>
  <c r="BZ133" i="20"/>
  <c r="BW18" i="20"/>
  <c r="BU176" i="20" a="1"/>
  <c r="BU176" i="20" s="1"/>
  <c r="BW176" i="20"/>
  <c r="BU99" i="20" a="1"/>
  <c r="BU99" i="20" s="1"/>
  <c r="BZ79" i="20"/>
  <c r="BW86" i="20"/>
  <c r="BW167" i="20"/>
  <c r="BW66" i="20"/>
  <c r="BU148" i="20" a="1"/>
  <c r="BU148" i="20" s="1"/>
  <c r="BU19" i="20" a="1"/>
  <c r="BU19" i="20" s="1"/>
  <c r="BU251" i="20" a="1"/>
  <c r="BU251" i="20" s="1"/>
  <c r="BU47" i="20" a="1"/>
  <c r="BU47" i="20" s="1"/>
  <c r="BW181" i="20"/>
  <c r="BU79" i="20" a="1"/>
  <c r="BU79" i="20" s="1"/>
  <c r="BZ221" i="20"/>
  <c r="BW217" i="20"/>
  <c r="BU264" i="20" a="1"/>
  <c r="BU264" i="20" s="1"/>
  <c r="BZ264" i="20"/>
  <c r="BU195" i="20" a="1"/>
  <c r="BU195" i="20" s="1"/>
  <c r="BW47" i="20"/>
  <c r="BU213" i="20" a="1"/>
  <c r="BU213" i="20" s="1"/>
  <c r="BW221" i="20"/>
  <c r="BU118" i="20" a="1"/>
  <c r="BU118" i="20" s="1"/>
  <c r="BZ195" i="20"/>
  <c r="BW122" i="20"/>
  <c r="BZ122" i="20"/>
  <c r="BW260" i="20"/>
  <c r="BU75" i="20" a="1"/>
  <c r="BU75" i="20" s="1"/>
  <c r="BU34" i="20" a="1"/>
  <c r="BU34" i="20" s="1"/>
  <c r="BW57" i="20"/>
  <c r="BZ32" i="20"/>
  <c r="BZ166" i="20"/>
  <c r="BU220" i="20" a="1"/>
  <c r="BU220" i="20" s="1"/>
  <c r="BW249" i="20"/>
  <c r="BW213" i="20"/>
  <c r="BU197" i="20" a="1"/>
  <c r="BU197" i="20" s="1"/>
  <c r="BU63" i="20" a="1"/>
  <c r="BU63" i="20" s="1"/>
  <c r="BZ21" i="20"/>
  <c r="BZ249" i="20"/>
  <c r="BU93" i="20" a="1"/>
  <c r="BU93" i="20" s="1"/>
  <c r="BZ106" i="20"/>
  <c r="BU124" i="20" a="1"/>
  <c r="BU124" i="20" s="1"/>
  <c r="BW146" i="20"/>
  <c r="BZ146" i="20"/>
  <c r="BZ197" i="20"/>
  <c r="BW268" i="20"/>
  <c r="BW21" i="20"/>
  <c r="BU261" i="20" a="1"/>
  <c r="BU261" i="20" s="1"/>
  <c r="BU57" i="20" a="1"/>
  <c r="BU57" i="20" s="1"/>
  <c r="BU150" i="20" a="1"/>
  <c r="BU150" i="20" s="1"/>
  <c r="BU198" i="20" a="1"/>
  <c r="BU198" i="20" s="1"/>
  <c r="BU20" i="20" a="1"/>
  <c r="BU20" i="20" s="1"/>
  <c r="BU192" i="20" a="1"/>
  <c r="BU192" i="20" s="1"/>
  <c r="BZ14" i="20"/>
  <c r="BZ126" i="20"/>
  <c r="BW126" i="20"/>
  <c r="BU181" i="20" a="1"/>
  <c r="BU181" i="20" s="1"/>
  <c r="BZ97" i="20"/>
  <c r="BU87" i="20" a="1"/>
  <c r="BU87" i="20" s="1"/>
  <c r="BW97" i="20"/>
  <c r="BW198" i="20"/>
  <c r="BW100" i="20"/>
  <c r="BU142" i="20" a="1"/>
  <c r="BU142" i="20" s="1"/>
  <c r="BZ37" i="20"/>
  <c r="BU97" i="20" a="1"/>
  <c r="BU97" i="20" s="1"/>
  <c r="BW44" i="20"/>
  <c r="BZ96" i="20"/>
  <c r="BU193" i="20" a="1"/>
  <c r="BU193" i="20" s="1"/>
  <c r="BW166" i="20"/>
  <c r="BW104" i="20"/>
  <c r="BW46" i="20"/>
  <c r="BW61" i="20"/>
  <c r="BZ61" i="20"/>
  <c r="BZ100" i="20"/>
  <c r="BW142" i="20"/>
  <c r="BU153" i="20" a="1"/>
  <c r="BU153" i="20" s="1"/>
  <c r="BU92" i="20" a="1"/>
  <c r="BU92" i="20" s="1"/>
  <c r="BZ92" i="20"/>
  <c r="BU24" i="20" a="1"/>
  <c r="BU24" i="20" s="1"/>
  <c r="BU130" i="20" a="1"/>
  <c r="BU130" i="20" s="1"/>
  <c r="BU55" i="20" a="1"/>
  <c r="BU55" i="20" s="1"/>
  <c r="BW226" i="20"/>
  <c r="BZ226" i="20"/>
  <c r="BU205" i="20" a="1"/>
  <c r="BU205" i="20" s="1"/>
  <c r="BW205" i="20"/>
  <c r="BZ228" i="20"/>
  <c r="BU200" i="20" a="1"/>
  <c r="BU200" i="20" s="1"/>
  <c r="BW200" i="20"/>
  <c r="BW82" i="20"/>
  <c r="BU82" i="20" a="1"/>
  <c r="BU82" i="20" s="1"/>
  <c r="BU131" i="20" a="1"/>
  <c r="BU131" i="20" s="1"/>
  <c r="BW134" i="20"/>
  <c r="BW206" i="20"/>
  <c r="BU206" i="20" a="1"/>
  <c r="BU206" i="20" s="1"/>
  <c r="BZ206" i="20"/>
  <c r="BU71" i="20" a="1"/>
  <c r="BU71" i="20" s="1"/>
  <c r="BU46" i="20" a="1"/>
  <c r="BU46" i="20" s="1"/>
  <c r="BW128" i="20"/>
  <c r="BZ128" i="20"/>
  <c r="BU51" i="20" a="1"/>
  <c r="BU51" i="20" s="1"/>
  <c r="BU115" i="20" a="1"/>
  <c r="BU115" i="20" s="1"/>
  <c r="BU226" i="20" a="1"/>
  <c r="BU226" i="20" s="1"/>
  <c r="BU60" i="20" a="1"/>
  <c r="BU60" i="20" s="1"/>
  <c r="BW228" i="20"/>
  <c r="BW266" i="20"/>
  <c r="BU147" i="20" a="1"/>
  <c r="BU147" i="20" s="1"/>
  <c r="BW193" i="20"/>
  <c r="BW202" i="20"/>
  <c r="BU202" i="20" a="1"/>
  <c r="BU202" i="20" s="1"/>
  <c r="BZ202" i="20"/>
  <c r="BU167" i="20" a="1"/>
  <c r="BU167" i="20" s="1"/>
  <c r="BZ177" i="20"/>
  <c r="BW177" i="20"/>
  <c r="BU168" i="20" a="1"/>
  <c r="BU168" i="20" s="1"/>
  <c r="BU52" i="20" a="1"/>
  <c r="BU52" i="20" s="1"/>
  <c r="BU37" i="20" a="1"/>
  <c r="BU37" i="20" s="1"/>
  <c r="BU44" i="20" a="1"/>
  <c r="BU44" i="20" s="1"/>
  <c r="BW147" i="20"/>
  <c r="BZ192" i="20"/>
  <c r="BU219" i="20" a="1"/>
  <c r="BU219" i="20" s="1"/>
  <c r="BU29" i="20" a="1"/>
  <c r="BU29" i="20" s="1"/>
  <c r="BW29" i="20"/>
  <c r="BZ29" i="20"/>
  <c r="BZ205" i="20"/>
  <c r="BU237" i="20" a="1"/>
  <c r="BU237" i="20" s="1"/>
  <c r="BU227" i="20" a="1"/>
  <c r="BU227" i="20" s="1"/>
  <c r="BZ227" i="20"/>
  <c r="BZ147" i="20"/>
  <c r="BW192" i="20"/>
  <c r="BW218" i="20"/>
  <c r="BU218" i="20" a="1"/>
  <c r="BU218" i="20" s="1"/>
  <c r="BU43" i="20" a="1"/>
  <c r="BU43" i="20" s="1"/>
  <c r="BU149" i="20" a="1"/>
  <c r="BU149" i="20" s="1"/>
  <c r="BZ149" i="20"/>
  <c r="BW149" i="20"/>
  <c r="BZ231" i="20"/>
  <c r="BU231" i="20" a="1"/>
  <c r="BU231" i="20" s="1"/>
  <c r="BU16" i="20" a="1"/>
  <c r="BU16" i="20" s="1"/>
  <c r="BZ44" i="20"/>
  <c r="BW204" i="20"/>
  <c r="BU88" i="20" a="1"/>
  <c r="BU88" i="20" s="1"/>
  <c r="BW58" i="20"/>
  <c r="BU58" i="20" a="1"/>
  <c r="BU58" i="20" s="1"/>
  <c r="BZ53" i="20"/>
  <c r="BU11" i="20" a="1"/>
  <c r="BU11" i="20" s="1"/>
  <c r="BW116" i="20"/>
  <c r="BZ116" i="20"/>
  <c r="BZ33" i="20"/>
  <c r="BW33" i="20"/>
  <c r="BW161" i="20"/>
  <c r="BU203" i="20" a="1"/>
  <c r="BU203" i="20" s="1"/>
  <c r="BW31" i="20"/>
  <c r="BZ31" i="20"/>
  <c r="BZ161" i="20"/>
  <c r="BW231" i="20"/>
  <c r="BW72" i="20"/>
  <c r="BZ72" i="20"/>
  <c r="BU72" i="20" a="1"/>
  <c r="BU72" i="20" s="1"/>
  <c r="BU263" i="20" a="1"/>
  <c r="BU263" i="20" s="1"/>
  <c r="BW227" i="20"/>
  <c r="BU95" i="20" a="1"/>
  <c r="BU95" i="20" s="1"/>
  <c r="BZ107" i="20"/>
  <c r="BW107" i="20"/>
  <c r="BU119" i="20" a="1"/>
  <c r="BU119" i="20" s="1"/>
  <c r="BW99" i="20"/>
  <c r="BU230" i="20" a="1"/>
  <c r="BU230" i="20" s="1"/>
  <c r="BU265" i="20" a="1"/>
  <c r="BU265" i="20" s="1"/>
  <c r="BZ265" i="20"/>
  <c r="BU86" i="20" a="1"/>
  <c r="BU86" i="20" s="1"/>
  <c r="BZ207" i="20"/>
  <c r="BU207" i="20" a="1"/>
  <c r="BU207" i="20" s="1"/>
  <c r="BW207" i="20"/>
  <c r="BU243" i="20" a="1"/>
  <c r="BU243" i="20" s="1"/>
  <c r="BZ243" i="20"/>
  <c r="BW17" i="20"/>
  <c r="BU17" i="20" a="1"/>
  <c r="BU17" i="20" s="1"/>
  <c r="BW141" i="20"/>
  <c r="BU141" i="20" a="1"/>
  <c r="BU141" i="20" s="1"/>
  <c r="BZ141" i="20"/>
  <c r="BU266" i="20" a="1"/>
  <c r="BU266" i="20" s="1"/>
  <c r="BU214" i="20" a="1"/>
  <c r="BU214" i="20" s="1"/>
  <c r="BW214" i="20"/>
  <c r="BZ17" i="20"/>
  <c r="BU180" i="20" a="1"/>
  <c r="BU180" i="20" s="1"/>
  <c r="BZ137" i="20"/>
  <c r="BW137" i="20"/>
  <c r="BU137" i="20" a="1"/>
  <c r="BU137" i="20" s="1"/>
  <c r="BZ163" i="20"/>
  <c r="BW163" i="20"/>
  <c r="BU163" i="20" a="1"/>
  <c r="BU163" i="20" s="1"/>
  <c r="BU164" i="20" a="1"/>
  <c r="BU164" i="20" s="1"/>
  <c r="BW235" i="20"/>
  <c r="BZ235" i="20"/>
  <c r="BU235" i="20" a="1"/>
  <c r="BU235" i="20" s="1"/>
  <c r="BU244" i="20" a="1"/>
  <c r="BU244" i="20" s="1"/>
  <c r="BU223" i="20" a="1"/>
  <c r="BU223" i="20" s="1"/>
  <c r="BW270" i="20"/>
  <c r="BU270" i="20" a="1"/>
  <c r="BU270" i="20" s="1"/>
  <c r="BZ196" i="20"/>
  <c r="BU196" i="20" a="1"/>
  <c r="BU196" i="20" s="1"/>
  <c r="BW196" i="20"/>
  <c r="BU216" i="20" a="1"/>
  <c r="BU216" i="20" s="1"/>
  <c r="BZ267" i="20"/>
  <c r="BU267" i="20" a="1"/>
  <c r="BU267" i="20" s="1"/>
  <c r="BW267" i="20"/>
  <c r="BU152" i="20" a="1"/>
  <c r="BU152" i="20" s="1"/>
  <c r="BZ152" i="20"/>
  <c r="BW152" i="20"/>
  <c r="BU155" i="20" a="1"/>
  <c r="BU155" i="20" s="1"/>
  <c r="BU13" i="20" a="1"/>
  <c r="BU13" i="20" s="1"/>
  <c r="BU204" i="20" a="1"/>
  <c r="BU204" i="20" s="1"/>
  <c r="BW81" i="20"/>
  <c r="BZ81" i="20"/>
  <c r="BU81" i="20" a="1"/>
  <c r="BU81" i="20" s="1"/>
  <c r="BW257" i="20"/>
  <c r="BU257" i="20" a="1"/>
  <c r="BU257" i="20" s="1"/>
  <c r="BZ272" i="20"/>
  <c r="BU96" i="20" a="1"/>
  <c r="BU96" i="20" s="1"/>
  <c r="BW243" i="20"/>
  <c r="BW262" i="20"/>
  <c r="BZ262" i="20"/>
  <c r="BU262" i="20" a="1"/>
  <c r="BU262" i="20" s="1"/>
  <c r="BZ186" i="20"/>
  <c r="BW186" i="20"/>
  <c r="BU186" i="20" a="1"/>
  <c r="BU186" i="20" s="1"/>
  <c r="BW272" i="20"/>
  <c r="BU272" i="20" a="1"/>
  <c r="BU272" i="20" s="1"/>
  <c r="BW178" i="20"/>
  <c r="BU178" i="20" a="1"/>
  <c r="BU178" i="20" s="1"/>
  <c r="BU224" i="20" a="1"/>
  <c r="BU224" i="20" s="1"/>
  <c r="BZ232" i="20"/>
  <c r="BU240" i="20" a="1"/>
  <c r="BU240" i="20" s="1"/>
  <c r="BZ189" i="20"/>
  <c r="BU189" i="20" a="1"/>
  <c r="BU189" i="20" s="1"/>
  <c r="BW189" i="20"/>
  <c r="BZ257" i="20"/>
  <c r="BU175" i="20" a="1"/>
  <c r="BU175" i="20" s="1"/>
  <c r="BW271" i="20"/>
  <c r="BU271" i="20" a="1"/>
  <c r="BU271" i="20" s="1"/>
  <c r="BZ271" i="20"/>
  <c r="BW259" i="20"/>
  <c r="BU259" i="20" a="1"/>
  <c r="BU259" i="20" s="1"/>
  <c r="BU191" i="20" a="1"/>
  <c r="BU191" i="20" s="1"/>
  <c r="BU194" i="20" a="1"/>
  <c r="BU194" i="20" s="1"/>
  <c r="BZ194" i="20"/>
  <c r="BU14" i="20" a="1"/>
  <c r="BU14" i="20" s="1"/>
  <c r="BW194" i="20"/>
  <c r="BU45" i="20" a="1"/>
  <c r="BU45" i="20" s="1"/>
  <c r="F30" i="21" l="1"/>
  <c r="E30" i="21"/>
  <c r="G30" i="21"/>
  <c r="D30" i="21"/>
  <c r="F29" i="21" l="1"/>
  <c r="G29" i="21"/>
  <c r="D29" i="21"/>
  <c r="E29"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tc={543F4303-4AEE-4F8A-901A-53A410F0E562}</author>
    <author>tc={759D5B69-9F13-4874-BFD8-75216582B13E}</author>
    <author>tc={2468BC04-C6EF-4E13-AB2F-FAB3722BB543}</author>
    <author>tc={D93DE4E3-8D66-46BF-BF8B-37A900546DD7}</author>
    <author>tc={ED21856A-1313-4546-9C4A-9DD6C8655811}</author>
    <author>tc={24CA3178-B820-4873-AF56-4B0A211AB3B6}</author>
    <author>tc={072B7DDC-CA32-403D-A530-40EA471C6B40}</author>
    <author>tc={1C2884EA-F6B9-46F2-888D-CE5DE1D17E98}</author>
    <author>tc={357364DD-B359-453F-BADB-C3AE5A6128FD}</author>
    <author>tc={E074A266-E4A9-4B3D-AE74-4E457A30A487}</author>
    <author>tc={A8533382-3963-45BB-AC7E-8F8776F3A3E6}</author>
    <author>tc={205D4084-A521-493B-9CE8-CE00732BFD6D}</author>
    <author>tc={C5598AB2-F548-4A34-929E-090EF608E841}</author>
    <author>tc={195AE8EA-BE60-443B-9EB3-36F0834F909D}</author>
    <author>tc={9A71BD84-43F4-484D-8DE7-49ED3D7C217B}</author>
    <author>tc={56CCFC79-6F23-46D9-AFE0-77071E9ABCB0}</author>
    <author>tc={F601256E-145B-496B-9FE6-06F90ADE42B9}</author>
    <author>tc={C9FBB4E6-9304-443D-859B-A2FCF4C976E6}</author>
    <author>tc={008EDE9F-3908-4DA8-B146-D3F067090F9D}</author>
    <author>tc={0EB61BE7-9F25-4D7F-B00F-A6E9FC477DC7}</author>
    <author>tc={5C52254B-BF40-4276-B761-0527DB3E678E}</author>
    <author>tc={6DC7A20B-A3DF-471F-BC07-341C375F47CB}</author>
  </authors>
  <commentList>
    <comment ref="AX4" authorId="0" shapeId="0" xr:uid="{543F4303-4AEE-4F8A-901A-53A410F0E562}">
      <text>
        <t>[Threaded comment]
Your version of Excel allows you to read this threaded comment; however, any edits to it will get removed if the file is opened in a newer version of Excel. Learn more: https://go.microsoft.com/fwlink/?linkid=870924
Comment:
    How do we capture leakage of this
Reply:
    Various leakage known</t>
      </text>
    </comment>
    <comment ref="AZ24" authorId="1" shapeId="0" xr:uid="{759D5B69-9F13-4874-BFD8-75216582B13E}">
      <text>
        <t>[Threaded comment]
Your version of Excel allows you to read this threaded comment; however, any edits to it will get removed if the file is opened in a newer version of Excel. Learn more: https://go.microsoft.com/fwlink/?linkid=870924
Comment:
    Where abouts?</t>
      </text>
    </comment>
    <comment ref="AZ74" authorId="2" shapeId="0" xr:uid="{2468BC04-C6EF-4E13-AB2F-FAB3722BB543}">
      <text>
        <t>[Threaded comment]
Your version of Excel allows you to read this threaded comment; however, any edits to it will get removed if the file is opened in a newer version of Excel. Learn more: https://go.microsoft.com/fwlink/?linkid=870924
Comment:
    Along eastern boundary of the site from road works</t>
      </text>
    </comment>
    <comment ref="AJ95" authorId="3" shapeId="0" xr:uid="{D93DE4E3-8D66-46BF-BF8B-37A900546DD7}">
      <text>
        <t>[Threaded comment]
Your version of Excel allows you to read this threaded comment; however, any edits to it will get removed if the file is opened in a newer version of Excel. Learn more: https://go.microsoft.com/fwlink/?linkid=870924
Comment:
    Manual addition based on PSI findings</t>
      </text>
    </comment>
    <comment ref="AT126" authorId="4" shapeId="0" xr:uid="{ED21856A-1313-4546-9C4A-9DD6C8655811}">
      <text>
        <t>[Threaded comment]
Your version of Excel allows you to read this threaded comment; however, any edits to it will get removed if the file is opened in a newer version of Excel. Learn more: https://go.microsoft.com/fwlink/?linkid=870924
Comment:
    Power station land rather than AusNet</t>
      </text>
    </comment>
    <comment ref="AT131" authorId="5" shapeId="0" xr:uid="{24CA3178-B820-4873-AF56-4B0A211AB3B6}">
      <text>
        <t>[Threaded comment]
Your version of Excel allows you to read this threaded comment; however, any edits to it will get removed if the file is opened in a newer version of Excel. Learn more: https://go.microsoft.com/fwlink/?linkid=870924
Comment:
    Drums</t>
      </text>
    </comment>
    <comment ref="AT143" authorId="6" shapeId="0" xr:uid="{072B7DDC-CA32-403D-A530-40EA471C6B40}">
      <text>
        <t>[Threaded comment]
Your version of Excel allows you to read this threaded comment; however, any edits to it will get removed if the file is opened in a newer version of Excel. Learn more: https://go.microsoft.com/fwlink/?linkid=870924
Comment:
    Drums</t>
      </text>
    </comment>
    <comment ref="AV143" authorId="7" shapeId="0" xr:uid="{1C2884EA-F6B9-46F2-888D-CE5DE1D17E98}">
      <text>
        <t>[Threaded comment]
Your version of Excel allows you to read this threaded comment; however, any edits to it will get removed if the file is opened in a newer version of Excel. Learn more: https://go.microsoft.com/fwlink/?linkid=870924
Comment:
    Emtpy????</t>
      </text>
    </comment>
    <comment ref="B178" authorId="8" shapeId="0" xr:uid="{357364DD-B359-453F-BADB-C3AE5A6128FD}">
      <text>
        <t>[Threaded comment]
Your version of Excel allows you to read this threaded comment; however, any edits to it will get removed if the file is opened in a newer version of Excel. Learn more: https://go.microsoft.com/fwlink/?linkid=870924
Comment:
    Upgrades to happen soonish</t>
      </text>
    </comment>
    <comment ref="AO199" authorId="9" shapeId="0" xr:uid="{E074A266-E4A9-4B3D-AE74-4E457A30A487}">
      <text>
        <t>[Threaded comment]
Your version of Excel allows you to read this threaded comment; however, any edits to it will get removed if the file is opened in a newer version of Excel. Learn more: https://go.microsoft.com/fwlink/?linkid=870924
Comment:
    2023 WSP report: batteries stores in leak proof containers</t>
      </text>
    </comment>
    <comment ref="BD199" authorId="10" shapeId="0" xr:uid="{A8533382-3963-45BB-AC7E-8F8776F3A3E6}">
      <text>
        <t>[Threaded comment]
Your version of Excel allows you to read this threaded comment; however, any edits to it will get removed if the file is opened in a newer version of Excel. Learn more: https://go.microsoft.com/fwlink/?linkid=870924
Comment:
    Signed affordavid saying buried asbestos is located at the premises</t>
      </text>
    </comment>
    <comment ref="BI199" authorId="11" shapeId="0" xr:uid="{205D4084-A521-493B-9CE8-CE00732BFD6D}">
      <text>
        <t>[Threaded comment]
Your version of Excel allows you to read this threaded comment; however, any edits to it will get removed if the file is opened in a newer version of Excel. Learn more: https://go.microsoft.com/fwlink/?linkid=870924
Comment:
    2023 (WSP): Lead in carpark soil/fill</t>
      </text>
    </comment>
    <comment ref="AS200" authorId="12" shapeId="0" xr:uid="{C5598AB2-F548-4A34-929E-090EF608E841}">
      <text>
        <t>[Threaded comment]
Your version of Excel allows you to read this threaded comment; however, any edits to it will get removed if the file is opened in a newer version of Excel. Learn more: https://go.microsoft.com/fwlink/?linkid=870924
Comment:
    PCB concentrations reported in a stockpile sample</t>
      </text>
    </comment>
    <comment ref="AV200" authorId="13" shapeId="0" xr:uid="{195AE8EA-BE60-443B-9EB3-36F0834F909D}">
      <text>
        <t>[Threaded comment]
Your version of Excel allows you to read this threaded comment; however, any edits to it will get removed if the file is opened in a newer version of Excel. Learn more: https://go.microsoft.com/fwlink/?linkid=870924
Comment:
    Former UST</t>
      </text>
    </comment>
    <comment ref="AZ200" authorId="14" shapeId="0" xr:uid="{9A71BD84-43F4-484D-8DE7-49ED3D7C217B}">
      <text>
        <t>[Threaded comment]
Your version of Excel allows you to read this threaded comment; however, any edits to it will get removed if the file is opened in a newer version of Excel. Learn more: https://go.microsoft.com/fwlink/?linkid=870924
Comment:
    1 stockpile with 9.7 mg/kg PCB's</t>
      </text>
    </comment>
    <comment ref="AJ233" authorId="15" shapeId="0" xr:uid="{56CCFC79-6F23-46D9-AFE0-77071E9ABCB0}">
      <text>
        <t>[Threaded comment]
Your version of Excel allows you to read this threaded comment; however, any edits to it will get removed if the file is opened in a newer version of Excel. Learn more: https://go.microsoft.com/fwlink/?linkid=870924
Comment:
    Updated based on site observations 2022/2023</t>
      </text>
    </comment>
    <comment ref="AT236" authorId="16" shapeId="0" xr:uid="{F601256E-145B-496B-9FE6-06F90ADE42B9}">
      <text>
        <t>[Threaded comment]
Your version of Excel allows you to read this threaded comment; however, any edits to it will get removed if the file is opened in a newer version of Excel. Learn more: https://go.microsoft.com/fwlink/?linkid=870924
Comment:
    Drums of oil</t>
      </text>
    </comment>
    <comment ref="BD236" authorId="17" shapeId="0" xr:uid="{C9FBB4E6-9304-443D-859B-A2FCF4C976E6}">
      <text>
        <t>[Threaded comment]
Your version of Excel allows you to read this threaded comment; however, any edits to it will get removed if the file is opened in a newer version of Excel. Learn more: https://go.microsoft.com/fwlink/?linkid=870924
Comment:
    2022-bonded asbestos
containing materials and asbestos bundled fibres (non-respirable) in soil within several test pits completed.</t>
      </text>
    </comment>
    <comment ref="BW236" authorId="18" shapeId="0" xr:uid="{008EDE9F-3908-4DA8-B146-D3F067090F9D}">
      <text>
        <t xml:space="preserve">[Threaded comment]
Your version of Excel allows you to read this threaded comment; however, any edits to it will get removed if the file is opened in a newer version of Excel. Learn more: https://go.microsoft.com/fwlink/?linkid=870924
Comment:
    Updated by DAB 18/11/22 on basis of review. </t>
      </text>
    </comment>
    <comment ref="BD237" authorId="19" shapeId="0" xr:uid="{0EB61BE7-9F25-4D7F-B00F-A6E9FC477DC7}">
      <text>
        <t>[Threaded comment]
Your version of Excel allows you to read this threaded comment; however, any edits to it will get removed if the file is opened in a newer version of Excel. Learn more: https://go.microsoft.com/fwlink/?linkid=870924
Comment:
    2022-bonded asbestos
containing materials and asbestos bundled fibres (non-respirable) in soil within several test pits completed.</t>
      </text>
    </comment>
    <comment ref="AZ266" authorId="20" shapeId="0" xr:uid="{5C52254B-BF40-4276-B761-0527DB3E678E}">
      <text>
        <t>[Threaded comment]
Your version of Excel allows you to read this threaded comment; however, any edits to it will get removed if the file is opened in a newer version of Excel. Learn more: https://go.microsoft.com/fwlink/?linkid=870924
Comment:
    Previously identified stockpiles since remove</t>
      </text>
    </comment>
    <comment ref="BM270" authorId="21" shapeId="0" xr:uid="{6DC7A20B-A3DF-471F-BC07-341C375F47CB}">
      <text>
        <t>[Threaded comment]
Your version of Excel allows you to read this threaded comment; however, any edits to it will get removed if the file is opened in a newer version of Excel. Learn more: https://go.microsoft.com/fwlink/?linkid=870924
Comment:
    Stockpiles</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<sst xmlns="http://schemas.openxmlformats.org/spreadsheetml/2006/main" count="13459" uniqueCount="2213">
  <si>
    <t>UST Removal, Validation, Environmental sampling and report</t>
  </si>
  <si>
    <t>C-I-C</t>
  </si>
  <si>
    <t>Bund Cleaning</t>
  </si>
  <si>
    <t>Opex</t>
  </si>
  <si>
    <t xml:space="preserve">Bund Integrity Check </t>
  </si>
  <si>
    <t>Holding tank clean out and liquid disposal (150kL liquid, 10kL sludge)</t>
  </si>
  <si>
    <t>GAC system fit out and annual carbon filter change (1 year)</t>
  </si>
  <si>
    <t>Septic Tank Service</t>
  </si>
  <si>
    <t>Puraceptor Service</t>
  </si>
  <si>
    <t>Install Puraceptor</t>
  </si>
  <si>
    <t>Install Hardstand (not transformer bund)</t>
  </si>
  <si>
    <t xml:space="preserve">Instal Holding Tank Alarm </t>
  </si>
  <si>
    <t xml:space="preserve">Cranbourne CBTS Drainage Reconfiguration </t>
  </si>
  <si>
    <t xml:space="preserve">Hazelwood Drainage Reconfiguration </t>
  </si>
  <si>
    <t>Install shut off valve</t>
  </si>
  <si>
    <t>Decommission and remove holding tank</t>
  </si>
  <si>
    <t>Install new/ temporary holding tank</t>
  </si>
  <si>
    <t>RY28</t>
  </si>
  <si>
    <t>RY29</t>
  </si>
  <si>
    <t>RY30</t>
  </si>
  <si>
    <t>RY31</t>
  </si>
  <si>
    <t>RY32</t>
  </si>
  <si>
    <t>Environmental</t>
  </si>
  <si>
    <t>Total Cost for Environmental Scope Items</t>
  </si>
  <si>
    <t xml:space="preserve">Cost provided by Consultant </t>
  </si>
  <si>
    <t>Number of Sites</t>
  </si>
  <si>
    <t xml:space="preserve">Assumptions: </t>
  </si>
  <si>
    <t>Design</t>
  </si>
  <si>
    <t>SPA Internal Costs</t>
  </si>
  <si>
    <t>Sub-Contractor Indirect Costs</t>
  </si>
  <si>
    <t>Nominal Risk Allowance</t>
  </si>
  <si>
    <t>DIRECT COSTS SUB-TOTAL</t>
  </si>
  <si>
    <t>Price from Quote</t>
  </si>
  <si>
    <t>Price</t>
  </si>
  <si>
    <t>Install Hardstand</t>
  </si>
  <si>
    <t>66kV Feeder  X &amp; Y Protection Scheme "X" Prot Type Siemens 7SL87 &amp; Y Prot GE Multilin L90 - Line Current Differential Relay</t>
  </si>
  <si>
    <t>Materials</t>
  </si>
  <si>
    <t>Materials for 66kV Feeder X &amp; Y Protection Scheme,</t>
  </si>
  <si>
    <t xml:space="preserve">Each </t>
  </si>
  <si>
    <t xml:space="preserve"> </t>
  </si>
  <si>
    <t>Cabling</t>
  </si>
  <si>
    <t>Secondary Cables for 66kV Feeder X &amp; Y Protection Scheme</t>
  </si>
  <si>
    <t>Earthing</t>
  </si>
  <si>
    <t>Cubicle Earthing</t>
  </si>
  <si>
    <t>Installation</t>
  </si>
  <si>
    <t>Protection Cabinet Installation</t>
  </si>
  <si>
    <t>Testing</t>
  </si>
  <si>
    <t>System Pre-test</t>
  </si>
  <si>
    <t xml:space="preserve">Hour </t>
  </si>
  <si>
    <t>System Commission</t>
  </si>
  <si>
    <t xml:space="preserve">Cost Structure for 66kV Bus Tie X &amp; Y Protection Scheme, "X" Prot / "Y" Prot, Protection &amp; control Panel Layout  </t>
  </si>
  <si>
    <t>Materials for 66kV Bus Tie X &amp; Y Protection Scheme, "X" Prot P145 / "Y" Prot SEL 351-6, Protection &amp; control Panel Layout  (Drawing No.T14/119/51/2 rev A dated 04/06/08)</t>
  </si>
  <si>
    <t>Secondary Cables for 66kV Bus Tie X &amp; Y Protection Scheme, "X" Prot P145 / "Y" Prot SEL 351-6, Protection &amp; control Panel Layout  (Drawing No.T14/119/51/16 rev A dated 04/06/08)</t>
  </si>
  <si>
    <t>Install</t>
  </si>
  <si>
    <t>Labour</t>
  </si>
  <si>
    <t>Tester Field Services - Secondary Tester NSG PD</t>
  </si>
  <si>
    <t>Commissioning</t>
  </si>
  <si>
    <t>Anti-Islanding Scheme Based on SMTS T2/752/786/2</t>
  </si>
  <si>
    <t>Material Anti-Islanding Scheme Based on SMTS T2/752/786/2</t>
  </si>
  <si>
    <t>Prot Cabinet Installation</t>
  </si>
  <si>
    <t>Secondary Cabling Anti-Islanding Scheme Based on SMTS T2/752/786/14</t>
  </si>
  <si>
    <t>Anti-Islanding Protection Testing</t>
  </si>
  <si>
    <t>Protection Panel - 66kV Cap Bank X&amp;Y Protection &amp; Control Cubicle  - T2/319/359/2</t>
  </si>
  <si>
    <t>Materials Only - 66kV Cap Bank Protection &amp; Control Scheme</t>
  </si>
  <si>
    <t>Secondary Cables - 66kV Cap Bank Prot &amp; Ctrl - T2/319/359/37</t>
  </si>
  <si>
    <t>Cadweld to Steelwork</t>
  </si>
  <si>
    <t>Conductor - 40 x 4mm Copper Flat Bar, Alloy C11000, half hard, full radius complying with AS/NZS 1567</t>
  </si>
  <si>
    <t>Metre</t>
  </si>
  <si>
    <t>Installation of Cubicles into Modular ZSS Buildings</t>
  </si>
  <si>
    <t>Site Testing</t>
  </si>
  <si>
    <t>Materials - 220kV CB Management (7VK87 + Multilin C60) Scheme</t>
  </si>
  <si>
    <t>Secondary Cables - 220kV 1 x CB Management Transformer Protection Panel</t>
  </si>
  <si>
    <t>Cadweld - Joint / Shot</t>
  </si>
  <si>
    <t xml:space="preserve">Set  </t>
  </si>
  <si>
    <t>Field Services - Secondary NSG PD</t>
  </si>
  <si>
    <t>Tray Truck - 3.5 tonne, 4m tray, incl travel 75kms</t>
  </si>
  <si>
    <t>Technical Services - Prot &amp; Measurement NSG PD</t>
  </si>
  <si>
    <t>Total Cost</t>
  </si>
  <si>
    <t>Assumptions: This is a high level scope</t>
  </si>
  <si>
    <t>Install a holding tank alarm</t>
  </si>
  <si>
    <t>Connect to secondary system</t>
  </si>
  <si>
    <t>Service and repair leaking transformers</t>
  </si>
  <si>
    <t>Clean bund surfaces and check bund integrity;</t>
  </si>
  <si>
    <t>Clean out oil and sediment from the puraceptor, and clean internal filters</t>
  </si>
  <si>
    <t xml:space="preserve">Review, reconfigure and update drainage at the site to rectify apparent design limitations resulting in overflow events. </t>
  </si>
  <si>
    <t xml:space="preserve">Hazelwood CBTS Drainage Reconfiguration </t>
  </si>
  <si>
    <t>Reconfigure and resolve drainage from transformer bunds and holding tank areas;</t>
  </si>
  <si>
    <t>Installation of granulated activated carbon (GAC) scrubbers to treat filtered water exiting a puraceptor.</t>
  </si>
  <si>
    <t>Install a shut off valve</t>
  </si>
  <si>
    <t>Testing &amp; Commissoning</t>
  </si>
  <si>
    <t>Decommission and removal of existing holding tank</t>
  </si>
  <si>
    <t>Dispose of existing holding tank</t>
  </si>
  <si>
    <t>Drain and clean holding tank</t>
  </si>
  <si>
    <t>Periodically inspect the existing holding tank to confirm that it remains functional</t>
  </si>
  <si>
    <t>Site Details</t>
  </si>
  <si>
    <t>Status Tracking</t>
  </si>
  <si>
    <t>Knowledge Base Relevant documentation</t>
  </si>
  <si>
    <r>
      <t xml:space="preserve">Likelihood of Contamination </t>
    </r>
    <r>
      <rPr>
        <b/>
        <sz val="11"/>
        <color rgb="FFFF0000"/>
        <rFont val="Aptos Narrow"/>
        <family val="2"/>
        <scheme val="minor"/>
      </rPr>
      <t>(drivers of likelihood rating highlighted in bold)</t>
    </r>
  </si>
  <si>
    <t>Oil Filled Equipment</t>
  </si>
  <si>
    <t>Site Hazards</t>
  </si>
  <si>
    <t>Consequence of Contamination</t>
  </si>
  <si>
    <t>Duty to Manage</t>
  </si>
  <si>
    <t>Duty to Notify</t>
  </si>
  <si>
    <t>Future Actions</t>
  </si>
  <si>
    <t>Knowledge Base - Relevant Documentation</t>
  </si>
  <si>
    <t>Historical Parameters - Retained for Information Purposes Only</t>
  </si>
  <si>
    <t>Note: Numbers in red reflect sites where controls are not applicable or not known</t>
  </si>
  <si>
    <t>Note: Where there is a leak score above 2.9, the maximum of the leak, and bunding rating is adopted (i.e. what is the measure of control if there is a leak). If below 2.9 the leak score is adopted (i.e. there must be a leak for there to be a risk).</t>
  </si>
  <si>
    <t>Impact Factor</t>
  </si>
  <si>
    <t>Drivers</t>
  </si>
  <si>
    <t>Denotes cost not assigned to item</t>
  </si>
  <si>
    <t>Denotes cost pending</t>
  </si>
  <si>
    <t>1 Low - 5 High</t>
  </si>
  <si>
    <t>Legacy / Known Issues</t>
  </si>
  <si>
    <t>Current Activities</t>
  </si>
  <si>
    <t>Site Type</t>
  </si>
  <si>
    <t>Site Name</t>
  </si>
  <si>
    <t>Site Number</t>
  </si>
  <si>
    <t>Region</t>
  </si>
  <si>
    <t>Site Address</t>
  </si>
  <si>
    <t xml:space="preserve">Special Parcel Identifier </t>
  </si>
  <si>
    <t>Latitude</t>
  </si>
  <si>
    <t>Longitude</t>
  </si>
  <si>
    <t>Site Owner</t>
  </si>
  <si>
    <t>Site Occupier</t>
  </si>
  <si>
    <t>Property Type</t>
  </si>
  <si>
    <t>Property Status</t>
  </si>
  <si>
    <t>Last AusNet Site Environmental Assessment Date</t>
  </si>
  <si>
    <t>Added to Enablon / Sharepoint</t>
  </si>
  <si>
    <t>AusNet: Date Last Assessed</t>
  </si>
  <si>
    <t>AusNet: Audit Lead</t>
  </si>
  <si>
    <t>Environmental Site Inspection</t>
  </si>
  <si>
    <t>PSI: Preliminary Site Investigation (or initial consulting reports)</t>
  </si>
  <si>
    <t>DSI: Detailed Site Investigation</t>
  </si>
  <si>
    <t>Site Environmental Management Plan</t>
  </si>
  <si>
    <t>Site Specific Risk Assessment or Audit</t>
  </si>
  <si>
    <t>EPA Report/Investigation</t>
  </si>
  <si>
    <t>Relevant Documents: Soft Copy</t>
  </si>
  <si>
    <t>Relevant Documents: Hard Copy</t>
  </si>
  <si>
    <t xml:space="preserve">Last Enviromental Assessment Date </t>
  </si>
  <si>
    <t>Confidence Factor</t>
  </si>
  <si>
    <t>Asset Age - oldest asset (years)</t>
  </si>
  <si>
    <t>Past Incidents</t>
  </si>
  <si>
    <t>Former Land Uses (i.e. on-site landfill &amp; historic filling activities) and existing impacts</t>
  </si>
  <si>
    <t xml:space="preserve">Status of Existing Controls
relating to former land uses and existing issues </t>
  </si>
  <si>
    <t>Status of existing controls relating to former land uses - Comments</t>
  </si>
  <si>
    <t>Infrastructure Risk Classicatiion (GeoEng 2002) - Prior to Upgrade program</t>
  </si>
  <si>
    <r>
      <t xml:space="preserve">Potential Contaminating Activities (i.e. ASTs, USTs, transformers, generators etc.)
</t>
    </r>
    <r>
      <rPr>
        <b/>
        <sz val="11"/>
        <color rgb="FFFF0000"/>
        <rFont val="Calibri"/>
        <family val="2"/>
      </rPr>
      <t>Needs correcting for other land uses also</t>
    </r>
  </si>
  <si>
    <t>Potential Contaminating Activities - Comments</t>
  </si>
  <si>
    <t>1) No.  Of Transformers or other oil filled equipment</t>
  </si>
  <si>
    <t>2) Oil Leak Condition</t>
  </si>
  <si>
    <t>3) Bunding Rating</t>
  </si>
  <si>
    <t>3b) Oil/water separator and shut off valve</t>
  </si>
  <si>
    <t>Control Score (Max of bunding and oil/water score)</t>
  </si>
  <si>
    <t xml:space="preserve">DB: Oil Filled Equipment Score
</t>
  </si>
  <si>
    <t>Status of Existing Controls relating to current activities</t>
  </si>
  <si>
    <t>EDPR:Oil Filled Equipment Score</t>
  </si>
  <si>
    <t>Comment</t>
  </si>
  <si>
    <r>
      <t xml:space="preserve">Likelihood of Contamination
</t>
    </r>
    <r>
      <rPr>
        <b/>
        <sz val="11"/>
        <color rgb="FFFF0000"/>
        <rFont val="Calibri"/>
        <family val="2"/>
      </rPr>
      <t>(Adopt highest)</t>
    </r>
  </si>
  <si>
    <t>PCB Oil (&gt; LOR)</t>
  </si>
  <si>
    <t>Mineral and/or hydraulic oil</t>
  </si>
  <si>
    <t>Batteries</t>
  </si>
  <si>
    <t>Fuel Storage / Generators</t>
  </si>
  <si>
    <t>Chemicals (i.e. herbicides, pesticides, solvents etc.)</t>
  </si>
  <si>
    <t>SF6 Gas Cylinders</t>
  </si>
  <si>
    <t>LPG Gas Assets / Cylinders</t>
  </si>
  <si>
    <t>Stockpiles</t>
  </si>
  <si>
    <t>On-site Septic Systems</t>
  </si>
  <si>
    <t>UST</t>
  </si>
  <si>
    <t>Landfilling</t>
  </si>
  <si>
    <t>Asbestos (in soil)</t>
  </si>
  <si>
    <t>On-Site Containment</t>
  </si>
  <si>
    <t>Default</t>
  </si>
  <si>
    <t>Mercury</t>
  </si>
  <si>
    <t>NAPL</t>
  </si>
  <si>
    <t>HIL/HSL Exceedances</t>
  </si>
  <si>
    <t>Lead Paint</t>
  </si>
  <si>
    <t>Deluge Systems</t>
  </si>
  <si>
    <t>Firefighting Foams</t>
  </si>
  <si>
    <t xml:space="preserve"> Environmental Impacts</t>
  </si>
  <si>
    <t>Human Health and Wellbeing</t>
  </si>
  <si>
    <t xml:space="preserve">Surrounding Land Users
</t>
  </si>
  <si>
    <t>Off-site Drainage Discharge (Y/N)</t>
  </si>
  <si>
    <t xml:space="preserve">Surrounding Groundwater Users
</t>
  </si>
  <si>
    <t>Existing GW Users within 500m</t>
  </si>
  <si>
    <r>
      <t xml:space="preserve">Surrounding Ecosystems
</t>
    </r>
    <r>
      <rPr>
        <b/>
        <sz val="11"/>
        <color rgb="FFFF0000"/>
        <rFont val="Calibri"/>
        <family val="2"/>
      </rPr>
      <t>(currently from site factor but can be refined based on each location)</t>
    </r>
  </si>
  <si>
    <t>Inherent Consequence of Contamination</t>
  </si>
  <si>
    <t>Updated Risk (based on findings from DtM and WQIP programs completed to date)</t>
  </si>
  <si>
    <t>Previous Risk Assessment  (All factors) MANUAL INPUT
Reference Purposes Only</t>
  </si>
  <si>
    <t>Column1</t>
  </si>
  <si>
    <t>Management Driver</t>
  </si>
  <si>
    <t>Comments</t>
  </si>
  <si>
    <t>Potential Notification Trigger</t>
  </si>
  <si>
    <t>Notification Driver</t>
  </si>
  <si>
    <t>Potential Stockpile Sampling</t>
  </si>
  <si>
    <t>Potential Drainage Assessment</t>
  </si>
  <si>
    <t>Recommended Actions</t>
  </si>
  <si>
    <t>Upgrades</t>
  </si>
  <si>
    <t>Upgrade - Comments</t>
  </si>
  <si>
    <t>Rebuild</t>
  </si>
  <si>
    <t>Rebuild - Comments</t>
  </si>
  <si>
    <t>Further Work Required</t>
  </si>
  <si>
    <t>Site Environmental Management Plan2</t>
  </si>
  <si>
    <t>Soft Copy Documents</t>
  </si>
  <si>
    <t>Hard copy documents</t>
  </si>
  <si>
    <t>EPA</t>
  </si>
  <si>
    <t xml:space="preserve">Site Condition Score
</t>
  </si>
  <si>
    <t>Site Condition Score (Rounded) 
LIKELIHOOD</t>
  </si>
  <si>
    <t>4) Current Use of Surrounding Land</t>
  </si>
  <si>
    <t>5) Site Factor and Waterways</t>
  </si>
  <si>
    <t>Relative Criticality Score (Average)</t>
  </si>
  <si>
    <t>Relative Criticality Score (Rounded)
CONSEQUENCE</t>
  </si>
  <si>
    <t>LAND CONTAMINATION RISK RATING</t>
  </si>
  <si>
    <t>ZSS RATING 2018</t>
  </si>
  <si>
    <t>Other notes</t>
  </si>
  <si>
    <r>
      <t xml:space="preserve">Transformer details (Red &lt; 1990)
</t>
    </r>
    <r>
      <rPr>
        <b/>
        <u/>
        <sz val="10"/>
        <rFont val="Arial"/>
        <family val="2"/>
      </rPr>
      <t>Station Service</t>
    </r>
  </si>
  <si>
    <t>Incidents</t>
  </si>
  <si>
    <t>Enablon/IMS Incidents</t>
  </si>
  <si>
    <t>Site Activity</t>
  </si>
  <si>
    <t>SF6 sources</t>
  </si>
  <si>
    <t>Gas cylinders</t>
  </si>
  <si>
    <t>Dust</t>
  </si>
  <si>
    <t>Spoil Stockpiles</t>
  </si>
  <si>
    <t>Noise</t>
  </si>
  <si>
    <t>Visual</t>
  </si>
  <si>
    <t>Odours</t>
  </si>
  <si>
    <t>Diesel Generators</t>
  </si>
  <si>
    <t>Waste</t>
  </si>
  <si>
    <t>Weeds</t>
  </si>
  <si>
    <t>Chemicals</t>
  </si>
  <si>
    <t>CO2 emissions</t>
  </si>
  <si>
    <t>Site information (from 2002)</t>
  </si>
  <si>
    <t>Buildings 2002</t>
  </si>
  <si>
    <t>PROJECTS (From Electricity Networks Works Program FY18-FY22)</t>
  </si>
  <si>
    <t>Asset Type</t>
  </si>
  <si>
    <t>Assessed by</t>
  </si>
  <si>
    <t>Site Environmental Risk Rating</t>
  </si>
  <si>
    <t>Condition Assessment (AusNet, Nov 2024)</t>
  </si>
  <si>
    <t>Remote site? (how to define) - outside of Greater Melbourne or regional centre</t>
  </si>
  <si>
    <t>Step 1: Validate Risk Ratings (is risk being driven by lack of information)</t>
  </si>
  <si>
    <t>Step 2: Identify the risk drivers that are resulting in the risk ratings (for example, condition of oil filled equipment, presence/ absence/ type of oil filled equipment bunding, type of technology being used)</t>
  </si>
  <si>
    <t>Step 3: Possible upgrades/ improvements to remove risk drivers/ reduce risk rating, description</t>
  </si>
  <si>
    <t xml:space="preserve">UST removal, validation, environmental sampling and report.
</t>
  </si>
  <si>
    <t>Bund cleaning (per site)</t>
  </si>
  <si>
    <t>Bund integrity check (per site)</t>
  </si>
  <si>
    <t xml:space="preserve">Transformer/ circuit breaker service, leak repair. Not Calculating. </t>
  </si>
  <si>
    <t xml:space="preserve">GAC system fit out and annual carbon filter change (1 year). </t>
  </si>
  <si>
    <t>Septic tank service</t>
  </si>
  <si>
    <t>Replace bunds from brick to concrete</t>
  </si>
  <si>
    <t>Install shut off valve.</t>
  </si>
  <si>
    <t>Hardstand install (not transformer bund)</t>
  </si>
  <si>
    <t>Drainage reconfiguration</t>
  </si>
  <si>
    <t>Puraceptor service</t>
  </si>
  <si>
    <t>Containnated Soil</t>
  </si>
  <si>
    <t>Holding tank alarm</t>
  </si>
  <si>
    <t>Install puraceptor</t>
  </si>
  <si>
    <t>Cost (approx, ex GST)</t>
  </si>
  <si>
    <t>Depot, Office and Warehouse Storage</t>
  </si>
  <si>
    <t>Alexandra Depot</t>
  </si>
  <si>
    <t>TBC Alex Depot</t>
  </si>
  <si>
    <t>2 Bayley St, Alexandra, Victoria 3714</t>
  </si>
  <si>
    <t>1\LP26252</t>
  </si>
  <si>
    <t>AusNet Services</t>
  </si>
  <si>
    <t>Downer</t>
  </si>
  <si>
    <t>Leased</t>
  </si>
  <si>
    <t>Active</t>
  </si>
  <si>
    <t xml:space="preserve">DOWNER REMOVE </t>
  </si>
  <si>
    <t>No assessment needed</t>
  </si>
  <si>
    <t>N/A</t>
  </si>
  <si>
    <t>None</t>
  </si>
  <si>
    <t>Yes</t>
  </si>
  <si>
    <t>D</t>
  </si>
  <si>
    <t>1 Rare: E</t>
  </si>
  <si>
    <t>Site located on farmland. Shared site AST/APA.  Cattle onsite around compound.</t>
  </si>
  <si>
    <t xml:space="preserve">No   </t>
  </si>
  <si>
    <t>City Gate</t>
  </si>
  <si>
    <t>No</t>
  </si>
  <si>
    <t>West</t>
  </si>
  <si>
    <t>TBC</t>
  </si>
  <si>
    <t>Allansford City Gate</t>
  </si>
  <si>
    <t>ALLA</t>
  </si>
  <si>
    <t>Government Rd, Allansford, Victoria 3277</t>
  </si>
  <si>
    <t>FREEHOLD</t>
  </si>
  <si>
    <t>ACTIVE</t>
  </si>
  <si>
    <t>Done</t>
  </si>
  <si>
    <t>Yes / Yes</t>
  </si>
  <si>
    <t>Tony W.</t>
  </si>
  <si>
    <t>Routine inspections and reporting</t>
  </si>
  <si>
    <t>Yes - Small Volume</t>
  </si>
  <si>
    <t>2 Rare: E</t>
  </si>
  <si>
    <t>Shared site AST/APA</t>
  </si>
  <si>
    <t>Terminal Station</t>
  </si>
  <si>
    <t>Altona TS (ATS)</t>
  </si>
  <si>
    <t>TS-ATSX</t>
  </si>
  <si>
    <t>Central</t>
  </si>
  <si>
    <t>130 Cherry Lane, Laverton North, Victoria, 3026</t>
  </si>
  <si>
    <t>1\TP758680</t>
  </si>
  <si>
    <t>Freehold</t>
  </si>
  <si>
    <t>A Ryan</t>
  </si>
  <si>
    <t>AusNet, Transmission Sites, Portfolio EMP</t>
  </si>
  <si>
    <t>SKM - Groundwater Assessment (2001). GeoEng - Environmental Risk Audit for Bunding and Stormwater System Compliance (2002). GHD - Environmental Inspections, Maintenance and Tests (2003)</t>
  </si>
  <si>
    <t>Richmond material transported to site. Also stockpiles on northern boundary of site - contamination status unknown.</t>
  </si>
  <si>
    <t>Medium Risk</t>
  </si>
  <si>
    <t>Fully compliant sealed bund with puraceptor oil/water separator + shut off valve</t>
  </si>
  <si>
    <t>&lt;10 kg or &lt;50 mg/kg</t>
  </si>
  <si>
    <t>Large</t>
  </si>
  <si>
    <t>Default Chemicals</t>
  </si>
  <si>
    <t>Yes - LPG</t>
  </si>
  <si>
    <t>Spoil / Waste</t>
  </si>
  <si>
    <t>Yes - Septic</t>
  </si>
  <si>
    <t>Potential contaminating activities.</t>
  </si>
  <si>
    <t>Operational areas are sealed and stockpiles comprise clean fill imported from Richmond. Therefore no Duty to Notify.</t>
  </si>
  <si>
    <t xml:space="preserve">PSI with limited soil sampling program. GME from existing wells. </t>
  </si>
  <si>
    <t>C2</t>
  </si>
  <si>
    <t>Enviro - one above ground stormwater isolation valve in place</t>
  </si>
  <si>
    <t>N</t>
  </si>
  <si>
    <t>Confidence 5/5. 
Soil classification works completed in 2022 and 2023.</t>
  </si>
  <si>
    <t xml:space="preserve">Risk driven by current chemicals and storage of materials on site (results in a higher consequence of contamination).
Bund is fully compliant and sealed. 
Consequence of contamination is high - mainly driven by proximity to environmental receptors. </t>
  </si>
  <si>
    <t>1. Site inspection to confirm bund and leak status, storage of chemicals and other potential environmental hazards.</t>
  </si>
  <si>
    <t>Ararat City Gate</t>
  </si>
  <si>
    <t>ARAR</t>
  </si>
  <si>
    <t>5818 Pyrenees Hwy, Ararat VIC 3377</t>
  </si>
  <si>
    <t>Uploaded 14/03</t>
  </si>
  <si>
    <t>3 Rare: D</t>
  </si>
  <si>
    <t>Spoon drain crossing front of compound on roadway. Shared compound AST/APA</t>
  </si>
  <si>
    <t>Ex Gas Works Site</t>
  </si>
  <si>
    <t>Ararat Former Gas Works Site</t>
  </si>
  <si>
    <t>TBC - Ararat</t>
  </si>
  <si>
    <t>26-28 Grano Street, Ararat, Victoria, 3377</t>
  </si>
  <si>
    <t>2~55\PP5017 &amp; 3~55\PP5017</t>
  </si>
  <si>
    <t>Documentation to Dan/Will. Not in Sharepoint list</t>
  </si>
  <si>
    <t>assessment complete - to do</t>
  </si>
  <si>
    <t>AusNet - Ararat Site Management Plan (SMP)</t>
  </si>
  <si>
    <t>Pollution Abatement Notice / Clean Up Notice and associated correspondence (2006)</t>
  </si>
  <si>
    <t>Coffey - Environmental Audit Report: Former Ararat Gasworks (2012)</t>
  </si>
  <si>
    <t>CUTEP Complete</t>
  </si>
  <si>
    <t>Oil Default</t>
  </si>
  <si>
    <t>Comms Site</t>
  </si>
  <si>
    <t>Arthurs Seat Comms Site (ASET)</t>
  </si>
  <si>
    <t>TC-ASETXXXX</t>
  </si>
  <si>
    <t>27 Steane Ave, Dromana, Victoria 3926</t>
  </si>
  <si>
    <t>27\LP13438</t>
  </si>
  <si>
    <t>6 or 12 monthly inspection program</t>
  </si>
  <si>
    <t>Auburn Laboratory and Office</t>
  </si>
  <si>
    <t>TBC Auburn Depot</t>
  </si>
  <si>
    <t>28 Raglan Road, Auburn NSW 2144</t>
  </si>
  <si>
    <t>Interstate</t>
  </si>
  <si>
    <t>Avalon City Gate</t>
  </si>
  <si>
    <t>AVAL</t>
  </si>
  <si>
    <t>Beach Rd, Avalon VIC 3212</t>
  </si>
  <si>
    <t>Licensed</t>
  </si>
  <si>
    <t>Check</t>
  </si>
  <si>
    <t>E</t>
  </si>
  <si>
    <t>Avoca City Gate</t>
  </si>
  <si>
    <t>AVOC</t>
  </si>
  <si>
    <t>Greenhill Ct Bulleen VIC 3105</t>
  </si>
  <si>
    <t>Complete</t>
  </si>
  <si>
    <t>Bacchus Marsh City Gate</t>
  </si>
  <si>
    <t>BACC</t>
  </si>
  <si>
    <t>Rowsley Station Road, Bacchus Marsh, Victoria, 3340</t>
  </si>
  <si>
    <t>Odour: possible natural gas.  CO2 emissions from Water Bath Heater Shared site AusNet Services and APA. 
Water tank onsite to capture rain water for heater top up
Site located in Parkland beside freeway ramp.</t>
  </si>
  <si>
    <t>Bairnsdale Depot</t>
  </si>
  <si>
    <t>WH-0010</t>
  </si>
  <si>
    <t>28 McMillan Street (8 Meringo Place), Bairnsdale VIC 3875</t>
  </si>
  <si>
    <t>1\PS442908</t>
  </si>
  <si>
    <t>Sharepoint updated. Downer received lease - don't do</t>
  </si>
  <si>
    <t>Switchyard</t>
  </si>
  <si>
    <t>Bairnsdale Switching Station (BDSS)</t>
  </si>
  <si>
    <t>TBC SS-BDSS</t>
  </si>
  <si>
    <t>Princes Highway/Mittons Lane (25 Power Station Road), Bairnsdale, Victoria 3875</t>
  </si>
  <si>
    <t>1\PS445149</t>
  </si>
  <si>
    <t>M Snell</t>
  </si>
  <si>
    <t>Oil containing equipment and batteries</t>
  </si>
  <si>
    <t>Fully compliant sealed bund and basic oil/water separator - no shut off valve</t>
  </si>
  <si>
    <t>Sub Station</t>
  </si>
  <si>
    <t>Bairnsdale ZSS (BDL)</t>
  </si>
  <si>
    <t>DS-BDL</t>
  </si>
  <si>
    <t>East</t>
  </si>
  <si>
    <t>125 Great Alpine Road, Lucknow, Victoria, 3875</t>
  </si>
  <si>
    <t>1\TP245562 &amp; 1\TP246430</t>
  </si>
  <si>
    <t xml:space="preserve">Uploaded 17/03 </t>
  </si>
  <si>
    <t>WSP(2023)</t>
  </si>
  <si>
    <t>AusNet, Distribution Sites, Portfolio EMP</t>
  </si>
  <si>
    <t>PSI-WSP (2023), Surface water sampling report-WSP (2024)</t>
  </si>
  <si>
    <t>Concreted over former leaks (2020), oil coming back up</t>
  </si>
  <si>
    <t>Oil containing equipment and batteries, AusNet has indicated that historical leakage is
known to have occurred in 2020 within the transformer area prior to the construction of concrete bunding beneath transformers (previously gravel). It is understood that the
contaminated material may have been left in situ beneath the current hardstand area.</t>
  </si>
  <si>
    <t>Brick bund with gravel floor</t>
  </si>
  <si>
    <t>Historical leakage</t>
  </si>
  <si>
    <t>Investigate leakage and condition of hardstand, likely needs targeted sampling in accordance with Duty to Manage. No Duty to Notify</t>
  </si>
  <si>
    <t>Historical leakages, concreted over former leaks, oil coming back up, however, as sealed exposure not likely, no Duty to Notify</t>
  </si>
  <si>
    <t>PSI with limited soil sampling program.</t>
  </si>
  <si>
    <t>Stage 2 - due 2018</t>
  </si>
  <si>
    <t>Ballan City Gate</t>
  </si>
  <si>
    <t>BALN</t>
  </si>
  <si>
    <t>Denholmes Rd, Ballan VIC 3342</t>
  </si>
  <si>
    <t>Ballarat City Gate</t>
  </si>
  <si>
    <t>BALR</t>
  </si>
  <si>
    <t>Clarks Road, Ballarat, Victoria 3353</t>
  </si>
  <si>
    <t>Ballarat TS (BATS)</t>
  </si>
  <si>
    <t>TS-BATS</t>
  </si>
  <si>
    <t>yackandandah Road, Dederang, Victoria 3691 (0.5kms from Kiewa Valley)</t>
  </si>
  <si>
    <t>Oil filled equipment plus battery farm</t>
  </si>
  <si>
    <t>Fully compliant sealed bund with puraceptor oil/water separator + shut off valve, batteries in containment system</t>
  </si>
  <si>
    <t>&gt;10 kg or &gt;50 mg/kg</t>
  </si>
  <si>
    <t>C</t>
  </si>
  <si>
    <t>C3</t>
  </si>
  <si>
    <t xml:space="preserve">Enviro - one above ground system, was an issue of ground water seeping into holding tank, stormwater isolation valves fitted   </t>
  </si>
  <si>
    <t>Confidence 3/5. 
Cell DZ20L: Is groundwater shallow or is it perched around the holding tank?</t>
  </si>
  <si>
    <t xml:space="preserve">Risk driven by presence of oil filled equipment and battery farm. 
Site has fully compliant sealed bund with puraceptor oil/water separator + shut off valve, batteries in containment system. 
Site inspection photos show staining under transformers.
Stockpiles present on site. It is unknown if erosion controls need to be applied to the stockpiles. </t>
  </si>
  <si>
    <r>
      <t xml:space="preserve">1. Replace the above ground holding tank that is subject to leaks (per cell DZ20). Includes decommission, removal and installation of new holding tank.
</t>
    </r>
    <r>
      <rPr>
        <sz val="11"/>
        <color theme="4"/>
        <rFont val="Aptos Narrow"/>
        <family val="2"/>
        <scheme val="minor"/>
      </rPr>
      <t xml:space="preserve">2. Confirm the contamination status of stockpiles of soil on site as indicated in the PRA. Apply erosion controls if required, confirm origin of materials. </t>
    </r>
    <r>
      <rPr>
        <sz val="11"/>
        <color theme="1"/>
        <rFont val="Aptos Narrow"/>
        <family val="2"/>
        <scheme val="minor"/>
      </rPr>
      <t xml:space="preserve">
3. Service transformers and repair leaks. 
4. Decommission and remove damaged holding tank.
</t>
    </r>
  </si>
  <si>
    <t>x</t>
  </si>
  <si>
    <t xml:space="preserve">Bamawn Comms Site (BAMA) </t>
  </si>
  <si>
    <t>TC-BAMAXXXX</t>
  </si>
  <si>
    <t>PART 623 PRAIRIE-ROCHESTER ROAD, BAMAWM, VICTORIA 3561</t>
  </si>
  <si>
    <t>In Progress</t>
  </si>
  <si>
    <t>CJ Wilson</t>
  </si>
  <si>
    <t xml:space="preserve">Banimboola Comms Site (BANM) </t>
  </si>
  <si>
    <t>TC-BANMXXXX</t>
  </si>
  <si>
    <t xml:space="preserve">Dartmouth Road, Dartmouth, VIC, 3701 (licenced site – ground lease from GMW) </t>
  </si>
  <si>
    <t>Bannockburn City Gate</t>
  </si>
  <si>
    <t>BANN</t>
  </si>
  <si>
    <t>Fyansford-Gheringhap Rd Victoria</t>
  </si>
  <si>
    <t>Barnawartha ZSS (BWA)</t>
  </si>
  <si>
    <t>DS-BWA</t>
  </si>
  <si>
    <t>North</t>
  </si>
  <si>
    <t>Baxter/Whelans Rd, Barnawartha VIC 3688</t>
  </si>
  <si>
    <t>1\PS538251</t>
  </si>
  <si>
    <t>Fully compliant sealed bund with basic oil/water separator + shut off valve or triple interceptor tank - no shut off valve</t>
  </si>
  <si>
    <t>Shared site AST/APA Odour: Possible natural gas via leakage  Land adjacent to compound for sale for future residence</t>
  </si>
  <si>
    <t>Bayswater ZSS (BWR)</t>
  </si>
  <si>
    <t>DS-BWR</t>
  </si>
  <si>
    <t>365-371 Bayswater Road/Glenpark Road, Bayswater, Victoria 3153</t>
  </si>
  <si>
    <t>1\TP532480</t>
  </si>
  <si>
    <t>Stage 1 - due 2017</t>
  </si>
  <si>
    <t>Shared site AST/APA Odour: Possible natural gas via leakage</t>
  </si>
  <si>
    <t>Beaconsfield Depot</t>
  </si>
  <si>
    <t>WH-0011</t>
  </si>
  <si>
    <t>cnr Beaconsfield Avenue and Station Road, Beaconsfield, Victoria 3807</t>
  </si>
  <si>
    <t>1\TP441813</t>
  </si>
  <si>
    <t>AusNet Services Electricity Services Pty Ltd</t>
  </si>
  <si>
    <t>UPLOAD 20/03</t>
  </si>
  <si>
    <t>Jenkins and Emily Utting</t>
  </si>
  <si>
    <t>Oil containing equipment and UST</t>
  </si>
  <si>
    <t>Fully compliant sealed bund with weekly fuel readings and annual integrity testing</t>
  </si>
  <si>
    <t>Fuel Default</t>
  </si>
  <si>
    <t>Beech Forest Comms Site (BEEF)</t>
  </si>
  <si>
    <t>TC-BEEFXXXX</t>
  </si>
  <si>
    <t>37 Beech Forrest (Lavers Hill) Road, Beech Forrest, Victoria 3237</t>
  </si>
  <si>
    <t>1\TP561506</t>
  </si>
  <si>
    <t>Done (Name in Enablon not Environ Site Audit on end)</t>
  </si>
  <si>
    <t>Shared site AST/APA Land opposite to compound for sale for future residence</t>
  </si>
  <si>
    <t>Belgrave ZSS (BGE)</t>
  </si>
  <si>
    <t>DS-BGE</t>
  </si>
  <si>
    <t>132 Belgrave Hallam Road/Temple Road, Belgrave, Victoria 3160</t>
  </si>
  <si>
    <t>1\TP758228</t>
  </si>
  <si>
    <t>Brick bund with gravel floor and basic oil/water separator - no shut off valve</t>
  </si>
  <si>
    <t>Stage 3 - due 2020-2023</t>
  </si>
  <si>
    <t>Single occupant AST only</t>
  </si>
  <si>
    <t>Benalla Depot</t>
  </si>
  <si>
    <t xml:space="preserve">WH-0008 </t>
  </si>
  <si>
    <t>84-88 Samaria Road, Benalla, Victoria 3672</t>
  </si>
  <si>
    <t>PC170259</t>
  </si>
  <si>
    <t xml:space="preserve">UPLOAD 20/03.  Zinfra, AST and Downer on site. </t>
  </si>
  <si>
    <t>J Smith</t>
  </si>
  <si>
    <t>Small area of scorched ground due to angle grinder sparks and oily substance identified on roadway in 2020</t>
  </si>
  <si>
    <t>Hardstand, drainage and some bunding</t>
  </si>
  <si>
    <t>&lt;100 L</t>
  </si>
  <si>
    <t>Benalla ZSS (BN)</t>
  </si>
  <si>
    <t>DS-BNX</t>
  </si>
  <si>
    <t>Cnr Midland Highway and Baddaginnie-Benalla Road, Benalla, Victoria 3673</t>
  </si>
  <si>
    <t>1\TP318441</t>
  </si>
  <si>
    <t>Jacobs 2021</t>
  </si>
  <si>
    <t>Hydrocarbons above management limits, no HIL D exceedences</t>
  </si>
  <si>
    <t>No exceedences of HIL D</t>
  </si>
  <si>
    <t xml:space="preserve">PSI and soil classification prior to commencement. Remediation and validation to be undertaken as part of site upgrades. </t>
  </si>
  <si>
    <t>Shared site AST/APA Odour: Possible natural gas via leakage.  Noise: Heater burners  Site located very close to housing
New larger water bath heater installed Dec 2019 which may need to have noise testing conducted for noise of burner in the early hours of night/morning.</t>
  </si>
  <si>
    <t>Bendigo City Gate</t>
  </si>
  <si>
    <t>BEND</t>
  </si>
  <si>
    <t>Government Road, Bendigo, Victoria 3550</t>
  </si>
  <si>
    <t xml:space="preserve">Odour: possible natural gas. </t>
  </si>
  <si>
    <t>Bendigo TS (BETS)</t>
  </si>
  <si>
    <t>TS-BETS</t>
  </si>
  <si>
    <t>111-113 Allingham Street, Bendigo (Golden Square), Victoria 3550</t>
  </si>
  <si>
    <t>238~C\PP3473A</t>
  </si>
  <si>
    <t>Zinfra</t>
  </si>
  <si>
    <t>Geo-Eng - Environmental Risk Assessment (1996). SKM - Groundwater Assessment (2001). GeoEng - Environmental Risk Audit for Bunding and Stormwater System Compliance (2002). GHD - Environmental Inspections, Maintenance and Tests (2003)</t>
  </si>
  <si>
    <t>Historic report from 1996 indicates presence of low-level contaminated soil</t>
  </si>
  <si>
    <t>Odour: possible natural gas.  Shared site AusNet Services and APA. 
Site located next to car dealership and residences.</t>
  </si>
  <si>
    <t>C1</t>
  </si>
  <si>
    <t xml:space="preserve">Enviro - one above ground system, stormwater isolation valves fitted    </t>
  </si>
  <si>
    <t>Confidence 3/5. 
No recent environmental information</t>
  </si>
  <si>
    <t xml:space="preserve">Risk primarily driven by oil storage and presence of stockpiles on site. 
Sealed brick bund (noted in 2020 site inspection notes) with puraceptor oil/water separator + shut off valve. Contamination status of stockpiles unknown. It is unknown if erosion controls need to be applied to the stockpiles. </t>
  </si>
  <si>
    <r>
      <rPr>
        <sz val="11"/>
        <color theme="4"/>
        <rFont val="Aptos Narrow"/>
        <family val="2"/>
        <scheme val="minor"/>
      </rPr>
      <t xml:space="preserve">1. Site inspection to confirm status of items driving risk. </t>
    </r>
    <r>
      <rPr>
        <sz val="11"/>
        <color theme="1"/>
        <rFont val="Aptos Narrow"/>
        <family val="2"/>
        <scheme val="minor"/>
      </rPr>
      <t xml:space="preserve">
</t>
    </r>
    <r>
      <rPr>
        <sz val="11"/>
        <color theme="4"/>
        <rFont val="Aptos Narrow"/>
        <family val="2"/>
        <scheme val="minor"/>
      </rPr>
      <t xml:space="preserve">3. Confirm the contamination status of stockpiles of soil on site as indicated in the PRA. Apply erosion controls, confirm origin of materials. </t>
    </r>
    <r>
      <rPr>
        <sz val="11"/>
        <color theme="1"/>
        <rFont val="Aptos Narrow"/>
        <family val="2"/>
        <scheme val="minor"/>
      </rPr>
      <t xml:space="preserve">
</t>
    </r>
  </si>
  <si>
    <t>Berwick Nth ZSS (BWN)</t>
  </si>
  <si>
    <t>DS-BWN</t>
  </si>
  <si>
    <t>Old Coach Rd, Berwick VIC 3806</t>
  </si>
  <si>
    <t>1\TP142375</t>
  </si>
  <si>
    <t>Brick bund with gravel floor and basic oil/water separator + shut off valve or triple interceptor tank - no shut off valve</t>
  </si>
  <si>
    <t>Big Hill/Mt Herbert Comms Site (MTHB)</t>
  </si>
  <si>
    <t>TC-BIGHXXXX</t>
  </si>
  <si>
    <t>Big Hill Rd/Mt Herbert Calder Hwy, Kangaroo Flat VIC 3555</t>
  </si>
  <si>
    <t>1\TP441116</t>
  </si>
  <si>
    <t>Done - Gas site B Scott divestment options?</t>
  </si>
  <si>
    <t>Blackwarry Comms Site (BLAK)</t>
  </si>
  <si>
    <t>TC-BLAKXXXX</t>
  </si>
  <si>
    <t>Grand Ridge Road, Blackwarry (Balook), Victoria 3844</t>
  </si>
  <si>
    <t>1\TP235285</t>
  </si>
  <si>
    <t>Boronia ZSS (BRA)</t>
  </si>
  <si>
    <t>DS-BRA</t>
  </si>
  <si>
    <t>7 Wadhurst Drive, Boronia, Victoria, 3155</t>
  </si>
  <si>
    <t>1\TP144704 &amp; 1\TP562609</t>
  </si>
  <si>
    <t>NA</t>
  </si>
  <si>
    <t>Bright ZSS (BRT)</t>
  </si>
  <si>
    <t>DS-BRT</t>
  </si>
  <si>
    <t>40 Hawthorne Lane/Mountbatten Avenue, Bright, Victoria 3741</t>
  </si>
  <si>
    <t>8B~C\PP2227</t>
  </si>
  <si>
    <t>Brock Industrial Drive</t>
  </si>
  <si>
    <t>WH-0014</t>
  </si>
  <si>
    <t>30 Melba Ave, Lilydale, Victoria</t>
  </si>
  <si>
    <t>14\PS604433</t>
  </si>
  <si>
    <t>External Land Owner- Leased Facility</t>
  </si>
  <si>
    <t>Mark Dyer</t>
  </si>
  <si>
    <t>Brooklyn TS (BLTS)</t>
  </si>
  <si>
    <t>TS-BLTS</t>
  </si>
  <si>
    <t>70-84 Kyle Road, Altona North, Victoria, 3025</t>
  </si>
  <si>
    <t>1\TP966322, 3\TP966323, 1\TP966324, 2\TP966324, 1\TP966325 &amp; part 2\TP966323</t>
  </si>
  <si>
    <t>WSP (2023)</t>
  </si>
  <si>
    <t>BlueSphere - Initial Stockpile Assessment Works at Priority Sites (2021), PSI-WSP (2023)</t>
  </si>
  <si>
    <t>Groundwater environmental appraisal (2005), Drainage outfall rehab report (2006). SKM - Groundwater Assessment (2001). GeoEng - Environmental Risk Audit for Bunding and Stormwater System Compliance (2002). GHD - Environmental Inspections, Maintenance and Tests (2003)</t>
  </si>
  <si>
    <t>Potential asbestos pipe encountered during excavation in 2019. Historic spills</t>
  </si>
  <si>
    <t>Pockets of asbestos in ground from former factory. Stockpiles - mostly removed.</t>
  </si>
  <si>
    <t>Heavy surface staining beneath the transformers (within concrete bunds), heavy oil staining was observed on gravel beneath the circuit breakers located within the western area of the site and on gravel outside and adjacent to the
bunded storage area within the central area of the site.</t>
  </si>
  <si>
    <t>Contaminated soil - safe for current use</t>
  </si>
  <si>
    <t>Default Asbestos</t>
  </si>
  <si>
    <t>Contaminated stockpiles</t>
  </si>
  <si>
    <t>Stage 1 complete</t>
  </si>
  <si>
    <t>PSI with limited soil sampling program. Communicate with the site contractor to determine when the spoil and rubble stockpiles will be removed and ensure the waste records are provided to AusNet</t>
  </si>
  <si>
    <t>BlueSphere - Initial Stockpile Assessment Works at Priority Sites (2021)</t>
  </si>
  <si>
    <t>Confidence 5/5. 
Environmental report from 2023.</t>
  </si>
  <si>
    <t xml:space="preserve">Risk driven by heavy surface staining beneath the transformers (within concrete bunds)
Heavy oil staining was observed on gravel beneath the circuit breakers located within the western area of the site and on gravel outside and adjacent to the bunded storage area within the central area of the site. 
Oil leak rating 4/5. Surface water sample results collected post puraceptor treatment in 2023 reported elevated hydrocarbons. </t>
  </si>
  <si>
    <t>1. Service transformers and repair leaks. There are 5 on site. 
2. Repair leaking circuit breakers. 
3. Install hardstand under circuit breakers.
4. Clean bunds
5. Check bund integrity.
6. Install GAC post puraceptor treatment to further decrease hydrocarbon load.</t>
  </si>
  <si>
    <t>Browns Bunker and Test Hut Communications</t>
  </si>
  <si>
    <t>TBC TC-BB</t>
  </si>
  <si>
    <t>HAZELWOOD DRIVE, MORWELL, VICTORIA 3840</t>
  </si>
  <si>
    <t>5D~A\PP2749</t>
  </si>
  <si>
    <t>Uploaded 16/03</t>
  </si>
  <si>
    <t>Brunswick TS (BTS)</t>
  </si>
  <si>
    <t>TS-BTSX</t>
  </si>
  <si>
    <t>46 King Street, Brunswick East, Victoria, 3056</t>
  </si>
  <si>
    <t>1\PS725945</t>
  </si>
  <si>
    <t>Coffey (2011), WSP (2023)</t>
  </si>
  <si>
    <t>PSI-Coffey (2011), PSI-WSP (2023), Water Quality Investigation Program (2022)</t>
  </si>
  <si>
    <t>Geo-Eng - Environmental Risk Assessment (1996). SKM - Groundwater Assessment (2001). GeoEng - Environmental Risk Audit for Bunding and Stormwater System Compliance (2002). GHD - Environmental Inspections, Maintenance and Tests (2003). Coffey - Preliminary Geotechnical Assessment (2011)</t>
  </si>
  <si>
    <t>Historic report indicates drainage discharge exceeding discharge criteria (GHD, 2003)</t>
  </si>
  <si>
    <t>Filling with contaminated soils (i.e. in retaining walls etc.), other material disposed off-site</t>
  </si>
  <si>
    <t>High</t>
  </si>
  <si>
    <t>Hydrocarbon sheen visible on water contained within the transformer concrete bund at the rear of the middle transformer radiator located within the southern portion of the site.</t>
  </si>
  <si>
    <t>&gt;1,000 L</t>
  </si>
  <si>
    <t>Yes - Large Volume</t>
  </si>
  <si>
    <t>PSI with limited soil sampling program. GME from existing wells.</t>
  </si>
  <si>
    <t xml:space="preserve">Risk driven by an oil leak rating 3/5, storage of &gt;1,000 L fuel, presence of an underground storage tank (UST).
Oil leak rating 3/5
Fully compliant, sealed bund. 
</t>
  </si>
  <si>
    <t>1. Remove UST and validate.
2. Repair leaking transformers. There are 6 on site.
3. Clean bunds
4. Check bund integrity.</t>
  </si>
  <si>
    <t>Bulgana TS (BGTS)</t>
  </si>
  <si>
    <t>TS-BGTS</t>
  </si>
  <si>
    <t>Vance Crossing Road, Joel South VIC 3384</t>
  </si>
  <si>
    <t xml:space="preserve">Pending Acquisition </t>
  </si>
  <si>
    <t>Not in this list.</t>
  </si>
  <si>
    <t>Y</t>
  </si>
  <si>
    <t>Confidence 2/5. 
Risk partially driven by lack of information. Last site inspection in 2020, no other info available.</t>
  </si>
  <si>
    <t>Risk driven by lack of information. PRA notes indicate fully compliant sealed bund with basic oil/water separator + shut off valve or triple interceptor tank - no shut off valve</t>
  </si>
  <si>
    <t xml:space="preserve">1. Install shut off valve. 
2. Conduct site inspection to confirm current status.
</t>
  </si>
  <si>
    <t>Campbells Hill Comms Site (CAMH)</t>
  </si>
  <si>
    <t>TC-CAMHXXXX</t>
  </si>
  <si>
    <t>Mirboo (Yarragon Rd), Allambee, Victoria 3823</t>
  </si>
  <si>
    <t>1\TP192252</t>
  </si>
  <si>
    <t>Cann River ZSS (CNR)</t>
  </si>
  <si>
    <t>DS-CNR</t>
  </si>
  <si>
    <t>Old Coast Road (Tip), Cann River, Victoria 3890</t>
  </si>
  <si>
    <t>9\PP3605</t>
  </si>
  <si>
    <t>Possible natural gas via leakage</t>
  </si>
  <si>
    <t>Carrajung Comms Site (CARJ)</t>
  </si>
  <si>
    <t>TBC TC-Curr</t>
  </si>
  <si>
    <t>GRAND RIDGE ROAD, CARRAJUNG, VICTORIA 3844</t>
  </si>
  <si>
    <t>1\TP559706</t>
  </si>
  <si>
    <t>gas radio site earmarked for removal in 2020 (A Ryan) B Scott email</t>
  </si>
  <si>
    <t>Castlemaine City Gate</t>
  </si>
  <si>
    <t>CAST</t>
  </si>
  <si>
    <t>Castlemaine-Maldon Road, Castlemaine, Victoria 3450</t>
  </si>
  <si>
    <t>N/A adondoned site</t>
  </si>
  <si>
    <t>Station has been vandalised after being abandoned by Ausnet</t>
  </si>
  <si>
    <t>Abondoned site</t>
  </si>
  <si>
    <t>Chirnside Park ZSS (CPK)</t>
  </si>
  <si>
    <t>DS-CPK</t>
  </si>
  <si>
    <t>11 Fletcher Road, Mooroolbark VIC 3138</t>
  </si>
  <si>
    <t>2\PS516019</t>
  </si>
  <si>
    <t>Relatively new site</t>
  </si>
  <si>
    <t>Clover Flat Power Station ZSS (CLPS) / Clover Flat ZSS (CF)</t>
  </si>
  <si>
    <t>DS-CFX</t>
  </si>
  <si>
    <t>Bogong High Plains Road, Bogong, Victoria 3708</t>
  </si>
  <si>
    <t>11A\PP2361</t>
  </si>
  <si>
    <t>Rebuild due 2014-2020</t>
  </si>
  <si>
    <t>5 Rare: C</t>
  </si>
  <si>
    <t>Andrew Ryan</t>
  </si>
  <si>
    <t>Clyde North ZSS (CLN)</t>
  </si>
  <si>
    <t>DS-CLN</t>
  </si>
  <si>
    <t>Berwick-Cranbourne Rd, Clyde North, Victoria, 3978</t>
  </si>
  <si>
    <t>RES1\PS818695</t>
  </si>
  <si>
    <t>Cameron Wilson</t>
  </si>
  <si>
    <t>Cobden City Gate</t>
  </si>
  <si>
    <t>COBD</t>
  </si>
  <si>
    <t>Cobden-Terang Road, Cobden VIC 3266</t>
  </si>
  <si>
    <t>Cockatoo Comms Site (COCK)</t>
  </si>
  <si>
    <t>TC-COCKXXXX</t>
  </si>
  <si>
    <t>Patemoster Road, Cockatoo (Emerald), Victoria 3782</t>
  </si>
  <si>
    <t>1\TP172109</t>
  </si>
  <si>
    <t>Colac City Gate</t>
  </si>
  <si>
    <t>COLA</t>
  </si>
  <si>
    <t>Christies Road, Colac VIC 3250</t>
  </si>
  <si>
    <t>1\PS620886</t>
  </si>
  <si>
    <t>Expired</t>
  </si>
  <si>
    <t>Weeds within yard and access track</t>
  </si>
  <si>
    <t>Collingwood Office and Warehouse</t>
  </si>
  <si>
    <t>TBC Colling</t>
  </si>
  <si>
    <t>32 Cromwell St, Collingwood VIC 3066</t>
  </si>
  <si>
    <t xml:space="preserve">AusNet Services </t>
  </si>
  <si>
    <t>S Kibell</t>
  </si>
  <si>
    <t>Gas bottle in standing heater, BBQ gas bottle stores on shelf</t>
  </si>
  <si>
    <t>Corio City Gate</t>
  </si>
  <si>
    <t>CORI</t>
  </si>
  <si>
    <t>19-73 Railway Avenue, Corio, Victoria, 3214</t>
  </si>
  <si>
    <t>1\TP851951</t>
  </si>
  <si>
    <t>4 Rare: C</t>
  </si>
  <si>
    <t>Craigieburn City Gate</t>
  </si>
  <si>
    <t>CRAI</t>
  </si>
  <si>
    <t>Boundary Road, Craigieburn VIC 3064</t>
  </si>
  <si>
    <t>Weeds with in yard and access track</t>
  </si>
  <si>
    <t>Electricity Distribution</t>
  </si>
  <si>
    <t>Cranbourne TS (CBTS)</t>
  </si>
  <si>
    <t>TS-CBTS</t>
  </si>
  <si>
    <t>1120 Thompsons Rd, Cranbourne VIC 3977</t>
  </si>
  <si>
    <t>1\TP420735</t>
  </si>
  <si>
    <t>Water Quality Investigation Program-BSE(2022)</t>
  </si>
  <si>
    <t>SKM - Groundwater Assessment (2001)</t>
  </si>
  <si>
    <t>Water within the HT had a visible sheen, Oil staining was observed on the internal and external wall of the bund, Illegal rubbish dumping in driveway of the site (BSE-2022)</t>
  </si>
  <si>
    <t>C5</t>
  </si>
  <si>
    <t xml:space="preserve">Enviro - had underground unit-turned into holding tank, then added one above ground unit with a triple interceptor tank, have found the design is flawed and heavy rain/filter issue events overflow the holding tank and it spills the top of its contents onto the grass, needs repair asap </t>
  </si>
  <si>
    <t>Confidence 3/5. 
Captured in WQIP (BlueSphere 2022) and emergency sampling event in 2023. No groundwater information.</t>
  </si>
  <si>
    <t>Observations associated with oil filled equipment driving risk. Water within the holding had a visible sheen.
Oil staining was observed on the internal and external wall of the bund
Illegal rubbish dumping in driveway of the site (BSE, 2022)
6 Transformers on site, oil leak rating 3/5. 
Known holding tank overflow events in 2023 and 2024. With known sheen in water in holding tanks (likely from leaking transformers), risk is likely higher than C in column BU.</t>
  </si>
  <si>
    <t>1. Install shut off valve. 
2. Review, reconfigure and update drainage at the site to rectify apparent design limitations resulting in overflow events. 
3. Service and repair leaking transformers. 6 on site. 
4. Clean bund surfaces 
5. Drain and clean holding tank. 
6. Clean out oil and sediment from the puraceptor, and clean internal filters, directing water into the TIT (per comment in DZ56). 
7. Check bund integrity
8. Install holding tank alarm</t>
  </si>
  <si>
    <t>Cranbourne ZSS (CRE)</t>
  </si>
  <si>
    <t>DS-CRE</t>
  </si>
  <si>
    <t>Hydraulic pump containing oil leaking observed action taken to have oil leak addressed No other oil field equipment on site.</t>
  </si>
  <si>
    <t>Crowlands TS (CWTS)</t>
  </si>
  <si>
    <t>TS-CWTS</t>
  </si>
  <si>
    <t>Off Spring Flat Road, Crowlands VIC 3377</t>
  </si>
  <si>
    <t>1\PS811585</t>
  </si>
  <si>
    <t>New asset, bunding and oil/water separator</t>
  </si>
  <si>
    <t>Small</t>
  </si>
  <si>
    <t>Original building destroyed by fire, asbestos materials cleaned up as part of rebuild works, new building free of any contaminates</t>
  </si>
  <si>
    <t xml:space="preserve">Low confidence, 2/5. 
New asset. </t>
  </si>
  <si>
    <t xml:space="preserve">Risk driven by lack of information. PRA notes indicate site is a new asset, with bunding and oil/water separator. 1 transformer on site.
The status of shut off valve etc unclear. </t>
  </si>
  <si>
    <t>1. Confirm status of shut off valve. Install if not present.
2. Consider installing an alarm on the holding tanks as site is remote.</t>
  </si>
  <si>
    <t>Croydon ZSS (CYN)</t>
  </si>
  <si>
    <t>DS-CYN</t>
  </si>
  <si>
    <t>336 Dorset Road, Croydon, Victoria, 3136 (220m south of Mt Dandenong Rd)</t>
  </si>
  <si>
    <t>1\LP220900</t>
  </si>
  <si>
    <t>Daylesford City Gate</t>
  </si>
  <si>
    <t>DAYL</t>
  </si>
  <si>
    <t>Knox Street, Daylesford VIC 3460</t>
  </si>
  <si>
    <t>1\TP83494</t>
  </si>
  <si>
    <t>Dederang TS (DDTS)</t>
  </si>
  <si>
    <t>TS-DDTS</t>
  </si>
  <si>
    <t>Yackandandah Road, Dederang, Victoria 3691 (0.5kms from Kiewa Valley)</t>
  </si>
  <si>
    <t>1\TP241980</t>
  </si>
  <si>
    <t>Groundwater Monitoring (2005). Geoworks - Terminal Station Discharge Water Sampling (2004). SKM - Groundwater Assessment (2001). GHD - Environmental Inspections, Maintenance and Tests (2003)</t>
  </si>
  <si>
    <t>Uncontrolled stormwater discharges containing oil to farm dam</t>
  </si>
  <si>
    <t>Some level of remediation completed before bunding upgrades</t>
  </si>
  <si>
    <t>Dam approx 200m on opposite side of road</t>
  </si>
  <si>
    <t xml:space="preserve">Enviro - one above ground system, one below ground system stormwater isolation valves fitted, </t>
  </si>
  <si>
    <t>Confidence 3/5. 
Past incident of water release containing oil to neighbouring farm dam.</t>
  </si>
  <si>
    <t>Risk appears largely driven by consequences of contamination, primarily due to the proximity to neighbouring and environmental receptors. Also PRA records stockpiles on site which add to risk rating.
Off-site drainage. Fully compliant sealed bund with puraceptor oil/water separator + shut off valve.</t>
  </si>
  <si>
    <t>1. Confirm the contamination status of stockpiles of soil on site as indicated in the PRA. Apply erosion controls, confirm origin of materials. 
2. Confirm drainage plans for site, to ensure no accidental releases to neighbouring farms possible in future.</t>
  </si>
  <si>
    <t>Dederang TS Comms Site (DDTS-COMS)</t>
  </si>
  <si>
    <t>TC-DDTSXXXX</t>
  </si>
  <si>
    <t>C​ameron Wilson confirmed that this site audit has already been covered as it is included in the Dederang Terminal Audit and is not a stand-alone Comms site.  The Comms room is part of the main Control Buildong.</t>
  </si>
  <si>
    <t>Delegate Depot</t>
  </si>
  <si>
    <t>TBC Delegate</t>
  </si>
  <si>
    <t>21 Victoria Pde, Delegate NSW 2633</t>
  </si>
  <si>
    <t>Derrimut City Gate</t>
  </si>
  <si>
    <t>DERR</t>
  </si>
  <si>
    <t>Middle Road, Derrimut VIC 3030</t>
  </si>
  <si>
    <t>Diggers Rest City Gate</t>
  </si>
  <si>
    <t>DIGG</t>
  </si>
  <si>
    <t>Watsons Road, Diggers Rest VIC 3427</t>
  </si>
  <si>
    <t>Very remote site.</t>
  </si>
  <si>
    <t>Doreen ZSS (DRN)</t>
  </si>
  <si>
    <t>DS-DRN</t>
  </si>
  <si>
    <t>900 Bridge Inn Road, Doreen VIC 3754</t>
  </si>
  <si>
    <t>1\TP139446</t>
  </si>
  <si>
    <t>Dundonnell Wind Farm (DDWF)</t>
  </si>
  <si>
    <t>TS-DDWF</t>
  </si>
  <si>
    <t>MONDO TO DO - ask Ben</t>
  </si>
  <si>
    <t>New</t>
  </si>
  <si>
    <t xml:space="preserve">Confidence 1/5. 
Default oil filled equipment selected. </t>
  </si>
  <si>
    <t>The risk is driven by a lack of information. There are no site inspections or reports on Env Register.</t>
  </si>
  <si>
    <t>1. Conduct baseline site inspection to confirm current status.</t>
  </si>
  <si>
    <t>Dunns Hill Comms Site (DUNN)</t>
  </si>
  <si>
    <t>TC-DUNNXXXX</t>
  </si>
  <si>
    <t>off One Tree Hill Road, Ferny Creek, Victoria 3786</t>
  </si>
  <si>
    <t>Access track overgrown</t>
  </si>
  <si>
    <t>East Greenwald Comms Site (EGRN)</t>
  </si>
  <si>
    <t>TC-EGRNXXXX</t>
  </si>
  <si>
    <t>East Greenwald Rd off Princess Highway, Greenwald VIC 3304</t>
  </si>
  <si>
    <t>2\PS747679</t>
  </si>
  <si>
    <t>East Rowville TS (ERTS)</t>
  </si>
  <si>
    <t>TS-ERTS</t>
  </si>
  <si>
    <t>Lot 1 Police Road, East Rowville, Victoria 3178</t>
  </si>
  <si>
    <t>1\LP111072</t>
  </si>
  <si>
    <t>Stockpile on site, NW corner of site</t>
  </si>
  <si>
    <t>Low</t>
  </si>
  <si>
    <t>Transformer upgrades over next 2 years</t>
  </si>
  <si>
    <t xml:space="preserve">Enviro -one above ground and stormwater isolation valve in place </t>
  </si>
  <si>
    <t>Confidence 3/5. 
Fully compliant sealed bund with puraceptor oil/ water separator and shut off valve.</t>
  </si>
  <si>
    <t>Risk driven by possible impacts to human health and environment surrounding site. 
No environment reports since 2003. 
Site inspection in 2020 shows shut off valve, concrete bunds, puraceptor, no oil leaks, very good transformer condition.</t>
  </si>
  <si>
    <r>
      <rPr>
        <sz val="11"/>
        <color theme="4"/>
        <rFont val="Aptos Narrow"/>
        <family val="2"/>
        <scheme val="minor"/>
      </rPr>
      <t xml:space="preserve">1. Site inspection to confirm current status. </t>
    </r>
    <r>
      <rPr>
        <sz val="11"/>
        <color theme="1"/>
        <rFont val="Aptos Narrow"/>
        <family val="2"/>
        <scheme val="minor"/>
      </rPr>
      <t xml:space="preserve">
There is potential for some legacy impacts from previously installed old transformers that were leaky. Reported that some level of soil removal / remediation was performed (not on enviro register) and transformers / bunds upgraded. Stockpiles of spoil reported in 2020 but photo just looks like excess crushed rock has been spread on ground.</t>
    </r>
  </si>
  <si>
    <t>Echuca Ambulance - Use of radio site</t>
  </si>
  <si>
    <t>TBC TC-Echuca</t>
  </si>
  <si>
    <t>HIGH STREET, ECHUCA, VICTORIA 3564</t>
  </si>
  <si>
    <t>No Agreement</t>
  </si>
  <si>
    <t>Daniel Dobrosak not aware of this site</t>
  </si>
  <si>
    <t>Eildon Power Station (EPS)</t>
  </si>
  <si>
    <t>TS-EPSY</t>
  </si>
  <si>
    <t>15 Eildon Road, Eildon, Victoria 3713 (below dam wall)</t>
  </si>
  <si>
    <t>Diesel generator and batteries</t>
  </si>
  <si>
    <t xml:space="preserve">Enviro - NA  </t>
  </si>
  <si>
    <t xml:space="preserve">Confidence 2/5. 
 Site used for battery storage. </t>
  </si>
  <si>
    <r>
      <t xml:space="preserve">Risk driven by lack of information, apart from an AusNet 2020 inspection. 
No site inspections or reports on Env Register. 
No oil containing equipment according to env inspection in 2020.
Diesel generator - Pallet bunding for spare fuel drum. Generator is self bunded. Excellent bunding condition </t>
    </r>
    <r>
      <rPr>
        <sz val="11"/>
        <color rgb="FFFF0000"/>
        <rFont val="Aptos Narrow"/>
        <family val="2"/>
        <scheme val="minor"/>
      </rPr>
      <t>reported.</t>
    </r>
  </si>
  <si>
    <t xml:space="preserve">1. Site inspection to confirm current status. 
Suggest no upgrades required at this stage. </t>
  </si>
  <si>
    <t>Eltham ZSS (ELM)</t>
  </si>
  <si>
    <t>DS-ELM</t>
  </si>
  <si>
    <t>9-11 Brisbane Street, Eltham, Victoria 3095 (200m west of Silver St)</t>
  </si>
  <si>
    <t>1\TP552577</t>
  </si>
  <si>
    <t>Transformer leaking oil outside bunded area in 2020</t>
  </si>
  <si>
    <t>Epping ZSS (EPG)</t>
  </si>
  <si>
    <t>DS-EPG</t>
  </si>
  <si>
    <t>51 Cooper Street, Epping, Victoria, 3076 (opposite Howard Street)</t>
  </si>
  <si>
    <t>1\TP177865</t>
  </si>
  <si>
    <t>Stockpiles evident, however, were derived from road upgrade in non-operational area. Therefore, low potential for contamination.</t>
  </si>
  <si>
    <t>Erica Cap Bank ZSS (CERA)</t>
  </si>
  <si>
    <t>DS-CER</t>
  </si>
  <si>
    <t>Moe/Rawson Rd, Erica VIC 3825 (Erica Rd)</t>
  </si>
  <si>
    <t>Dedicated battery room</t>
  </si>
  <si>
    <t>Exeter Rd Switchboard Sub (EXSB)</t>
  </si>
  <si>
    <t>DS-EXS</t>
  </si>
  <si>
    <t>Karingal St, Croydon North VIC 3136 (50m north of 31-35 Exeter Rd)</t>
  </si>
  <si>
    <t>1\TP840998</t>
  </si>
  <si>
    <t>LOOK UP NOTES</t>
  </si>
  <si>
    <t>HOW DOES A ZSS HAVE NO TR? KIOSK ONLY?</t>
  </si>
  <si>
    <t>Public lookout tower approx. 200m away, with toilet facilities</t>
  </si>
  <si>
    <t>Ferntree Gully ZSS (FGY)</t>
  </si>
  <si>
    <t>DS-FGY</t>
  </si>
  <si>
    <t>61 Glenfern Road/Brenock Park Drive, Ferntree Gully, Victoria 3156</t>
  </si>
  <si>
    <t>1\TP334256</t>
  </si>
  <si>
    <t>Fishermans Bend TS (FBTS)</t>
  </si>
  <si>
    <t>TS-FBTS</t>
  </si>
  <si>
    <t>132-140 Turner Street, Port Melbourne, Victoria, 3207</t>
  </si>
  <si>
    <t>1\PS401838</t>
  </si>
  <si>
    <t>PSI- WSP (2023)</t>
  </si>
  <si>
    <t>Asbestos in soil identified in 2020</t>
  </si>
  <si>
    <t>Old abandoned asbestos pipes in ground, number of stockpiles removed, source of stockpile near freeway?</t>
  </si>
  <si>
    <t>Staining on the surface of and beneath one of the main the transformers labelled B3 (within the concrete bund)</t>
  </si>
  <si>
    <t>&lt;1,000 L</t>
  </si>
  <si>
    <t>Infrastructure with high potential for contamination and stockpiles</t>
  </si>
  <si>
    <t>Investigate stockpiles and confirm nature of asbestos</t>
  </si>
  <si>
    <t>Possible</t>
  </si>
  <si>
    <t>Stockpile sampling necessary to confirm if triggers have been met</t>
  </si>
  <si>
    <t>PSI with limited soil sampling program. GME from existing wells. Sample stockpiles.</t>
  </si>
  <si>
    <t>Confidence 5/5. 
Environmental report from 2024. 
Fully compliant sealed bund with puraceptor oil/ water separator and shut off valve.</t>
  </si>
  <si>
    <t xml:space="preserve">Risk drivers include presence of UST (listed in PRA), proximity to nearby environmental receptors. Asbestos in soil identified in 2020. Present in Site infrastructure and underground services. Found during excavation activities. Oil leak rating 3/5. Presence of 3 transformers with staining on the surface of and beneath one of the main the transformers labelled B3 (within the concrete bund) in 2023. 
Note: Checked WSP 2024 report - Asbestos within stockpile on-site was scheduled for disposal in 2018. No record of disposal. ACM present in underground services, buildings and transformers, switchyard/switchboard on Site. ACM sheeting and pipes found during excavation on site. Several related Enablon incidents. Some of the ACM in above ground infrastructure is friable. WSP noted that they did not see fragments of ACM when soil sampling or on soil surface, so did not test for it. 
WSP note: "No above or below ground storage tanks were observed at the site, with the exception of holding tank (interceptor) associated with the Puraceptor treatment system"
</t>
  </si>
  <si>
    <r>
      <t xml:space="preserve">1. Remove and validate UST. 
</t>
    </r>
    <r>
      <rPr>
        <sz val="11"/>
        <color theme="4"/>
        <rFont val="Aptos Narrow"/>
        <family val="2"/>
        <scheme val="minor"/>
      </rPr>
      <t>2. Implement management of buried ACM and ACM in buildings/ on site (if not already).</t>
    </r>
    <r>
      <rPr>
        <sz val="11"/>
        <color theme="1"/>
        <rFont val="Aptos Narrow"/>
        <family val="2"/>
        <scheme val="minor"/>
      </rPr>
      <t xml:space="preserve">
3. Service and repair leaking transformers 
4. Clean bund surfaces.
5. Check bund integrity.</t>
    </r>
  </si>
  <si>
    <t>Flinders St Office</t>
  </si>
  <si>
    <t>TS-FLIN</t>
  </si>
  <si>
    <t>Level 14 &amp; 15, 452 Flinders Street, Melbourne VIC 300</t>
  </si>
  <si>
    <t>1\TP81877</t>
  </si>
  <si>
    <t xml:space="preserve">Active </t>
  </si>
  <si>
    <t>J Weghorn</t>
  </si>
  <si>
    <t>Diesel generator and large battery bank on-site</t>
  </si>
  <si>
    <t xml:space="preserve">Generator owned and maintained by building management with regular maintenance. </t>
  </si>
  <si>
    <t>Residential farmhouse approx. 1km away</t>
  </si>
  <si>
    <t>Foster ZSS (FTR)</t>
  </si>
  <si>
    <t>DS-FTR</t>
  </si>
  <si>
    <t>5 Elphicks Road, Foster, Victoria, 3960 (off South Gippsland Highway)</t>
  </si>
  <si>
    <t>1\TP104794</t>
  </si>
  <si>
    <t>Frankston TS (FTS)</t>
  </si>
  <si>
    <t>TS-FTSX</t>
  </si>
  <si>
    <t>585 Mc Cleland Drive, Frankston, Victoria 3199</t>
  </si>
  <si>
    <t>1\TP078997</t>
  </si>
  <si>
    <t>Oil containing equiment, chemicals and batteries</t>
  </si>
  <si>
    <t>Bunding and shut off valve</t>
  </si>
  <si>
    <t>Residential farmhouse approx. 800m away 
Earthen drainage ditch running alongside roadway adjacent to front entry</t>
  </si>
  <si>
    <t>Risk drivers are based on consequence of contamination and lack of recent information. 
There is a septic tank at the site. Known leaking stormwater pipe (not in PRA).
Lack of bunding controls. 
More information needed - confirm presence of oil filled equipment.</t>
  </si>
  <si>
    <r>
      <rPr>
        <sz val="11"/>
        <color theme="4"/>
        <rFont val="Aptos Narrow"/>
        <family val="2"/>
        <scheme val="minor"/>
      </rPr>
      <t xml:space="preserve">1. Complete site inspection to determine presence of oil filled transformer. </t>
    </r>
    <r>
      <rPr>
        <sz val="11"/>
        <color theme="1"/>
        <rFont val="Aptos Narrow"/>
        <family val="2"/>
        <scheme val="minor"/>
      </rPr>
      <t xml:space="preserve">
2. If oil filled equipment still present, upgrade the brick bund to a concrete bund. 
3. Resolve status of septic tank. Remove if not in use, or service/ repair if in use.</t>
    </r>
  </si>
  <si>
    <t>Freshwater Place Office</t>
  </si>
  <si>
    <t>TS-FWPX</t>
  </si>
  <si>
    <t>Level 28-32, 2 Southbank Boulevard, Southbank VIC 3006</t>
  </si>
  <si>
    <t>CM1\PS504017</t>
  </si>
  <si>
    <t>V Cripps</t>
  </si>
  <si>
    <t>Annual tank integrity testing and fuel sampling</t>
  </si>
  <si>
    <t>Geelong TS (GTS)</t>
  </si>
  <si>
    <t>TS-GTSX</t>
  </si>
  <si>
    <t>169-199 Cox Road, Norlane, Victoria, 3220</t>
  </si>
  <si>
    <t>1\TP376051 &amp; 1\TP562117</t>
  </si>
  <si>
    <t>UPLOAD 20/03 Done - CJ and A Ryan</t>
  </si>
  <si>
    <t>11-25/11/2020</t>
  </si>
  <si>
    <t>A Ryan / CJ Wilson</t>
  </si>
  <si>
    <t>Previous remediation undertaken, stockpiles of former excavated materials</t>
  </si>
  <si>
    <t>Oil containing equipment, SF6/gas cylinders and batteries</t>
  </si>
  <si>
    <t>Fully compliant sealed bund, puraceptor oil/water separator and shut off valve</t>
  </si>
  <si>
    <t>PSI with limited soil sampling program. GME from existing wells. EMP, plus stockpile ESC</t>
  </si>
  <si>
    <t>This site is owned by Ausnet and has been leased out it has not been maintained for quite  awhile. Batteries leaking. Diesel generator not maintained.</t>
  </si>
  <si>
    <t>C4</t>
  </si>
  <si>
    <t>Enviro - one above ground system, stormwater isolation valves fitted, erosion from spoil mounds needs adressing, noted in switchyards</t>
  </si>
  <si>
    <t>Confidence 5/5. 
But no recent environmental reports. Fully compliant sealed bund, puraceptor oil/water separator and shut off valve.</t>
  </si>
  <si>
    <t>High risk rating driven by consequence of contamination. 
Photos from site inspections show eroding of spoil mounds, unsure of their contamination status. Stockpiles are all fill material apart from one Cat C stockpile (BlueSphere, 2021)</t>
  </si>
  <si>
    <t xml:space="preserve">1. Complete Site inspection to determine current status of stockpiles. They require erosion controls if unvegetated. Hydroseed or implement sedimentation controls. </t>
  </si>
  <si>
    <t>Glenrowan TS (GNTS)</t>
  </si>
  <si>
    <t>TS-GNTS</t>
  </si>
  <si>
    <t>Hume Highway (Winton Glenrowan Road), Glenrowan, Victoria 3675</t>
  </si>
  <si>
    <t>1\TP345760</t>
  </si>
  <si>
    <t>Weeds poisoned to manage infestation</t>
  </si>
  <si>
    <t>CHECK</t>
  </si>
  <si>
    <t xml:space="preserve">Enviro - one above ground system, stormwater isolation valves fitted,  minor erosion issues around the site </t>
  </si>
  <si>
    <t>Confidence 3/5. 
Fully compliant sealed bund with puraceptor oil/water separator + shut off valve. No environmental reports since 2003.</t>
  </si>
  <si>
    <t>Risk driven by consequence of contamination.
 A 2020 site inspection did not outline any leakage issues. 
Drawings of environmental upgrade works conducted in 2004 on Env Register.
Stockpiles recorded as being on Site (no details)</t>
  </si>
  <si>
    <t xml:space="preserve">1. Complete site inspection to determine presence of stockpiles and status of other potentially contaminating activities. 
2. Confirm the contamination status of stockpiles of soil on site as indicated in the PRA. Apply erosion controls, confirm origin of materials. </t>
  </si>
  <si>
    <t>Gnarwarre/Bayview Comms Site (GNAR)</t>
  </si>
  <si>
    <t>TC-GNARXXXX</t>
  </si>
  <si>
    <t>Haines Road, Barrabool, Victoria 3221</t>
  </si>
  <si>
    <t>Done.  CJ also completed. Used A Ryan.</t>
  </si>
  <si>
    <t xml:space="preserve">Hamilton City Gate </t>
  </si>
  <si>
    <t>HAMI</t>
  </si>
  <si>
    <t>Henty Hwy, Hamilton VIC 3300</t>
  </si>
  <si>
    <t>Hamilton Ex Gas Works Site</t>
  </si>
  <si>
    <t>TBC Hamil Gas</t>
  </si>
  <si>
    <t>2-16 Craig Street, Hamilton, Victoria 3300</t>
  </si>
  <si>
    <t>11A~11\PP5364</t>
  </si>
  <si>
    <t>EES - Draft Remediation Action Plan: Hamilton (2004), Jacobs - Preliminary Conceptual Site Model (pCSM) (2021), Jacobs - Contamination Management Plan (CMP) (2021), Jacobs - Gfactuakl Report: Groundwater Monitoring Event March 2021 (2021)</t>
  </si>
  <si>
    <t>Inert</t>
  </si>
  <si>
    <t>NAPL Present</t>
  </si>
  <si>
    <t>A</t>
  </si>
  <si>
    <t>Confirmed contaminated soil and groundwater</t>
  </si>
  <si>
    <t>Refer to Gasworks Team</t>
  </si>
  <si>
    <t>Known contamination (former Gasworks)</t>
  </si>
  <si>
    <t>DSI</t>
  </si>
  <si>
    <t>Hampton Park ZSS (HPK)</t>
  </si>
  <si>
    <t>DS-HPK</t>
  </si>
  <si>
    <t>83-87 Hallam Road, Hampton Park, Victoria, 3976</t>
  </si>
  <si>
    <t>1\TP197231</t>
  </si>
  <si>
    <t>Haunted Gully Terminal Station (HGTS)</t>
  </si>
  <si>
    <t>TS-HGTS</t>
  </si>
  <si>
    <t>2210 LOWER DARLINGTON ROAD, LISMORE, VICTORIA 3324</t>
  </si>
  <si>
    <t>1\PS817798</t>
  </si>
  <si>
    <t>New station (A Ryan)</t>
  </si>
  <si>
    <t>Scissor lift leaking hydraulic oil in 2019</t>
  </si>
  <si>
    <t>Confidence 1/5. 
New site (post 2018). ESA report from 2018</t>
  </si>
  <si>
    <t>Very low risk rating of E from the PRA. 
Suggest complete site inspection is completed to update all fields.</t>
  </si>
  <si>
    <t>1. Complete Site inspection to confirm environmental status.</t>
  </si>
  <si>
    <t>Hazelwood Depot</t>
  </si>
  <si>
    <t>WH-1001</t>
  </si>
  <si>
    <t>Tramway Road, Morwell, Victoria, 3841</t>
  </si>
  <si>
    <t>2G~A\PP2749</t>
  </si>
  <si>
    <t>AusNet Services Transmission Group Pty Ltd</t>
  </si>
  <si>
    <t xml:space="preserve">UPLOAD 20/03  </t>
  </si>
  <si>
    <t>GHD - Environmental Inspections, Maintenance and Tests (2003)</t>
  </si>
  <si>
    <t>Gas cylinders and storage of equipment</t>
  </si>
  <si>
    <t>Gas cylinders in cages and routine inspections</t>
  </si>
  <si>
    <t>Hazelwood Power Station (HWPS)</t>
  </si>
  <si>
    <t>TBC PS-HWPS</t>
  </si>
  <si>
    <t>Brodribb Road, Hazelwood, Victoria 3840</t>
  </si>
  <si>
    <t>Part of 2\PS827363</t>
  </si>
  <si>
    <t>UPLOAD 20/03 See emails from Adam - asbestos in concrete John H or Mark</t>
  </si>
  <si>
    <t>ERM - Hazelwood Switchyard - Final Baseline Assessment (2018), Water Quality Investigation Program-BSE(2022)</t>
  </si>
  <si>
    <t>GeoEng - Environmental Risk Audit for Bunding and Stormwater System Compliance (2002); ERM 2018, Hazelwood Switchyard, Final Baseline Assessment, June 2018</t>
  </si>
  <si>
    <t>Oil spill from trailer and battery acid leaks reported in 2018 and small oil spill from bushings reported in 2019, off-site disposal of potentially contaminated soils and suspected asbestos identified in concrete rubble in 2020</t>
  </si>
  <si>
    <t>Potential contaminated material on site, asbestos packing between some of the slabs. Ponds and contamination issues</t>
  </si>
  <si>
    <t>Oil containing equipment, fuel storage, generators and batteries, There is a flooded basement in the old power station,
AusNet have noted that soil in the vicinity of the basement is
impacted with hydrocarbons; and that the water is impacted with
faecal matter from the septic tank at the old HWPS.</t>
  </si>
  <si>
    <t>Oil/water separator, shut off valve and bunding around generator</t>
  </si>
  <si>
    <t>Potentially contaminating activities and contamination reported in previous investigation. Not significant for ongoing commercial land use but would be significant if land use changed.</t>
  </si>
  <si>
    <t>Stockpiles are still present but have not been sampled</t>
  </si>
  <si>
    <t>Sample stockpiles if present.</t>
  </si>
  <si>
    <t>ERM - Hazelwood Switchyard - Final Baseline Assessment (2018)</t>
  </si>
  <si>
    <t>Confidence 5/5. 
ERM report from 2018 and BlueSphere WQIP report from 2022 available.</t>
  </si>
  <si>
    <t>Risk driven by presence of oil containing equipment, fuel storage, generators and batteries.
There is a flooded basement in the old power station, AusNet have noted that soil in the vicinity of the basement is impacted with hydrocarbons; and that the water is impacted with faecal matter from the septic tank at the old HWPS. PRA notes presence of stockpiles.
Bunding rating 3/5. Oil/water separator, shut off valve and bunding around generator.</t>
  </si>
  <si>
    <r>
      <rPr>
        <sz val="11"/>
        <color theme="4"/>
        <rFont val="Aptos Narrow"/>
        <family val="2"/>
        <scheme val="minor"/>
      </rPr>
      <t>1. Check status of basement and stormwater drainage at site (is the drainage at site contributing to the flooded basement).</t>
    </r>
    <r>
      <rPr>
        <sz val="11"/>
        <color theme="1"/>
        <rFont val="Aptos Narrow"/>
        <family val="2"/>
        <scheme val="minor"/>
      </rPr>
      <t xml:space="preserve">
2. Service and repair leaking oil filled equipment. 1 transformer on site.
3. Replace brick bund (1) with concrete hardstand.
</t>
    </r>
    <r>
      <rPr>
        <sz val="11"/>
        <color theme="4"/>
        <rFont val="Aptos Narrow"/>
        <family val="2"/>
        <scheme val="minor"/>
      </rPr>
      <t>4. Confirm the status of the stockpiles of soil on site as indicated in the PRA. Apply erosion controls, confirm origin of materials.</t>
    </r>
  </si>
  <si>
    <t>Hazelwood Test Hut</t>
  </si>
  <si>
    <t>TBC TC-Hazel</t>
  </si>
  <si>
    <t>HAZELWOOD DRIVE, HAZELWOOD, VICTORIA 3840</t>
  </si>
  <si>
    <t>In HWTS Comms 11/11/20 Mark S</t>
  </si>
  <si>
    <t>Hazelwood TS (HWTS)</t>
  </si>
  <si>
    <t>TS-HWTS</t>
  </si>
  <si>
    <t>530 Tramway Road, Hazelwood North, Victoria, 3840</t>
  </si>
  <si>
    <t xml:space="preserve">WSP - DSI (2023), Aecom - HWTS 500 kV EMF Assessment Report (2023), Water Quality Investigation Program-BSE(2022), Water Quality Investigation Program, Phase 2 of Works for High-Risk Sites-BSE (2023), </t>
  </si>
  <si>
    <t>Geo-Eng - Environmental Risk Assessment (1996). EES - Groundwater Monitoring at HWTS, HWPS and MWTS (2005). GHD - Confirmation Groundwater Monitoring (2005). SKM - Groundwater Assessment (2001). GeoEng - Environmental Risk Audit for Bunding and Stormwater System Compliance (2002). GHD - Environmental Inspections, Maintenance and Tests (2003)</t>
  </si>
  <si>
    <t>Oil separation pit overflow in 2019, 100-200 L oil spill in 2020 that was subsequently cleaned up by vacuum truck. Discharge from oil/water separation discharge point in 2020. Historic report indicates drainage discharge exceeding discharge criteria (GHD, 2003)</t>
  </si>
  <si>
    <t>Potential contaminated fill material, historic report also reports low-level contaminated soil</t>
  </si>
  <si>
    <t>Oil containing equipment, fuel, batteries &amp; SF6/gas cylinders</t>
  </si>
  <si>
    <t>Varying</t>
  </si>
  <si>
    <t>Infrastructure with high potential for contamination</t>
  </si>
  <si>
    <t>No soil or groundwater contamination reported in previous reports. No evidence of notifiable contamination.</t>
  </si>
  <si>
    <t xml:space="preserve">Enviro - one above ground system stormwater isolation valves fitted </t>
  </si>
  <si>
    <t>Confidence 5/5.  
Multiple environmental reports.</t>
  </si>
  <si>
    <t>Status of oil leaks and proximity to environmental receptors driving risk rating. 
In 2020 there was an overflow of an oil separation pit where 100-200 L had to be cleaned up. Bunding rating of 4 however BSE WQIP (2022) photos suggest concrete bunds for operational transformers which potentially have some one way valves that may not be configured properly. WQIP suggested to check integrity. Brick bunding noted on old transformers that are not in use. Elevated concentrations of hydrocarbons detected in pond that collects water draining off site by BlueSphere in 2022.</t>
  </si>
  <si>
    <r>
      <t xml:space="preserve">1. Service and repair leaking transformers.
2. Clean and Inspect bunds, and confirm integrity.
</t>
    </r>
    <r>
      <rPr>
        <sz val="11"/>
        <color theme="4"/>
        <rFont val="Aptos Narrow"/>
        <family val="2"/>
        <scheme val="minor"/>
      </rPr>
      <t>3. Conduct site inspection to confirm whether any brick bunds are being used for operational oil filled equipment.</t>
    </r>
    <r>
      <rPr>
        <sz val="11"/>
        <color theme="1"/>
        <rFont val="Aptos Narrow"/>
        <family val="2"/>
        <scheme val="minor"/>
      </rPr>
      <t xml:space="preserve">
4. Replace brick bunds with concrete hardstand bunds.
</t>
    </r>
    <r>
      <rPr>
        <sz val="11"/>
        <color theme="4"/>
        <rFont val="Aptos Narrow"/>
        <family val="2"/>
        <scheme val="minor"/>
      </rPr>
      <t>5. Resolve drainage/ overflow issues, potentially reconfigure drainage.</t>
    </r>
    <r>
      <rPr>
        <sz val="11"/>
        <color theme="1"/>
        <rFont val="Aptos Narrow"/>
        <family val="2"/>
        <scheme val="minor"/>
      </rPr>
      <t xml:space="preserve">
6. Install GAC scrubbing unit post puraceptor to further decrease hydrocarbon load.</t>
    </r>
  </si>
  <si>
    <t>Hazelwood TS Comms Site (HWTS-COMS)</t>
  </si>
  <si>
    <t>TC-HWTSXXXX</t>
  </si>
  <si>
    <t>Tramway Road, Hazelwood VIC 3841 (in HWTS)</t>
  </si>
  <si>
    <t>Heatherton TS (HTS)</t>
  </si>
  <si>
    <t>TS-HTSX</t>
  </si>
  <si>
    <t>495-503 Warrigal Road, Heatherton, Victoria, 3202</t>
  </si>
  <si>
    <t>1\TP318304</t>
  </si>
  <si>
    <t>BlueSphere - Initial Stockpile Assessment Works at Priority Sites (2021), PSI-WSP (2023), GME-GeoWorks (2005)</t>
  </si>
  <si>
    <t>Geo-Eng - Environmental Risk Assessment (1996). Preliminary Groundwater Investigation 2003. SKM - Groundwater Assessment (2001). GHD - Environmental Inspections, Maintenance and Tests (2003). A.S. James - Environmental Sampling and Analysis for Offsite Disposal (2013).</t>
  </si>
  <si>
    <t>Historic oil contaminated soil taken to open land at back  - testing available?</t>
  </si>
  <si>
    <t>Minor surface staining beneath the transformers (within concrete bund) that was consistent with leaking/spilled transformer oil, stockpiles consisted of various material such as asphalt, concrete, rocks or
gravel and piles of tree branches/material</t>
  </si>
  <si>
    <t>Verified clean fill</t>
  </si>
  <si>
    <t>Limited testing has not identified contamination.</t>
  </si>
  <si>
    <t>Enviro -one above ground system in place ansd stormwater isolation valves fitted</t>
  </si>
  <si>
    <t>Confidence 5/5. 
Recent environmental information available (WSP 2024)</t>
  </si>
  <si>
    <t>Risk being driven by NAPL and UST presence in PRA, however not in WSP 2024 report.  
3/5 oil leak rating and consequence of environmental impacts.</t>
  </si>
  <si>
    <r>
      <rPr>
        <sz val="11"/>
        <color theme="4"/>
        <rFont val="Aptos Narrow"/>
        <family val="2"/>
        <scheme val="minor"/>
      </rPr>
      <t>1. Confirm if UST and LNAPL present.</t>
    </r>
    <r>
      <rPr>
        <sz val="11"/>
        <color theme="1"/>
        <rFont val="Aptos Narrow"/>
        <family val="2"/>
        <scheme val="minor"/>
      </rPr>
      <t xml:space="preserve">
2. Remove UST and validate (if present) 
3. Service and repair leaking transformers.
4. Clean bund surfaces.
5. Check bund integrity.
</t>
    </r>
    <r>
      <rPr>
        <sz val="11"/>
        <color rgb="FF0070C0"/>
        <rFont val="Aptos Narrow"/>
        <family val="2"/>
        <scheme val="minor"/>
      </rPr>
      <t>6. LNAPL delineation, remediation etc (if required after recommendation 1)</t>
    </r>
    <r>
      <rPr>
        <sz val="11"/>
        <color theme="1"/>
        <rFont val="Aptos Narrow"/>
        <family val="2"/>
        <scheme val="minor"/>
      </rPr>
      <t xml:space="preserve">
</t>
    </r>
  </si>
  <si>
    <t>Heywood TS (HYTS)</t>
  </si>
  <si>
    <t>TS-HYTS</t>
  </si>
  <si>
    <t>79 Rifle Range Road, Heywood, Victoria 3304</t>
  </si>
  <si>
    <t>27~A\PP3278</t>
  </si>
  <si>
    <t>Preliminary Groundwater Investigation 2003. SKM - Groundwater Assessment (2001). GHD - Environmental Inspections, Maintenance and Tests (2003)</t>
  </si>
  <si>
    <t>Oil containing equipment, diesel generator, SF6/gas cylinders, batteries</t>
  </si>
  <si>
    <t xml:space="preserve">Enviro - one above ground system, stormwater isolation valves fitted, run off issues from remote bays to 22kv switchroom has been mitigated with rock drains to try to curb the erosion being created, will need to look at this as area is all sand  </t>
  </si>
  <si>
    <t>Confidence 3/5. 
No environmental information post 2003.</t>
  </si>
  <si>
    <t>Risk is being driven by presence of oil containing equipment, diesel generator, SF6/gas cylinders, batteries. No transformers on site. 
Oil leak rating 3/5. 
Consequence of contamination driven by potential environmental and human health impacts.</t>
  </si>
  <si>
    <r>
      <rPr>
        <sz val="11"/>
        <color theme="4"/>
        <rFont val="Aptos Narrow"/>
        <family val="2"/>
        <scheme val="minor"/>
      </rPr>
      <t>1. Investigate and amend soil erosion issue. Initially, conduct a site inspection to ascertain erosion status and obtain updated environmental information.</t>
    </r>
    <r>
      <rPr>
        <sz val="11"/>
        <color theme="1"/>
        <rFont val="Aptos Narrow"/>
        <family val="2"/>
        <scheme val="minor"/>
      </rPr>
      <t xml:space="preserve">
2. Repair leaking oil filled equipment (if not transformer, likely a generator)
3. Clean bund surfaces.
4. Check bund integrity</t>
    </r>
  </si>
  <si>
    <t xml:space="preserve">Hoppers Crossing (Forsyth Rd) City Gate </t>
  </si>
  <si>
    <t>FORS</t>
  </si>
  <si>
    <t>Forsyth Rd, Hoppers Crossing VIC 3029</t>
  </si>
  <si>
    <t>Hoppers Crossing (Heaths Rd) City Gate</t>
  </si>
  <si>
    <t>HEAT</t>
  </si>
  <si>
    <t>Heaths Road, Hoppers Crossing, Victoria 3029</t>
  </si>
  <si>
    <t>Horsham City Gate</t>
  </si>
  <si>
    <t>HORS</t>
  </si>
  <si>
    <t>Burnt Creek Dr, Bungalally VIC 3401</t>
  </si>
  <si>
    <t>Horsham TS (HOTS)</t>
  </si>
  <si>
    <t>TS-HOTS</t>
  </si>
  <si>
    <t>Williams/Riverside East Roads, Horsham, Victoria 3400</t>
  </si>
  <si>
    <t>1\TP342215</t>
  </si>
  <si>
    <t>Groundwater Monitoring (2005). SKM - Groundwater Assessment (2001). GeoEng - Environmental Risk Audit for Bunding and Stormwater System Compliance (2002). GHD - Environmental Inspections, Maintenance and Tests (2003)</t>
  </si>
  <si>
    <t xml:space="preserve">Enviro - one above ground system, stormwater isolation valves fitted, material of yards contaminate the enviro system and gets into the stormwater drains </t>
  </si>
  <si>
    <t>Confidence 3/5. 
No environmental information post 2005.</t>
  </si>
  <si>
    <t>Risk drivers include proximity to environmental receptors and storage of fuels, presence of spoil/ stockpile. 
Site has a fully compliant sealed bund with basic oil/water separator + shut off valve or triple interceptor tank.
2020 site inspection shows no leaks of transformers and minimal staining. Sheen was observed on the surface of the TIP in 2005. Groundwater results in 2005 were &lt;LOR.</t>
  </si>
  <si>
    <r>
      <rPr>
        <sz val="11"/>
        <color theme="4"/>
        <rFont val="Aptos Narrow"/>
        <family val="2"/>
        <scheme val="minor"/>
      </rPr>
      <t xml:space="preserve"> 1. Confirm the status of the stockpiles of soil on site as indicated in the PRA. Apply erosion controls, confirm origin of materials.</t>
    </r>
    <r>
      <rPr>
        <sz val="11"/>
        <color theme="1"/>
        <rFont val="Aptos Narrow"/>
        <family val="2"/>
        <scheme val="minor"/>
      </rPr>
      <t xml:space="preserve">
2. Service and repair leaking transformers.
</t>
    </r>
    <r>
      <rPr>
        <sz val="11"/>
        <color theme="4"/>
        <rFont val="Aptos Narrow"/>
        <family val="2"/>
        <scheme val="minor"/>
      </rPr>
      <t>3. Conduct site inspection to inform extent of contaminants leaking from the yards.</t>
    </r>
    <r>
      <rPr>
        <sz val="11"/>
        <color theme="1"/>
        <rFont val="Aptos Narrow"/>
        <family val="2"/>
        <scheme val="minor"/>
      </rPr>
      <t xml:space="preserve">
</t>
    </r>
    <r>
      <rPr>
        <sz val="11"/>
        <color theme="4"/>
        <rFont val="Aptos Narrow"/>
        <family val="2"/>
        <scheme val="minor"/>
      </rPr>
      <t>4. Review drainage configuration at site to ascertain flow pathways from yards</t>
    </r>
    <r>
      <rPr>
        <sz val="11"/>
        <color theme="1"/>
        <rFont val="Aptos Narrow"/>
        <family val="2"/>
        <scheme val="minor"/>
      </rPr>
      <t>.
5. Install GAC scrubbing unit on the puraceptor, as sheen noted on the surface of water in the TIP historically, and leaking from yards into stormwater drains in 2024.
6. Clean bund surfaces.
7. Check bund integrity.</t>
    </r>
  </si>
  <si>
    <t>Hull Rd Switchboard Sub (HUSB)</t>
  </si>
  <si>
    <t>DS-HUS</t>
  </si>
  <si>
    <t>Part 456 Hull Rd, Mooroolbark VIC 3138 (150m east of Mooroolbark Rd)</t>
  </si>
  <si>
    <t>1\LP76307</t>
  </si>
  <si>
    <t>Jeeralang Hill Comms Site (JERH)</t>
  </si>
  <si>
    <t>TC-JERHXXXX</t>
  </si>
  <si>
    <t>Off Jeeralang North Road (655 Thomson Road), Jeeralang, Victoria 3840</t>
  </si>
  <si>
    <t>1\TP170215</t>
  </si>
  <si>
    <t>Jeeralang Switchyard</t>
  </si>
  <si>
    <t>TBC SS-Jeer</t>
  </si>
  <si>
    <t>Bonds Lane, Jeeralang VIC 3840</t>
  </si>
  <si>
    <t xml:space="preserve">In Jeeralang Terminal Station GS 66kV SUB Station </t>
  </si>
  <si>
    <t>Jeeralang TS (JLTS)</t>
  </si>
  <si>
    <t>TS-JLTS</t>
  </si>
  <si>
    <t>Oil containing equipment, batteries</t>
  </si>
  <si>
    <t>Hardstand with regular inspections of equipment</t>
  </si>
  <si>
    <t>Confidence 3/5. 
No environmental information post 2003</t>
  </si>
  <si>
    <t>Risk is driven by consequence of contamination and likelihood of contamination. 
There is no oil water separator or shut off valve. 
Bunding 4/5. 5/5 likelihood of contamination. 
Site has hardstand with regular equip inspections. 
Oil containing equipment and batteries. 
Brick bund with trench through bunded area. 
All stormwater runs directly off site. 
Oil filled equipment includes circuit breakers (2021 site inspection), minimal leaks.</t>
  </si>
  <si>
    <r>
      <t xml:space="preserve">1. Install oil water separator (puraceptor)
2. Install shut off valve
3. Replace brick bund with concrete bund and hardstand.
</t>
    </r>
    <r>
      <rPr>
        <sz val="11"/>
        <color theme="4"/>
        <rFont val="Aptos Narrow"/>
        <family val="2"/>
        <scheme val="minor"/>
      </rPr>
      <t>4. Conduct site inspection to confirm contamination status.</t>
    </r>
  </si>
  <si>
    <t>Kalimna West Zone Substation (LKE)</t>
  </si>
  <si>
    <t>TBC DS-Kalimna</t>
  </si>
  <si>
    <t>10 COMERS ROAD, KALIMNA WEST, VICTORIA 3909</t>
  </si>
  <si>
    <t>1\PS421104</t>
  </si>
  <si>
    <t>No contaminating activities</t>
  </si>
  <si>
    <t>0 Transformers.  Circuit Breakers</t>
  </si>
  <si>
    <t>Not required</t>
  </si>
  <si>
    <t>Kalkallo ZSS (KLO)</t>
  </si>
  <si>
    <t>DS-KLO</t>
  </si>
  <si>
    <t>30 Donnybrook Rd, Mickleham VIC 3064</t>
  </si>
  <si>
    <t>B\PS623515</t>
  </si>
  <si>
    <t>Depot/office</t>
  </si>
  <si>
    <t>Electricity Transmission</t>
  </si>
  <si>
    <t>Kangaroo Ground Radio Site Agreement</t>
  </si>
  <si>
    <t>TBC TC-Kanga</t>
  </si>
  <si>
    <t>ELTHAM PARK, KANGAROO GROUND, VICTORIA 3097</t>
  </si>
  <si>
    <t>Keilor TS (KTS)</t>
  </si>
  <si>
    <t>TS-KTSX</t>
  </si>
  <si>
    <t>86 Dodds Road, Keilor East, Victoria, 3036</t>
  </si>
  <si>
    <t>1\TP224240, 4\PS346574, 3\PS346574 &amp; 2\PS346574</t>
  </si>
  <si>
    <t>BlueSphere - Initial Stockpile Assessment Works at Priority Sites (2021), Water Quality Investigation Program-BSE(2022), Water Quality Investigation Program, Phase 2 of Works for High-Risk Sites-BSE (2023)</t>
  </si>
  <si>
    <t>Geo-Eng - Environmental Risk Assessment (1996). Preliminary Groundwater Investigation 2003. Geoworks - Phase 1 Site Investigation (2003). SKM - Groundwater Assessment (2001). GeoEng - Environmental Risk Audit for Bunding and Stormwater System Compliance (2002). GHD - Environmental Inspections, Maintenance and Tests (2003)</t>
  </si>
  <si>
    <t>Less than 1L hydraulic oil leaked from hose under pressure and dark contaminated soil encountered during excavation in 2021</t>
  </si>
  <si>
    <t>Significant soil removed and some level of remediation completed for some sections, old leaky transformers not remediated or controlled</t>
  </si>
  <si>
    <t>Oil containing equipment, stockpiles, batteries, chemical &amp; SF6/gas cylinders, The pump from the HT to the puraceptor was observed to be leaking oil A hydrocarbon / paint smell was noted to be coming from the puraceptor unit, Staining was observed on the concrete and ground surface in the vicinity of the radiators, Weak hydrocarbon smell coming from isolation valve pit. This is the last point prior to off – Site discharge (2022)</t>
  </si>
  <si>
    <t>B</t>
  </si>
  <si>
    <t>TRHs around transformer T2, but below notification triggers</t>
  </si>
  <si>
    <t>PSI with limited soil sampling program. GME from existing wells. EMP, ESC for stockpiles.</t>
  </si>
  <si>
    <t xml:space="preserve">Enviro -one above ground system in place and stormwater isolation valves fitted, issue is capacity and the holding tanks ability to manage so many transformers catchment areas and until the A trans deluge is removed its an issue, A trans due to be replaced soon, this will remove the deluge and add a second processing system, but until then?  </t>
  </si>
  <si>
    <t>Confidence 5/5. 
Multiple environmental reports and site visits.</t>
  </si>
  <si>
    <t>Risk driven by oil leaks and known offsite discharge of water to environmental receptor.
KTS has oil containing equipment, stockpiles, batteries, chemical &amp; SF6/gas cylinders, The pump from the HT to the puraceptor was observed to be leaking oil. 
A hydrocarbon / paint smell was noted to be coming from the puraceptor unit, Staining was observed on the concrete and ground surface in the vicinity of the radiators, Weak hydrocarbon smell coming from isolation valve pit. This is the last point prior to off – Site discharge (2022).
Oil leak score 3/5</t>
  </si>
  <si>
    <r>
      <t xml:space="preserve">1. Improve puraceptor, add GAC scrubbers. 
2.  Install temporary holding tank per DZ108 note.
3. Service and repair all transformers.
</t>
    </r>
    <r>
      <rPr>
        <sz val="11"/>
        <color theme="4"/>
        <rFont val="Aptos Narrow"/>
        <family val="2"/>
        <scheme val="minor"/>
      </rPr>
      <t xml:space="preserve">4. Periodically inspect existing holding tank to confirm that is remains functional </t>
    </r>
    <r>
      <rPr>
        <sz val="11"/>
        <color theme="1"/>
        <rFont val="Aptos Narrow"/>
        <family val="2"/>
        <scheme val="minor"/>
      </rPr>
      <t xml:space="preserve">
5. Clean bund surfaces.
6. Check bund integrity
</t>
    </r>
  </si>
  <si>
    <t>Kerang TS (KGTS)</t>
  </si>
  <si>
    <t>TS-KGTS</t>
  </si>
  <si>
    <t>Loddon Valley Highway, Kerang, Victoria 3579 (5km SE Kerang)</t>
  </si>
  <si>
    <t>1\TP337631</t>
  </si>
  <si>
    <t>Water Quality Investigation Program-BSE(2022), Phase 2 of Works for High-Risk Sites-BSE (2023)</t>
  </si>
  <si>
    <t>Preliminary Groundwater Investigation 2003. SKM - Groundwater Assessment (2001). GeoEng - Environmental Risk Audit for Bunding and Stormwater System Compliance (2002). GHD - Environmental Inspections, Maintenance and Tests (2003), BSE - wastewater quality investigation program (WQIP) (2022), WSP - DSI (2023)</t>
  </si>
  <si>
    <t xml:space="preserve">Formerly vacant/grazing land use. </t>
  </si>
  <si>
    <t>Oil containing equipment, batteries &amp; SF6/gas cylinders, 17 transformers, two capacitor banks, oil filled equipment noted leaking into concrete lined service trench outside of the diesel generator building, TRH contamination in drainage newtwork (BSE, 2022 report)</t>
  </si>
  <si>
    <t>Preliminary Groundwater Investigation 2003. SKM - Groundwater Assessment (2001). GeoEng - Environmental Risk Audit for Bunding and Stormwater System Compliance (2002). GHD - Environmental Inspections, Maintenance and Tests (2003)</t>
  </si>
  <si>
    <t xml:space="preserve">Enviro - one above ground system, stormwater isolation valves fitted, </t>
  </si>
  <si>
    <t>Confidence 4/5. 
Environmental report from 2022.</t>
  </si>
  <si>
    <t xml:space="preserve">Risk driven by presence of potentially contaminating activities and proximity to environmental receptors. Septic tank on site.
This includes presence of a UST and oil leak rating of 3/5. Leaking transformers noted. 
There is a spoon drain that needs repairing. Water goes out to the Loddon Valley highway without pretreatment. Bund repairs were required. Hydrocarbons detected in surface water post last triple interceptor in 2022. </t>
  </si>
  <si>
    <r>
      <t xml:space="preserve">1. Remove and validate a UST. 
2. Service and repair leaking transformers. 
</t>
    </r>
    <r>
      <rPr>
        <sz val="11"/>
        <color theme="4"/>
        <rFont val="Aptos Narrow"/>
        <family val="2"/>
        <scheme val="minor"/>
      </rPr>
      <t>3. Repair spoon drain. Currently socks are in the drain but this is a temporary f</t>
    </r>
    <r>
      <rPr>
        <sz val="11"/>
        <color rgb="FF0070C0"/>
        <rFont val="Aptos Narrow"/>
        <family val="2"/>
        <scheme val="minor"/>
      </rPr>
      <t>ix until leaks are repaired</t>
    </r>
    <r>
      <rPr>
        <sz val="11"/>
        <color theme="4"/>
        <rFont val="Aptos Narrow"/>
        <family val="2"/>
        <scheme val="minor"/>
      </rPr>
      <t>.</t>
    </r>
    <r>
      <rPr>
        <sz val="11"/>
        <color theme="1"/>
        <rFont val="Aptos Narrow"/>
        <family val="2"/>
        <scheme val="minor"/>
      </rPr>
      <t xml:space="preserve">
4. Repair bunds.
5. Resolve status of septic tank. If in use, service. If not, decommission and remove.
6. Clean bund surfaces.
7. Check bund integrity.
8. Install GAC post puraceptor to further reduce hydrocarbon load.</t>
    </r>
  </si>
  <si>
    <t>Kilmore South ZSS (KMS)</t>
  </si>
  <si>
    <t>DS-KMS</t>
  </si>
  <si>
    <t>175 Quinns Road, Kilmore, Victoria 3764</t>
  </si>
  <si>
    <t>RES1\PS312688</t>
  </si>
  <si>
    <t>Kinglake Comms Site (KING)</t>
  </si>
  <si>
    <t>TC-KINGXXXX</t>
  </si>
  <si>
    <t>223 Whittlesea Kinglake Rd, Kinglake VIC 3763</t>
  </si>
  <si>
    <t>1\TP246653</t>
  </si>
  <si>
    <t>Kinglake ZSS (KLK)</t>
  </si>
  <si>
    <t>DS-KLK</t>
  </si>
  <si>
    <t>339 Kinglake-Whittlesea Road, Kinglake, Victoria 3763 (cnr Bowden Spur Road)</t>
  </si>
  <si>
    <t>1\TP246653, 13\LP41480, 2\LP47163</t>
  </si>
  <si>
    <t>Freehold, Leased, Freehold</t>
  </si>
  <si>
    <t>Oil spill from CT mech box during prep for transport in 2019</t>
  </si>
  <si>
    <t>Koroit City Gate</t>
  </si>
  <si>
    <t>KORO</t>
  </si>
  <si>
    <t>Koroit-Woolsthorpe Rd, Koroit VIC 3220</t>
  </si>
  <si>
    <t xml:space="preserve">Koroit Radio Transmitters </t>
  </si>
  <si>
    <t>TBC TC-Koroit</t>
  </si>
  <si>
    <t>COMMERCIAL ROAD, KOROIT, VICTORIA 3282</t>
  </si>
  <si>
    <t>Gas radio? (A Ryan) Daniel Dobrosak not aware of this site</t>
  </si>
  <si>
    <t>Kyneton City Gate</t>
  </si>
  <si>
    <t>KYNE</t>
  </si>
  <si>
    <t>Lauriston-Reservoir Rd, Kyneton, Victoria 3444</t>
  </si>
  <si>
    <t>Lancefield City Gate</t>
  </si>
  <si>
    <t>LANC</t>
  </si>
  <si>
    <t>Melbourne-Lancefield Rd, Lancefield VIC 3435</t>
  </si>
  <si>
    <t>Lang Lang ZSS (LLG)</t>
  </si>
  <si>
    <t>DS-LLG</t>
  </si>
  <si>
    <t>Western Port Rd (between McDonalds Track and Bass Hwy), Lang Lang VIC 3984</t>
  </si>
  <si>
    <t>1\PS542732</t>
  </si>
  <si>
    <t>Lara City Gate</t>
  </si>
  <si>
    <t>LARA</t>
  </si>
  <si>
    <t>Cozens Lane, Lara, Victoria 3212</t>
  </si>
  <si>
    <t>6A~6B\PP5452</t>
  </si>
  <si>
    <t>Laverton North City Gate</t>
  </si>
  <si>
    <t>LAVE</t>
  </si>
  <si>
    <t>Fitzgerald Road, Laverton North, Victoria, 3026</t>
  </si>
  <si>
    <t>Leongatha Depot</t>
  </si>
  <si>
    <t>WH-0013</t>
  </si>
  <si>
    <t>60 Horn Street, Leongatha, Victoria 3953</t>
  </si>
  <si>
    <t>1\TP539545,1\TP742417</t>
  </si>
  <si>
    <t>D Green</t>
  </si>
  <si>
    <t>Minor chemical/fuel storage</t>
  </si>
  <si>
    <t>Fully compliant sealed bund with basic oil/water separator + shut off valve or triple interceptor tank 0 no shut off valve</t>
  </si>
  <si>
    <t>On Yarra River</t>
  </si>
  <si>
    <t>Leongatha ZSS (LGA)</t>
  </si>
  <si>
    <t>DS-LGA</t>
  </si>
  <si>
    <t>62 Horn Street, Leongatha, Victoria 3953 (cnr Turner St)</t>
  </si>
  <si>
    <t>1\TP247958 &amp; 1\TP539545</t>
  </si>
  <si>
    <t>Concreted over former leaks, oil coming back up</t>
  </si>
  <si>
    <t>Oil containing equipment, batteries &amp; SF6/gas cylinders</t>
  </si>
  <si>
    <t>Various</t>
  </si>
  <si>
    <t>4 Possible: B</t>
  </si>
  <si>
    <t>Overgrown weeds and broken fences noted.</t>
  </si>
  <si>
    <t>Lilydale Depot</t>
  </si>
  <si>
    <t>WH-0014b</t>
  </si>
  <si>
    <t>30 Melba Ave, Lilydale, Victoria, 3140</t>
  </si>
  <si>
    <t>1-9\PS443459 &amp; B\SP22391</t>
  </si>
  <si>
    <t>Jessica Mendes</t>
  </si>
  <si>
    <t>Leased land - Downer in management control</t>
  </si>
  <si>
    <t>Historic PAN re contaminated bunding</t>
  </si>
  <si>
    <t>Bunding upgrade report 2016, EPA Site Inspection report</t>
  </si>
  <si>
    <t>Large quantity of oil spilled from kiosk or in transit in 2018, 10-15 litres of oil spilled due to mechanical failure in 2019, leaking transformers impacting bunded area iin 2020</t>
  </si>
  <si>
    <t>Oil containing equipment, generators and UST</t>
  </si>
  <si>
    <t>Potentially contaminating infrastructure, including UST</t>
  </si>
  <si>
    <t>No investigation undertaken</t>
  </si>
  <si>
    <t>PSI with limited soil and groundwater investigation focussed on UST.</t>
  </si>
  <si>
    <t>Check location of spills etc relative to sealed areas</t>
  </si>
  <si>
    <t>4 Unlikely: C</t>
  </si>
  <si>
    <t>Treated poles on site.</t>
  </si>
  <si>
    <t>Interceptor blocked.  Now fixed.</t>
  </si>
  <si>
    <t>Lilydale ZSS (LDL)</t>
  </si>
  <si>
    <t>DS-LDL</t>
  </si>
  <si>
    <t>455 Swansea Road, Lilydale, Victoria, 3140</t>
  </si>
  <si>
    <t>2\PS546466 &amp; 3\PS546466</t>
  </si>
  <si>
    <t>Brick bund with gravel floor with shut off valve</t>
  </si>
  <si>
    <t>PSI with limited soil sampling program. Sample stockpiles if present.</t>
  </si>
  <si>
    <t>Oil tanker in process of removal</t>
  </si>
  <si>
    <t>Lookout Hill Comms Site (LOOK)</t>
  </si>
  <si>
    <t>TC-LOOKXXXX</t>
  </si>
  <si>
    <t>Mount Cole State Forest, Mount Cole VIC 3377</t>
  </si>
  <si>
    <t>Loy Yang Communications Test Huts</t>
  </si>
  <si>
    <t>TBC TC-LL</t>
  </si>
  <si>
    <t>BARTONS LANE, LOY YANG, VICTORIA 3844</t>
  </si>
  <si>
    <t>NO AGREEMENT</t>
  </si>
  <si>
    <t>Part of Loy Yang 66kV SUB Station  Mark S</t>
  </si>
  <si>
    <t>Clean Up Notice for Groundwater Attenuation Zone</t>
  </si>
  <si>
    <t>Clean Up Notice. SKM - Groundwater Assessment (2001)</t>
  </si>
  <si>
    <t>Groundwater attenuation zone established as a result of Loy Yang Ash Pond</t>
  </si>
  <si>
    <t>Loy Yang Power Station (LYPS)</t>
  </si>
  <si>
    <t>TBC PS-LYPS</t>
  </si>
  <si>
    <t>Bartons Lane, Loy Yang VIC 3844</t>
  </si>
  <si>
    <t>Brick bund with gravel floor and puraceptor oil/water separator + shut off valve</t>
  </si>
  <si>
    <t>Fuel and oil for chainsaws stored in specific fuel locker in store.</t>
  </si>
  <si>
    <t>Yes - Switchgear store items</t>
  </si>
  <si>
    <t>Yes - vehicles</t>
  </si>
  <si>
    <t>David Green</t>
  </si>
  <si>
    <t>Confidence 2/5. 
No environmental report since 2003.</t>
  </si>
  <si>
    <t xml:space="preserve">Rating driven by bunding rating and presence of potentially contaminating activities. 
There is a brick bund with gravel floor and puraceptor oil/water separator + shut off valve. Oil containing equipment and batteries. 
2021 site inspection noted that grey water discharges to yard surface. 
</t>
  </si>
  <si>
    <r>
      <t xml:space="preserve">1. Replace brick bunds and gravel floors with concrete hardstand bunds.
2. Confirm that only grey water discharging to surface and not also septic. Could be done during a septic unit service.
3. Service and repair transformers and any leaking oil filled equipment.
</t>
    </r>
    <r>
      <rPr>
        <sz val="11"/>
        <color theme="4"/>
        <rFont val="Aptos Narrow"/>
        <family val="2"/>
        <scheme val="minor"/>
      </rPr>
      <t xml:space="preserve">4. Complete site inspection to confirm environmental status of site. </t>
    </r>
  </si>
  <si>
    <t>Loy Yang Power Station Transformer</t>
  </si>
  <si>
    <t>TBC TC-LL2</t>
  </si>
  <si>
    <t>LOY YANG P.S., LOY YANG, VICTORIA 3844</t>
  </si>
  <si>
    <t>Part of PS-LYPS assessment.  Mark S confirmed</t>
  </si>
  <si>
    <t>GeoEng - Environmental Risk Audit for Bunding and Stormwater System Compliance (2002)</t>
  </si>
  <si>
    <t>Loy Yang South ZSS (LYS)</t>
  </si>
  <si>
    <t>DS-LYS</t>
  </si>
  <si>
    <t>Bartons Lane, Loy Yang, Victoria 3844</t>
  </si>
  <si>
    <t>Part of 1\PS340417</t>
  </si>
  <si>
    <t>Loy Yang ZSS (LY)</t>
  </si>
  <si>
    <t>TBC DS-LY</t>
  </si>
  <si>
    <t>Open Cut, Bartons Lane, Loy Yang, Victoria 3844</t>
  </si>
  <si>
    <t>Transformers</t>
  </si>
  <si>
    <t>Hardstand/gravel and drainage</t>
  </si>
  <si>
    <t>Confidence 2/5. 
No environmental reports.</t>
  </si>
  <si>
    <t>Risk rating driven by gravel surfaces and lack of bunds. 
Oil filled equipment known to be on site. 
Hardstand/gravel and drainage. Photos from site inspection show gravel surfaces.</t>
  </si>
  <si>
    <r>
      <t xml:space="preserve">1. Install concrete bunds and hardstand surfaces.
2. Service and repair oil filled equipment.
</t>
    </r>
    <r>
      <rPr>
        <sz val="11"/>
        <color theme="4"/>
        <rFont val="Aptos Narrow"/>
        <family val="2"/>
        <scheme val="minor"/>
      </rPr>
      <t>3. Complete site inspection to confirm environmental status of the site.</t>
    </r>
    <r>
      <rPr>
        <sz val="11"/>
        <color theme="1"/>
        <rFont val="Aptos Narrow"/>
        <family val="2"/>
        <scheme val="minor"/>
      </rPr>
      <t xml:space="preserve">
</t>
    </r>
    <r>
      <rPr>
        <sz val="11"/>
        <color theme="4"/>
        <rFont val="Aptos Narrow"/>
        <family val="2"/>
        <scheme val="minor"/>
      </rPr>
      <t>4. Ensure that oil filled equipment is stored on hardstand.</t>
    </r>
  </si>
  <si>
    <t>Lysterfield ZSS (LYD)</t>
  </si>
  <si>
    <t>DS-LYD</t>
  </si>
  <si>
    <t>Jacques Road, Narre Warren North VIC 3804</t>
  </si>
  <si>
    <t>Maffra North Regulator (RMFN)</t>
  </si>
  <si>
    <t>DS-RMF</t>
  </si>
  <si>
    <t>Fulton Rd (near Golf Course), Maffra, Victoria 3860</t>
  </si>
  <si>
    <t>2\PS607833</t>
  </si>
  <si>
    <t>Compliant bund with partial treatment</t>
  </si>
  <si>
    <t>Maffra ZSS (MFA)</t>
  </si>
  <si>
    <t>DS-MFA</t>
  </si>
  <si>
    <t>32 Station Street, Maffra, Victoria, 3860</t>
  </si>
  <si>
    <t>1A~9\PP5490 &amp; 1B~9\PP5490</t>
  </si>
  <si>
    <t>Oil spill from transformer failure in 2020</t>
  </si>
  <si>
    <t>oil spill from transformer - since cleaned up</t>
  </si>
  <si>
    <t xml:space="preserve">Mallacoota/Cann River Comms Site (CNR) </t>
  </si>
  <si>
    <t>TC-CNRXXXXX</t>
  </si>
  <si>
    <t>NEAR CANN RIVER(&amp; MARAMINGO HI, MALLACOOTA, VICTORIA 3892</t>
  </si>
  <si>
    <t>Malvern Depot</t>
  </si>
  <si>
    <t>WH-1003</t>
  </si>
  <si>
    <t>632-684 Waverley Road, Malvern, Victoria 3144</t>
  </si>
  <si>
    <t>2\LP11096</t>
  </si>
  <si>
    <t>James Weghorn</t>
  </si>
  <si>
    <t>Fully compliant sealed bund basic oil/water separator - no shut off valve</t>
  </si>
  <si>
    <t>Malvern TS (MTS)</t>
  </si>
  <si>
    <t>TS-MTSX</t>
  </si>
  <si>
    <t>632-684 Waverley Road, Malvern VIC 3144</t>
  </si>
  <si>
    <t>AG:Water Quality Investigation Program-BSE(2022)</t>
  </si>
  <si>
    <t>Oil staining was observed within the bunds of the transformer</t>
  </si>
  <si>
    <t xml:space="preserve">Confidence 3/5. </t>
  </si>
  <si>
    <t>Risk rating driven by oil staining in transformer bunds. 
Fully compliant sealed bund with puraceptor oil/water separator + shut off valve</t>
  </si>
  <si>
    <t xml:space="preserve">1. Service and repair leaking transformers.
2. Inspect bunds and confirm integrity.
3. Clean bund surfaces.
</t>
  </si>
  <si>
    <t>Mansfield Depot</t>
  </si>
  <si>
    <t>WH-0015</t>
  </si>
  <si>
    <t>16 Crosby Lane, Mansfield, Victoria 3722</t>
  </si>
  <si>
    <t>2\LP210934</t>
  </si>
  <si>
    <t>Mansfield ZSS (MSD)</t>
  </si>
  <si>
    <t>DS-MSD</t>
  </si>
  <si>
    <t>3540 Maroondah Highway/Kidstone Road, Mansfield, Victoria 3724</t>
  </si>
  <si>
    <t>1\TP633700</t>
  </si>
  <si>
    <t>Stormwater discharge to aged care retirement facility in 2020</t>
  </si>
  <si>
    <t>Remediation and validation to be undertaken as part of site upgrades</t>
  </si>
  <si>
    <t>Jacobs</t>
  </si>
  <si>
    <t>Maryborough City Gate</t>
  </si>
  <si>
    <t>MARY</t>
  </si>
  <si>
    <t>Pyrenees Hwy, Maryborough, Victoria 3465</t>
  </si>
  <si>
    <t>Melton City Gate</t>
  </si>
  <si>
    <t>MELT</t>
  </si>
  <si>
    <t>Eynesbury Rd, Exford (Melton), Victoria 3338</t>
  </si>
  <si>
    <t>Merrijig ZSS (MJG)</t>
  </si>
  <si>
    <t>DS-MJG</t>
  </si>
  <si>
    <t>Mt Buller Rd cnr School Lane, Merrijig VIC 3723</t>
  </si>
  <si>
    <t>2 PT 1984.</t>
  </si>
  <si>
    <t>Yes - Old transformers pre-bunding upgrades.  Bund walls added however rock floors in place</t>
  </si>
  <si>
    <t>ZSS + REFCL project works</t>
  </si>
  <si>
    <t xml:space="preserve">Mincha West Comms Site (MINW) </t>
  </si>
  <si>
    <t>TC-MINWXXXX</t>
  </si>
  <si>
    <t>PART 532 MINCHA WEST-COHUNA ROAD, MINCHA WEST, VICTORIA 3568</t>
  </si>
  <si>
    <t>3 Likely: B</t>
  </si>
  <si>
    <t>Planning, 2021-25</t>
  </si>
  <si>
    <t>ZSS</t>
  </si>
  <si>
    <t>Mitiamo Comms Site (MITO)</t>
  </si>
  <si>
    <t>TC-MITOXXXX</t>
  </si>
  <si>
    <t>PART 183 MITIAMO FOREST ROAD, MITIAMO, VICTORIA 3573</t>
  </si>
  <si>
    <t>3 Possible: C</t>
  </si>
  <si>
    <t>2 PT 1981 and 1 1999</t>
  </si>
  <si>
    <t>Yes - Old transformers pre-bunding upgrades.  Bunding installed but rock floors remain</t>
  </si>
  <si>
    <t>Moe Depot</t>
  </si>
  <si>
    <t>TBC Moe</t>
  </si>
  <si>
    <t>55 Della Torre/Cnr Saviges Rd, Moe VIC 3825</t>
  </si>
  <si>
    <t>Part of 2\LP70191 &amp; 9\LP112956</t>
  </si>
  <si>
    <t xml:space="preserve">UPLOAD 20/03 Leased to transport company.  Underfuel tank.  </t>
  </si>
  <si>
    <t>Geo-Eng - Preliminary Site Assessment (1996)</t>
  </si>
  <si>
    <t>UST impacts unknown</t>
  </si>
  <si>
    <t>Oil containing equipment and potential old petrol bowser on-site with potential UST, The No.1 &amp; 2 Transformers are leaking and saturating the ground surface within bunding, filled drums present collecting spilled oil</t>
  </si>
  <si>
    <t>Regular inspections and storage of gas cylinders</t>
  </si>
  <si>
    <t>UST potentially decomissioned, bowser in place.</t>
  </si>
  <si>
    <t>No investigation of UPSS undertaken</t>
  </si>
  <si>
    <t>Further data needed before trigger can be confirmed</t>
  </si>
  <si>
    <t xml:space="preserve">Yes  </t>
  </si>
  <si>
    <t>Moe ZSS (MOE)</t>
  </si>
  <si>
    <t>DS-MOE</t>
  </si>
  <si>
    <t>55-57 Della Torre Road, Moe, Victoria, 3825</t>
  </si>
  <si>
    <t>Part of 2\LP70191</t>
  </si>
  <si>
    <t>WSP- DSI (2023), BSE- GME (2024)</t>
  </si>
  <si>
    <t>Check surface covering in environmental assessment</t>
  </si>
  <si>
    <t>2005, 2017, 2020</t>
  </si>
  <si>
    <t>Moorabool TS (MLTS)</t>
  </si>
  <si>
    <t>TS-MLTS</t>
  </si>
  <si>
    <t>680 Ballan Road (Lower Anakie Road), Moorabool, Victoria, 3221</t>
  </si>
  <si>
    <t>1\TP237645</t>
  </si>
  <si>
    <t>AusNet Serves</t>
  </si>
  <si>
    <t>2 Possible: D</t>
  </si>
  <si>
    <t>Concrete edge bunding with crushed rock floor, there is a drain point in the corner which runs to in ground tanks, which are understood to be a basic triple interceptor system</t>
  </si>
  <si>
    <t>2 2001</t>
  </si>
  <si>
    <t>New site there should not be any contamination of the ground.</t>
  </si>
  <si>
    <t xml:space="preserve">enviro - one above ground system - question on capacity of holding tank due to deluge system and number/size of trans, and one below ground (new reactors) stormwater isolation valves fitted,   </t>
  </si>
  <si>
    <t>Confidence 3/5. 
No environmental report since 2003.</t>
  </si>
  <si>
    <t>Risk driven by presence of potentially contaminating activities and proximity to environmental receptors. Stockpiles noted in PRA.
Fully compliant sealed bund with puraceptor oil/water separator + shut off valve</t>
  </si>
  <si>
    <r>
      <t xml:space="preserve"> </t>
    </r>
    <r>
      <rPr>
        <sz val="11"/>
        <color theme="4"/>
        <rFont val="Aptos Narrow"/>
        <family val="2"/>
        <scheme val="minor"/>
      </rPr>
      <t>1. Confirm the status of the stockpiles of soil on site as indicated in the PRA. Apply erosion controls, confirm origin of materials.</t>
    </r>
    <r>
      <rPr>
        <sz val="11"/>
        <color theme="1"/>
        <rFont val="Aptos Narrow"/>
        <family val="2"/>
        <scheme val="minor"/>
      </rPr>
      <t xml:space="preserve">
2. Service and repair leaking transformers.
3. Clean bund surfaces.
4. Confirm bund integrity.</t>
    </r>
  </si>
  <si>
    <t>Moorabool TS Comms Site (MLTS-Comms)</t>
  </si>
  <si>
    <t>TC-MLTSXXXX</t>
  </si>
  <si>
    <t>955 Anakie Road, Moorabool, Victoria, 3221</t>
  </si>
  <si>
    <t>PART OF MOORABOOL TS ASSESSMENT (need confirmation)</t>
  </si>
  <si>
    <t>2 PT 1968 and 1 PT 1969</t>
  </si>
  <si>
    <t>Yes - Old transformers pre-bunding upgrades.  Soil removed and some level of remediation completed before bunding upgrade.</t>
  </si>
  <si>
    <t>Yes - CB</t>
  </si>
  <si>
    <t>Confidence 1/5. 
No environmental reports</t>
  </si>
  <si>
    <t xml:space="preserve">Risk driven by presence of oil filled equipment and low confidence. Low oil leak and bunding scores. No environmental reports on environmental register. 
Bunding rated as 4 - typical brick bund with trench through bunded area. </t>
  </si>
  <si>
    <r>
      <rPr>
        <sz val="11"/>
        <color theme="4"/>
        <rFont val="Aptos Narrow"/>
        <family val="2"/>
        <scheme val="minor"/>
      </rPr>
      <t>1. Complete Site inspection to confirm oil filled equipment and bund status.</t>
    </r>
    <r>
      <rPr>
        <sz val="11"/>
        <color theme="1"/>
        <rFont val="Aptos Narrow"/>
        <family val="2"/>
        <scheme val="minor"/>
      </rPr>
      <t xml:space="preserve"> 
2. Upgrade brick bunds to concrete hardstand bunds. 
3. Service and repair leaking transformers and any other oil filled equipment.</t>
    </r>
  </si>
  <si>
    <t>Mortlake Power Station (MOPS)</t>
  </si>
  <si>
    <t>TBC PS-MOPS</t>
  </si>
  <si>
    <t>Connewarren Lane, Mortlake VIC 3272</t>
  </si>
  <si>
    <t>2\PS620663</t>
  </si>
  <si>
    <t>UPLOAD 20/03 New station (A Ryan)</t>
  </si>
  <si>
    <t>SF6/gas cylinders and batteries</t>
  </si>
  <si>
    <t>Batteries in designated room with administrative controls/inspections in place</t>
  </si>
  <si>
    <t>DD-7219 will be delivered 2021</t>
  </si>
  <si>
    <t>2 1936</t>
  </si>
  <si>
    <t xml:space="preserve">Risk driven by low confidence and low level of environmental controls.
SF6/gas cylinders and batteries. No shut off valve, gravel bund. </t>
  </si>
  <si>
    <r>
      <rPr>
        <sz val="11"/>
        <color theme="4"/>
        <rFont val="Aptos Narrow"/>
        <family val="2"/>
        <scheme val="minor"/>
      </rPr>
      <t>1. Complete site inspection to confirm environmental status.</t>
    </r>
    <r>
      <rPr>
        <sz val="11"/>
        <color theme="1"/>
        <rFont val="Aptos Narrow"/>
        <family val="2"/>
        <scheme val="minor"/>
      </rPr>
      <t xml:space="preserve">
2. Service and repair leaking transformers
3. Install shut off valve.
4. Replace brick/ gravel bunds to hardstand bunds.
</t>
    </r>
  </si>
  <si>
    <t>Morwell East ZSS (MWE)</t>
  </si>
  <si>
    <t>DS-MWE</t>
  </si>
  <si>
    <t>Eastern Perimeter Road, Morwell, Victoria, 3840</t>
  </si>
  <si>
    <t>1\PS827363</t>
  </si>
  <si>
    <t>On Overhold</t>
  </si>
  <si>
    <t>No damage to the concrete walled bunds, has gravel floor, transformer enclosures drain to environmental system</t>
  </si>
  <si>
    <t>2 2001, 2004, 2006</t>
  </si>
  <si>
    <t>Morwell North ZSS (MWN)</t>
  </si>
  <si>
    <t>DS-MWN</t>
  </si>
  <si>
    <t>Leased, Licensed</t>
  </si>
  <si>
    <t>Check location, no sub evident at coordinates</t>
  </si>
  <si>
    <t>ASAP, 2021-25</t>
  </si>
  <si>
    <t>1986; 1963</t>
  </si>
  <si>
    <t>Refurbishment work due 16/17.  ZSS Oil Spill Control Stage 2 BC - was this done?</t>
  </si>
  <si>
    <t>Morwell Power Station (MPS)</t>
  </si>
  <si>
    <t>TBC PS-MPS</t>
  </si>
  <si>
    <t>Commercial Road, Morwell, Victoria, 3840</t>
  </si>
  <si>
    <t>Part of 2\PS449983</t>
  </si>
  <si>
    <t>J. Hartley</t>
  </si>
  <si>
    <t>Historic report related to spill from Energy Brix Power Station</t>
  </si>
  <si>
    <t>Previous spill to creek here or on terminal station</t>
  </si>
  <si>
    <t>Former energy brix power station - currently being demolished</t>
  </si>
  <si>
    <t>Remediation and validation to be undertaken as part of site upgrades. Note site is not in management control of Site, therefore, it is not incumbent on Ausnet to notify.</t>
  </si>
  <si>
    <t>TPH/TRH contamination, presence of LNAPL - Currently under audit but not Ausnet management control</t>
  </si>
  <si>
    <t>Currently 90% decomissioned</t>
  </si>
  <si>
    <t>New site</t>
  </si>
  <si>
    <t>2 PT 2014</t>
  </si>
  <si>
    <t>No - New site there should not be any contamination of the ground.</t>
  </si>
  <si>
    <t>No assesment yet. Need to confirm if still in service</t>
  </si>
  <si>
    <t xml:space="preserve">Former energy brix power station, currently being demolished. 
8 transformers with oil leak ratings 4/5. 
High risk driven by poor scoring in environmental controls and low confidence. </t>
  </si>
  <si>
    <t>Site scheduled for demolition - no upgrades or improvements recommended at this stage.</t>
  </si>
  <si>
    <t>Morwell South ZSS (MWS)</t>
  </si>
  <si>
    <t>TBC DS-MWS</t>
  </si>
  <si>
    <t>Brodribb Road in Open Cut, Morwell, Victoria 3840</t>
  </si>
  <si>
    <t>2A~A\PP2749</t>
  </si>
  <si>
    <t>Visual - Yes, earth mound along residential sides of the site and trees planted to screen station 
New site there should not be any contamination of the ground.</t>
  </si>
  <si>
    <t>Morwell TS (MWTS)</t>
  </si>
  <si>
    <t>TS-MWTS</t>
  </si>
  <si>
    <t>240 Monash Way, Morwell VIC 3840</t>
  </si>
  <si>
    <t>6N~A\PP2749</t>
  </si>
  <si>
    <t>Previous spill to creek here or on power station. Historic report indicates drainage discharge exceeding discharge criteria (GHD, 2003)</t>
  </si>
  <si>
    <t>Fully compliant sealed bund with oil/water separator</t>
  </si>
  <si>
    <t>Bund walls in good condition, one transformer new and fully compliant, the other two are old and have gravel floors</t>
  </si>
  <si>
    <t>3 1978, 2 1963?</t>
  </si>
  <si>
    <t xml:space="preserve">No knowledge of any soil samples taken, two transformers are old </t>
  </si>
  <si>
    <t xml:space="preserve">Enviro - one above ground system,  stormwater isolation valves fitted    </t>
  </si>
  <si>
    <t>Confidence 3/5. 
Surface water sampling during WQIP (BlueSphere, 2022)</t>
  </si>
  <si>
    <t>Main risk drivers include presence of oil containing equipment, oil observed in bunds by BlueSphere in 2022. 
Off site drainage of surface water. 
Fully compliant sealed bund with oil/water separator</t>
  </si>
  <si>
    <r>
      <rPr>
        <sz val="11"/>
        <color theme="4"/>
        <rFont val="Aptos Narrow"/>
        <family val="2"/>
        <scheme val="minor"/>
      </rPr>
      <t>1. Service and repair leaking transformers.</t>
    </r>
    <r>
      <rPr>
        <sz val="11"/>
        <color theme="1"/>
        <rFont val="Aptos Narrow"/>
        <family val="2"/>
        <scheme val="minor"/>
      </rPr>
      <t xml:space="preserve">
2. Clean and check integrity of existing hardstand surfaces and bunds.
</t>
    </r>
  </si>
  <si>
    <t>Morwell West ZSS (MWW)</t>
  </si>
  <si>
    <t>DS-MWW</t>
  </si>
  <si>
    <t>3 Unlikely: D</t>
  </si>
  <si>
    <t>1 2006, 1 2009</t>
  </si>
  <si>
    <t>No knowledge of any soil samples taken, two transformers are old (not right comment??)</t>
  </si>
  <si>
    <t>Mount Baw Baw PS (MBB)</t>
  </si>
  <si>
    <t>TBC PS-MBB</t>
  </si>
  <si>
    <t>Mt Baw Baw Alpine Village, Mt Baw Baw VIC</t>
  </si>
  <si>
    <t>NO LONGER OURS</t>
  </si>
  <si>
    <t>Station is being rebuilt currently as part of Refcl project, all oil filled 22kv switchgear will be replaced, transformers will be retained</t>
  </si>
  <si>
    <t>1 2004, 2 1969</t>
  </si>
  <si>
    <t>Old transformers pre-bunding upgrades.  Soil removed and some level of remediation completed before bunding upgrade</t>
  </si>
  <si>
    <t>Mount Beauty TS (MBTS)</t>
  </si>
  <si>
    <t>TS-MBTS</t>
  </si>
  <si>
    <t>Kiewa Valley Highway (Bogong High Plains Road), Mt Beauty, Victoria 3699</t>
  </si>
  <si>
    <t>AST: 1\PS339019 Crown: 5A~4\PP2620</t>
  </si>
  <si>
    <t>AST: Freehold Crown: Leased</t>
  </si>
  <si>
    <t>Groundwater Monitoring (2005). SKM - Groundwater Assessment (2001). GeoEng - Environmental Risk Audit for Bunding and Stormwater System Compliance (2002)</t>
  </si>
  <si>
    <t>2 1980, 1 2001, 2 1979</t>
  </si>
  <si>
    <t>Unknown</t>
  </si>
  <si>
    <t>Enviro - need more time for this one, I believe there is one above ground system on site, however there is some weird pipework coming from the trans bunds,  I assume there is stormwater isolation valves fitted.</t>
  </si>
  <si>
    <t>Confidence 3/5. 
Last environmental report in 2003.</t>
  </si>
  <si>
    <t>Risks driven by low confidence, oil leak rating 5/5. 
Unsure of transformer numbers. Stockpiles on site.
Also influenced by proximity to environmental receptors. Site has puraceptor, shut off valve and generator.</t>
  </si>
  <si>
    <r>
      <rPr>
        <sz val="11"/>
        <color theme="4"/>
        <rFont val="Aptos Narrow"/>
        <family val="2"/>
        <scheme val="minor"/>
      </rPr>
      <t>1. Complete site inspection to confirm environmental status (including presence of shut off valves)</t>
    </r>
    <r>
      <rPr>
        <sz val="11"/>
        <color theme="1"/>
        <rFont val="Aptos Narrow"/>
        <family val="2"/>
        <scheme val="minor"/>
      </rPr>
      <t xml:space="preserve">
2. Service and repair leaking transformers.
3. Review and resolve drainage configuration at site. 
</t>
    </r>
    <r>
      <rPr>
        <sz val="11"/>
        <color theme="4"/>
        <rFont val="Aptos Narrow"/>
        <family val="2"/>
        <scheme val="minor"/>
      </rPr>
      <t>4. Confirm the status of the stockpiles of soil on site as indicated in the PRA. Apply erosion controls, confirm origin of materials</t>
    </r>
    <r>
      <rPr>
        <sz val="11"/>
        <color theme="1"/>
        <rFont val="Aptos Narrow"/>
        <family val="2"/>
        <scheme val="minor"/>
      </rPr>
      <t xml:space="preserve">.
5. Clean bund surfaces
6. Check bund integrity
7. Install GAC post puraceptor to further reduce hydrocarbon load.
</t>
    </r>
  </si>
  <si>
    <t>Mount Beauty ZSS (MBY)</t>
  </si>
  <si>
    <t>DS-MBY</t>
  </si>
  <si>
    <t>Chalet Road, Mount Beauty, Victoria 3699</t>
  </si>
  <si>
    <t>2\PS340418</t>
  </si>
  <si>
    <t>1 TR 2006, 1 TR 2003,  1 TR 1962, 1 TR 1960</t>
  </si>
  <si>
    <t>Yes - Bund walls added however rock floors in place. Project to replace old transformers, newer transformers have rock floors inside bunded areas</t>
  </si>
  <si>
    <t>Mount Cottrell City Gate</t>
  </si>
  <si>
    <t>MTCO</t>
  </si>
  <si>
    <t>620 Mt Atkinson Rd Truganina VIC 3029</t>
  </si>
  <si>
    <t>2 1979 2 1989</t>
  </si>
  <si>
    <t>Mount Dandenong ZSS (MDG)</t>
  </si>
  <si>
    <t>DS-MDG</t>
  </si>
  <si>
    <t>Glasgow Track/Ridge Rd, Mount Dandenong Victoria 3767</t>
  </si>
  <si>
    <t>1\TP337788</t>
  </si>
  <si>
    <t>2 2018, 2 2019</t>
  </si>
  <si>
    <t>Old transformers pre-transformer replacement works. Soil removed and some level of remediation completed before bunding upgrade</t>
  </si>
  <si>
    <t>Mounty Beauty Comms Site (MBY)</t>
  </si>
  <si>
    <t>TC-MBYXXXXX</t>
  </si>
  <si>
    <t>BIG HILL, MOUNT BEAUTY, VICTORIA 3699</t>
  </si>
  <si>
    <t>Cameron Wilson confirmed the equipment is a Comms rack on an AGL site in a room of an AGL owned building up on Big Hill.  No site assessment required.</t>
  </si>
  <si>
    <t>4 2010</t>
  </si>
  <si>
    <t>New site no contamination should be present</t>
  </si>
  <si>
    <t>Mt Baranduda Comms Site (MTBD)</t>
  </si>
  <si>
    <t>TC-MTBDXXXX</t>
  </si>
  <si>
    <t>Ewarts Road, Yackandandah (Leneva), Victoria 3749</t>
  </si>
  <si>
    <t>DD-7231 to be completed in 2019</t>
  </si>
  <si>
    <t>Yes - Potential for some historical contamination under the original transformer</t>
  </si>
  <si>
    <t>MT BAW BAW POWER STATION</t>
  </si>
  <si>
    <t>DS-BAW</t>
  </si>
  <si>
    <t>1950; 2002; 2005; 2x2007;2008</t>
  </si>
  <si>
    <t xml:space="preserve">Potential for some historical contamination under the original transformers that were on site however no reports of any issues found   </t>
  </si>
  <si>
    <t>ZSS + construction (Downer) REFCL works</t>
  </si>
  <si>
    <t>Refcl</t>
  </si>
  <si>
    <t>Mt Benambra Comms Site (MTBN)</t>
  </si>
  <si>
    <t>TC-MTBNXXXX</t>
  </si>
  <si>
    <t>Mt Benambra Road, Dartmouth, Victoria 3701</t>
  </si>
  <si>
    <t>2\PP2114</t>
  </si>
  <si>
    <t>No - New and Compliant</t>
  </si>
  <si>
    <t>Mt Blackwood Comms Site (MTBL)</t>
  </si>
  <si>
    <t>TC-MTBLXXXX</t>
  </si>
  <si>
    <t>off Mount Blackwood Road (Tower Track), Myrniong, Victoria 3341</t>
  </si>
  <si>
    <t>3 2010</t>
  </si>
  <si>
    <t>New site there should not be any contamination of the ground</t>
  </si>
  <si>
    <t>Mt Burramboot Comms Site (MTBB)</t>
  </si>
  <si>
    <t>TC-MTBBXXXX</t>
  </si>
  <si>
    <t>Off Trewin Road (Mt Burramboot Trein Rd), Colbinabbin VIC 3559</t>
  </si>
  <si>
    <t>5~A\PP2298</t>
  </si>
  <si>
    <t>3 2017</t>
  </si>
  <si>
    <t>Mt Clay Comms Site (MTCL)</t>
  </si>
  <si>
    <t>TC-MTCLXXXX</t>
  </si>
  <si>
    <t>Tower Rd, off Mt Clay Rd, Tyrendarra VIC 3285</t>
  </si>
  <si>
    <t xml:space="preserve">4 Rare: C </t>
  </si>
  <si>
    <t>DD-7231 will be delivered 2019</t>
  </si>
  <si>
    <t>1 2013</t>
  </si>
  <si>
    <t xml:space="preserve">Old transformer pre-transformer replacement works. Soil removed and some level of remediation completed </t>
  </si>
  <si>
    <t>Mt Fatigue Comms Site (MTFT)</t>
  </si>
  <si>
    <t>TC-MTFTXXXX</t>
  </si>
  <si>
    <t>off Toora-Gunyah Rd, Gunyah, Victoria 3960</t>
  </si>
  <si>
    <t>6C~B\PP3885</t>
  </si>
  <si>
    <t>2 Likely: C</t>
  </si>
  <si>
    <t>MDI will be removed in the future</t>
  </si>
  <si>
    <t>Mt Holden Comms Site (HOLD)</t>
  </si>
  <si>
    <t>TBC TC-HOLD</t>
  </si>
  <si>
    <t>Mt Holden off Wileman Rd, Sunbury VIC 3429</t>
  </si>
  <si>
    <t>1\TP597302</t>
  </si>
  <si>
    <t>Done - NOTE: B Scott - disposal of site options?</t>
  </si>
  <si>
    <t>5 Possible: A</t>
  </si>
  <si>
    <t>Mt Macedon Comms Site (MTMD)</t>
  </si>
  <si>
    <t>TC-MTMDXXXX</t>
  </si>
  <si>
    <t>253 Cameron Drive, Mt Macedon, Victoria 3441</t>
  </si>
  <si>
    <t>2019\PP3304</t>
  </si>
  <si>
    <t>4 Likely: B</t>
  </si>
  <si>
    <t>Under REFCL rebuild</t>
  </si>
  <si>
    <t>Mt Major Comms Site (MTMJ)</t>
  </si>
  <si>
    <t>TC-MTMJXXXX</t>
  </si>
  <si>
    <t>310 TV Access Road, Mt Major (Dookie), Victoria 3646</t>
  </si>
  <si>
    <t>161F\PP2535</t>
  </si>
  <si>
    <t>DD-2694 MYT rebuild by 2019</t>
  </si>
  <si>
    <t>2 1950, 2 2018</t>
  </si>
  <si>
    <t>Mt Shadwell Comms Site (MTSD)</t>
  </si>
  <si>
    <t>TC-MTSD</t>
  </si>
  <si>
    <t>Off Mortlake Ararat Rd, Mortlake, VIC, 3272</t>
  </si>
  <si>
    <t>Planning 2021-25</t>
  </si>
  <si>
    <t>2x1949; 1970</t>
  </si>
  <si>
    <t>Dec-2013: Project Manager reported oil/water mixture leaking from bund at NLA Z/S/S.</t>
  </si>
  <si>
    <t>Planning for 21-25 (from ZSS 2018 work)</t>
  </si>
  <si>
    <t>Mt Stanley Comms Site (MTST)</t>
  </si>
  <si>
    <t>TC-MTSTXXXX</t>
  </si>
  <si>
    <t>Mt Stanley Rd, Stanley VIC 3747</t>
  </si>
  <si>
    <t>17A~11A\PP3498</t>
  </si>
  <si>
    <t>Annual License</t>
  </si>
  <si>
    <t>1 TR 2001, 1 TR 2002</t>
  </si>
  <si>
    <t>Mt Taurus Comms Site (MTTA)</t>
  </si>
  <si>
    <t>TC-MTTAXXXX</t>
  </si>
  <si>
    <t>Mount Taurus Rd, Winslow VIC 3281</t>
  </si>
  <si>
    <t>1\TP827840</t>
  </si>
  <si>
    <t>4 2009</t>
  </si>
  <si>
    <t xml:space="preserve">New site there should not be any contamination of the ground. </t>
  </si>
  <si>
    <t>Mt Taylor Comms Site (MTTL)</t>
  </si>
  <si>
    <t>TC-MTTLXXXX</t>
  </si>
  <si>
    <t>off Tower Rd, Mt Taylor (Calulu), Victoria 3875</t>
  </si>
  <si>
    <t xml:space="preserve">Yes, during rebuild vegetation was required to be removed, visual screening added to fences to block out visual impact of the site to neighbours </t>
  </si>
  <si>
    <t>4x2017 (2XSS)</t>
  </si>
  <si>
    <t>Spare transformer still in place and contamination will be present. Old transformers pre-bunding upgrades saw soil removed and some level of remediation completed before new transformers installed with bunding upgrade</t>
  </si>
  <si>
    <t>Mt Toole-Be-Wong Comms Site (MTBW)</t>
  </si>
  <si>
    <t>TC-MTBWXXXX</t>
  </si>
  <si>
    <t>Off Moora Road, Healesville, Victoria 3777</t>
  </si>
  <si>
    <t>1\TP170314</t>
  </si>
  <si>
    <t>There was stockpiles of soil but this was being loaded directly into skips, the seepage from the skips was being managed by silt bunding along the nearest stormwater drain
Noise complaints -has been in the past, not recent, and the sound enclosure was built around the transformers, and fans placed in auto so they turn off at night even during summer</t>
  </si>
  <si>
    <t>1977; 2x2006;2014</t>
  </si>
  <si>
    <t>Old transformers pre-bunding upgrades.  Bunding installed but rock floors remain</t>
  </si>
  <si>
    <t xml:space="preserve">Transformer explosion Feb 2014	</t>
  </si>
  <si>
    <t>Mt Warrenheip Comms Site (MTWH)</t>
  </si>
  <si>
    <t>TC-MTWHXXXX</t>
  </si>
  <si>
    <t>Mt Warrenheip-Summit Rd (off Forbes Rd), Dunnstown VIC 3352</t>
  </si>
  <si>
    <t>3 PT 2016, 1 TR 2013</t>
  </si>
  <si>
    <t xml:space="preserve">Old transformers pre-transformer replacement works. Soil removed and some level of remediation completed </t>
  </si>
  <si>
    <t>Mt William Comms Site</t>
  </si>
  <si>
    <t>TBC TC-Mt William</t>
  </si>
  <si>
    <t>MT WILLIAM, HALLS GAP, VICTORIA 3381</t>
  </si>
  <si>
    <t>CJ/ Daniel D confirmed site gone. A Ryan said: building owned by ausnet but only tenant assets in it.  Confirm with property</t>
  </si>
  <si>
    <t>Not that there were complaints but planning permit required a visual screen to be built to minimise visual impact of the site</t>
  </si>
  <si>
    <t>Murra Warra TS (MRTS)</t>
  </si>
  <si>
    <t>TS-MRTS</t>
  </si>
  <si>
    <t>Ailsa Wheat Rd off Dimboola-Minyup Rd, Murra Warra VIC 3401</t>
  </si>
  <si>
    <t>RES1\PS817783</t>
  </si>
  <si>
    <t>DD-2680 SMR Rebuild by 2018</t>
  </si>
  <si>
    <t>Oil leak rating 3/5 and 5 transformers on site. 
Risk driven by consequence of contamination and presence of potentially contaminating activities on site. 
Unbunded diesel generator. Transformers bunded.</t>
  </si>
  <si>
    <r>
      <rPr>
        <sz val="11"/>
        <color theme="4"/>
        <rFont val="Aptos Narrow"/>
        <family val="2"/>
        <scheme val="minor"/>
      </rPr>
      <t xml:space="preserve">1. Complete site inspection to confirm environmental status.
2. Move diesel generator to a hardstand bunded area.
</t>
    </r>
    <r>
      <rPr>
        <sz val="11"/>
        <color theme="1"/>
        <rFont val="Aptos Narrow"/>
        <family val="2"/>
        <scheme val="minor"/>
      </rPr>
      <t xml:space="preserve">3. Service and repair leaking transformers.
</t>
    </r>
  </si>
  <si>
    <t>Murrindindi ZSS (MDI)</t>
  </si>
  <si>
    <t>DS-MDI</t>
  </si>
  <si>
    <t>258 Wilhelmena Falls Road, Murrindindi, Victoria, 3717 (behind closed mill)</t>
  </si>
  <si>
    <t>1\PS728105 &amp; 2\PS728105</t>
  </si>
  <si>
    <t>EnviroProtect Phase 1 ESA (2014), covers surrounding land</t>
  </si>
  <si>
    <t>No actual testing but likely to be impacts based on design</t>
  </si>
  <si>
    <t>High likelihood of contamination due to large oil storage and unsealed bund, however, no testing currently available to confirm.</t>
  </si>
  <si>
    <t>Some upgrades due to occur</t>
  </si>
  <si>
    <t>2 Unlikely: D</t>
  </si>
  <si>
    <t>TT Stage 2 rebuild will be completed 2020</t>
  </si>
  <si>
    <t>Myrtleford Depot</t>
  </si>
  <si>
    <t>WH-0016</t>
  </si>
  <si>
    <t>10 Matthews St, Myrtleford VIC 3737</t>
  </si>
  <si>
    <t>52\PS406397</t>
  </si>
  <si>
    <t>1 TR 1935</t>
  </si>
  <si>
    <t>Myrtleford ZSS (MYT)</t>
  </si>
  <si>
    <t>DS-MYT</t>
  </si>
  <si>
    <t>Merriang Road/Tonazzio Road, Myrtleford, Victoria, 3737</t>
  </si>
  <si>
    <t>1\TP321387</t>
  </si>
  <si>
    <t>AusNet Electrical Services</t>
  </si>
  <si>
    <t>BSE (2022)</t>
  </si>
  <si>
    <t>Jacobs 2021, PSI-BSE(2022)</t>
  </si>
  <si>
    <t>Recently completed upgrade, many assets since removed from the site</t>
  </si>
  <si>
    <t>Narre Warren ZSS (NRN)</t>
  </si>
  <si>
    <t>DS-NRN</t>
  </si>
  <si>
    <t>188E Quarry Rd, Narre Warren VIC 3805 (in old tip area)</t>
  </si>
  <si>
    <t>1\PS70500</t>
  </si>
  <si>
    <t>Newmerella ZSS (NLA)</t>
  </si>
  <si>
    <t>DS-NLA</t>
  </si>
  <si>
    <t>5246 Princes Highway, Newmerella, Victoria, 3886</t>
  </si>
  <si>
    <t>17C~C\PP3306</t>
  </si>
  <si>
    <t>BlueSphere - Initial Stockpile Assessment Works at Priority Sites (2021), PSI-BSE(2022)</t>
  </si>
  <si>
    <t>No obvious signs of contamination were observed at the Site other than the
stained gravels located within the bunded areas with transformers</t>
  </si>
  <si>
    <t>High likelihood of contamination due to large oil storage and unsealed bund - no testing to confirm.</t>
  </si>
  <si>
    <t>Rebuild due 2017-2024</t>
  </si>
  <si>
    <t>Newport Power Station (NPSD)</t>
  </si>
  <si>
    <t>TBC PS-NPSD</t>
  </si>
  <si>
    <t>350 Douglas Parade, Newport, Victoria 3015</t>
  </si>
  <si>
    <t>Done - added to Sharepoint.  In Enablon</t>
  </si>
  <si>
    <t>KTA-TATOR - Implications of lead-based paint (2015).</t>
  </si>
  <si>
    <t>Engineered &amp; administrative controls</t>
  </si>
  <si>
    <t>Yes - Lead</t>
  </si>
  <si>
    <t>I am aware of transformer noise complaints from many years ago that resulted in a sound wall being erected along one boundary of the site</t>
  </si>
  <si>
    <t xml:space="preserve">Yes - Old transformers are likely to have soil contamination around them, unknown levels, no contamination detected when newest transformer installed </t>
  </si>
  <si>
    <t>na</t>
  </si>
  <si>
    <t>Enviro -power station responsibility</t>
  </si>
  <si>
    <t>Risk being driven by lack of info and lack of controls for oil filled equipment - but oil filled equipment not on site. 
Oil containing equipment, batteries &amp; SF6/gas cylinders. 
No fuel or chemical storage. AusNet is a tenant onto the site. Suggest not included in this exercise.</t>
  </si>
  <si>
    <r>
      <t xml:space="preserve">1. Confirm site ownership and whether AusNet needs to complete actions.
</t>
    </r>
    <r>
      <rPr>
        <sz val="11"/>
        <color theme="4"/>
        <rFont val="Aptos Narrow"/>
        <family val="2"/>
        <scheme val="minor"/>
      </rPr>
      <t xml:space="preserve">2. If AusNet owns site, complete site inspection to confirm environmental status and presence/ absence of oil filled equipment. </t>
    </r>
  </si>
  <si>
    <t>Northern Reactor Compensator Station (NRCS)</t>
  </si>
  <si>
    <t>TS-NRCS</t>
  </si>
  <si>
    <t>McCormacks Road, Cardinia</t>
  </si>
  <si>
    <t>Government</t>
  </si>
  <si>
    <t>Oil containing equipment, diesel generator, batteries &amp; SF6/gas cylinders</t>
  </si>
  <si>
    <t>Not sure: Original transformers in place and bunded since installation</t>
  </si>
  <si>
    <t xml:space="preserve">Enviro - one below ground system, outlet free flows to stormwater drains </t>
  </si>
  <si>
    <t xml:space="preserve">Risk driven by the low confidence rating. Fully compliant sealed bund with basic oil/water separator + shut off valve or triple interceptor tank - no shut off valve. 
Low environmental risk rating. Surface water flows offsite. </t>
  </si>
  <si>
    <r>
      <rPr>
        <sz val="11"/>
        <color theme="4"/>
        <rFont val="Aptos Narrow"/>
        <family val="2"/>
        <scheme val="minor"/>
      </rPr>
      <t xml:space="preserve">1. Move diesel generator to bunded area </t>
    </r>
    <r>
      <rPr>
        <sz val="11"/>
        <rFont val="Aptos Narrow"/>
        <family val="2"/>
        <scheme val="minor"/>
      </rPr>
      <t xml:space="preserve">
2. Install shut-off valve
</t>
    </r>
    <r>
      <rPr>
        <sz val="11"/>
        <color theme="4"/>
        <rFont val="Aptos Narrow"/>
        <family val="2"/>
        <scheme val="minor"/>
      </rPr>
      <t xml:space="preserve">3. Complete site inspection to resolve environmental status. </t>
    </r>
  </si>
  <si>
    <t>Northern Reactor Compensator Station Tie (NRCS Tie)</t>
  </si>
  <si>
    <t>TBC NRCS Tie</t>
  </si>
  <si>
    <t>next to Cranbourne TS, 1120 Thompsons Rd, Cranbourne VIC 3977</t>
  </si>
  <si>
    <t>Done - check is it TS-NRCS????</t>
  </si>
  <si>
    <t>Batteries, chemicals &amp; SF6 gas</t>
  </si>
  <si>
    <t>Dedicted battery room with chemicals in cabinets with bunds</t>
  </si>
  <si>
    <t>Risk driven by proximity to environmental receptors; control scores for oil filled equipment, but none on site according to site inspection form. Chemicals are stored on site.</t>
  </si>
  <si>
    <t xml:space="preserve">1. Complete site inspection to resolve environmental status.
 2. Confirm presence of oil filled equipment on site and bunds if applicable. 
</t>
  </si>
  <si>
    <t>Officer ZSS (OFR)</t>
  </si>
  <si>
    <t>DS-OFR</t>
  </si>
  <si>
    <t>55 Peck Road, Officer VIC 3809</t>
  </si>
  <si>
    <t>2\PS534843</t>
  </si>
  <si>
    <t>One Tree Hill Comms Site (OTHB)</t>
  </si>
  <si>
    <t>TC-OTHBXXXX</t>
  </si>
  <si>
    <t>One Tree Hill Road, Bendigo, Victoria 3550</t>
  </si>
  <si>
    <t xml:space="preserve">Visual -  earth mound that has been vegetated is installed on the east and north sides and blast walls have been camouflage painted </t>
  </si>
  <si>
    <t>Pakenham ZSS (PHM)</t>
  </si>
  <si>
    <t>DS-PHM</t>
  </si>
  <si>
    <t>Racecourse/Princes Highway, Pakenham, Victoria 3810</t>
  </si>
  <si>
    <t>1\TP594254</t>
  </si>
  <si>
    <t>Oil containing equipment, batteries, chemicals &amp; SF6</t>
  </si>
  <si>
    <t>2 2011</t>
  </si>
  <si>
    <t>Phillip Island ZSS (PHI)</t>
  </si>
  <si>
    <t>DS-PHI</t>
  </si>
  <si>
    <t>Phillip Island Road, Wimbledon Heights, Victoria, 3922</t>
  </si>
  <si>
    <t>1\TP412019</t>
  </si>
  <si>
    <t>Hydraulic oil leak onto gravel driveway in 2019</t>
  </si>
  <si>
    <t>Follow up on rectification of spillage and surface condition</t>
  </si>
  <si>
    <t>Historical spillage, very small volume reported to have been cleaned up. Therefore, no Duty to Notify</t>
  </si>
  <si>
    <t>Zone sub station</t>
  </si>
  <si>
    <t>Plumpton City Gate</t>
  </si>
  <si>
    <t>PLUM</t>
  </si>
  <si>
    <t>1048 TAYLORS ROAD, Plumpton, 3335</t>
  </si>
  <si>
    <t>New Bunds part of the Station Upgrade</t>
  </si>
  <si>
    <t xml:space="preserve">Point Henry Smelter Alcoa Site (PTH) </t>
  </si>
  <si>
    <t>TC-PTH</t>
  </si>
  <si>
    <t>430 Point Henry Rd, Moolap VIC 3221 (Owned by Portland Aluminium)</t>
  </si>
  <si>
    <t>Demolished (A Ryan)</t>
  </si>
  <si>
    <t>Portland City Gate</t>
  </si>
  <si>
    <t>PORT</t>
  </si>
  <si>
    <t>Gorae West Rd, Portland VIC 3305</t>
  </si>
  <si>
    <t>DD-7218 will be delivered 2021</t>
  </si>
  <si>
    <t>Portland Gas Site</t>
  </si>
  <si>
    <t>TBC Portland Gas</t>
  </si>
  <si>
    <t>25 Glenelg Street, Portland, Victoria</t>
  </si>
  <si>
    <t>EES - Draft Remediation Action Plan: Portland (2004), Jacobs - Preliminary Conceptual Site Model (pCSM) (2021), Jacobs - Contamination Management Plan (CMP) (2021), Jacobs - Gfactuakl Report: Groundwater Monitoring Event March 2021 (2021)</t>
  </si>
  <si>
    <t>GroundScience - Results of Contamination Sampling (2014). GroundScience - Waste Soil Hazard Classification (2013)</t>
  </si>
  <si>
    <t>On-site waste disposal</t>
  </si>
  <si>
    <t>Pyramid Hill Comms Site (PDHL)</t>
  </si>
  <si>
    <t>TC-PDHLXXXX</t>
  </si>
  <si>
    <t>PART 1487 GLADFIELD ROAD, PYRAMID HILL, VICTORIA 3575</t>
  </si>
  <si>
    <t>Quoin Hill Comms Site (QHIL)</t>
  </si>
  <si>
    <t>TC-QNHLXXXX</t>
  </si>
  <si>
    <t>240 Troys Rd, Waubra VIC 3352</t>
  </si>
  <si>
    <t>Peppercorn Lease</t>
  </si>
  <si>
    <t>On Waubra TS (A Ryan)</t>
  </si>
  <si>
    <t>DD-7164, REFCL will be done before 2020</t>
  </si>
  <si>
    <t>Red Cliffs TS (RCTS)</t>
  </si>
  <si>
    <t>TS-RCTS</t>
  </si>
  <si>
    <t>Pumps Rd (718 Woomera Avenue), Red Cliffs, Victoria 3496</t>
  </si>
  <si>
    <t>1\TP12019</t>
  </si>
  <si>
    <t>Water Quality Investigation Program-BSE(2022), Water Quality Investigation Program-Phase 2 of Works for High-Risk Sites-BSE (2023)</t>
  </si>
  <si>
    <t>Geo-Eng - Environmental Risk Assessment (1996). Preliminary Groundwater Investigation 2003 &amp; Soil sampling results from 2006 - related to bunds. No action required. SKM - Groundwater Assessment (2001). GeoEng - Environmental Risk Audit for Bunding and Stormwater System Compliance (2002). GHD - Environmental Inspections, Maintenance and Tests (2003)</t>
  </si>
  <si>
    <t>Visible oil leaks observed</t>
  </si>
  <si>
    <t xml:space="preserve">Enviro - one above ground system  stormwater isolation valves fitted,  </t>
  </si>
  <si>
    <t>Confidence 3/5. 
BlueSphere conducted surface water sampling in 2022 and 2023 as part WQIP.</t>
  </si>
  <si>
    <t>Risk rating driven by oil filled equipment rating such as bunds. 
Oil staining observed within concrete bunds. 
The site is next to the Murray River so the proximity to environmental receptors elevates risk ratings.</t>
  </si>
  <si>
    <t>1. Upgrade brick bunds to concrete hardstand bunds.
2. Retrofit puraceptor with GAC scrubber to further facilitate removal of hydrocarbons from water.</t>
  </si>
  <si>
    <t>Richmond TS (RTS) and Data Centre</t>
  </si>
  <si>
    <t>TS-RTSX</t>
  </si>
  <si>
    <t>347 Mary Street, Richmond, Victoria, 3121</t>
  </si>
  <si>
    <t>8A\PP2796H, 8B\PP2796H, 8C\PP2796H</t>
  </si>
  <si>
    <t>Done - check it is Enablon</t>
  </si>
  <si>
    <t>AECOM - Site Environmental Management Plan, Former Burnley Depot (2009), AusNet, Transmission Sites, Portfolio EMP</t>
  </si>
  <si>
    <t>Geo-Eng - Environmental Risk Assessment (1996). Preliminary Groundwater Investigation 2003. SKM - Groundwater Assessment (2001). GeoEng - Environmental Risk Audit for Bunding and Stormwater System Compliance (2002). GHD - Environmental Inspections, Maintenance and Tests (2003). LanePiper - Auditor review of Site Contamination Investigations (2009). Marshall Day Acoustics - Noise Impact Assesment (2011). Noel Arnold &amp; Associates - Waste Classification Information for soil located at RTS (2014).</t>
  </si>
  <si>
    <t>Possible contamination of storm water with lead paint</t>
  </si>
  <si>
    <t>Former landfill site, terminal on former site. UST identified in historic report, removed as part of upgrade works.</t>
  </si>
  <si>
    <t>Oil containing equipment, batteries, chemicals &amp; SF6/gas cylinders</t>
  </si>
  <si>
    <t>Contaminated fill, appropriately managed for existing use but risk if change to more senstive land use</t>
  </si>
  <si>
    <t>Low level soil contamination reported. No evidence of notifiable contamination.</t>
  </si>
  <si>
    <t>Landfill &amp; USTs are at Burnley St, not RTS. Soil and gw has identified contamination, however, nothing signficant for commercial/industrial land use</t>
  </si>
  <si>
    <t>Enviro -one above ground system in place and stormwater isolation valves fitted</t>
  </si>
  <si>
    <t>Confidence 5/5. 
WSP 2024 PSI report.</t>
  </si>
  <si>
    <t xml:space="preserve">Risk driven by presence of oil filled equipment and proximity to sensitive receptors (Yarra River). The Site has oil containing equipment, batteries, chemicals &amp; SF6/gas cylinders. Fully compliant sealed bund with puraceptor oil/water separator + shut off valve. Staining observed on bund surfaces in 2024. Surface water sample results collected post puraceptor treatment in 2023 reported elevated hydrocrbons. </t>
  </si>
  <si>
    <r>
      <t xml:space="preserve">1. Service and repair leaking transformers.
2. Check bund integrity.
</t>
    </r>
    <r>
      <rPr>
        <sz val="11"/>
        <color theme="4"/>
        <rFont val="Aptos Narrow"/>
        <family val="2"/>
        <scheme val="minor"/>
      </rPr>
      <t>3. Complete groundwater monitoring event to confirm risk to groundwater (recommendation in WSP, 2024 report)</t>
    </r>
    <r>
      <rPr>
        <sz val="11"/>
        <color theme="1"/>
        <rFont val="Aptos Narrow"/>
        <family val="2"/>
        <scheme val="minor"/>
      </rPr>
      <t xml:space="preserve">
4. Replace brick wall bunds with concrete hardstand bunds.
5. Install GAC scrubber post puraceptor treatment to further decrease hydrocarbon load.
</t>
    </r>
  </si>
  <si>
    <t>Ringwood North ZSS (RWN)</t>
  </si>
  <si>
    <t>DS-RWN</t>
  </si>
  <si>
    <t>195A Warrandyte Road, Ringwood North, Victoria, 3134</t>
  </si>
  <si>
    <t>1\LP60019 &amp; 1\TP424928</t>
  </si>
  <si>
    <t>Clean up notice (CUN 90004695) issued in relation to excavation, validation and soil disposal works</t>
  </si>
  <si>
    <t>Toxfree - PCB Decontamination Jon at SPI Powernet Substation Ringwood (2014). PB - Excavation Validation Assessment Report (2014). PB - Transformer oil release incident at SP AusNet Zone Substation, Ringwood North (2014). PB - In-situ Waste Classification of Soils, SP AusNet Ringwood North (2014). AusNet - Significant Incident Report - Ringwood North Zone Sunstation (2014). PB - Addendum to Excavation Validation Assessment Report, SP AusNet Ringwood North (2014). PB - Summary of Emergency Response Works (2014).</t>
  </si>
  <si>
    <t>Previous excavation, validation and assessment of impacts related to previous spill</t>
  </si>
  <si>
    <t>Historic leakage incidents</t>
  </si>
  <si>
    <t>Various oil containing equipment, stockpiles, batteries and chemicals</t>
  </si>
  <si>
    <t>Off-site migration of stormwater from hardstand areas</t>
  </si>
  <si>
    <t>Investigate contamination status of hardstand due to off-site migration risk in accordance with Duty to Manage. No evidence of Duty to Notify.</t>
  </si>
  <si>
    <t>Historical stockpiles, however, all capped and contained.</t>
  </si>
  <si>
    <t>PSI with limited soil sampling. Drainage/runoff testing or management. Surface grab samples from hardstand area</t>
  </si>
  <si>
    <t>DD-7245 to be delivered in 2019; Planning, 2021-25</t>
  </si>
  <si>
    <t>Ringwood TS (RWTS)</t>
  </si>
  <si>
    <t>TS-RWTS</t>
  </si>
  <si>
    <t>59-63 Heatherdale Road, Ringwood, Victoria 3134 (opposite Good Governs Street)</t>
  </si>
  <si>
    <t>1\PS613879</t>
  </si>
  <si>
    <t>AusNet/Mondo</t>
  </si>
  <si>
    <t>Clean Up Notice for industrial waste identified during excavation near RWTS - appears to be two notices, Waste record: F6Q-1294245-P1X</t>
  </si>
  <si>
    <t>BlueSphere - Initial Stockpile Assessment Works at Priority Sites (2021), Waste record: F6Q-1294245-P1X</t>
  </si>
  <si>
    <t>Preliminary Groundwater Investigation 2003. Numereous documents relating to the costing and cleanup of PIW in response to Clean Up Notice. SKM - Groundwater Assessment (2001). GeoEng - Environmental Risk Audit for Bunding and Stormwater System Compliance (2002). GHD - Environmental Inspections, Maintenance and Tests (2003)</t>
  </si>
  <si>
    <t>AusNet Site Assessment form (2021): Noted recent spill of oil, cleaned with absorbent materials and retained with spill socks, further clean up noted to be required</t>
  </si>
  <si>
    <t>On-site containment of Category A soil (treated with lime), Category C filling also. Soil still contained on the Site. 2023: during site inspection SPA was disposed of off-site as category A 750m3</t>
  </si>
  <si>
    <t xml:space="preserve">Site perdominatly used for storage of macinery (old transformers) and small/moderate (requires clarification) amounts of chemicals </t>
  </si>
  <si>
    <t>Fully compliant sealed bund with puraceptor oil/water separator + shut off valve, transformers no longer in use</t>
  </si>
  <si>
    <t>Contaminated soil - potential risk</t>
  </si>
  <si>
    <t>Known residual contamination retained beneath capping</t>
  </si>
  <si>
    <t>Management plan</t>
  </si>
  <si>
    <t>Operational areas are sealed and legacy contamination is maintained beneath capping. Therefore, no need to notify, however, potential risks to groundwater due to legacy contamination need to be resolved as per Duty to Manage.</t>
  </si>
  <si>
    <t xml:space="preserve">PSI, desktop only. Obtain as-builts of Cat A containment cell, include contaminated soil re-use in EMP. </t>
  </si>
  <si>
    <t>Clean Up Notice for industrial waste identified during excavation near RWTS - appears to be two notices</t>
  </si>
  <si>
    <t>Lakes Entrance - future site</t>
  </si>
  <si>
    <t>Future ZSS</t>
  </si>
  <si>
    <t xml:space="preserve">Enviro -one above ground system in place and stormwater isolation valves fitted  </t>
  </si>
  <si>
    <t>Risk rating driven by use of site for fuel and chemical storage, known contamination from PSI/ DSIs reports, consequence of contamination rating.  Transformers have oil leak rating of 3/5. Some transformers no longer in use (per WSP 2024 report). Puraceptor with shut off valve. Stockpiles on site.</t>
  </si>
  <si>
    <r>
      <t xml:space="preserve">1. Service and repair leaking transformers.
2. Clean oil staining from bunds.
</t>
    </r>
    <r>
      <rPr>
        <sz val="11"/>
        <color theme="4"/>
        <rFont val="Aptos Narrow"/>
        <family val="2"/>
        <scheme val="minor"/>
      </rPr>
      <t xml:space="preserve">3. Confirm the status of the stockpiles of soil on site as indicated in the PRA. Apply erosion controls, confirm origin of materials.
</t>
    </r>
    <r>
      <rPr>
        <sz val="11"/>
        <color theme="1"/>
        <rFont val="Aptos Narrow"/>
        <family val="2"/>
        <scheme val="minor"/>
      </rPr>
      <t xml:space="preserve">4. Check bund integrity.
</t>
    </r>
  </si>
  <si>
    <t>Ringwood Warehouse</t>
  </si>
  <si>
    <t>TBC WH-RWD</t>
  </si>
  <si>
    <t>59-61 Heatherdale Rd, Ringwood, Victoria, 3134</t>
  </si>
  <si>
    <t>A Duffield</t>
  </si>
  <si>
    <t xml:space="preserve">EES DSI (2015), Depot component only. </t>
  </si>
  <si>
    <t>Concrete slurry into drainage pit in 2019</t>
  </si>
  <si>
    <t>Potentially contaminating activities, including contaminated stockpiles</t>
  </si>
  <si>
    <t>One PCB result above trigger in DSI. Need further data to confirm if trigger met.</t>
  </si>
  <si>
    <t>GME from existing wells and stockpile sampling to calculate UCLs. No need for PSI as existing DSI complete.</t>
  </si>
  <si>
    <t>Riverside Plaza Comms Site</t>
  </si>
  <si>
    <t>TC-FLINXXXX</t>
  </si>
  <si>
    <t>Level 20, 452 Flinders Street, Melbourne, Victoria 3000</t>
  </si>
  <si>
    <t>2/PS304276</t>
  </si>
  <si>
    <t>Danny - sent followup email 12/03</t>
  </si>
  <si>
    <t>S. Whitehouse</t>
  </si>
  <si>
    <t>Riverside Quay Office</t>
  </si>
  <si>
    <t>TBC River Quay</t>
  </si>
  <si>
    <t>Level 6, 4 Riverside Quay, Southbank VIC 3006</t>
  </si>
  <si>
    <t>Vanessa Cripps</t>
  </si>
  <si>
    <t>Kept in plant room with regular maintenance</t>
  </si>
  <si>
    <t>Rockbank City Gate</t>
  </si>
  <si>
    <t>ROCK</t>
  </si>
  <si>
    <t>1004 CHRISTIES ROAD, Truganina, 3029</t>
  </si>
  <si>
    <t>Regulator</t>
  </si>
  <si>
    <t>Rowville Depot and Data Centre</t>
  </si>
  <si>
    <t>WH-1004</t>
  </si>
  <si>
    <t>890-900 Wellington Road, Rowville VIC 3178</t>
  </si>
  <si>
    <t>Part of 2\PS331610</t>
  </si>
  <si>
    <t>UPLOAD 20/03 4 assessments complete for Rowville</t>
  </si>
  <si>
    <t>Trevor Harris / David Cairns</t>
  </si>
  <si>
    <t>Oil spill onto grassed area in 2019. Reported to be small and cleaned up.</t>
  </si>
  <si>
    <t>Oil drums, generators, chemical storage</t>
  </si>
  <si>
    <t>Bunding, engineering and administrative controls</t>
  </si>
  <si>
    <t xml:space="preserve">&gt;100 L </t>
  </si>
  <si>
    <t>Potential contaminating activities and reported spillage</t>
  </si>
  <si>
    <t>Confirm clean up of spill with Zinfra</t>
  </si>
  <si>
    <t xml:space="preserve">No stockpiles reported </t>
  </si>
  <si>
    <t xml:space="preserve">PSI with limited soil sampling program. Confirm spill clean up with Zinfra or sample to confirm. </t>
  </si>
  <si>
    <t>Leaking transformers</t>
  </si>
  <si>
    <t>Rowville Terminal Station 500Kv Switch Yard</t>
  </si>
  <si>
    <t>TBC TS-Rowville TS-RTFX</t>
  </si>
  <si>
    <t>3\PS331610</t>
  </si>
  <si>
    <t>Done - TBC TS-Rowville</t>
  </si>
  <si>
    <t>EPA notified of spill</t>
  </si>
  <si>
    <t>Known spill in 2006 - cleanup conducted with EPA</t>
  </si>
  <si>
    <t>Oil containing equipment, diesel generators, batteries &amp; SF6/gas cylinders</t>
  </si>
  <si>
    <t>Mostly upgraded - old transformers on site</t>
  </si>
  <si>
    <t>Enviro -one above and one below ground systems in place ansd stormwater isolation valves fitted</t>
  </si>
  <si>
    <t>Known spill in 2006 done with EPA (PRA note). 
Risk rating driven by high consequence of contamination score, oil containing equipment with leak rating of 4/5. 
Presence of other potentially contaminating activities.
Fully compliant sealed bund with puraceptor oil/water separator + shut off valve</t>
  </si>
  <si>
    <r>
      <rPr>
        <sz val="11"/>
        <color theme="4"/>
        <rFont val="Aptos Narrow"/>
        <family val="2"/>
        <scheme val="minor"/>
      </rPr>
      <t>1. Site inspection to confirm current environmental status.</t>
    </r>
    <r>
      <rPr>
        <sz val="11"/>
        <color theme="1"/>
        <rFont val="Aptos Narrow"/>
        <family val="2"/>
        <scheme val="minor"/>
      </rPr>
      <t xml:space="preserve">
2. Service and repair leaking transformers.
3. Clean oil staining from bunds.
4. Check bund integrity.
5. Install GAC scrubber post puraceptor treatment to further decrease hydrocarbon load.</t>
    </r>
  </si>
  <si>
    <t>Rowville TS (ROTS)</t>
  </si>
  <si>
    <t>TS-ROTS</t>
  </si>
  <si>
    <t>890-900 Wellington Road, Rowville, Victoria 3178</t>
  </si>
  <si>
    <t>2\PS331610</t>
  </si>
  <si>
    <t xml:space="preserve">Drainage complaints from residents </t>
  </si>
  <si>
    <t>enviro -one above and one below ground systems in place ansd stormwater isolation valves fitted</t>
  </si>
  <si>
    <t>Confidence 3/5. 
Environmental report from 2003.</t>
  </si>
  <si>
    <t>Past drainage complaints from residents (cell 206AB). Date unknown.
Risks driven by oil leak condition 4/5, presence of other potentially contaminating activities, consequence of contamination score. Stockpiles on site.
Self bunded diesel generators on site, no photo though.
Number of Transformers is unknown</t>
  </si>
  <si>
    <r>
      <rPr>
        <sz val="11"/>
        <color theme="4"/>
        <rFont val="Aptos Narrow"/>
        <family val="2"/>
        <scheme val="minor"/>
      </rPr>
      <t>1. Site inspection to confirm current environmental status.</t>
    </r>
    <r>
      <rPr>
        <sz val="11"/>
        <color theme="1"/>
        <rFont val="Aptos Narrow"/>
        <family val="2"/>
        <scheme val="minor"/>
      </rPr>
      <t xml:space="preserve">
2. Service and repair leaking transformers.
3. Clean oil staining from bunds.
4. Check bund integrity.
</t>
    </r>
    <r>
      <rPr>
        <sz val="11"/>
        <color theme="4"/>
        <rFont val="Aptos Narrow"/>
        <family val="2"/>
        <scheme val="minor"/>
      </rPr>
      <t>5. Confirm the status of the stockpiles of soil on site as indicated in the PRA. Apply erosion controls, confirm origin of materials.</t>
    </r>
    <r>
      <rPr>
        <sz val="11"/>
        <color theme="1"/>
        <rFont val="Aptos Narrow"/>
        <family val="2"/>
        <scheme val="minor"/>
      </rPr>
      <t xml:space="preserve">
6. Install GAC scrubber post puraceptor treatment to further decrease hydrocarbon load.</t>
    </r>
  </si>
  <si>
    <t>Rubicon A ZSS (RUB-A)</t>
  </si>
  <si>
    <t>DS-RUB</t>
  </si>
  <si>
    <t>220-240 Rubicon Road, Rubicon, Victoria 3712</t>
  </si>
  <si>
    <t>1\PS347126</t>
  </si>
  <si>
    <t>Sale Depot</t>
  </si>
  <si>
    <t>WH-0017</t>
  </si>
  <si>
    <t>7-9 Dawson Street, Sale, Victoria 3850</t>
  </si>
  <si>
    <t>1\LP128327</t>
  </si>
  <si>
    <t>Oil leaking</t>
  </si>
  <si>
    <t>check</t>
  </si>
  <si>
    <t>Sale ZSS (SLE)</t>
  </si>
  <si>
    <t>DS-SLE</t>
  </si>
  <si>
    <t>391-403 Raglan Street, Sale, Victoria, 3850</t>
  </si>
  <si>
    <t>1\TP749361</t>
  </si>
  <si>
    <t>BSE - PSI (2022), Water Quality Investigation Program-BSE(2022)</t>
  </si>
  <si>
    <t>Oil filled equipment</t>
  </si>
  <si>
    <t>Fully compliant sealed bund</t>
  </si>
  <si>
    <t>PSI with limited soil and groundwater investigation.</t>
  </si>
  <si>
    <t>Leak/explosion June 2020</t>
  </si>
  <si>
    <t>Check details</t>
  </si>
  <si>
    <t>Sassafras ZSS (SFS)</t>
  </si>
  <si>
    <t>DS-SFS</t>
  </si>
  <si>
    <t>Ferndale Road (The Basin), Sassafras, Victoria 3787 (between Hilton and Coach Rd)</t>
  </si>
  <si>
    <t>293\LP12973</t>
  </si>
  <si>
    <t>Oil containing equipment, batteries and chemicals</t>
  </si>
  <si>
    <t>Scoresby Office</t>
  </si>
  <si>
    <t>TBC Scoresby</t>
  </si>
  <si>
    <t>Level 1, 37 Dalmore Dve, Scoresby VIC 3179</t>
  </si>
  <si>
    <t>Closed office.</t>
  </si>
  <si>
    <t>Stage 2 rebuild DD-6205 will be delivered 2020</t>
  </si>
  <si>
    <t>Seymour Depot</t>
  </si>
  <si>
    <t>WH-0018</t>
  </si>
  <si>
    <t>67 Anzac Avenue, Seymour, Victoria 3660</t>
  </si>
  <si>
    <t>1\TP136972</t>
  </si>
  <si>
    <t>Various types of bunding and triple interceptor trap on-site with administrative controls in place</t>
  </si>
  <si>
    <t>No assets on site</t>
  </si>
  <si>
    <t>Seymour East Regulator (RSME)</t>
  </si>
  <si>
    <t>DS-RSME</t>
  </si>
  <si>
    <t>2 Darcy Street cnr Pearce Street, Seymour VIC 3660</t>
  </si>
  <si>
    <t>Brick bund with no oil/water separator &amp; monthly inspections</t>
  </si>
  <si>
    <t>N/A not owned by AST</t>
  </si>
  <si>
    <t>Ausnet is not responsible for any of the oil filled plant or drainage on site. Site not owned by Ausnet.</t>
  </si>
  <si>
    <t>Seymour ZSS (SMR)</t>
  </si>
  <si>
    <t>DS-SMR</t>
  </si>
  <si>
    <t>200 Anzac Avenue, Seymour, Victoria 3660 (cnr Howell Rd)</t>
  </si>
  <si>
    <t>2\LP126874</t>
  </si>
  <si>
    <t>Oil containing equipment, batteries and SF6</t>
  </si>
  <si>
    <t>Switching Station</t>
  </si>
  <si>
    <t>We have recently taken back the SVC which was a shred  site with the Gas Power Station, The SVC is currently in the process  to be updated in to SAP.</t>
  </si>
  <si>
    <t>Shepparton TS (SHTS)</t>
  </si>
  <si>
    <t>TS-SHTS</t>
  </si>
  <si>
    <t>280-300 Verney Road, Shepparton North, Victoria, 3631</t>
  </si>
  <si>
    <t>1\TP329292, 1\TP335779 &amp; part 2\LP57717</t>
  </si>
  <si>
    <t>GME-GHD (2005), DSI-WSP (2023)</t>
  </si>
  <si>
    <t>Geo-Eng - Environmental Risk Assessment (1996). GHD - Groundwater Monitoring (2005). SKM - Groundwater Assessment (2001). GeoEng - Environmental Risk Audit for Bunding and Stormwater System Compliance (2002). GHD - Environmental Inspections, Maintenance and Tests (2003)</t>
  </si>
  <si>
    <t>Contaminated soil and asbestos on-site</t>
  </si>
  <si>
    <t>5 transformers on-site</t>
  </si>
  <si>
    <t>PSI and soil classification prior to commencement. Remediation and validation to be undertaken as part of site upgrades. GME from existing wells.</t>
  </si>
  <si>
    <t>New project to replace building currently in prgress</t>
  </si>
  <si>
    <t>Station has been compliant since built so no contamination should be present</t>
  </si>
  <si>
    <t>1999; 3x2000</t>
  </si>
  <si>
    <t>Not included</t>
  </si>
  <si>
    <t>Enviro - one above ground system  stormwater isolation valves fitted.</t>
  </si>
  <si>
    <t>Confidence 5/5. 
2023 and 2024 PSI and GME reports for site.</t>
  </si>
  <si>
    <t xml:space="preserve">Risk driven by oil leak and bunding rating 3/5 each; and consequence of contamination score. 
Bunds have brick walls - what are the seals like? No shut off valve at site (according to PRA) but noted in cell DZ215.
Water goes into an on-site dam south of the switch yard a triple interceptor trap (TIT)
and water retention dam were observed. The TIT comprised of a large in-ground concrete pit that was used for processing effluent and stormwater captured within the transformer bunded area. The concrete tank was connected to an above ground tank located, at the southern end of the concrete pit. The above ground tank was within a concrete bunded area. Water from this tank was pumped via an underground service into a swale drain and allowed to soak into the ground. </t>
  </si>
  <si>
    <r>
      <t xml:space="preserve">1. Replace brick bunds with concrete hardstand.
2. Service and repair leaking transformers.
3. Clean oil staining from existing hardstand
4. Check integrity of existing hardstand surfaces.
</t>
    </r>
    <r>
      <rPr>
        <sz val="11"/>
        <color theme="4"/>
        <rFont val="Aptos Narrow"/>
        <family val="2"/>
        <scheme val="minor"/>
      </rPr>
      <t>5. Resolve status of swale drain soak area (is this lined?)</t>
    </r>
  </si>
  <si>
    <t>South Morang TS (SMTS)</t>
  </si>
  <si>
    <t>TS-SMTS</t>
  </si>
  <si>
    <t>385 McDonalds Road, South Morang, Victoria, 3752</t>
  </si>
  <si>
    <t>1\PS405696, 1\TP89646, 1\TP379262, 2\TP379262 &amp; 2\TP740561</t>
  </si>
  <si>
    <t>BSE - PSI (2022), BSE-Soil report (2023)</t>
  </si>
  <si>
    <t>SKM - Groundwater Assessment (2001). GHD - Environmental Inspections, Maintenance and Tests (2003)</t>
  </si>
  <si>
    <t>Historic backfilling with unknown material. PSI has not identified widespread issues, but data gaps remain.</t>
  </si>
  <si>
    <t>AGST present but areas inaccessible for PSI. Therefore risk unchanged.</t>
  </si>
  <si>
    <t>Potential for localised contamination to be present in vicinity of site infrastructure.
Areas of fill remaining to be assessed.
WQIP to be undertaken.</t>
  </si>
  <si>
    <t>No widespread contamination identified by PSI.</t>
  </si>
  <si>
    <t xml:space="preserve">enviro -four above ground systems in place and stormwater isolation valves fitted   </t>
  </si>
  <si>
    <t>Confidence 5/5. 
BlueSphere 2022 and 2023 reports available.</t>
  </si>
  <si>
    <t>Risk driven by oil leak rating of 4/5. 
No shut off valve noted in PRA, which drives the consequence of contamination rating. However, shut off valve noted as present in cell DZ216. 
Transformers in bunds with hardstand, staining with bunds.
Aboveground Storage Tank (AGST) present at Site (BlueSphere, 2022)</t>
  </si>
  <si>
    <r>
      <t xml:space="preserve">1. Service and repair leaking transformers.
2. Check bund integrity
3. Clean bunds.
</t>
    </r>
    <r>
      <rPr>
        <sz val="11"/>
        <color rgb="FF0070C0"/>
        <rFont val="Aptos Narrow"/>
        <family val="2"/>
        <scheme val="minor"/>
      </rPr>
      <t xml:space="preserve">4. Consider completing surface water testing post puraceptor treatment to ascertain if a GAC scrubber is recommended. </t>
    </r>
    <r>
      <rPr>
        <sz val="11"/>
        <color theme="1"/>
        <rFont val="Aptos Narrow"/>
        <family val="2"/>
        <scheme val="minor"/>
      </rPr>
      <t xml:space="preserve">
</t>
    </r>
  </si>
  <si>
    <t>South Morang ZSS (SMG)</t>
  </si>
  <si>
    <t>DS-SMG</t>
  </si>
  <si>
    <t>385 McDonalds Road, South Morang VIC 3752</t>
  </si>
  <si>
    <t>2\TP740561</t>
  </si>
  <si>
    <t>Large oil containing equipment, batteries and chemicals</t>
  </si>
  <si>
    <t>Southern Reactor Compensator Station (SRCS)</t>
  </si>
  <si>
    <t>TBC SRCS</t>
  </si>
  <si>
    <t>Bass Hwy/Rayner Hoff Drive, Lang Lang VIC 3984</t>
  </si>
  <si>
    <t xml:space="preserve">enviro - one below ground system, outlet free flows to stormwater drains  </t>
  </si>
  <si>
    <t>Confidence 2/5. 
No environmental reports. 1 site inspection report.</t>
  </si>
  <si>
    <t>Risk driven by presence of oil containing equipment, diesel generator, consequence of contamination. 
New site. 
Generators said to be self bunding, but photos don't show bunds. Review of Caterpillar XQE100 generator shows that it has a containment area for fuel spills.</t>
  </si>
  <si>
    <r>
      <rPr>
        <sz val="11"/>
        <color theme="4"/>
        <rFont val="Aptos Narrow"/>
        <family val="2"/>
        <scheme val="minor"/>
      </rPr>
      <t>1. Complete site inspection to confirm environmental status of the site.</t>
    </r>
    <r>
      <rPr>
        <sz val="11"/>
        <color theme="1"/>
        <rFont val="Aptos Narrow"/>
        <family val="2"/>
        <scheme val="minor"/>
      </rPr>
      <t xml:space="preserve">
2. Install shut off valve at site. Cell DZ218 says that outlet free flows.</t>
    </r>
  </si>
  <si>
    <t>Speers Lane Comms Site (SPLN)</t>
  </si>
  <si>
    <t>TBC TC-SPLN</t>
  </si>
  <si>
    <t>Speers Lane, Dederang VIC 3691</t>
  </si>
  <si>
    <t>Cameron Wilson confirmed the site is a repeater board in a farmers paddock.  Site assessment not required.​</t>
  </si>
  <si>
    <t>Springvale TS (SVTS)</t>
  </si>
  <si>
    <t>TS-SVTS</t>
  </si>
  <si>
    <t>905 Princes Highway, Springvale, Victoria 3171</t>
  </si>
  <si>
    <t>1\PS401439</t>
  </si>
  <si>
    <t>Minor oil spill with marginal PCB contamination and a second oil spill with less than 10L in 2020. Oil spill from exploded cap bank in 2021</t>
  </si>
  <si>
    <t>Category A soil in upper couple of metres identified April 2021 - planned to be taken off site</t>
  </si>
  <si>
    <t xml:space="preserve">Enviro -one above ground system in place and stormwater isolation valves fitted </t>
  </si>
  <si>
    <t>Risk driven by note of minor oil spill with marginal PCB contamination and a second oil spill with less than 10L in 2020. Oil spill from exploded cap bank in 2021. Oil leak condition 3/5. 
Presence of potentially contaminating activities. Soil remediation was described in 2020 site inspection. Nothing on the environment register to indicate if it was closed out. Presence of stockpiles.</t>
  </si>
  <si>
    <r>
      <rPr>
        <sz val="11"/>
        <color theme="4"/>
        <rFont val="Aptos Narrow"/>
        <family val="2"/>
        <scheme val="minor"/>
      </rPr>
      <t xml:space="preserve">1. Complete site inspection to confirm environmental status of the site.
2. Validate that environmental incidents from 2020/ 2021 were closed out, and that soil remediation was completed. 
</t>
    </r>
    <r>
      <rPr>
        <sz val="11"/>
        <color theme="1"/>
        <rFont val="Aptos Narrow"/>
        <family val="2"/>
        <scheme val="minor"/>
      </rPr>
      <t xml:space="preserve">3. Service and repair leaking transformers.
4. Clean bunds.
5. Check bund integrity.
</t>
    </r>
    <r>
      <rPr>
        <sz val="11"/>
        <color theme="4"/>
        <rFont val="Aptos Narrow"/>
        <family val="2"/>
        <scheme val="minor"/>
      </rPr>
      <t>6. Confirm the status of the stockpiles of soil on site as indicated in the PRA. Apply erosion controls, confirm origin of materials.</t>
    </r>
  </si>
  <si>
    <t>Stawell City Cate</t>
  </si>
  <si>
    <t>STAW</t>
  </si>
  <si>
    <t>DANE ROAD, Stawell, 3384</t>
  </si>
  <si>
    <t>Stawell Former Gas Works Site</t>
  </si>
  <si>
    <t>TBC - Stawell</t>
  </si>
  <si>
    <t>47 - 49 Wimmera Street, Stawell, Victoria, 3380</t>
  </si>
  <si>
    <t>13~39\PP3499 &amp; 15~39\PP3499</t>
  </si>
  <si>
    <t>Coffey - Environmental Management Plan (EMP) (2012)</t>
  </si>
  <si>
    <t>Pollution Abatement Notice / Clean Up Notice and associated correspondence (2005)</t>
  </si>
  <si>
    <t>Coffey - Environmental Audit Report: Former Stawell Gasworks (2012), Coffey - Groundwater Management Plan: Former Stawell Gasworks Site (2012)</t>
  </si>
  <si>
    <t>Transformer on site owned/maintained by Snowy Hydro</t>
  </si>
  <si>
    <t>Strathdownie Comms Site (STRN)</t>
  </si>
  <si>
    <t>TC-STRNXXXX</t>
  </si>
  <si>
    <t>Hutchinsons Rd, Strathdownie VIC 3312</t>
  </si>
  <si>
    <t>1\PS747680</t>
  </si>
  <si>
    <t>29/09/2020 (put 20/09 in Enablon)</t>
  </si>
  <si>
    <t>2x1992; 1993; 2004;2008</t>
  </si>
  <si>
    <t>No  - Transformers have been fully bunded since installed</t>
  </si>
  <si>
    <t>Sunbury City Gate</t>
  </si>
  <si>
    <t>SUNB</t>
  </si>
  <si>
    <t>Shields Rd, Sunbury, Victoria 3429</t>
  </si>
  <si>
    <t xml:space="preserve">HOW DOES A PS HAVE NO TR? </t>
  </si>
  <si>
    <t>Screening panels in the front fence</t>
  </si>
  <si>
    <t>1969;2015;18x2018</t>
  </si>
  <si>
    <t>The site is located on Coulsons Road, Ballarat within a semi rural setting.  The Terminal Station (“the site”) is relatively flat and level, however the site is in an elevated position and natural surface drainage of the surrounding area is to both the south west and east. The property on the opposite (northern) side of Coulsons Road is residential with an adjoining workshop that has an above ground fuel storage tank.</t>
  </si>
  <si>
    <t>There is also a farm dam north east of the workshop.  The nearest water receptor is this dam, however, there is no hydraulic connection except via possible local groundwater (unlikely).  Stormwater from the site drains to either a creek (Palmer Gully) approximately 200 metres east of the site or to the south west.</t>
  </si>
  <si>
    <t>TD-0003466 XC38 - BATS SHTS Station Service Tx Upgr</t>
  </si>
  <si>
    <t>Sunshine City Gate</t>
  </si>
  <si>
    <t>TBC Sunshine CG</t>
  </si>
  <si>
    <t>134 Phoenix Street, Sunshine, Victoria, 3020</t>
  </si>
  <si>
    <t>19/LP80228</t>
  </si>
  <si>
    <t>5x2013, 1981</t>
  </si>
  <si>
    <t>The site is located on Allingham Street, Bendigo within an industrial setting.  The Terminal Station (“the site”) is terraced into two levels to house the 220 kV yard and the 66kV yard.  The site is in an elevated position and natural surface drainage of the surrounding area is generally to the north.  The adjacent property to the south is a motor wrecker.  Stormwater from the site drains to the municipal Stormwater System.  The nearest residences are approx 250m west from the site</t>
  </si>
  <si>
    <t>The site is approximately rectangular and contains a Control Room and a number of other associated buildings including a workshop/store, a hazardous goods store and a compressor house.  The site has a total area of approximately 3.7 Ha.</t>
  </si>
  <si>
    <t>Sydenham City Gate</t>
  </si>
  <si>
    <t>SYDE</t>
  </si>
  <si>
    <t>1052 MELTON HIGHWAY, Plympton, 3335</t>
  </si>
  <si>
    <t>3x2019</t>
  </si>
  <si>
    <t>Sydenham TS (SYTS)</t>
  </si>
  <si>
    <t>TS-SYTS</t>
  </si>
  <si>
    <t>67 Victoria Road, Sydenham (Plumpton), Victoria 3038</t>
  </si>
  <si>
    <t>1\TP78358</t>
  </si>
  <si>
    <t>Shut off valve</t>
  </si>
  <si>
    <t>1967; 2006; 5x2012;3x2013</t>
  </si>
  <si>
    <t>Old transformers pre-bunding upgrades.  Soil removed and some level of remediation completed before bunding upgrade.</t>
  </si>
  <si>
    <t>TS</t>
  </si>
  <si>
    <t xml:space="preserve">enviro -no enviro system but has stormwater isolation valves fitted  </t>
  </si>
  <si>
    <t>Risk driven by oil leak condition and no bunding, presence of potentially contaminating activities including stockpiles on Site. 
There is a shut off valve.</t>
  </si>
  <si>
    <t>Site is to be decommissioned. No upgrades/ management improvements  recommended.</t>
  </si>
  <si>
    <t>Sydenham TS Comms Site (SYTS-COMS)</t>
  </si>
  <si>
    <t>TC-SYTSXXXX</t>
  </si>
  <si>
    <t>In SYTS Done</t>
  </si>
  <si>
    <t>Yes there have been noise complaints since long before the rebuild to the current station, a lot of works have been done regarding noise control, from interlocked fans with lighting, time switches on toilet fans and sound proofing on the ventilation covers of the transformers
Yes visual complaints over a long period of the old station and then in design for the new station, however planning permit required a visual screening to be built to minimise visual impact of the site</t>
  </si>
  <si>
    <t>2x2006; 2011; 2x2015; 3x2016</t>
  </si>
  <si>
    <t>Considerable soil remediation was carried out during rebuild and new transformers with fully compliant bunds installed</t>
  </si>
  <si>
    <t>The site is located on the corner of King and Alister Street, Brunswick, within a residential setting.  The Terminal Station (“the site”) is relatively flat and level, however the site is in an elevated position in relation to the adjacent Merri Creek.  South east of the site is the “Sumner Park Recreation reserve. Natural surface drainage of the surrounding area is to the Merri Creek.</t>
  </si>
  <si>
    <t>The site is approximately rectangular, however the north eastern boundary follows the course of the Merri Creek.  The site contains a large workshop building and numerous other associated buildings including a former training complex.  The main building and the former training complex appear to be disused.  The site has been utilised as a Terminal Station since 1975.  There is a disused incinerator at the site.  It has a total area of approximately 4.4 Ha.</t>
  </si>
  <si>
    <t>Taminick Comms Site (TAMK)</t>
  </si>
  <si>
    <t>TC-TAMKXXXX</t>
  </si>
  <si>
    <t>Off Gravel Pit Rd, Taminick VIC 3675</t>
  </si>
  <si>
    <t>1/PS642373</t>
  </si>
  <si>
    <t xml:space="preserve">Easement </t>
  </si>
  <si>
    <t>Yes, a timber fence and vegetation was positioned along the railway easement to reduce visual outlook and vegetation on earth mounds placed around the station</t>
  </si>
  <si>
    <t>7x2005; 2009; unknown</t>
  </si>
  <si>
    <t>Transformers have been fully bunded since installed</t>
  </si>
  <si>
    <t>Tarrone TS (TRTS)</t>
  </si>
  <si>
    <t>TBC TS-TRTS</t>
  </si>
  <si>
    <t>Tarrone North Road, Tarrone VIC 3283</t>
  </si>
  <si>
    <t>2\LP218923</t>
  </si>
  <si>
    <t>1 - service</t>
  </si>
  <si>
    <t>Confidence 1/5. 
No environmental reports.</t>
  </si>
  <si>
    <t>New Site.
Risk driven by lack of information. No site inspection information at all on Env register.</t>
  </si>
  <si>
    <t>1. Site inspection to confirm environmental status.</t>
  </si>
  <si>
    <t>Tatura Comms Site (TATA)</t>
  </si>
  <si>
    <t>TC-TATAXXXX</t>
  </si>
  <si>
    <t>5735 Midland Hwy, Tatura VIC 3616 (East of Mulcahy Rd)</t>
  </si>
  <si>
    <t>1\PS648490</t>
  </si>
  <si>
    <t>1961; 2x1979; 2002; 2003; 2x2015</t>
  </si>
  <si>
    <t>TBA</t>
  </si>
  <si>
    <t>Selby</t>
  </si>
  <si>
    <t>Power Station Switch</t>
  </si>
  <si>
    <t>Templestowe TS (TSTS)</t>
  </si>
  <si>
    <t>TS-TSTS</t>
  </si>
  <si>
    <t>630-658 Blackburn Road, Templestowe, Victoria 3106</t>
  </si>
  <si>
    <t>1\TP448079</t>
  </si>
  <si>
    <t>Known oil in ground beneath transformers. In 2022, observations of oil in vicinity of transformers leaking through concrete into pits.</t>
  </si>
  <si>
    <t>Fully compliant sealed bund with basic oil/water separator + shut off valve or triple interceptor tank - no shut off valve. In 2022/ 2023 oil was observed to be seeping out of concrete in vicnity of transformers and into drains, which flowed into the holding tanks. Oily water flowed out of holding tank into swale drain and into retention dam. As at 2024, remediation of the retention dam was pending.</t>
  </si>
  <si>
    <t>1 PT 2019, 2 PT 2011, 2 PT 1970; 1969; 1996</t>
  </si>
  <si>
    <t xml:space="preserve">Enviro -old system abandonded, now has one underground system, stormwater isolation valves fitted </t>
  </si>
  <si>
    <t>Confidence 5/5. 
No recent environmental reports on register, however multiple visits have taken place. AECOM have conducted recent works.</t>
  </si>
  <si>
    <t>Risk driven by known environmental issues at site - including NAPL in soil in the transformer area and to the north towards the retention dam. 
Fully compliant sealed bund with basic oil/water separator + shut off valve or triple interceptor tank - no shut off valve.
In 2022/ 2023, oil was observed to be seeping out of concrete in vicinity of transformers and into drains, which flowed into the holding tanks. Oily water flowed out of holding tank into swale drain and into retention dam. In 2024 the remediation of the retention dam was commenced. Also noted that in time, all existing transformers will be replaced.</t>
  </si>
  <si>
    <r>
      <t xml:space="preserve">1. Install GAC scrubber post puraceptor treatment to further decrease hydrocarbon load.
</t>
    </r>
    <r>
      <rPr>
        <sz val="11"/>
        <color theme="4"/>
        <rFont val="Aptos Narrow"/>
        <family val="2"/>
        <scheme val="minor"/>
      </rPr>
      <t>2. Completion of a detailed Conceptual Site Model (CSM) and DSI including a soil and groundwater assessment around transformer area.</t>
    </r>
    <r>
      <rPr>
        <sz val="11"/>
        <color theme="1"/>
        <rFont val="Aptos Narrow"/>
        <family val="2"/>
        <scheme val="minor"/>
      </rPr>
      <t xml:space="preserve"> 
</t>
    </r>
    <r>
      <rPr>
        <sz val="11"/>
        <color theme="4"/>
        <rFont val="Aptos Narrow"/>
        <family val="2"/>
        <scheme val="minor"/>
      </rPr>
      <t xml:space="preserve">3. Confirm that swale drain rectification conducted in 2022 remains effective. 
4. Prioritise replacement of transformers as to help bring forward environmental investigation, decrease oil load and ongoing leaks. 
</t>
    </r>
  </si>
  <si>
    <t>Tennyson Comms Site (TENN)</t>
  </si>
  <si>
    <t>TC-TENNXXXX</t>
  </si>
  <si>
    <t>PART 76 PINEGROVE SOUTH ROAD, TENNYSON, VICTORIA 3572</t>
  </si>
  <si>
    <t>4 PT 1971, 1 PT 2016, 1 PT 1989</t>
  </si>
  <si>
    <t>TS. Some construction works were underway at the time, Ausnet major projects were the Principal Contractor in charge of the site</t>
  </si>
  <si>
    <t>Terang TS (TGTS)</t>
  </si>
  <si>
    <t>TS-TGTS</t>
  </si>
  <si>
    <t>Littles Lane/McRae Road, Terang, Victoria 3264 (0.5kms north of Princes Hwy)</t>
  </si>
  <si>
    <t>1\TP337263</t>
  </si>
  <si>
    <t>UPLOAD 20/03 CJ in Enablon.  Andy also completed</t>
  </si>
  <si>
    <t>10/11/2020 &amp; 17/12/2020</t>
  </si>
  <si>
    <t>A Ryan / CJ WIlson</t>
  </si>
  <si>
    <t>SKM - Groundwater Assessment (2001). GeoEng - Environmental Risk Audit for Bunding and Stormwater System Compliance (2002). GHD - Environmental Inspections, Maintenance and Tests (2003). Geoworks - Preliminary Site Assessment (2004).</t>
  </si>
  <si>
    <t>Oil containing equipment, SF6/gas cylinders, batteries &amp; chemicals</t>
  </si>
  <si>
    <t>Fully compliant sealed bund, puraceptor oil/water separator, shut off valve &amp; administrative controls</t>
  </si>
  <si>
    <t>No bunding required sized transformers on site, only 66kv circuit breakers and a station service transformer</t>
  </si>
  <si>
    <t>1 1968</t>
  </si>
  <si>
    <t>Enviro - one above ground system, stormwater isolation valves fitted.</t>
  </si>
  <si>
    <t>Confidence 3/5. 
Environmental report from 2004.</t>
  </si>
  <si>
    <t>Risk driven by known environmental incident in 2004. It was investigated, but unclear if remediation occurred. Sealed bund now reported, in 2004 it was gravel. 
Risk also driven by consequence of contamination. Review of site inspection from 2020 shows that transformers are new, not leaking. What was the extent of the 2004 impact. Unclear how much oil leaked, if it was ever cleaned up.
Fully compliant sealed bund, puraceptor oil/water separator, shut off valve &amp; administrative controls</t>
  </si>
  <si>
    <t>1. Confirm if there are records documenting the clean up of the leak in 2004.
2. Complete site inspection to resolve environmental status.
3. Confirm the status of the stockpiles of soil on site as indicated in the PRA. Apply erosion controls, confirm origin of materials.</t>
  </si>
  <si>
    <t>Thomastown Depot</t>
  </si>
  <si>
    <t>WH-1006</t>
  </si>
  <si>
    <t>15 High Street (cnr Mahoney's Road), Thomastown, Victoria 3074</t>
  </si>
  <si>
    <t>183\PSLP128541</t>
  </si>
  <si>
    <t>53V Environmental Audit (2009) in response to a Clean-up notice</t>
  </si>
  <si>
    <t>Oil containing equipment, chemicals and gas cylinders</t>
  </si>
  <si>
    <t>Fully compliant sealed bund with basic oil/water separator + shut off valve or triple interceptor tank w no shut off valve</t>
  </si>
  <si>
    <t>No actual testing but likely to be impacts based on nature of activities undertaken at the site.</t>
  </si>
  <si>
    <t>PSI with limited soil sampling program</t>
  </si>
  <si>
    <t>1966;1981;2x2014</t>
  </si>
  <si>
    <t>Thomastown TS (TTS)</t>
  </si>
  <si>
    <t>TS-TTSX</t>
  </si>
  <si>
    <t>15 High Street (30 Mahoney's Road), Thomastown, Victoria 3074</t>
  </si>
  <si>
    <t>2\PS401440</t>
  </si>
  <si>
    <t xml:space="preserve">53V Environmental Audit (2009) in response to a Clean-up notice, </t>
  </si>
  <si>
    <t>Stormwater Sampling, Thomastown Terminal Station- BSE (July 2023), Stormwater Sampling, Thomastown Terminal Station- BSE (October 2023)</t>
  </si>
  <si>
    <t>Coffey - 53V Audit report (2009). Coffey - Preliminary Waste Classification (2006). SKM - Groundwater Assessment (2001). GHD - Environmental Inspections, Maintenance and Tests (2003)</t>
  </si>
  <si>
    <t>Former dumping of mixed industrial wastes by former tenant</t>
  </si>
  <si>
    <t>Historic filling activities and dumping activities. Some epa involvement. All closed out.</t>
  </si>
  <si>
    <t>Residual contamination above residential thresholds, but below industrial. Site managment plan in relation to residual asbestos.</t>
  </si>
  <si>
    <t>53V audit completed and risk well understood.</t>
  </si>
  <si>
    <t xml:space="preserve">Prepare Site Management Plan as per recommendation of 53V environmental audit. </t>
  </si>
  <si>
    <t>1986, 2006, 3x2007</t>
  </si>
  <si>
    <t>The site is located on Williams Road, Horsham, on the corner of Riverside East Road, within a rural setting.  The Terminal Station (“the site”) and the surrounding area is flat and the natural surface drainage of the surrounding area is generally to the west.  Stormwater from the site drains to the table drain at the front (southern side) of the property.  The table drain discharges to Burnt Creek approximately 2 km to the west.  The nearest residences are approximately 300 metres to the east.</t>
  </si>
  <si>
    <t>The site is approximately square and contains a Control Room, a maintenance workshop/store, and a compressor house.  The site has a total area of approximately 9.0 Ha</t>
  </si>
  <si>
    <t xml:space="preserve">Enviro - one above ground system, stormwater isolation valves fitted   </t>
  </si>
  <si>
    <t>Confidence 5/5. 
Portion of the site has been audited (west of Edgars Creek).</t>
  </si>
  <si>
    <t xml:space="preserve">Risk driven by presence of a UST, asbestos in soil (audit site), consequence of contamination. 
Site has a fully compliant sealed bund with puraceptor oil/water separator + shut off valve. Joey has observed sheen in water post triple interceptor trap treatment in 2024.
Site has off site drainage to Edgar's Creek.  Staining visible inside transformer bunds. </t>
  </si>
  <si>
    <r>
      <rPr>
        <sz val="11"/>
        <color theme="4"/>
        <rFont val="Aptos Narrow"/>
        <family val="2"/>
        <scheme val="minor"/>
      </rPr>
      <t>1. Remediate/manage asbestos in western portion of Site.</t>
    </r>
    <r>
      <rPr>
        <sz val="11"/>
        <color theme="1"/>
        <rFont val="Aptos Narrow"/>
        <family val="2"/>
        <scheme val="minor"/>
      </rPr>
      <t xml:space="preserve">
2. Add GAC scrubbing system post puraceptor treatment.
3. Service and repair leaking bunds.
4. Clean bunds.
5. Check bund integrity</t>
    </r>
  </si>
  <si>
    <t>Thomastown ZSS (TT)</t>
  </si>
  <si>
    <t>DS-TTX</t>
  </si>
  <si>
    <t>19 High Street, Thomastown, Victoria, 3074 (next to TTS, 500m north Mahoney's Rd)</t>
  </si>
  <si>
    <t>1\PS401440</t>
  </si>
  <si>
    <t xml:space="preserve">PAN (2003). EPA Correspondence (2005). Clean Up Notice (2006). Revocation of Clean Up Notice (2009). </t>
  </si>
  <si>
    <t>PSI-BSE (2022)</t>
  </si>
  <si>
    <t>AECOM - Groundwater Investigation (2008). AECOM - Soil Validation Report (2008). Coffey - Preliminary Waste Classification (2006). GHD - Environmental Inspections, Maintenance and Tests (2003)</t>
  </si>
  <si>
    <t>Oil containing equipment, chemicals and batteries</t>
  </si>
  <si>
    <t>No duty to notify</t>
  </si>
  <si>
    <t>3 1966, 2 2016; 2018</t>
  </si>
  <si>
    <t>Yes - coloured screen panels</t>
  </si>
  <si>
    <t>Traralgon Depot</t>
  </si>
  <si>
    <t>WH-0020</t>
  </si>
  <si>
    <t>Lot 2, 5-13 Stratton Drv, Traralgon VIC 3844</t>
  </si>
  <si>
    <t>2\PS540149</t>
  </si>
  <si>
    <t>1950; 3x2005</t>
  </si>
  <si>
    <t>Traralgon ZSS (TGN)</t>
  </si>
  <si>
    <t>DS-TGN</t>
  </si>
  <si>
    <t>Traralgon-Maffra Road, Traralgon, Victoria, 3844</t>
  </si>
  <si>
    <t>1\TP518718</t>
  </si>
  <si>
    <t>2019x3 (1SS)</t>
  </si>
  <si>
    <t>Not included in the report</t>
  </si>
  <si>
    <t>Tyabb TS (TBTS)</t>
  </si>
  <si>
    <t>TS-TBTS</t>
  </si>
  <si>
    <t>21 Thornells Lane (cnr Tyabb-Tooradin Road), Tyabb, Victoria 3913</t>
  </si>
  <si>
    <t>1\TP162565</t>
  </si>
  <si>
    <t>6x2007</t>
  </si>
  <si>
    <t>Significant soil removed and some level of remediation completed before bunding upgrade as part of station rebuild the transformers have been fully bunded since installed.</t>
  </si>
  <si>
    <t>The site is located on Waverley Road, Malvern East, within a Residential setting.  The Depot is built on a slope at the front of the property (“the site”) whereas the Terminal Station at the rear of the property is relatively flat.  The site shares its south western boundary with the south eastern freeway.  Natural surface drainage of the surrounding area is towards the freeway, which is built over a former drainage channel (“Scotchman’s Creek”).  There is a Mobil Service Station immediately to the north of the site, on the opposite side of Waverley Road, on the corner of Batesford Road</t>
  </si>
  <si>
    <t>The depot section of the site includes an office building, maintenance workshops and a hazardous good store.  The Terminal Station includes a control building, machine building, additional maintenance workshops and storage sheds, and a cooling tower.  The site is approximately triangular and has a total area of approximately 9.9 Ah</t>
  </si>
  <si>
    <t>Confidence 3/5. 
Most recent environmental report from 2003.</t>
  </si>
  <si>
    <t>Risk driven by oil leak rating, potentially contaminating activities.  
Fully compliant sealed bund with puraceptor oil/water separator + shut off valve</t>
  </si>
  <si>
    <r>
      <rPr>
        <sz val="11"/>
        <color theme="4"/>
        <rFont val="Aptos Narrow"/>
        <family val="2"/>
        <scheme val="minor"/>
      </rPr>
      <t xml:space="preserve">1. Complete site inspection to confirm environmental status. </t>
    </r>
    <r>
      <rPr>
        <sz val="11"/>
        <color theme="1"/>
        <rFont val="Aptos Narrow"/>
        <family val="2"/>
        <scheme val="minor"/>
      </rPr>
      <t xml:space="preserve">
2. Service and repair leaking transformers.
3. Clean bunds.
4. Check bund integrity.</t>
    </r>
  </si>
  <si>
    <t>Upwey ZSS (UWY)</t>
  </si>
  <si>
    <t>DS-UWY</t>
  </si>
  <si>
    <t>155 Old Belgrave Road, Upwey, Victoria, 3158</t>
  </si>
  <si>
    <t>1\TP533890</t>
  </si>
  <si>
    <t>Brick bund with gravel floor, batteries in dedicated room, regular inspections</t>
  </si>
  <si>
    <t>2002: Significant previous oil spills – 600 litres from reactor; Potential for presence of fill material (Bunker Ash); Previous clean-ups at site – removal by licensed contractor. Significant surface oil staining was identified, particularly around the transformers.  Total volume of contaminated soil at the site is estimated to be 74 cubic metres.</t>
  </si>
  <si>
    <t>2x1961;3x1962;1974;1987;2006;2007</t>
  </si>
  <si>
    <t>The site is located on Woomera Road, adjacent to the Murray River, approximately 5km east from the township of Red Cliffs.  The site is located within a rural residential setting.  West of the site, on the opposite side of Woomera Road is residential.  South and east of the site is the Murray River, and north is agricultural. The site is relatively flat and level and the natural surface drainage of the surrounding area is east towards the River, which is the nearest water receptor.</t>
  </si>
  <si>
    <t>The site is irregular in shape and includes a control room, a workshop with attached hazardous goods storage, and two separate switchyards (22kV Yard and 220kV/66kV Yard) located on either side of the control room.  The site has a total area of approximately 7.0 Ha.</t>
  </si>
  <si>
    <t>TD-0003380 RCTS KGTS 22kV switchgear replacement
TD-0003485 RCTS Flood Protection</t>
  </si>
  <si>
    <t xml:space="preserve">Vine Banks Broadwater (VINE) </t>
  </si>
  <si>
    <t>TC-VINE</t>
  </si>
  <si>
    <t>84 Barrys Rd, Broadwater VIC 3301 (enter Rowbottoms Rd)</t>
  </si>
  <si>
    <t>2x1982; 4x1983; 4x2007; 2x2010; 2x2014</t>
  </si>
  <si>
    <t xml:space="preserve"> Check</t>
  </si>
  <si>
    <t>Wallace City Gate</t>
  </si>
  <si>
    <t>WALL</t>
  </si>
  <si>
    <t>Wescotts Rd, Wallace VIC 3352</t>
  </si>
  <si>
    <t>1984; 2x2007; 2009; 2012; 2013; 2018</t>
  </si>
  <si>
    <t>29/01/2014 - The number 3 transformer at Ringwood North ZS failed and starting leaking oil. The amount of oil was so much that it escaped the bunding area and spilled into the ground and into two drain pits in the back corner of the yard.
26/05/2014 - Oil separator at RWTS in 66KV yard near cap bank has a considerable amount of contaminate in it , needs to be cleaned out.</t>
  </si>
  <si>
    <t>Wangaratta Depot</t>
  </si>
  <si>
    <t>TBC - WANGR DEPOT</t>
  </si>
  <si>
    <t>2 Gibson St, Wangaratta, Victoria 3676</t>
  </si>
  <si>
    <t>1\PS404357</t>
  </si>
  <si>
    <t>Several used transformers on-site</t>
  </si>
  <si>
    <t>Bunding present</t>
  </si>
  <si>
    <t>1969;1971; 2001; 2x2019</t>
  </si>
  <si>
    <t>Wangaratta ZSS (WN)</t>
  </si>
  <si>
    <t>DS-WNX</t>
  </si>
  <si>
    <t>64 Vincent Road/Greta Road, Wangaratta, Victoria 3677</t>
  </si>
  <si>
    <t>1\TP760453</t>
  </si>
  <si>
    <t>Oil containing equipment, batteries &amp; SF6</t>
  </si>
  <si>
    <t>Generator has been decommissioned and is awaiting removal</t>
  </si>
  <si>
    <t>1960s;1982; 2009;2017;2018</t>
  </si>
  <si>
    <t>Significant soil removed and some level of remediation completed before bunding upgrade as part of station rebuild the transformers have been fully bunded since installed.  New transformers are complete and in good condition, older transformers are fully bunded however have considerable leaks being address</t>
  </si>
  <si>
    <t>Station rebuild - WaterlecNew F2 trans 330kV switchyard duplication
 Terminal Station</t>
  </si>
  <si>
    <t>TD-0003439 SMTS H2 Transformer Replacement Stage 1</t>
  </si>
  <si>
    <t>Warragul Depot</t>
  </si>
  <si>
    <t>WH-0021</t>
  </si>
  <si>
    <t>194 Sutton Street (cnr Normanby Street), Warragul, Victoria 3820</t>
  </si>
  <si>
    <t>1\TP127619</t>
  </si>
  <si>
    <t>MT - Downer</t>
  </si>
  <si>
    <t>Daniel Wood</t>
  </si>
  <si>
    <t>Oil containing equipment</t>
  </si>
  <si>
    <t>3x1967; 1969; 2003; 2010</t>
  </si>
  <si>
    <t>Old transformers pre-bunding upgrades.  Soil removed and some level of remediation completed before bunding upgrade , current project will see further soil remediation and replacement of transformers and their enclosures</t>
  </si>
  <si>
    <t>Station rebuild - CCP Terminal Station</t>
  </si>
  <si>
    <t>The site is located on Dandenong Road, Springvale, within a light industrial setting, 1 km from residential areas.  The site is relatively flat and level, with the surface drainage of the site likely to be to the east.  The nearest water receptor is Mile Creek, which runs along the eastern boundary of the site.
The site is a rectangular and has a total area of approximately 8 Ha.  The site has operated as a Terminal Station for approximately 40 years.</t>
  </si>
  <si>
    <t xml:space="preserve">TD-0003415 SVTS Redevelopment Project.
The project scope included replacement of the exisiting three transformers and refurbishment of one transformer. https://spausnet.sharepoint.com/CommsCentre/NewsCentre/Pages/Value-Engineering-driving-efficiencies-at-Springvale-Terminal-Station.aspx </t>
  </si>
  <si>
    <t>Warragul ZSS (WGL)</t>
  </si>
  <si>
    <t>DS-WGL</t>
  </si>
  <si>
    <t>192 Normanby Street, Warragul, Victoria, 3820</t>
  </si>
  <si>
    <t>1\LP70180 &amp; 1\TP247913</t>
  </si>
  <si>
    <t>Generator remains on site but has been decommissioned and is awaiting removal</t>
  </si>
  <si>
    <t>2x1982</t>
  </si>
  <si>
    <t>Significant soil removed and some level of remediation completed before bunding upgrade as part of station rebuild the transformers have been fully bunded since installed CHECK AS NO BUNDING?</t>
  </si>
  <si>
    <t>The Sydenham Terminal Station is located on Victoria Road, Sydenham, within a rural setting.  The site is surrounded by grazing property.  Calder Park racetrack is located approximately 500 metres to the north east on the opposite side of the nearby Bendigo train line.  The nearest residential area is Hillside approximately 700 metres to the south, on the opposite side of a ridge.
The natural surface slopes to the northeast, and the Terminal Station site has been cut into the slope to form a level platform.  Natural surface drainage is to the northeast</t>
  </si>
  <si>
    <t>The site is approximately rectangular and contains a Control Room, a maintenance building a generator room and a microwave tower and building.  The site has a total area of approximately 22.5 Ha.</t>
  </si>
  <si>
    <t>TD-0008033 500kv GIS Replacement? In progress?</t>
  </si>
  <si>
    <t>Warrnambool Ex Gas Works Site</t>
  </si>
  <si>
    <t>TBC - WRNL GAS</t>
  </si>
  <si>
    <t>Wellington Street, Warrnambool, Victoria 3280</t>
  </si>
  <si>
    <t>1\TP100515</t>
  </si>
  <si>
    <t>EES - Draft Remediation Action Plan: Warrnambool (2004), Jacobs - Preliminary Conceptual Site Model (pCSM) (2021), Jacobs - Contamination Management Plan (CMP) (2021), Jacobs - Gfactuakl Report: Groundwater Monitoring Event March 2021 (2021)</t>
  </si>
  <si>
    <t>Former landfill</t>
  </si>
  <si>
    <t>Putrescible</t>
  </si>
  <si>
    <t>Known contamination (former Gasworks), landfill</t>
  </si>
  <si>
    <t>4x1985; 2013</t>
  </si>
  <si>
    <t>Watsonia ZSS (WT)</t>
  </si>
  <si>
    <t>DS-WTX</t>
  </si>
  <si>
    <t>67 Frensham Road, Watsonia, Victoria, 3087 (100m south of Elder Street)</t>
  </si>
  <si>
    <t>94\LP84037</t>
  </si>
  <si>
    <t>BSE- Water Quality Investigation Program, Phase 3 of Works for High-Risk Sites; Watsonia Zone Substation (2024)</t>
  </si>
  <si>
    <t>Oil containing equipment, batteries, chemicals &amp; SF6, Staining was noted within all three transformer bunds on Site, with heavy staining observed within transformer bunds 1 and 2. It was noted that transformers 1 and 2 were constructed with brick bunding and gravel bases. Cracks and gaps were noted within the bund walls. (2024)</t>
  </si>
  <si>
    <t>4x1965;1966;1968; 1984</t>
  </si>
  <si>
    <t>Waubra Passive Repeater Facitity</t>
  </si>
  <si>
    <t>TBC TC-Waubra</t>
  </si>
  <si>
    <t>230 TROYS ROAD, WAUBRA, VICTORIA 3352</t>
  </si>
  <si>
    <t>1\TP79226</t>
  </si>
  <si>
    <t>1967; 1999; 2007;2009; 2x2010; 2013; 2018</t>
  </si>
  <si>
    <t>Waubra TS (WBTS)</t>
  </si>
  <si>
    <t>TS-WBTS</t>
  </si>
  <si>
    <t>Troys Road, Waubra VIC 3352</t>
  </si>
  <si>
    <t>1\PS609794</t>
  </si>
  <si>
    <t>2008, 2x2009</t>
  </si>
  <si>
    <t xml:space="preserve">Enviro - one above ground system, stormwater isolation valves fitted, found all pits from bunds to holding tank are not sealed so a blockage would see ground leaks need gatic style lids to be fitted </t>
  </si>
  <si>
    <t>Confidence 2/5. 
No enviro reports available.</t>
  </si>
  <si>
    <t>Risk driven by lack of information, presence of potentially contaminating activities, consequence of contamination. 
One site inspection from 2020 available. 34 items of oil filled equipment on site. Hardstand, bunded. 
Generators with self containing bunds.
Stockpiles recorded in PRA.</t>
  </si>
  <si>
    <r>
      <rPr>
        <sz val="11"/>
        <color theme="4"/>
        <rFont val="Aptos Narrow"/>
        <family val="2"/>
        <scheme val="minor"/>
      </rPr>
      <t xml:space="preserve">1. Complete site inspection to confirm environmental status. </t>
    </r>
    <r>
      <rPr>
        <sz val="11"/>
        <color theme="1"/>
        <rFont val="Aptos Narrow"/>
        <family val="2"/>
        <scheme val="minor"/>
      </rPr>
      <t xml:space="preserve">
</t>
    </r>
    <r>
      <rPr>
        <sz val="11"/>
        <color theme="4"/>
        <rFont val="Aptos Narrow"/>
        <family val="2"/>
        <scheme val="minor"/>
      </rPr>
      <t xml:space="preserve">2. Review drains and structure of pond to confirm if is lined, contains contaminated water etc. </t>
    </r>
    <r>
      <rPr>
        <sz val="11"/>
        <color theme="1"/>
        <rFont val="Aptos Narrow"/>
        <family val="2"/>
        <scheme val="minor"/>
      </rPr>
      <t xml:space="preserve">
3. Service and repair leaking transformers.
4. Clean bunds
5. Check bund integrity.
</t>
    </r>
    <r>
      <rPr>
        <sz val="11"/>
        <color theme="4"/>
        <rFont val="Aptos Narrow"/>
        <family val="2"/>
        <scheme val="minor"/>
      </rPr>
      <t xml:space="preserve">6. Repairs required per cell DZ252. </t>
    </r>
  </si>
  <si>
    <t>Wemen TS (WETS)</t>
  </si>
  <si>
    <t>TS-WETS</t>
  </si>
  <si>
    <t>Hattah-Robinvale Rd, Wemen VIC 3549</t>
  </si>
  <si>
    <t>Greenfields build</t>
  </si>
  <si>
    <t>2x2011;2018</t>
  </si>
  <si>
    <t xml:space="preserve">Enviro - one above ground system, stormwater isolation valves fitted,     </t>
  </si>
  <si>
    <t>Confidence 2/5. 
No environmental reports available.</t>
  </si>
  <si>
    <t>Status of oil leaks and proximity to environmental receptors driving risk rating. 
In 2020 there was an overflow of an oil separation pit where 100-200 L had to be cleaned up.
Fully compliant sealed bund with basic oil/water separator + triple interceptor tank. No shut off valve noted in PRA but present in cell DZ253.</t>
  </si>
  <si>
    <r>
      <rPr>
        <sz val="11"/>
        <color theme="4"/>
        <rFont val="Aptos Narrow"/>
        <family val="2"/>
        <scheme val="minor"/>
      </rPr>
      <t>1. Complete site inspection to confirm environmental status.</t>
    </r>
    <r>
      <rPr>
        <sz val="11"/>
        <color theme="1"/>
        <rFont val="Aptos Narrow"/>
        <family val="2"/>
        <scheme val="minor"/>
      </rPr>
      <t xml:space="preserve">
2. Service and repair leaking transformers.
</t>
    </r>
    <r>
      <rPr>
        <sz val="11"/>
        <color theme="4"/>
        <rFont val="Aptos Narrow"/>
        <family val="2"/>
        <scheme val="minor"/>
      </rPr>
      <t>3. Verify cleanup of 2020 overflow.</t>
    </r>
    <r>
      <rPr>
        <sz val="11"/>
        <color theme="1"/>
        <rFont val="Aptos Narrow"/>
        <family val="2"/>
        <scheme val="minor"/>
      </rPr>
      <t xml:space="preserve">
4. Clean bunds
5. Check bund integrity
</t>
    </r>
  </si>
  <si>
    <t>Werribee (Lock Ave) City Gate</t>
  </si>
  <si>
    <t>LOCK</t>
  </si>
  <si>
    <t>85 Lock Avenue, Werribee, Victoria 3030</t>
  </si>
  <si>
    <t>PC360468</t>
  </si>
  <si>
    <t>5 Unlikely: B</t>
  </si>
  <si>
    <t>No complaints however planning permit required a visual screen to be built to minimise visual impact of the site</t>
  </si>
  <si>
    <t>2x1964; 1965; 2001; 2009x2; 2010; 2018;2019</t>
  </si>
  <si>
    <t>Werribee (Old Sneydes Rd) City Gate</t>
  </si>
  <si>
    <t>OLDS</t>
  </si>
  <si>
    <t>Old Sneydes Road, Werribee, 3030</t>
  </si>
  <si>
    <t>4x1986; 1987</t>
  </si>
  <si>
    <t>TS + Refcl</t>
  </si>
  <si>
    <t>The site is located on the corner of Baranduda Drive and Whytes Road, Wodonga, within a rural setting.  The Terminal Station (“the site”) and the surrounding area is flat and the natural surface drainage of the surrounding area is generally to the north west.  Stormwater from the site drains to the nearby Middle Creek, approximately 120m to the northwest.  The nearest residences are at Baranduda, approximately 1.5 km to the southeast.</t>
  </si>
  <si>
    <t>The site is approximately square and contains a control and maintenance building and a Diesel Generator Room.  The switchyard has two sections separated into 330kV and 66kV yards.  The entire switchyard section of the site is separately fenced from the remainder of the site.  The area outside the perimeter of the switchyard, but still within the site boundary, is utilised for stock grazing purposes.  The site has an area of approximately 13.6 Ha.</t>
  </si>
  <si>
    <t>West Melbourne TS (WMTS)</t>
  </si>
  <si>
    <t>TS-WMTS</t>
  </si>
  <si>
    <t>297-307 Arden Street, Kensington, Victoria 3031</t>
  </si>
  <si>
    <t>1\TP18018</t>
  </si>
  <si>
    <t>Minor spill from circuit breaker in 2018. Oil leak from trailored tanked in 2021</t>
  </si>
  <si>
    <t>1 Unlikely: E</t>
  </si>
  <si>
    <t>1957;3x1962;1984; 2x2004</t>
  </si>
  <si>
    <t>Enviro - one above ground system, stormwater isolation valves fitted</t>
  </si>
  <si>
    <t>Confidence 3/5. 
BlueSphere 2022 WQIP report.</t>
  </si>
  <si>
    <t>Risk driven by oil leak rating 3/5, presence of potentially contaminating activities, consequence of contamination. Puraceptor on site. Brick bund with gravel floor, oil observed on bund surfaces in 2020. The status of stockpiled soil in 2020 is unclear.
Review of BSE 2022 WQIP report shows that water in the TIT, which has been treated by the puraceptor is still very high. Leakages of oil in approx.  50% of equipment.</t>
  </si>
  <si>
    <r>
      <t xml:space="preserve">1. Replace brick and gravel bunds with hardstand.
2. Service and repair leaking equipment. 
3. Install GAC scrubber to end of puraceptor system 
</t>
    </r>
    <r>
      <rPr>
        <sz val="11"/>
        <color theme="4"/>
        <rFont val="Aptos Narrow"/>
        <family val="2"/>
        <scheme val="minor"/>
      </rPr>
      <t>4. Confirm the status of the stockpiles of soil on site as indicated in the PRA. Apply erosion controls, confirm origin of materials.</t>
    </r>
    <r>
      <rPr>
        <sz val="11"/>
        <color theme="1"/>
        <rFont val="Aptos Narrow"/>
        <family val="2"/>
        <scheme val="minor"/>
      </rPr>
      <t xml:space="preserve">
5. Bund integrity check
6. Clean bunds.</t>
    </r>
  </si>
  <si>
    <t>Winchelsea City Gate</t>
  </si>
  <si>
    <t>WINC</t>
  </si>
  <si>
    <t>50 MCCONACHY LANE, Winchelsea, 3241</t>
  </si>
  <si>
    <t>Noise complaints: No, however earth mounds were installed to minimise the visual and sound impacts outside the station</t>
  </si>
  <si>
    <t>1964; 15x1970 (7ss); 9x1971 (3ss); 2001; 2010; 2x2012 (1ss); 2013;2018</t>
  </si>
  <si>
    <t>The site is located on Dodds Road, Keilor, near the intersection of Western Ring Road and Keilor Park Drive.  The site is located within a recreational setting, being adjacent to Brimbank Park and the Horseshoe Bend Farm (operated by Parks Victoria).  South east of the site is the Western Ring Road, separated from the site by a walking and cycling track.  South of the site is undeveloped. The site is relatively flat and level, however the natural surface drainage of the surrounding area is to the south-west.  The nearest residential area is Keilor East, which is approximately 400 metres east, on the opposite side of the Western Ring Road.  The nearest water receptor is the Maribyrnong River approximately 500 metres to the south west.</t>
  </si>
  <si>
    <t>The site is approximately “coffin” shaped and has a total area of approximately 25.0 Ha.  Buildings at the site include a control room, a relay house, and old control room, a compressor house and maintenance sheds.</t>
  </si>
  <si>
    <t>Wodonga 22KV ZSS (WOTS 22)</t>
  </si>
  <si>
    <t>DS-WOTS</t>
  </si>
  <si>
    <t>4611 Baranduda Drive (Whytes Road), Baranduda, Victoria 3691</t>
  </si>
  <si>
    <t>HOW DOES A ZSS HAVE NO TR? KIOSK ONLY? Batteries and stockpiles</t>
  </si>
  <si>
    <t>Batteries in dedicated room</t>
  </si>
  <si>
    <t>1968; 2005; 4x2013; 2x2017; 2x2018</t>
  </si>
  <si>
    <t>The site is located on Mary Street, Richmond, adjacent to the Yarra River, within an industrial/ residential setting.  The 66 kV yard also fronts onto Barkly Street.  The site consists of two separate areas, linked by a narrow access road.  The northern area is occupied by the 66kV yard.  The southern area is the 220 kV yard and the transformer banks. The site has a total area of approximately 2.2 Ha. West and north of the site are residential properties.  East is a Melbourne Water depot and south is the Yarra River, which is the nearest water receptor.  The site is adjacent to the exit of Citilink’s Burnley tunnel.  The exhaust tower for the tunnel is immediately north of the site, on the opposite side of Barkly Avenue.</t>
  </si>
  <si>
    <t>The site is relatively flat and level.  Part of the site has been built on an elevated platform, which extends over the Melbourne Water depot, to the east. Natural surface water drainage is east towards the Yarra River.</t>
  </si>
  <si>
    <t>Wodonga Depot</t>
  </si>
  <si>
    <t>WH-0022</t>
  </si>
  <si>
    <t>24 Moloney Drive, Wodonga, Victoria 3690</t>
  </si>
  <si>
    <t>21\LP133155</t>
  </si>
  <si>
    <t>Containment area filled with damaged and leaking transformers after storm event in 2019</t>
  </si>
  <si>
    <t>Wodonga TS (WOTS)</t>
  </si>
  <si>
    <t>TS-WOTS</t>
  </si>
  <si>
    <t>4611 Baranduda (Whytes Road) Drive, Baranduda, Victoria 3691</t>
  </si>
  <si>
    <t>2\PS406394</t>
  </si>
  <si>
    <t>GHD - Groundwater Monitoring (2005). SKM - Groundwater Assessment (2001). GeoEng - Environmental Risk Audit for Bunding and Stormwater System Compliance (2002). GHD - Environmental Inspections, Maintenance and Tests (2003)</t>
  </si>
  <si>
    <t>Oil containing equipment, fuel storage, generators, batteries &amp; SF6/gas cylinders</t>
  </si>
  <si>
    <t xml:space="preserve">Enviro - one above ground system, stormwater isolation valves fitted.    </t>
  </si>
  <si>
    <t>Confidence 3/5. 
Environmental report from 2005.</t>
  </si>
  <si>
    <t>Risk driven by oil leak rating 3/5. No environmental report since 2005.
Presence of potentially contaminating activities, proximity to environmental receptors. In 2023, oil staining observed on gravel surface outside of bunds. The site inspection on environmental register says there is no oil filled equipment on site, however AusNet know this to be the case from 2023 observations. Brick wall bund.
Fully compliant sealed bund with puraceptor oil/water separator + shut off valve</t>
  </si>
  <si>
    <r>
      <t xml:space="preserve">1. Replace brick bund walls with concrete/hardstand.
2. Service and repair leaking transformers.
3. Clean bund surfaces.
4. Check integrity of bund floors.
</t>
    </r>
    <r>
      <rPr>
        <sz val="11"/>
        <color theme="4"/>
        <rFont val="Aptos Narrow"/>
        <family val="2"/>
        <scheme val="minor"/>
      </rPr>
      <t xml:space="preserve">5. Clean up areas of oil staining on hardstand outside of bunds. 
6. Complete site inspection to confirm environmental status.
</t>
    </r>
  </si>
  <si>
    <t>Wodonga ZSS (WO)</t>
  </si>
  <si>
    <t>DS-WOX</t>
  </si>
  <si>
    <t>74-80 Elgin Boulevard/Watson St, Wodonga, Victoria 3690</t>
  </si>
  <si>
    <t>1\TP237763</t>
  </si>
  <si>
    <t>Brick bund with gravel floor and some administrative controls</t>
  </si>
  <si>
    <t>Wollert ZSS (WLT)</t>
  </si>
  <si>
    <t>TBC TS-WLT</t>
  </si>
  <si>
    <t>87-95 Harvest Home Road, Wollert VIC 3750</t>
  </si>
  <si>
    <t>5\LP77013</t>
  </si>
  <si>
    <t>Future vacant site. Add comment</t>
  </si>
  <si>
    <t>Future vacant site</t>
  </si>
  <si>
    <t>Wonthaggi Desalination Plant TS (WDP)</t>
  </si>
  <si>
    <t>TBC WDP</t>
  </si>
  <si>
    <t>Lower Powlett Rd, Dalyston VIC 3992</t>
  </si>
  <si>
    <t>UPLOAD 20/03 - in Marks directory</t>
  </si>
  <si>
    <t>Fully compliant sealed bund, oil/water separator and shut off valve</t>
  </si>
  <si>
    <t>Risk driven by lack of information, presence of potentially contaminating activities, consequence of contamination. No environmental reports available.
One site inspection from 2020 available. No reports of contamination issues. No photos of the oil filled equipment.</t>
  </si>
  <si>
    <t>1. Completion of site inspection to confirm environmental status.</t>
  </si>
  <si>
    <t>Wonthaggi ZSS (WGI)</t>
  </si>
  <si>
    <t>DS-WGI</t>
  </si>
  <si>
    <t>Korumburra Road/Wonthaggi Road, Wonthaggi, Victoria 3995</t>
  </si>
  <si>
    <t>1\TP379102</t>
  </si>
  <si>
    <t>Woodend City Gate</t>
  </si>
  <si>
    <t>WOOD</t>
  </si>
  <si>
    <t>560 Cobb &amp; Co Rd, Woodend VIC 3442</t>
  </si>
  <si>
    <t>Woori Yallock ZSS (WYK)</t>
  </si>
  <si>
    <t>DS-WYK</t>
  </si>
  <si>
    <t>15 Symes Road/Haggards Lane, Woori Yallock, Victoria 3139</t>
  </si>
  <si>
    <t>1\LP133465</t>
  </si>
  <si>
    <t>Oil containing equipment, stockpiles, batteries and chemicals</t>
  </si>
  <si>
    <t>Brick bund with gravel floor and basic oil/water separator + shut off valve or triple interceptor tank 0 no shut off valve</t>
  </si>
  <si>
    <t>Wyndham Vale City Gate</t>
  </si>
  <si>
    <t>WYND</t>
  </si>
  <si>
    <t>772 Ballan Rd, Wynham Vale VIC 3024</t>
  </si>
  <si>
    <t>B\PS722379</t>
  </si>
  <si>
    <t>Yallourn Power Station ZSS (YPS)</t>
  </si>
  <si>
    <t>DS-YPS</t>
  </si>
  <si>
    <t>Yallourn Drive, Yallourn, Victoria, 3825</t>
  </si>
  <si>
    <t>2004\PP3273 &amp; 50W~A\PP3273</t>
  </si>
  <si>
    <t>18-19/01/2021</t>
  </si>
  <si>
    <t>SKM - Groundwater Assessment (2001). Monarc - Waste Material Assessment (2015).</t>
  </si>
  <si>
    <t>Potential contaminated fill material placed in easement and known issues. Likely contamination issues on-site</t>
  </si>
  <si>
    <t>Varied, oil containing equipment, fuel and batteries</t>
  </si>
  <si>
    <t>Some portions with full fully compliant sealed bunds with oil/water separators and shut off valves</t>
  </si>
  <si>
    <t>No assesment yet.</t>
  </si>
  <si>
    <t xml:space="preserve">Confidence 5/5. 
Waste Material Assessment 2015. </t>
  </si>
  <si>
    <t>Potential contaminated fill material placed in easement and known issues. Likely contamination issues on-site. Risk driven by oil leak rating, presence of oil filled equipment, varied status of bunding. 
The Yallourn lower yard has leaks in over 50% of equipment.</t>
  </si>
  <si>
    <r>
      <t xml:space="preserve">1. Service and repair leaking transformers.
2. Clean bunds
3. Check bund integrity, including type of bunds.
4. Replace brick bunds/ gravel hardstand with concrete hardstand bunds.
</t>
    </r>
    <r>
      <rPr>
        <sz val="11"/>
        <color rgb="FF0070C0"/>
        <rFont val="Aptos Narrow"/>
        <family val="2"/>
        <scheme val="minor"/>
      </rPr>
      <t xml:space="preserve">5. Consider completing surface water testing post puraceptor treatment to ascertain if a GAC scrubber is recommended. </t>
    </r>
  </si>
  <si>
    <t>Yarragon Comms Site (YGON)</t>
  </si>
  <si>
    <t>TBC TC-YGON</t>
  </si>
  <si>
    <t>Earls Rd, Yarragon VIC 3823</t>
  </si>
  <si>
    <t>\TP511869</t>
  </si>
  <si>
    <t>Done B Scott divest?  NEEDS MAINTENANCE</t>
  </si>
  <si>
    <t>Yarraville Depot</t>
  </si>
  <si>
    <t>WH-1008</t>
  </si>
  <si>
    <t>306 Hyde Street, Yarraville, Victoria 3013</t>
  </si>
  <si>
    <t>2\PS401441</t>
  </si>
  <si>
    <t>WSP (2022)</t>
  </si>
  <si>
    <t>Minor paint spill on roadway in 2018, broken glass bottles and minor oil spill in 2019. Oil spill to ground from bushing in 2021.</t>
  </si>
  <si>
    <t>Contaminated soil in rear paddock (former terminal station)</t>
  </si>
  <si>
    <t>Large oil collection tank - approx 5,000L</t>
  </si>
  <si>
    <t>Typical brick bund with 2 oil interceptor systems</t>
  </si>
  <si>
    <t>Former landfill site and contaminated stockpiles</t>
  </si>
  <si>
    <t xml:space="preserve">PSI, including soil and groundwater investigation focussed on landfill. Further stockpile sampling. </t>
  </si>
  <si>
    <t>Done.  A Ryan also completed. Used CJ Wilson in Enablon. Updated results here on A Ryan version.</t>
  </si>
  <si>
    <t>Yarraville Terminal Station (Future TS)</t>
  </si>
  <si>
    <t>TBC TS-YATS</t>
  </si>
  <si>
    <t>308 Hyde Street, Yarraville, Victoria 3013</t>
  </si>
  <si>
    <t>Future</t>
  </si>
  <si>
    <t>Geo-Eng - Environmental Risk Assessment (1996)</t>
  </si>
  <si>
    <t>Confidence 3/5. 
Site has not  yet been constructed.</t>
  </si>
  <si>
    <t xml:space="preserve">Bunding rating and oil/ water separator shut off valve. </t>
  </si>
  <si>
    <t>None - as site has not been constructed.</t>
  </si>
  <si>
    <t>Yea ZSS (YEA)</t>
  </si>
  <si>
    <t>DS-YEA</t>
  </si>
  <si>
    <t>5382 Goulburn Valley Hwy (1.5kms east of Melba Hwy), Yea VIC 3717</t>
  </si>
  <si>
    <t>RES1\PS516091</t>
  </si>
  <si>
    <t>HOW DOES A ZSS HAVE NO TR? KIOSK ONLY? Batteries and SF6</t>
  </si>
  <si>
    <t>Dedicated battery room with some administrative controls</t>
  </si>
  <si>
    <r>
      <t>PRA-BlueSphere Estimate (</t>
    </r>
    <r>
      <rPr>
        <b/>
        <sz val="11"/>
        <color theme="1"/>
        <rFont val="Aptos Narrow"/>
        <family val="2"/>
        <scheme val="minor"/>
      </rPr>
      <t>Rework</t>
    </r>
    <r>
      <rPr>
        <sz val="11"/>
        <color theme="1"/>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</si>
</sst>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43" formatCode="_-* #,##0.00_-;\-* #,##0.00_-;_-* &quot;-&quot;??_-;_-@_-"/>
    <numFmt numFmtId="164" formatCode="&quot;$&quot;#,##0"/>
    <numFmt numFmtId="165" formatCode="&quot;$&quot;#,##0.00"/>
    <numFmt numFmtId="166" formatCode="0.0%"/>
    <numFmt numFmtId="167" formatCode="_-&quot;$&quot;* #,##0_-;\-&quot;$&quot;* #,##0_-;_-&quot;$&quot;* &quot;-&quot;??_-;_-@_-"/>
    <numFmt numFmtId="168" formatCode="0.000000"/>
    <numFmt numFmtId="169" formatCode="_-* #,##0_-;\-* #,##0_-;_-* &quot;-&quot;??_-;_-@_-"/>
  </numFmts>
  <fonts count="37" x14ac:knownFonts="1">
    <font>
      <sz val="11"/>
      <color theme="1"/>
      <name val="Aptos Narrow"/>
      <family val="2"/>
      <scheme val="minor"/>
    </font>
    <font>
      <sz val="11"/>
      <color theme="1"/>
      <name val="Aptos Narrow"/>
      <family val="2"/>
      <scheme val="minor"/>
    </font>
    <font>
      <b/>
      <sz val="11"/>
      <color theme="1"/>
      <name val="Aptos Narrow"/>
      <family val="2"/>
      <scheme val="minor"/>
    </font>
    <font>
      <sz val="10"/>
      <color theme="1"/>
      <name val="Arial"/>
      <family val="2"/>
    </font>
    <font>
      <sz val="9"/>
      <name val="Arial"/>
      <family val="2"/>
    </font>
    <font>
      <b/>
      <sz val="11"/>
      <color indexed="12"/>
      <name val="Arial"/>
      <family val="2"/>
    </font>
    <font>
      <b/>
      <sz val="11"/>
      <color rgb="FFFF0000"/>
      <name val="Aptos Narrow"/>
      <family val="2"/>
      <scheme val="minor"/>
    </font>
    <font>
      <sz val="11"/>
      <color theme="0"/>
      <name val="Aptos Narrow"/>
      <family val="2"/>
      <scheme val="minor"/>
    </font>
    <font>
      <sz val="11"/>
      <color rgb="FF000000"/>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b/>
      <sz val="11"/>
      <color theme="0"/>
      <name val="Aptos Narrow"/>
      <family val="2"/>
      <scheme val="minor"/>
    </font>
    <font>
      <sz val="11"/>
      <color rgb="FFFF0000"/>
      <name val="Aptos Narrow"/>
      <family val="2"/>
      <scheme val="minor"/>
    </font>
    <font>
      <sz val="10"/>
      <color theme="1"/>
      <name val="Segoe UI"/>
      <family val="2"/>
    </font>
    <font>
      <sz val="11"/>
      <name val="Aptos Narrow"/>
      <family val="2"/>
      <scheme val="minor"/>
    </font>
    <font>
      <sz val="10"/>
      <color indexed="8"/>
      <name val="Arial"/>
      <family val="2"/>
    </font>
    <font>
      <sz val="11"/>
      <color indexed="8"/>
      <name val="Calibri"/>
      <family val="2"/>
    </font>
    <font>
      <sz val="11"/>
      <color rgb="FF0070C0"/>
      <name val="Aptos Narrow"/>
      <family val="2"/>
      <scheme val="minor"/>
    </font>
    <font>
      <sz val="10"/>
      <name val="Arial"/>
      <family val="2"/>
    </font>
    <font>
      <sz val="10"/>
      <color rgb="FF000000"/>
      <name val="Arial"/>
      <family val="2"/>
    </font>
    <font>
      <sz val="11"/>
      <color theme="4"/>
      <name val="Aptos Narrow"/>
      <family val="2"/>
      <scheme val="minor"/>
    </font>
    <font>
      <sz val="11"/>
      <color rgb="FFFFFFFF"/>
      <name val="Aptos Narrow"/>
      <family val="2"/>
      <scheme val="minor"/>
    </font>
    <font>
      <sz val="9"/>
      <color rgb="FFFF0000"/>
      <name val="Calibri"/>
      <family val="2"/>
    </font>
    <font>
      <sz val="11"/>
      <color rgb="FF000000"/>
      <name val="Calibri"/>
      <family val="2"/>
    </font>
    <font>
      <b/>
      <sz val="10"/>
      <color rgb="FFFF0000"/>
      <name val="Arial"/>
      <family val="2"/>
    </font>
    <font>
      <b/>
      <sz val="11"/>
      <color indexed="8"/>
      <name val="Calibri"/>
      <family val="2"/>
    </font>
    <font>
      <b/>
      <sz val="10"/>
      <name val="Arial"/>
      <family val="2"/>
    </font>
    <font>
      <b/>
      <u/>
      <sz val="10"/>
      <name val="Arial"/>
      <family val="2"/>
    </font>
    <font>
      <b/>
      <sz val="10"/>
      <color theme="0"/>
      <name val="Arial"/>
      <family val="2"/>
    </font>
    <font>
      <b/>
      <sz val="11"/>
      <name val="Aptos Narrow"/>
      <family val="2"/>
      <scheme val="minor"/>
    </font>
    <font>
      <b/>
      <sz val="11"/>
      <color theme="0"/>
      <name val="Calibri"/>
      <family val="2"/>
    </font>
    <font>
      <b/>
      <sz val="11"/>
      <color rgb="FFFF0000"/>
      <name val="Calibri"/>
      <family val="2"/>
    </font>
    <font>
      <sz val="10"/>
      <color theme="0"/>
      <name val="Arial"/>
      <family val="2"/>
    </font>
    <font>
      <b/>
      <sz val="11"/>
      <color theme="0" tint="-4.9989318521683403E-2"/>
      <name val="Aptos Narrow"/>
      <family val="2"/>
      <scheme val="minor"/>
    </font>
    <font>
      <b/>
      <sz val="11"/>
      <color theme="4"/>
      <name val="Aptos Narrow"/>
      <family val="2"/>
      <scheme val="minor"/>
    </font>
    <font>
      <sz val="8"/>
      <name val="Aptos Narrow"/>
      <family val="2"/>
      <scheme val="minor"/>
    </font>
  </fonts>
  <fills count="36">
    <fill>
      <patternFill patternType="none"/>
    </fill>
    <fill>
      <patternFill patternType="gray125"/>
    </fill>
    <fill>
      <patternFill patternType="solid">
        <fgColor rgb="FFFFFF00"/>
        <bgColor indexed="64"/>
      </patternFill>
    </fill>
    <fill>
      <patternFill patternType="solid">
        <fgColor rgb="FFB9CCC3"/>
        <bgColor indexed="64"/>
      </patternFill>
    </fill>
    <fill>
      <patternFill patternType="solid">
        <fgColor rgb="FFFFC00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2"/>
        <bgColor indexed="64"/>
      </patternFill>
    </fill>
    <fill>
      <patternFill patternType="solid">
        <fgColor rgb="FF8DC63F"/>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92D050"/>
        <bgColor indexed="0"/>
      </patternFill>
    </fill>
    <fill>
      <patternFill patternType="solid">
        <fgColor theme="7" tint="0.39997558519241921"/>
        <bgColor indexed="64"/>
      </patternFill>
    </fill>
    <fill>
      <patternFill patternType="solid">
        <fgColor rgb="FF7030A0"/>
        <bgColor indexed="64"/>
      </patternFill>
    </fill>
    <fill>
      <patternFill patternType="solid">
        <fgColor rgb="FFE8ACE7"/>
        <bgColor indexed="64"/>
      </patternFill>
    </fill>
    <fill>
      <patternFill patternType="solid">
        <fgColor theme="1" tint="0.34998626667073579"/>
        <bgColor indexed="64"/>
      </patternFill>
    </fill>
    <fill>
      <patternFill patternType="solid">
        <fgColor theme="1" tint="4.9989318521683403E-2"/>
        <bgColor indexed="64"/>
      </patternFill>
    </fill>
    <fill>
      <patternFill patternType="solid">
        <fgColor theme="1"/>
        <bgColor indexed="64"/>
      </patternFill>
    </fill>
    <fill>
      <patternFill patternType="solid">
        <fgColor rgb="FF00B0F0"/>
        <bgColor indexed="64"/>
      </patternFill>
    </fill>
    <fill>
      <patternFill patternType="solid">
        <fgColor rgb="FF3EB08E"/>
        <bgColor indexed="0"/>
      </patternFill>
    </fill>
    <fill>
      <patternFill patternType="solid">
        <fgColor rgb="FFCDDC29"/>
        <bgColor indexed="0"/>
      </patternFill>
    </fill>
    <fill>
      <patternFill patternType="solid">
        <fgColor rgb="FF188CCC"/>
        <bgColor indexed="0"/>
      </patternFill>
    </fill>
    <fill>
      <patternFill patternType="solid">
        <fgColor rgb="FF188CCC"/>
        <bgColor indexed="64"/>
      </patternFill>
    </fill>
    <fill>
      <patternFill patternType="solid">
        <fgColor theme="0" tint="-0.249977111117893"/>
        <bgColor indexed="0"/>
      </patternFill>
    </fill>
    <fill>
      <patternFill patternType="solid">
        <fgColor rgb="FF0070C0"/>
        <bgColor indexed="0"/>
      </patternFill>
    </fill>
    <fill>
      <patternFill patternType="solid">
        <fgColor rgb="FF363594"/>
        <bgColor indexed="0"/>
      </patternFill>
    </fill>
    <fill>
      <patternFill patternType="solid">
        <fgColor rgb="FF002060"/>
        <bgColor indexed="0"/>
      </patternFill>
    </fill>
    <fill>
      <patternFill patternType="solid">
        <fgColor rgb="FF3EB08E"/>
        <bgColor indexed="64"/>
      </patternFill>
    </fill>
    <fill>
      <patternFill patternType="solid">
        <fgColor rgb="FFCDDC29"/>
        <bgColor indexed="64"/>
      </patternFill>
    </fill>
    <fill>
      <patternFill patternType="solid">
        <fgColor rgb="FF0070C0"/>
        <bgColor indexed="64"/>
      </patternFill>
    </fill>
    <fill>
      <patternFill patternType="solid">
        <fgColor rgb="FF363594"/>
        <bgColor indexed="64"/>
      </patternFill>
    </fill>
    <fill>
      <patternFill patternType="solid">
        <fgColor rgb="FF00206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diagonal/>
    </border>
    <border>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bottom style="thin">
        <color theme="0"/>
      </bottom>
      <diagonal/>
    </border>
    <border>
      <left/>
      <right/>
      <top style="thin">
        <color indexed="64"/>
      </top>
      <bottom style="thin">
        <color indexed="64"/>
      </bottom>
      <diagonal/>
    </border>
    <border>
      <left style="thin">
        <color theme="0"/>
      </left>
      <right/>
      <top/>
      <bottom/>
      <diagonal/>
    </border>
    <border>
      <left/>
      <right style="thin">
        <color theme="0"/>
      </right>
      <top/>
      <bottom style="thin">
        <color theme="0"/>
      </bottom>
      <diagonal/>
    </border>
    <border>
      <left/>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bottom/>
      <diagonal/>
    </border>
    <border>
      <left style="thin">
        <color theme="0"/>
      </left>
      <right style="thin">
        <color theme="0"/>
      </right>
      <top style="thin">
        <color theme="0"/>
      </top>
      <bottom/>
      <diagonal/>
    </border>
    <border>
      <left/>
      <right style="thin">
        <color theme="0"/>
      </right>
      <top style="thin">
        <color theme="0"/>
      </top>
      <bottom/>
      <diagonal/>
    </border>
    <border>
      <left/>
      <right/>
      <top style="thin">
        <color theme="0"/>
      </top>
      <bottom/>
      <diagonal/>
    </border>
    <border>
      <left style="thin">
        <color theme="0"/>
      </left>
      <right/>
      <top style="thin">
        <color theme="0"/>
      </top>
      <bottom/>
      <diagonal/>
    </border>
    <border>
      <left/>
      <right/>
      <top style="thin">
        <color indexed="64"/>
      </top>
      <bottom/>
      <diagonal/>
    </border>
  </borders>
  <cellStyleXfs count="11">
    <xf numFmtId="0" fontId="0" fillId="0" borderId="0"/>
    <xf numFmtId="9" fontId="1" fillId="0" borderId="0" applyFont="0" applyFill="0" applyBorder="0" applyAlignment="0" applyProtection="0"/>
    <xf numFmtId="0" fontId="3" fillId="0" borderId="0"/>
    <xf numFmtId="1" fontId="4" fillId="3" borderId="1" applyNumberFormat="0" applyBorder="0">
      <alignment vertical="center"/>
    </xf>
    <xf numFmtId="44" fontId="1" fillId="0" borderId="0" applyFont="0" applyFill="0" applyBorder="0" applyAlignment="0" applyProtection="0"/>
    <xf numFmtId="0" fontId="9" fillId="6" borderId="0" applyNumberFormat="0" applyBorder="0" applyAlignment="0" applyProtection="0"/>
    <xf numFmtId="0" fontId="10" fillId="7" borderId="0" applyNumberFormat="0" applyBorder="0" applyAlignment="0" applyProtection="0"/>
    <xf numFmtId="0" fontId="11" fillId="8" borderId="0" applyNumberFormat="0" applyBorder="0" applyAlignment="0" applyProtection="0"/>
    <xf numFmtId="0" fontId="16" fillId="0" borderId="0"/>
    <xf numFmtId="0" fontId="19" fillId="0" borderId="0"/>
    <xf numFmtId="43" fontId="1" fillId="0" borderId="0" applyFont="0" applyFill="0" applyBorder="0" applyAlignment="0" applyProtection="0"/>
  </cellStyleXfs>
  <cellXfs count="324">
    <xf numFmtId="0" fontId="0" fillId="0" borderId="0" xfId="0"/>
    <xf numFmtId="165" fontId="0" fillId="0" borderId="0" xfId="0" applyNumberFormat="1"/>
    <xf numFmtId="0" fontId="0" fillId="0" borderId="0" xfId="0" applyAlignment="1">
      <alignment vertical="top"/>
    </xf>
    <xf numFmtId="165" fontId="0" fillId="0" borderId="0" xfId="0" applyNumberFormat="1" applyAlignment="1">
      <alignment vertical="top"/>
    </xf>
    <xf numFmtId="164" fontId="0" fillId="0" borderId="0" xfId="0" applyNumberFormat="1" applyAlignment="1">
      <alignment vertical="top"/>
    </xf>
    <xf numFmtId="0" fontId="5" fillId="0" borderId="0" xfId="0" applyFont="1" applyAlignment="1">
      <alignment vertical="top" wrapText="1"/>
    </xf>
    <xf numFmtId="0" fontId="0" fillId="0" borderId="12" xfId="0" applyBorder="1" applyAlignment="1">
      <alignment vertical="top" wrapText="1"/>
    </xf>
    <xf numFmtId="0" fontId="0" fillId="0" borderId="3" xfId="0" applyBorder="1" applyAlignment="1">
      <alignment vertical="top" wrapText="1"/>
    </xf>
    <xf numFmtId="0" fontId="0" fillId="0" borderId="18" xfId="0" applyBorder="1" applyAlignment="1">
      <alignment vertical="top" wrapText="1"/>
    </xf>
    <xf numFmtId="0" fontId="0" fillId="0" borderId="6" xfId="0" applyBorder="1" applyAlignment="1">
      <alignment vertical="top" wrapText="1"/>
    </xf>
    <xf numFmtId="0" fontId="0" fillId="0" borderId="2" xfId="0" applyBorder="1" applyAlignment="1">
      <alignment vertical="top" wrapText="1"/>
    </xf>
    <xf numFmtId="164" fontId="6" fillId="0" borderId="0" xfId="0" applyNumberFormat="1" applyFont="1" applyAlignment="1">
      <alignment vertical="top"/>
    </xf>
    <xf numFmtId="164" fontId="0" fillId="0" borderId="5" xfId="0" applyNumberFormat="1" applyBorder="1" applyAlignment="1">
      <alignment vertical="top"/>
    </xf>
    <xf numFmtId="0" fontId="0" fillId="0" borderId="7" xfId="0" applyBorder="1" applyAlignment="1">
      <alignment horizontal="center" vertical="top" wrapText="1"/>
    </xf>
    <xf numFmtId="166" fontId="0" fillId="0" borderId="10" xfId="1" applyNumberFormat="1" applyFont="1" applyBorder="1" applyAlignment="1">
      <alignment horizontal="center" vertical="top" wrapText="1"/>
    </xf>
    <xf numFmtId="166" fontId="0" fillId="0" borderId="8" xfId="1" applyNumberFormat="1" applyFont="1" applyBorder="1" applyAlignment="1">
      <alignment horizontal="center" vertical="top" wrapText="1"/>
    </xf>
    <xf numFmtId="0" fontId="0" fillId="0" borderId="13" xfId="0" applyBorder="1" applyAlignment="1">
      <alignment vertical="top" wrapText="1"/>
    </xf>
    <xf numFmtId="166" fontId="0" fillId="0" borderId="11" xfId="1" applyNumberFormat="1" applyFont="1" applyBorder="1" applyAlignment="1">
      <alignment horizontal="center" vertical="top" wrapText="1"/>
    </xf>
    <xf numFmtId="0" fontId="0" fillId="0" borderId="9" xfId="0" applyBorder="1" applyAlignment="1">
      <alignment vertical="top" wrapText="1"/>
    </xf>
    <xf numFmtId="166" fontId="0" fillId="0" borderId="16" xfId="0" applyNumberFormat="1" applyBorder="1" applyAlignment="1">
      <alignment horizontal="center" vertical="top" wrapText="1"/>
    </xf>
    <xf numFmtId="0" fontId="0" fillId="0" borderId="14" xfId="0" applyBorder="1" applyAlignment="1">
      <alignment vertical="top" wrapText="1"/>
    </xf>
    <xf numFmtId="166" fontId="0" fillId="0" borderId="17" xfId="1" applyNumberFormat="1" applyFont="1" applyBorder="1" applyAlignment="1">
      <alignment horizontal="center" vertical="top" wrapText="1"/>
    </xf>
    <xf numFmtId="0" fontId="5" fillId="0" borderId="0" xfId="0" applyFont="1" applyAlignment="1">
      <alignment horizontal="center" vertical="top" wrapText="1"/>
    </xf>
    <xf numFmtId="0" fontId="2" fillId="4" borderId="20" xfId="0" applyFont="1" applyFill="1" applyBorder="1" applyAlignment="1">
      <alignment horizontal="left" vertical="top" wrapText="1"/>
    </xf>
    <xf numFmtId="0" fontId="0" fillId="0" borderId="15" xfId="0" applyBorder="1" applyAlignment="1">
      <alignment horizontal="center" vertical="top" wrapText="1"/>
    </xf>
    <xf numFmtId="0" fontId="0" fillId="0" borderId="19" xfId="0" applyBorder="1" applyAlignment="1">
      <alignment horizontal="center" vertical="top" wrapText="1"/>
    </xf>
    <xf numFmtId="0" fontId="2" fillId="0" borderId="0" xfId="0" applyFont="1"/>
    <xf numFmtId="9" fontId="0" fillId="0" borderId="0" xfId="1" applyFont="1" applyFill="1" applyBorder="1" applyAlignment="1">
      <alignment vertical="top"/>
    </xf>
    <xf numFmtId="0" fontId="0" fillId="0" borderId="21" xfId="0" applyBorder="1" applyAlignment="1">
      <alignment vertical="top" wrapText="1"/>
    </xf>
    <xf numFmtId="0" fontId="0" fillId="0" borderId="22" xfId="0" applyBorder="1" applyAlignment="1">
      <alignment horizontal="center" vertical="top" wrapText="1"/>
    </xf>
    <xf numFmtId="0" fontId="0" fillId="0" borderId="0" xfId="0" applyAlignment="1">
      <alignment vertical="top" wrapText="1"/>
    </xf>
    <xf numFmtId="0" fontId="2" fillId="0" borderId="0" xfId="0" applyFont="1" applyAlignment="1">
      <alignment horizontal="left" vertical="top" wrapText="1"/>
    </xf>
    <xf numFmtId="0" fontId="0" fillId="0" borderId="0" xfId="0" applyAlignment="1">
      <alignment horizontal="center" vertical="top" wrapText="1"/>
    </xf>
    <xf numFmtId="164" fontId="2" fillId="0" borderId="0" xfId="0" applyNumberFormat="1" applyFont="1" applyAlignment="1">
      <alignment vertical="top"/>
    </xf>
    <xf numFmtId="166" fontId="0" fillId="0" borderId="0" xfId="1" applyNumberFormat="1" applyFont="1" applyFill="1" applyBorder="1" applyAlignment="1">
      <alignment horizontal="center" vertical="top" wrapText="1"/>
    </xf>
    <xf numFmtId="166" fontId="0" fillId="0" borderId="0" xfId="0" applyNumberFormat="1" applyAlignment="1">
      <alignment horizontal="center" vertical="top" wrapText="1"/>
    </xf>
    <xf numFmtId="0" fontId="5" fillId="0" borderId="6" xfId="0" applyFont="1" applyBorder="1" applyAlignment="1">
      <alignment vertical="top" wrapText="1"/>
    </xf>
    <xf numFmtId="0" fontId="5" fillId="0" borderId="7" xfId="0" applyFont="1" applyBorder="1" applyAlignment="1">
      <alignment horizontal="center" vertical="top" wrapText="1"/>
    </xf>
    <xf numFmtId="165" fontId="2" fillId="0" borderId="0" xfId="0" applyNumberFormat="1" applyFont="1" applyAlignment="1">
      <alignment vertical="top"/>
    </xf>
    <xf numFmtId="0" fontId="0" fillId="0" borderId="0" xfId="0" applyAlignment="1">
      <alignment horizontal="left"/>
    </xf>
    <xf numFmtId="0" fontId="0" fillId="0" borderId="0" xfId="0" applyAlignment="1">
      <alignment horizontal="center"/>
    </xf>
    <xf numFmtId="0" fontId="0" fillId="0" borderId="1" xfId="0" applyBorder="1" applyAlignment="1">
      <alignment horizontal="left" vertical="top"/>
    </xf>
    <xf numFmtId="49" fontId="0" fillId="0" borderId="1" xfId="0" applyNumberFormat="1" applyBorder="1" applyAlignment="1">
      <alignment horizontal="center"/>
    </xf>
    <xf numFmtId="49" fontId="15" fillId="0" borderId="1" xfId="0" applyNumberFormat="1" applyFont="1" applyBorder="1" applyAlignment="1">
      <alignment horizontal="center"/>
    </xf>
    <xf numFmtId="0" fontId="0" fillId="0" borderId="1" xfId="0" applyBorder="1" applyAlignment="1">
      <alignment horizontal="center"/>
    </xf>
    <xf numFmtId="0" fontId="0" fillId="0" borderId="0" xfId="0" applyAlignment="1">
      <alignment horizontal="left" vertical="top"/>
    </xf>
    <xf numFmtId="0" fontId="2" fillId="4" borderId="4" xfId="0" applyFont="1" applyFill="1" applyBorder="1" applyAlignment="1">
      <alignment horizontal="left" vertical="top" wrapText="1"/>
    </xf>
    <xf numFmtId="6" fontId="0" fillId="0" borderId="0" xfId="0" applyNumberFormat="1"/>
    <xf numFmtId="2" fontId="0" fillId="0" borderId="0" xfId="0" applyNumberFormat="1" applyAlignment="1">
      <alignment vertical="top"/>
    </xf>
    <xf numFmtId="0" fontId="0" fillId="0" borderId="0" xfId="0" applyAlignment="1">
      <alignment horizontal="left" vertical="center"/>
    </xf>
    <xf numFmtId="1" fontId="0" fillId="0" borderId="0" xfId="0" applyNumberFormat="1" applyAlignment="1">
      <alignment horizontal="left"/>
    </xf>
    <xf numFmtId="14" fontId="0" fillId="0" borderId="0" xfId="0" applyNumberFormat="1" applyAlignment="1">
      <alignment horizontal="center"/>
    </xf>
    <xf numFmtId="1" fontId="0" fillId="0" borderId="0" xfId="0" applyNumberFormat="1" applyAlignment="1">
      <alignment horizontal="center"/>
    </xf>
    <xf numFmtId="14" fontId="0" fillId="0" borderId="0" xfId="0" applyNumberFormat="1" applyAlignment="1">
      <alignment horizontal="left"/>
    </xf>
    <xf numFmtId="2" fontId="0" fillId="0" borderId="0" xfId="0" applyNumberFormat="1" applyAlignment="1">
      <alignment horizontal="center"/>
    </xf>
    <xf numFmtId="14" fontId="15" fillId="0" borderId="0" xfId="0" applyNumberFormat="1" applyFont="1" applyAlignment="1">
      <alignment horizontal="left"/>
    </xf>
    <xf numFmtId="1" fontId="0" fillId="0" borderId="1" xfId="0" applyNumberFormat="1" applyBorder="1" applyAlignment="1">
      <alignment horizontal="center"/>
    </xf>
    <xf numFmtId="2" fontId="0" fillId="2" borderId="1" xfId="0" applyNumberFormat="1" applyFill="1" applyBorder="1" applyAlignment="1">
      <alignment horizontal="center"/>
    </xf>
    <xf numFmtId="1" fontId="13" fillId="11" borderId="1" xfId="0" applyNumberFormat="1" applyFont="1" applyFill="1" applyBorder="1" applyAlignment="1">
      <alignment horizontal="center"/>
    </xf>
    <xf numFmtId="1" fontId="0" fillId="0" borderId="23" xfId="0" applyNumberFormat="1" applyBorder="1" applyAlignment="1">
      <alignment horizontal="center"/>
    </xf>
    <xf numFmtId="1" fontId="13" fillId="0" borderId="23" xfId="0" applyNumberFormat="1" applyFont="1" applyBorder="1" applyAlignment="1">
      <alignment horizontal="center"/>
    </xf>
    <xf numFmtId="0" fontId="0" fillId="0" borderId="23" xfId="0" applyBorder="1" applyAlignment="1">
      <alignment horizontal="center"/>
    </xf>
    <xf numFmtId="0" fontId="17" fillId="0" borderId="23" xfId="8" applyFont="1" applyBorder="1" applyAlignment="1">
      <alignment horizontal="center"/>
    </xf>
    <xf numFmtId="0" fontId="17" fillId="0" borderId="23" xfId="8" applyFont="1" applyBorder="1" applyAlignment="1">
      <alignment horizontal="center" wrapText="1"/>
    </xf>
    <xf numFmtId="1" fontId="0" fillId="12" borderId="23" xfId="0" applyNumberFormat="1" applyFill="1" applyBorder="1" applyAlignment="1">
      <alignment horizontal="center"/>
    </xf>
    <xf numFmtId="14" fontId="0" fillId="0" borderId="23" xfId="0" applyNumberFormat="1" applyBorder="1" applyAlignment="1">
      <alignment horizontal="center"/>
    </xf>
    <xf numFmtId="14" fontId="0" fillId="0" borderId="23" xfId="0" applyNumberFormat="1" applyBorder="1" applyAlignment="1">
      <alignment horizontal="left"/>
    </xf>
    <xf numFmtId="49" fontId="0" fillId="0" borderId="23" xfId="0" applyNumberFormat="1" applyBorder="1" applyAlignment="1">
      <alignment horizontal="center"/>
    </xf>
    <xf numFmtId="0" fontId="0" fillId="0" borderId="24" xfId="0" applyBorder="1" applyAlignment="1">
      <alignment horizontal="center"/>
    </xf>
    <xf numFmtId="167" fontId="0" fillId="0" borderId="1" xfId="0" applyNumberFormat="1" applyBorder="1" applyAlignment="1">
      <alignment horizontal="center"/>
    </xf>
    <xf numFmtId="167" fontId="0" fillId="0" borderId="1" xfId="4" applyNumberFormat="1" applyFont="1" applyBorder="1" applyAlignment="1">
      <alignment horizontal="center"/>
    </xf>
    <xf numFmtId="167" fontId="0" fillId="0" borderId="1" xfId="4" applyNumberFormat="1" applyFont="1" applyBorder="1" applyAlignment="1">
      <alignment horizontal="left" vertical="top"/>
    </xf>
    <xf numFmtId="0" fontId="0" fillId="0" borderId="1" xfId="0" applyBorder="1" applyAlignment="1">
      <alignment horizontal="left" vertical="center"/>
    </xf>
    <xf numFmtId="0" fontId="0" fillId="0" borderId="1" xfId="0" applyBorder="1" applyAlignment="1">
      <alignment horizontal="left" wrapText="1"/>
    </xf>
    <xf numFmtId="0" fontId="0" fillId="0" borderId="1" xfId="0" applyBorder="1" applyAlignment="1">
      <alignment horizontal="center" wrapText="1"/>
    </xf>
    <xf numFmtId="0" fontId="0" fillId="12" borderId="1" xfId="0" applyFill="1" applyBorder="1" applyAlignment="1">
      <alignment wrapText="1"/>
    </xf>
    <xf numFmtId="0" fontId="0" fillId="12" borderId="1" xfId="0" applyFill="1" applyBorder="1" applyAlignment="1">
      <alignment horizontal="center"/>
    </xf>
    <xf numFmtId="0" fontId="0" fillId="0" borderId="8" xfId="0" applyBorder="1" applyAlignment="1">
      <alignment horizontal="center"/>
    </xf>
    <xf numFmtId="14" fontId="0" fillId="0" borderId="1" xfId="0" applyNumberFormat="1" applyBorder="1" applyAlignment="1">
      <alignment horizontal="center"/>
    </xf>
    <xf numFmtId="2" fontId="0" fillId="0" borderId="1" xfId="0" applyNumberFormat="1" applyBorder="1" applyAlignment="1">
      <alignment horizontal="center"/>
    </xf>
    <xf numFmtId="1" fontId="13" fillId="0" borderId="1" xfId="0" applyNumberFormat="1" applyFont="1" applyBorder="1" applyAlignment="1">
      <alignment horizontal="center"/>
    </xf>
    <xf numFmtId="0" fontId="17" fillId="0" borderId="1" xfId="8" applyFont="1" applyBorder="1" applyAlignment="1">
      <alignment horizontal="center"/>
    </xf>
    <xf numFmtId="0" fontId="17" fillId="0" borderId="1" xfId="8" applyFont="1" applyBorder="1" applyAlignment="1">
      <alignment horizontal="center" wrapText="1"/>
    </xf>
    <xf numFmtId="1" fontId="0" fillId="0" borderId="23" xfId="0" applyNumberFormat="1" applyBorder="1" applyAlignment="1">
      <alignment horizontal="left" wrapText="1"/>
    </xf>
    <xf numFmtId="1" fontId="0" fillId="0" borderId="23" xfId="0" applyNumberFormat="1" applyBorder="1" applyAlignment="1">
      <alignment horizontal="left"/>
    </xf>
    <xf numFmtId="0" fontId="0" fillId="0" borderId="1" xfId="0" applyBorder="1" applyAlignment="1">
      <alignment horizontal="left"/>
    </xf>
    <xf numFmtId="0" fontId="0" fillId="0" borderId="1" xfId="0" applyBorder="1" applyAlignment="1">
      <alignment wrapText="1"/>
    </xf>
    <xf numFmtId="14" fontId="7" fillId="0" borderId="1" xfId="0" applyNumberFormat="1" applyFont="1" applyBorder="1" applyAlignment="1">
      <alignment horizontal="center"/>
    </xf>
    <xf numFmtId="1" fontId="15" fillId="0" borderId="1" xfId="0" applyNumberFormat="1" applyFont="1" applyBorder="1" applyAlignment="1">
      <alignment horizontal="center"/>
    </xf>
    <xf numFmtId="1" fontId="0" fillId="0" borderId="1" xfId="0" applyNumberFormat="1" applyBorder="1" applyAlignment="1">
      <alignment horizontal="left"/>
    </xf>
    <xf numFmtId="0" fontId="9" fillId="6" borderId="1" xfId="5" applyBorder="1" applyAlignment="1">
      <alignment horizontal="center" vertical="center"/>
    </xf>
    <xf numFmtId="1" fontId="8" fillId="0" borderId="1" xfId="0" applyNumberFormat="1" applyFont="1" applyBorder="1" applyAlignment="1">
      <alignment horizontal="center"/>
    </xf>
    <xf numFmtId="1" fontId="11" fillId="8" borderId="1" xfId="7" applyNumberFormat="1" applyBorder="1" applyAlignment="1">
      <alignment horizontal="center"/>
    </xf>
    <xf numFmtId="1" fontId="0" fillId="0" borderId="1" xfId="0" applyNumberFormat="1" applyBorder="1" applyAlignment="1">
      <alignment horizontal="left" wrapText="1"/>
    </xf>
    <xf numFmtId="1" fontId="0" fillId="12" borderId="1" xfId="0" applyNumberFormat="1" applyFill="1" applyBorder="1" applyAlignment="1">
      <alignment horizontal="center"/>
    </xf>
    <xf numFmtId="14" fontId="11" fillId="8" borderId="1" xfId="7" applyNumberFormat="1" applyBorder="1" applyAlignment="1">
      <alignment horizontal="center"/>
    </xf>
    <xf numFmtId="14" fontId="0" fillId="0" borderId="1" xfId="0" applyNumberFormat="1" applyBorder="1" applyAlignment="1">
      <alignment horizontal="left"/>
    </xf>
    <xf numFmtId="0" fontId="11" fillId="8" borderId="1" xfId="7" applyNumberFormat="1" applyBorder="1" applyAlignment="1">
      <alignment horizontal="center"/>
    </xf>
    <xf numFmtId="0" fontId="13" fillId="0" borderId="1" xfId="0" applyFont="1" applyBorder="1" applyAlignment="1">
      <alignment horizontal="center"/>
    </xf>
    <xf numFmtId="167" fontId="0" fillId="10" borderId="1" xfId="4" applyNumberFormat="1" applyFont="1" applyFill="1" applyBorder="1" applyAlignment="1">
      <alignment horizontal="center"/>
    </xf>
    <xf numFmtId="167" fontId="0" fillId="0" borderId="1" xfId="4" applyNumberFormat="1" applyFont="1" applyBorder="1" applyAlignment="1">
      <alignment horizontal="left" wrapText="1"/>
    </xf>
    <xf numFmtId="167" fontId="0" fillId="0" borderId="1" xfId="4" applyNumberFormat="1" applyFont="1" applyBorder="1" applyAlignment="1">
      <alignment horizontal="left" vertical="top" wrapText="1"/>
    </xf>
    <xf numFmtId="1" fontId="0" fillId="0" borderId="1" xfId="0" applyNumberFormat="1" applyBorder="1" applyAlignment="1">
      <alignment horizontal="left" vertical="center" wrapText="1"/>
    </xf>
    <xf numFmtId="0" fontId="15" fillId="0" borderId="1" xfId="9" applyFont="1" applyBorder="1" applyAlignment="1">
      <alignment horizontal="center" vertical="center"/>
    </xf>
    <xf numFmtId="1" fontId="15" fillId="11" borderId="1" xfId="0" applyNumberFormat="1" applyFont="1" applyFill="1" applyBorder="1" applyAlignment="1">
      <alignment horizontal="center"/>
    </xf>
    <xf numFmtId="1" fontId="0" fillId="11" borderId="1" xfId="0" applyNumberFormat="1" applyFill="1" applyBorder="1" applyAlignment="1">
      <alignment horizontal="center"/>
    </xf>
    <xf numFmtId="0" fontId="20" fillId="0" borderId="1" xfId="0" applyFont="1" applyBorder="1" applyAlignment="1">
      <alignment horizontal="center" vertical="center" wrapText="1"/>
    </xf>
    <xf numFmtId="1" fontId="10" fillId="0" borderId="1" xfId="6" applyNumberFormat="1" applyFill="1" applyBorder="1" applyAlignment="1">
      <alignment horizontal="center"/>
    </xf>
    <xf numFmtId="0" fontId="15" fillId="0" borderId="1" xfId="0" applyFont="1" applyBorder="1" applyAlignment="1">
      <alignment horizontal="center"/>
    </xf>
    <xf numFmtId="0" fontId="0" fillId="0" borderId="1" xfId="0" applyBorder="1" applyAlignment="1">
      <alignment horizontal="left" vertical="center" wrapText="1"/>
    </xf>
    <xf numFmtId="1" fontId="22" fillId="5" borderId="1" xfId="0" applyNumberFormat="1" applyFont="1" applyFill="1" applyBorder="1" applyAlignment="1">
      <alignment horizontal="center"/>
    </xf>
    <xf numFmtId="0" fontId="11" fillId="8" borderId="0" xfId="7"/>
    <xf numFmtId="14" fontId="15" fillId="0" borderId="1" xfId="0" applyNumberFormat="1" applyFont="1" applyBorder="1" applyAlignment="1">
      <alignment horizontal="center"/>
    </xf>
    <xf numFmtId="167" fontId="0" fillId="10" borderId="1" xfId="0" applyNumberFormat="1" applyFill="1" applyBorder="1" applyAlignment="1">
      <alignment horizontal="center"/>
    </xf>
    <xf numFmtId="14" fontId="11" fillId="8" borderId="1" xfId="7" applyNumberFormat="1" applyBorder="1" applyAlignment="1">
      <alignment horizontal="left"/>
    </xf>
    <xf numFmtId="0" fontId="0" fillId="0" borderId="1" xfId="0" applyBorder="1" applyAlignment="1">
      <alignment horizontal="center" vertical="center"/>
    </xf>
    <xf numFmtId="1" fontId="0" fillId="10" borderId="1" xfId="0" applyNumberFormat="1" applyFill="1" applyBorder="1" applyAlignment="1">
      <alignment horizontal="center"/>
    </xf>
    <xf numFmtId="1" fontId="22" fillId="4" borderId="1" xfId="0" applyNumberFormat="1" applyFont="1" applyFill="1" applyBorder="1" applyAlignment="1">
      <alignment horizontal="center"/>
    </xf>
    <xf numFmtId="0" fontId="0" fillId="0" borderId="0" xfId="0" applyAlignment="1">
      <alignment horizontal="center" vertical="center"/>
    </xf>
    <xf numFmtId="0" fontId="11" fillId="8" borderId="1" xfId="7" applyBorder="1" applyAlignment="1">
      <alignment horizontal="center"/>
    </xf>
    <xf numFmtId="167" fontId="0" fillId="0" borderId="1" xfId="4" applyNumberFormat="1" applyFont="1" applyFill="1" applyBorder="1" applyAlignment="1">
      <alignment horizontal="center"/>
    </xf>
    <xf numFmtId="1" fontId="0" fillId="13" borderId="1" xfId="0" applyNumberFormat="1" applyFill="1" applyBorder="1" applyAlignment="1">
      <alignment horizontal="left" wrapText="1"/>
    </xf>
    <xf numFmtId="0" fontId="0" fillId="13" borderId="0" xfId="0" applyFill="1"/>
    <xf numFmtId="167" fontId="0" fillId="0" borderId="1" xfId="0" applyNumberFormat="1" applyBorder="1" applyAlignment="1">
      <alignment horizontal="center" wrapText="1"/>
    </xf>
    <xf numFmtId="167" fontId="0" fillId="0" borderId="1" xfId="4" applyNumberFormat="1" applyFont="1" applyBorder="1" applyAlignment="1">
      <alignment horizontal="center" wrapText="1"/>
    </xf>
    <xf numFmtId="0" fontId="23" fillId="0" borderId="1" xfId="0" applyFont="1" applyBorder="1" applyAlignment="1">
      <alignment horizontal="center" vertical="center"/>
    </xf>
    <xf numFmtId="0" fontId="24" fillId="0" borderId="1" xfId="0" applyFont="1" applyBorder="1" applyAlignment="1">
      <alignment horizontal="center"/>
    </xf>
    <xf numFmtId="1" fontId="0" fillId="0" borderId="1" xfId="0" applyNumberFormat="1" applyBorder="1" applyAlignment="1">
      <alignment horizontal="center" vertical="center"/>
    </xf>
    <xf numFmtId="1" fontId="0" fillId="0" borderId="1" xfId="0" applyNumberFormat="1" applyBorder="1" applyAlignment="1">
      <alignment horizontal="left" vertical="center"/>
    </xf>
    <xf numFmtId="1" fontId="0" fillId="0" borderId="1" xfId="0" applyNumberFormat="1" applyBorder="1" applyAlignment="1">
      <alignment horizontal="center" vertical="center" wrapText="1"/>
    </xf>
    <xf numFmtId="1" fontId="11" fillId="8" borderId="1" xfId="7" applyNumberFormat="1" applyBorder="1" applyAlignment="1">
      <alignment horizontal="center" vertical="center"/>
    </xf>
    <xf numFmtId="0" fontId="11" fillId="8" borderId="1" xfId="7" applyBorder="1" applyAlignment="1">
      <alignment horizontal="center" vertical="center"/>
    </xf>
    <xf numFmtId="0" fontId="17" fillId="0" borderId="1" xfId="8" applyFont="1" applyBorder="1" applyAlignment="1">
      <alignment horizontal="center" vertical="center"/>
    </xf>
    <xf numFmtId="0" fontId="17" fillId="0" borderId="1" xfId="8" applyFont="1" applyBorder="1" applyAlignment="1">
      <alignment horizontal="center" vertical="center" wrapText="1"/>
    </xf>
    <xf numFmtId="1" fontId="0" fillId="12" borderId="1" xfId="0" applyNumberFormat="1" applyFill="1" applyBorder="1" applyAlignment="1">
      <alignment horizontal="center" vertical="center"/>
    </xf>
    <xf numFmtId="14" fontId="11" fillId="8" borderId="1" xfId="7" applyNumberFormat="1" applyBorder="1" applyAlignment="1">
      <alignment horizontal="center" vertical="center"/>
    </xf>
    <xf numFmtId="14" fontId="0" fillId="0" borderId="1" xfId="0" applyNumberFormat="1" applyBorder="1" applyAlignment="1">
      <alignment horizontal="left" vertical="center"/>
    </xf>
    <xf numFmtId="14" fontId="11" fillId="8" borderId="1" xfId="7" applyNumberFormat="1" applyBorder="1" applyAlignment="1">
      <alignment horizontal="left" vertical="center"/>
    </xf>
    <xf numFmtId="14" fontId="0" fillId="0" borderId="1" xfId="0" applyNumberFormat="1" applyBorder="1" applyAlignment="1">
      <alignment horizontal="center" vertical="center"/>
    </xf>
    <xf numFmtId="1" fontId="11" fillId="8" borderId="1" xfId="7" applyNumberFormat="1" applyBorder="1" applyAlignment="1">
      <alignment horizontal="left"/>
    </xf>
    <xf numFmtId="1" fontId="7" fillId="0" borderId="1" xfId="0" applyNumberFormat="1" applyFont="1" applyBorder="1" applyAlignment="1">
      <alignment horizontal="center"/>
    </xf>
    <xf numFmtId="0" fontId="0" fillId="0" borderId="1" xfId="0" applyBorder="1"/>
    <xf numFmtId="1" fontId="15" fillId="0" borderId="1" xfId="0" applyNumberFormat="1" applyFont="1" applyBorder="1" applyAlignment="1">
      <alignment horizontal="left"/>
    </xf>
    <xf numFmtId="1" fontId="9" fillId="6" borderId="1" xfId="5" applyNumberFormat="1" applyBorder="1" applyAlignment="1">
      <alignment horizontal="center"/>
    </xf>
    <xf numFmtId="0" fontId="9" fillId="6" borderId="0" xfId="5" applyBorder="1" applyAlignment="1">
      <alignment horizontal="center" vertical="center"/>
    </xf>
    <xf numFmtId="1" fontId="11" fillId="8" borderId="1" xfId="7" applyNumberFormat="1" applyBorder="1" applyAlignment="1">
      <alignment horizontal="left" wrapText="1"/>
    </xf>
    <xf numFmtId="17" fontId="0" fillId="0" borderId="0" xfId="0" applyNumberFormat="1"/>
    <xf numFmtId="14" fontId="0" fillId="0" borderId="0" xfId="0" applyNumberFormat="1"/>
    <xf numFmtId="14" fontId="13" fillId="0" borderId="1" xfId="0" applyNumberFormat="1" applyFont="1" applyBorder="1" applyAlignment="1">
      <alignment horizontal="center"/>
    </xf>
    <xf numFmtId="1" fontId="0" fillId="0" borderId="1" xfId="0" applyNumberFormat="1" applyBorder="1" applyAlignment="1">
      <alignment horizontal="center" wrapText="1"/>
    </xf>
    <xf numFmtId="0" fontId="0" fillId="0" borderId="24" xfId="0" applyBorder="1" applyAlignment="1">
      <alignment horizontal="center" vertical="center"/>
    </xf>
    <xf numFmtId="167" fontId="0" fillId="0" borderId="1" xfId="0" applyNumberFormat="1" applyBorder="1" applyAlignment="1">
      <alignment horizontal="center" vertical="center"/>
    </xf>
    <xf numFmtId="167" fontId="0" fillId="0" borderId="1" xfId="4" applyNumberFormat="1" applyFont="1" applyBorder="1" applyAlignment="1">
      <alignment horizontal="center" vertical="center"/>
    </xf>
    <xf numFmtId="0" fontId="0" fillId="0" borderId="1" xfId="0" applyBorder="1" applyAlignment="1">
      <alignment vertical="center"/>
    </xf>
    <xf numFmtId="0" fontId="0" fillId="0" borderId="8" xfId="0" applyBorder="1" applyAlignment="1">
      <alignment horizontal="center" vertical="center"/>
    </xf>
    <xf numFmtId="1"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xf>
    <xf numFmtId="2" fontId="0" fillId="0" borderId="1" xfId="0" applyNumberFormat="1" applyBorder="1" applyAlignment="1">
      <alignment horizontal="center" vertical="center"/>
    </xf>
    <xf numFmtId="1" fontId="15" fillId="11" borderId="1" xfId="0" applyNumberFormat="1" applyFont="1" applyFill="1" applyBorder="1" applyAlignment="1">
      <alignment horizontal="center" vertical="center"/>
    </xf>
    <xf numFmtId="1" fontId="0" fillId="11" borderId="1" xfId="0" applyNumberFormat="1" applyFill="1" applyBorder="1" applyAlignment="1">
      <alignment horizontal="center" vertical="center"/>
    </xf>
    <xf numFmtId="168" fontId="0" fillId="0" borderId="1" xfId="0" applyNumberFormat="1" applyBorder="1" applyAlignment="1">
      <alignment horizontal="center"/>
    </xf>
    <xf numFmtId="1" fontId="0" fillId="5" borderId="1" xfId="0" applyNumberFormat="1" applyFill="1" applyBorder="1" applyAlignment="1">
      <alignment horizontal="center"/>
    </xf>
    <xf numFmtId="0" fontId="25" fillId="0" borderId="1" xfId="9" applyFont="1" applyBorder="1" applyAlignment="1">
      <alignment horizontal="center" vertical="center" wrapText="1"/>
    </xf>
    <xf numFmtId="1" fontId="0" fillId="12" borderId="1" xfId="0" applyNumberFormat="1" applyFill="1" applyBorder="1" applyAlignment="1">
      <alignment horizontal="center" wrapText="1"/>
    </xf>
    <xf numFmtId="0" fontId="14" fillId="0" borderId="1" xfId="0" applyFont="1" applyBorder="1" applyAlignment="1">
      <alignment horizontal="center" vertical="center" wrapText="1"/>
    </xf>
    <xf numFmtId="1" fontId="0" fillId="2" borderId="1" xfId="0" applyNumberFormat="1" applyFill="1" applyBorder="1" applyAlignment="1">
      <alignment horizontal="center"/>
    </xf>
    <xf numFmtId="1" fontId="15" fillId="0" borderId="1" xfId="7" applyNumberFormat="1" applyFont="1" applyFill="1" applyBorder="1" applyAlignment="1">
      <alignment horizontal="left" vertical="center" wrapText="1"/>
    </xf>
    <xf numFmtId="1" fontId="8" fillId="0" borderId="1" xfId="7" applyNumberFormat="1" applyFont="1" applyFill="1" applyBorder="1" applyAlignment="1">
      <alignment horizontal="center"/>
    </xf>
    <xf numFmtId="1" fontId="13" fillId="2" borderId="1" xfId="0" applyNumberFormat="1" applyFont="1" applyFill="1" applyBorder="1" applyAlignment="1">
      <alignment horizontal="center"/>
    </xf>
    <xf numFmtId="0" fontId="0" fillId="0" borderId="24" xfId="0" applyBorder="1" applyAlignment="1">
      <alignment horizontal="center" wrapText="1"/>
    </xf>
    <xf numFmtId="167" fontId="0" fillId="10" borderId="1" xfId="0" applyNumberFormat="1" applyFill="1" applyBorder="1" applyAlignment="1">
      <alignment horizontal="center" wrapText="1"/>
    </xf>
    <xf numFmtId="167" fontId="0" fillId="10" borderId="1" xfId="4" applyNumberFormat="1" applyFont="1" applyFill="1" applyBorder="1" applyAlignment="1">
      <alignment horizontal="center" wrapText="1"/>
    </xf>
    <xf numFmtId="0" fontId="0" fillId="0" borderId="8" xfId="0" applyBorder="1" applyAlignment="1">
      <alignment horizontal="center" wrapText="1"/>
    </xf>
    <xf numFmtId="14" fontId="0" fillId="0" borderId="1" xfId="0" applyNumberFormat="1" applyBorder="1" applyAlignment="1">
      <alignment horizontal="center" wrapText="1"/>
    </xf>
    <xf numFmtId="2" fontId="0" fillId="0" borderId="1" xfId="0" applyNumberFormat="1" applyBorder="1" applyAlignment="1">
      <alignment horizontal="center" wrapText="1"/>
    </xf>
    <xf numFmtId="1" fontId="13" fillId="11" borderId="1" xfId="0" applyNumberFormat="1" applyFont="1" applyFill="1" applyBorder="1" applyAlignment="1">
      <alignment horizontal="center" wrapText="1"/>
    </xf>
    <xf numFmtId="1" fontId="0" fillId="11" borderId="1" xfId="0" applyNumberFormat="1" applyFill="1" applyBorder="1" applyAlignment="1">
      <alignment horizontal="center" wrapText="1"/>
    </xf>
    <xf numFmtId="167" fontId="0" fillId="0" borderId="1" xfId="4" applyNumberFormat="1" applyFont="1" applyFill="1" applyBorder="1" applyAlignment="1">
      <alignment horizontal="left" vertical="top"/>
    </xf>
    <xf numFmtId="167" fontId="0" fillId="0" borderId="1" xfId="4" applyNumberFormat="1" applyFont="1" applyFill="1" applyBorder="1" applyAlignment="1">
      <alignment horizontal="left" vertical="top" wrapText="1"/>
    </xf>
    <xf numFmtId="0" fontId="11" fillId="8" borderId="0" xfId="7" applyAlignment="1">
      <alignment horizontal="center"/>
    </xf>
    <xf numFmtId="1" fontId="0" fillId="12" borderId="1" xfId="0" applyNumberFormat="1" applyFill="1" applyBorder="1" applyAlignment="1">
      <alignment horizontal="left" wrapText="1"/>
    </xf>
    <xf numFmtId="167" fontId="0" fillId="0" borderId="1" xfId="0" applyNumberFormat="1" applyBorder="1" applyAlignment="1">
      <alignment horizontal="left" wrapText="1"/>
    </xf>
    <xf numFmtId="167" fontId="0" fillId="10" borderId="1" xfId="4" applyNumberFormat="1" applyFont="1" applyFill="1" applyBorder="1" applyAlignment="1">
      <alignment horizontal="left" wrapText="1"/>
    </xf>
    <xf numFmtId="1" fontId="15" fillId="0" borderId="1" xfId="7" applyNumberFormat="1" applyFont="1" applyFill="1" applyBorder="1" applyAlignment="1">
      <alignment horizontal="left" vertical="top" wrapText="1"/>
    </xf>
    <xf numFmtId="167" fontId="0" fillId="0" borderId="1" xfId="4" applyNumberFormat="1" applyFont="1" applyFill="1" applyBorder="1" applyAlignment="1">
      <alignment horizontal="center" wrapText="1"/>
    </xf>
    <xf numFmtId="0" fontId="11" fillId="8" borderId="1" xfId="7" applyBorder="1" applyAlignment="1">
      <alignment horizontal="center" wrapText="1"/>
    </xf>
    <xf numFmtId="14" fontId="0" fillId="0" borderId="1" xfId="0" applyNumberFormat="1" applyBorder="1" applyAlignment="1">
      <alignment horizontal="left" wrapText="1"/>
    </xf>
    <xf numFmtId="167" fontId="0" fillId="0" borderId="1" xfId="0" applyNumberFormat="1" applyBorder="1" applyAlignment="1">
      <alignment horizontal="left" vertical="top"/>
    </xf>
    <xf numFmtId="167" fontId="0" fillId="0" borderId="1" xfId="0" applyNumberFormat="1" applyBorder="1" applyAlignment="1">
      <alignment horizontal="left" vertical="top" wrapText="1"/>
    </xf>
    <xf numFmtId="1" fontId="0" fillId="0" borderId="25" xfId="0" applyNumberFormat="1" applyBorder="1" applyAlignment="1">
      <alignment horizontal="center"/>
    </xf>
    <xf numFmtId="0" fontId="2" fillId="0" borderId="1" xfId="0" applyFont="1" applyBorder="1"/>
    <xf numFmtId="0" fontId="2" fillId="10" borderId="1" xfId="0" applyFont="1" applyFill="1" applyBorder="1" applyAlignment="1">
      <alignment wrapText="1"/>
    </xf>
    <xf numFmtId="0" fontId="2" fillId="0" borderId="1" xfId="0" applyFont="1" applyBorder="1" applyAlignment="1">
      <alignment wrapText="1"/>
    </xf>
    <xf numFmtId="0" fontId="2" fillId="10" borderId="1" xfId="0" applyFont="1" applyFill="1" applyBorder="1" applyAlignment="1">
      <alignment horizontal="left" vertical="top" wrapText="1"/>
    </xf>
    <xf numFmtId="0" fontId="2" fillId="0" borderId="1" xfId="0" applyFont="1" applyBorder="1" applyAlignment="1">
      <alignment horizontal="left" vertical="center" wrapText="1"/>
    </xf>
    <xf numFmtId="0" fontId="2" fillId="14" borderId="1" xfId="0" applyFont="1" applyFill="1" applyBorder="1" applyAlignment="1">
      <alignment wrapText="1"/>
    </xf>
    <xf numFmtId="0" fontId="26" fillId="15" borderId="26" xfId="8" applyFont="1" applyFill="1" applyBorder="1" applyAlignment="1">
      <alignment horizontal="center" wrapText="1"/>
    </xf>
    <xf numFmtId="0" fontId="26" fillId="15" borderId="27" xfId="8" applyFont="1" applyFill="1" applyBorder="1" applyAlignment="1">
      <alignment horizontal="center" wrapText="1"/>
    </xf>
    <xf numFmtId="0" fontId="26" fillId="15" borderId="27" xfId="8" applyFont="1" applyFill="1" applyBorder="1" applyAlignment="1">
      <alignment horizontal="center"/>
    </xf>
    <xf numFmtId="1" fontId="27" fillId="12" borderId="28" xfId="9" applyNumberFormat="1" applyFont="1" applyFill="1" applyBorder="1" applyAlignment="1">
      <alignment horizontal="left" vertical="top" wrapText="1"/>
    </xf>
    <xf numFmtId="0" fontId="27" fillId="16" borderId="28" xfId="9" applyFont="1" applyFill="1" applyBorder="1" applyAlignment="1">
      <alignment horizontal="center" vertical="top" wrapText="1"/>
    </xf>
    <xf numFmtId="0" fontId="27" fillId="16" borderId="23" xfId="9" applyFont="1" applyFill="1" applyBorder="1" applyAlignment="1">
      <alignment horizontal="center" vertical="top" wrapText="1"/>
    </xf>
    <xf numFmtId="0" fontId="27" fillId="16" borderId="29" xfId="9" applyFont="1" applyFill="1" applyBorder="1" applyAlignment="1">
      <alignment horizontal="center" vertical="top" wrapText="1"/>
    </xf>
    <xf numFmtId="0" fontId="27" fillId="12" borderId="23" xfId="9" applyFont="1" applyFill="1" applyBorder="1" applyAlignment="1">
      <alignment horizontal="center" vertical="top" wrapText="1"/>
    </xf>
    <xf numFmtId="1" fontId="27" fillId="12" borderId="23" xfId="9" applyNumberFormat="1" applyFont="1" applyFill="1" applyBorder="1" applyAlignment="1">
      <alignment horizontal="center" vertical="top" wrapText="1"/>
    </xf>
    <xf numFmtId="0" fontId="27" fillId="12" borderId="23" xfId="9" applyFont="1" applyFill="1" applyBorder="1" applyAlignment="1">
      <alignment horizontal="left" vertical="top" wrapText="1"/>
    </xf>
    <xf numFmtId="0" fontId="27" fillId="4" borderId="28" xfId="9" applyFont="1" applyFill="1" applyBorder="1" applyAlignment="1">
      <alignment horizontal="left" vertical="top" wrapText="1"/>
    </xf>
    <xf numFmtId="1" fontId="27" fillId="9" borderId="23" xfId="9" applyNumberFormat="1" applyFont="1" applyFill="1" applyBorder="1" applyAlignment="1">
      <alignment horizontal="center" vertical="top" wrapText="1"/>
    </xf>
    <xf numFmtId="0" fontId="27" fillId="4" borderId="23" xfId="9" applyFont="1" applyFill="1" applyBorder="1" applyAlignment="1">
      <alignment horizontal="center" vertical="top" wrapText="1"/>
    </xf>
    <xf numFmtId="1" fontId="29" fillId="17" borderId="23" xfId="9" applyNumberFormat="1" applyFont="1" applyFill="1" applyBorder="1" applyAlignment="1">
      <alignment horizontal="center" vertical="top" wrapText="1"/>
    </xf>
    <xf numFmtId="2" fontId="29" fillId="17" borderId="23" xfId="9" applyNumberFormat="1" applyFont="1" applyFill="1" applyBorder="1" applyAlignment="1">
      <alignment horizontal="center" vertical="top" wrapText="1"/>
    </xf>
    <xf numFmtId="1" fontId="27" fillId="18" borderId="23" xfId="9" applyNumberFormat="1" applyFont="1" applyFill="1" applyBorder="1" applyAlignment="1">
      <alignment horizontal="center" vertical="top" wrapText="1"/>
    </xf>
    <xf numFmtId="1" fontId="29" fillId="19" borderId="29" xfId="9" applyNumberFormat="1" applyFont="1" applyFill="1" applyBorder="1" applyAlignment="1">
      <alignment horizontal="center" vertical="top" wrapText="1"/>
    </xf>
    <xf numFmtId="14" fontId="12" fillId="20" borderId="30" xfId="0" applyNumberFormat="1" applyFont="1" applyFill="1" applyBorder="1" applyAlignment="1">
      <alignment horizontal="center" vertical="center" wrapText="1"/>
    </xf>
    <xf numFmtId="14" fontId="12" fillId="21" borderId="30" xfId="0" applyNumberFormat="1" applyFont="1" applyFill="1" applyBorder="1" applyAlignment="1">
      <alignment horizontal="center" vertical="center" wrapText="1"/>
    </xf>
    <xf numFmtId="14" fontId="30" fillId="4" borderId="30" xfId="0" applyNumberFormat="1" applyFont="1" applyFill="1" applyBorder="1" applyAlignment="1">
      <alignment horizontal="center" vertical="center" wrapText="1"/>
    </xf>
    <xf numFmtId="14" fontId="12" fillId="22" borderId="30" xfId="0" applyNumberFormat="1" applyFont="1" applyFill="1" applyBorder="1" applyAlignment="1">
      <alignment horizontal="center" vertical="center" wrapText="1"/>
    </xf>
    <xf numFmtId="14" fontId="12" fillId="17" borderId="30" xfId="0" applyNumberFormat="1" applyFont="1" applyFill="1" applyBorder="1" applyAlignment="1">
      <alignment horizontal="center" vertical="center" wrapText="1"/>
    </xf>
    <xf numFmtId="14" fontId="12" fillId="10" borderId="30" xfId="0" applyNumberFormat="1" applyFont="1" applyFill="1" applyBorder="1" applyAlignment="1">
      <alignment horizontal="center" vertical="center" wrapText="1"/>
    </xf>
    <xf numFmtId="0" fontId="31" fillId="23" borderId="31" xfId="8" applyFont="1" applyFill="1" applyBorder="1" applyAlignment="1">
      <alignment horizontal="center" vertical="center" wrapText="1"/>
    </xf>
    <xf numFmtId="0" fontId="31" fillId="23" borderId="30" xfId="8" applyFont="1" applyFill="1" applyBorder="1" applyAlignment="1">
      <alignment horizontal="center" vertical="center" wrapText="1"/>
    </xf>
    <xf numFmtId="0" fontId="31" fillId="24" borderId="30" xfId="8" applyFont="1" applyFill="1" applyBorder="1" applyAlignment="1">
      <alignment horizontal="center" vertical="center" wrapText="1"/>
    </xf>
    <xf numFmtId="0" fontId="31" fillId="24" borderId="30" xfId="8" applyFont="1" applyFill="1" applyBorder="1" applyAlignment="1">
      <alignment horizontal="center" vertical="center"/>
    </xf>
    <xf numFmtId="0" fontId="31" fillId="25" borderId="30" xfId="8" applyFont="1" applyFill="1" applyBorder="1" applyAlignment="1">
      <alignment horizontal="center" vertical="center" wrapText="1"/>
    </xf>
    <xf numFmtId="14" fontId="12" fillId="26" borderId="0" xfId="0" applyNumberFormat="1" applyFont="1" applyFill="1" applyAlignment="1">
      <alignment vertical="center" wrapText="1"/>
    </xf>
    <xf numFmtId="14" fontId="12" fillId="26" borderId="0" xfId="0" applyNumberFormat="1" applyFont="1" applyFill="1" applyAlignment="1">
      <alignment vertical="center"/>
    </xf>
    <xf numFmtId="0" fontId="31" fillId="27" borderId="30" xfId="8" applyFont="1" applyFill="1" applyBorder="1" applyAlignment="1">
      <alignment horizontal="center" vertical="center" wrapText="1"/>
    </xf>
    <xf numFmtId="14" fontId="31" fillId="28" borderId="30" xfId="8" applyNumberFormat="1" applyFont="1" applyFill="1" applyBorder="1" applyAlignment="1">
      <alignment horizontal="center" vertical="center" wrapText="1"/>
    </xf>
    <xf numFmtId="14" fontId="31" fillId="29" borderId="30" xfId="8" applyNumberFormat="1" applyFont="1" applyFill="1" applyBorder="1" applyAlignment="1">
      <alignment horizontal="center" vertical="center"/>
    </xf>
    <xf numFmtId="14" fontId="31" fillId="29" borderId="30" xfId="8" applyNumberFormat="1" applyFont="1" applyFill="1" applyBorder="1" applyAlignment="1">
      <alignment horizontal="center" vertical="center" wrapText="1"/>
    </xf>
    <xf numFmtId="0" fontId="31" fillId="29" borderId="30" xfId="8" applyFont="1" applyFill="1" applyBorder="1" applyAlignment="1">
      <alignment horizontal="center" vertical="center" wrapText="1"/>
    </xf>
    <xf numFmtId="0" fontId="31" fillId="30" borderId="30" xfId="8" applyFont="1" applyFill="1" applyBorder="1" applyAlignment="1">
      <alignment horizontal="center" vertical="center"/>
    </xf>
    <xf numFmtId="0" fontId="31" fillId="30" borderId="30" xfId="8" applyFont="1" applyFill="1" applyBorder="1" applyAlignment="1">
      <alignment horizontal="center" vertical="center" wrapText="1"/>
    </xf>
    <xf numFmtId="1" fontId="33" fillId="19" borderId="29" xfId="9" applyNumberFormat="1" applyFont="1" applyFill="1" applyBorder="1" applyAlignment="1">
      <alignment horizontal="left" vertical="top" wrapText="1"/>
    </xf>
    <xf numFmtId="1" fontId="33" fillId="19" borderId="29" xfId="9" applyNumberFormat="1" applyFont="1" applyFill="1" applyBorder="1" applyAlignment="1">
      <alignment horizontal="left" vertical="top"/>
    </xf>
    <xf numFmtId="1" fontId="33" fillId="19" borderId="24" xfId="9" applyNumberFormat="1" applyFont="1" applyFill="1" applyBorder="1" applyAlignment="1">
      <alignment vertical="top"/>
    </xf>
    <xf numFmtId="1" fontId="33" fillId="19" borderId="32" xfId="9" applyNumberFormat="1" applyFont="1" applyFill="1" applyBorder="1" applyAlignment="1">
      <alignment vertical="top"/>
    </xf>
    <xf numFmtId="14" fontId="12" fillId="21" borderId="0" xfId="0" applyNumberFormat="1" applyFont="1" applyFill="1" applyAlignment="1">
      <alignment vertical="center" wrapText="1"/>
    </xf>
    <xf numFmtId="14" fontId="12" fillId="21" borderId="33" xfId="0" applyNumberFormat="1" applyFont="1" applyFill="1" applyBorder="1" applyAlignment="1">
      <alignment vertical="center" wrapText="1"/>
    </xf>
    <xf numFmtId="14" fontId="30" fillId="4" borderId="34" xfId="0" applyNumberFormat="1" applyFont="1" applyFill="1" applyBorder="1" applyAlignment="1">
      <alignment vertical="center" wrapText="1"/>
    </xf>
    <xf numFmtId="14" fontId="30" fillId="4" borderId="35" xfId="0" applyNumberFormat="1" applyFont="1" applyFill="1" applyBorder="1" applyAlignment="1">
      <alignment vertical="center" wrapText="1"/>
    </xf>
    <xf numFmtId="14" fontId="30" fillId="4" borderId="36" xfId="0" applyNumberFormat="1" applyFont="1" applyFill="1" applyBorder="1" applyAlignment="1">
      <alignment vertical="center" wrapText="1"/>
    </xf>
    <xf numFmtId="14" fontId="34" fillId="22" borderId="34" xfId="0" applyNumberFormat="1" applyFont="1" applyFill="1" applyBorder="1" applyAlignment="1">
      <alignment vertical="center"/>
    </xf>
    <xf numFmtId="14" fontId="34" fillId="22" borderId="36" xfId="0" applyNumberFormat="1" applyFont="1" applyFill="1" applyBorder="1" applyAlignment="1">
      <alignment vertical="center"/>
    </xf>
    <xf numFmtId="14" fontId="34" fillId="17" borderId="34" xfId="0" applyNumberFormat="1" applyFont="1" applyFill="1" applyBorder="1" applyAlignment="1">
      <alignment vertical="center"/>
    </xf>
    <xf numFmtId="14" fontId="34" fillId="17" borderId="35" xfId="0" applyNumberFormat="1" applyFont="1" applyFill="1" applyBorder="1" applyAlignment="1">
      <alignment vertical="center"/>
    </xf>
    <xf numFmtId="14" fontId="34" fillId="17" borderId="36" xfId="0" applyNumberFormat="1" applyFont="1" applyFill="1" applyBorder="1" applyAlignment="1">
      <alignment vertical="center"/>
    </xf>
    <xf numFmtId="14" fontId="12" fillId="10" borderId="34" xfId="0" applyNumberFormat="1" applyFont="1" applyFill="1" applyBorder="1" applyAlignment="1">
      <alignment vertical="center" wrapText="1"/>
    </xf>
    <xf numFmtId="14" fontId="12" fillId="10" borderId="35" xfId="0" applyNumberFormat="1" applyFont="1" applyFill="1" applyBorder="1" applyAlignment="1">
      <alignment vertical="center" wrapText="1"/>
    </xf>
    <xf numFmtId="14" fontId="0" fillId="31" borderId="31" xfId="0" applyNumberFormat="1" applyFill="1" applyBorder="1"/>
    <xf numFmtId="9" fontId="7" fillId="31" borderId="37" xfId="0" applyNumberFormat="1" applyFont="1" applyFill="1" applyBorder="1" applyAlignment="1">
      <alignment vertical="center"/>
    </xf>
    <xf numFmtId="9" fontId="7" fillId="31" borderId="38" xfId="0" applyNumberFormat="1" applyFont="1" applyFill="1" applyBorder="1" applyAlignment="1">
      <alignment vertical="center"/>
    </xf>
    <xf numFmtId="9" fontId="7" fillId="31" borderId="39" xfId="0" applyNumberFormat="1" applyFont="1" applyFill="1" applyBorder="1" applyAlignment="1">
      <alignment vertical="center"/>
    </xf>
    <xf numFmtId="14" fontId="12" fillId="32" borderId="34" xfId="0" applyNumberFormat="1" applyFont="1" applyFill="1" applyBorder="1" applyAlignment="1">
      <alignment vertical="center"/>
    </xf>
    <xf numFmtId="14" fontId="12" fillId="32" borderId="35" xfId="0" applyNumberFormat="1" applyFont="1" applyFill="1" applyBorder="1" applyAlignment="1">
      <alignment vertical="center"/>
    </xf>
    <xf numFmtId="14" fontId="12" fillId="32" borderId="36" xfId="0" applyNumberFormat="1" applyFont="1" applyFill="1" applyBorder="1" applyAlignment="1">
      <alignment vertical="center"/>
    </xf>
    <xf numFmtId="14" fontId="12" fillId="26" borderId="37" xfId="0" applyNumberFormat="1" applyFont="1" applyFill="1" applyBorder="1" applyAlignment="1">
      <alignment vertical="center"/>
    </xf>
    <xf numFmtId="14" fontId="12" fillId="26" borderId="38" xfId="0" applyNumberFormat="1" applyFont="1" applyFill="1" applyBorder="1" applyAlignment="1">
      <alignment vertical="center"/>
    </xf>
    <xf numFmtId="14" fontId="12" fillId="26" borderId="0" xfId="0" applyNumberFormat="1" applyFont="1" applyFill="1" applyAlignment="1">
      <alignment horizontal="center" vertical="center"/>
    </xf>
    <xf numFmtId="14" fontId="12" fillId="26" borderId="39" xfId="0" applyNumberFormat="1" applyFont="1" applyFill="1" applyBorder="1" applyAlignment="1">
      <alignment vertical="center"/>
    </xf>
    <xf numFmtId="14" fontId="12" fillId="33" borderId="40" xfId="0" applyNumberFormat="1" applyFont="1" applyFill="1" applyBorder="1" applyAlignment="1">
      <alignment horizontal="center" vertical="center"/>
    </xf>
    <xf numFmtId="14" fontId="12" fillId="33" borderId="40" xfId="0" applyNumberFormat="1" applyFont="1" applyFill="1" applyBorder="1" applyAlignment="1">
      <alignment vertical="center"/>
    </xf>
    <xf numFmtId="0" fontId="12" fillId="34" borderId="40" xfId="0" applyFont="1" applyFill="1" applyBorder="1" applyAlignment="1">
      <alignment vertical="center"/>
    </xf>
    <xf numFmtId="0" fontId="12" fillId="35" borderId="34" xfId="0" applyFont="1" applyFill="1" applyBorder="1" applyAlignment="1">
      <alignment vertical="center"/>
    </xf>
    <xf numFmtId="0" fontId="12" fillId="35" borderId="35" xfId="0" applyFont="1" applyFill="1" applyBorder="1" applyAlignment="1">
      <alignment vertical="center"/>
    </xf>
    <xf numFmtId="0" fontId="12" fillId="35" borderId="36" xfId="0" applyFont="1" applyFill="1" applyBorder="1" applyAlignment="1">
      <alignment vertical="center"/>
    </xf>
    <xf numFmtId="0" fontId="2" fillId="10" borderId="0" xfId="0" applyFont="1" applyFill="1" applyAlignment="1">
      <alignment horizontal="left" vertical="top"/>
    </xf>
    <xf numFmtId="14" fontId="30" fillId="4" borderId="41" xfId="0" applyNumberFormat="1" applyFont="1" applyFill="1" applyBorder="1" applyAlignment="1">
      <alignment vertical="center" wrapText="1"/>
    </xf>
    <xf numFmtId="14" fontId="30" fillId="4" borderId="0" xfId="0" applyNumberFormat="1" applyFont="1" applyFill="1" applyAlignment="1">
      <alignment vertical="center" wrapText="1"/>
    </xf>
    <xf numFmtId="14" fontId="30" fillId="4" borderId="33" xfId="0" applyNumberFormat="1" applyFont="1" applyFill="1" applyBorder="1" applyAlignment="1">
      <alignment vertical="center" wrapText="1"/>
    </xf>
    <xf numFmtId="14" fontId="34" fillId="22" borderId="41" xfId="0" applyNumberFormat="1" applyFont="1" applyFill="1" applyBorder="1" applyAlignment="1">
      <alignment vertical="center"/>
    </xf>
    <xf numFmtId="14" fontId="34" fillId="22" borderId="33" xfId="0" applyNumberFormat="1" applyFont="1" applyFill="1" applyBorder="1" applyAlignment="1">
      <alignment vertical="center"/>
    </xf>
    <xf numFmtId="14" fontId="34" fillId="17" borderId="41" xfId="0" applyNumberFormat="1" applyFont="1" applyFill="1" applyBorder="1" applyAlignment="1">
      <alignment vertical="center"/>
    </xf>
    <xf numFmtId="14" fontId="34" fillId="17" borderId="0" xfId="0" applyNumberFormat="1" applyFont="1" applyFill="1" applyAlignment="1">
      <alignment vertical="center"/>
    </xf>
    <xf numFmtId="14" fontId="34" fillId="17" borderId="33" xfId="0" applyNumberFormat="1" applyFont="1" applyFill="1" applyBorder="1" applyAlignment="1">
      <alignment vertical="center"/>
    </xf>
    <xf numFmtId="14" fontId="12" fillId="10" borderId="41" xfId="0" applyNumberFormat="1" applyFont="1" applyFill="1" applyBorder="1" applyAlignment="1">
      <alignment vertical="center" wrapText="1"/>
    </xf>
    <xf numFmtId="14" fontId="12" fillId="10" borderId="0" xfId="0" applyNumberFormat="1" applyFont="1" applyFill="1" applyAlignment="1">
      <alignment vertical="center" wrapText="1"/>
    </xf>
    <xf numFmtId="14" fontId="0" fillId="31" borderId="42" xfId="0" applyNumberFormat="1" applyFill="1" applyBorder="1"/>
    <xf numFmtId="14" fontId="12" fillId="31" borderId="37" xfId="0" applyNumberFormat="1" applyFont="1" applyFill="1" applyBorder="1"/>
    <xf numFmtId="14" fontId="12" fillId="31" borderId="38" xfId="0" applyNumberFormat="1" applyFont="1" applyFill="1" applyBorder="1"/>
    <xf numFmtId="14" fontId="12" fillId="31" borderId="39" xfId="0" applyNumberFormat="1" applyFont="1" applyFill="1" applyBorder="1"/>
    <xf numFmtId="14" fontId="12" fillId="32" borderId="41" xfId="0" applyNumberFormat="1" applyFont="1" applyFill="1" applyBorder="1" applyAlignment="1">
      <alignment vertical="center"/>
    </xf>
    <xf numFmtId="14" fontId="12" fillId="32" borderId="0" xfId="0" applyNumberFormat="1" applyFont="1" applyFill="1" applyAlignment="1">
      <alignment vertical="center"/>
    </xf>
    <xf numFmtId="14" fontId="12" fillId="32" borderId="33" xfId="0" applyNumberFormat="1" applyFont="1" applyFill="1" applyBorder="1" applyAlignment="1">
      <alignment vertical="center"/>
    </xf>
    <xf numFmtId="14" fontId="12" fillId="26" borderId="34" xfId="0" applyNumberFormat="1" applyFont="1" applyFill="1" applyBorder="1" applyAlignment="1">
      <alignment vertical="center"/>
    </xf>
    <xf numFmtId="14" fontId="12" fillId="26" borderId="35" xfId="0" applyNumberFormat="1" applyFont="1" applyFill="1" applyBorder="1" applyAlignment="1">
      <alignment vertical="center"/>
    </xf>
    <xf numFmtId="14" fontId="12" fillId="26" borderId="36" xfId="0" applyNumberFormat="1" applyFont="1" applyFill="1" applyBorder="1" applyAlignment="1">
      <alignment vertical="center"/>
    </xf>
    <xf numFmtId="0" fontId="12" fillId="35" borderId="41" xfId="0" applyFont="1" applyFill="1" applyBorder="1" applyAlignment="1">
      <alignment vertical="center"/>
    </xf>
    <xf numFmtId="0" fontId="12" fillId="35" borderId="0" xfId="0" applyFont="1" applyFill="1" applyAlignment="1">
      <alignment vertical="center"/>
    </xf>
    <xf numFmtId="0" fontId="12" fillId="35" borderId="33" xfId="0" applyFont="1" applyFill="1" applyBorder="1" applyAlignment="1">
      <alignment vertical="center"/>
    </xf>
    <xf numFmtId="1" fontId="2" fillId="0" borderId="0" xfId="0" applyNumberFormat="1" applyFont="1"/>
    <xf numFmtId="1" fontId="2" fillId="0" borderId="22" xfId="0" applyNumberFormat="1" applyFont="1" applyBorder="1"/>
    <xf numFmtId="1" fontId="29" fillId="19" borderId="24" xfId="9" applyNumberFormat="1" applyFont="1" applyFill="1" applyBorder="1" applyAlignment="1">
      <alignment vertical="top" wrapText="1"/>
    </xf>
    <xf numFmtId="1" fontId="29" fillId="19" borderId="32" xfId="9" applyNumberFormat="1" applyFont="1" applyFill="1" applyBorder="1" applyAlignment="1">
      <alignment vertical="top" wrapText="1"/>
    </xf>
    <xf numFmtId="14" fontId="12" fillId="10" borderId="43" xfId="0" applyNumberFormat="1" applyFont="1" applyFill="1" applyBorder="1" applyAlignment="1">
      <alignment vertical="center" wrapText="1"/>
    </xf>
    <xf numFmtId="14" fontId="12" fillId="10" borderId="44" xfId="0" applyNumberFormat="1" applyFont="1" applyFill="1" applyBorder="1" applyAlignment="1">
      <alignment vertical="center" wrapText="1"/>
    </xf>
    <xf numFmtId="14" fontId="12" fillId="32" borderId="44" xfId="0" applyNumberFormat="1" applyFont="1" applyFill="1" applyBorder="1" applyAlignment="1">
      <alignment vertical="center"/>
    </xf>
    <xf numFmtId="14" fontId="12" fillId="26" borderId="33" xfId="0" applyNumberFormat="1" applyFont="1" applyFill="1" applyBorder="1" applyAlignment="1">
      <alignment vertical="center"/>
    </xf>
    <xf numFmtId="0" fontId="12" fillId="35" borderId="43" xfId="0" applyFont="1" applyFill="1" applyBorder="1" applyAlignment="1">
      <alignment vertical="center"/>
    </xf>
    <xf numFmtId="0" fontId="12" fillId="35" borderId="44" xfId="0" applyFont="1" applyFill="1" applyBorder="1" applyAlignment="1">
      <alignment vertical="center"/>
    </xf>
    <xf numFmtId="0" fontId="12" fillId="35" borderId="45" xfId="0" applyFont="1" applyFill="1" applyBorder="1" applyAlignment="1">
      <alignment vertical="center"/>
    </xf>
    <xf numFmtId="169" fontId="0" fillId="0" borderId="0" xfId="10" applyNumberFormat="1" applyFont="1"/>
    <xf numFmtId="169" fontId="2" fillId="0" borderId="46" xfId="10" applyNumberFormat="1" applyFont="1" applyBorder="1"/>
    <xf numFmtId="169" fontId="0" fillId="0" borderId="0" xfId="0" applyNumberFormat="1"/>
    <xf numFmtId="169" fontId="2" fillId="0" borderId="0" xfId="10" applyNumberFormat="1" applyFont="1" applyAlignment="1">
      <alignment horizontal="center"/>
    </xf>
    <xf numFmtId="0" fontId="13" fillId="0" borderId="0" xfId="0" applyFont="1"/>
    <xf numFmtId="165" fontId="0" fillId="0" borderId="0" xfId="0" applyNumberFormat="1" applyAlignment="1">
      <alignment vertical="top" wrapText="1"/>
    </xf>
    <xf numFmtId="169" fontId="0" fillId="2" borderId="0" xfId="10" applyNumberFormat="1" applyFont="1" applyFill="1"/>
    <xf numFmtId="14" fontId="12" fillId="26" borderId="0" xfId="0" applyNumberFormat="1" applyFont="1" applyFill="1" applyAlignment="1">
      <alignment horizontal="center" vertical="center"/>
    </xf>
    <xf numFmtId="14" fontId="12" fillId="31" borderId="35" xfId="0" applyNumberFormat="1" applyFont="1" applyFill="1" applyBorder="1" applyAlignment="1">
      <alignment horizontal="center" vertical="center"/>
    </xf>
    <xf numFmtId="0" fontId="2" fillId="0" borderId="0" xfId="0" applyFont="1" applyFill="1" applyAlignment="1">
      <alignment vertical="top"/>
    </xf>
    <xf numFmtId="165" fontId="2" fillId="0" borderId="0" xfId="0" applyNumberFormat="1" applyFont="1" applyFill="1" applyAlignment="1">
      <alignment vertical="top"/>
    </xf>
    <xf numFmtId="165" fontId="0" fillId="0" borderId="0" xfId="0" applyNumberFormat="1" applyFill="1" applyAlignment="1">
      <alignment vertical="top"/>
    </xf>
    <xf numFmtId="0" fontId="0" fillId="0" borderId="0" xfId="0" quotePrefix="1" applyFill="1" applyAlignment="1">
      <alignment horizontal="left" vertical="top"/>
    </xf>
    <xf numFmtId="0" fontId="35" fillId="0" borderId="0" xfId="0" applyFont="1" applyFill="1" applyAlignment="1">
      <alignment horizontal="left" vertical="top"/>
    </xf>
    <xf numFmtId="0" fontId="0" fillId="0" borderId="0" xfId="0" applyFill="1" applyAlignment="1">
      <alignment horizontal="left" vertical="top"/>
    </xf>
    <xf numFmtId="0" fontId="2" fillId="0" borderId="1" xfId="0" applyFont="1" applyFill="1" applyBorder="1" applyAlignment="1">
      <alignment horizontal="left" vertical="center" wrapText="1"/>
    </xf>
    <xf numFmtId="0" fontId="0" fillId="0" borderId="1" xfId="0" applyFill="1" applyBorder="1" applyAlignment="1">
      <alignment horizontal="left" vertical="top"/>
    </xf>
    <xf numFmtId="0" fontId="21" fillId="0" borderId="1" xfId="0" applyFont="1" applyFill="1" applyBorder="1" applyAlignment="1">
      <alignment horizontal="left" vertical="top" wrapText="1"/>
    </xf>
    <xf numFmtId="1" fontId="0" fillId="0" borderId="1" xfId="0" applyNumberFormat="1" applyFill="1" applyBorder="1" applyAlignment="1">
      <alignment horizontal="left" vertical="top" wrapText="1"/>
    </xf>
    <xf numFmtId="0" fontId="0" fillId="0" borderId="1" xfId="0" applyFill="1" applyBorder="1" applyAlignment="1">
      <alignment horizontal="left" vertical="top" wrapText="1"/>
    </xf>
    <xf numFmtId="0" fontId="21" fillId="0" borderId="1" xfId="0" applyFont="1" applyFill="1" applyBorder="1" applyAlignment="1">
      <alignment horizontal="left" vertical="top"/>
    </xf>
    <xf numFmtId="0" fontId="15" fillId="0" borderId="1" xfId="0" applyFont="1" applyFill="1" applyBorder="1" applyAlignment="1">
      <alignment horizontal="left" vertical="top" wrapText="1"/>
    </xf>
    <xf numFmtId="14" fontId="0" fillId="0" borderId="1" xfId="0" applyNumberFormat="1" applyFill="1" applyBorder="1" applyAlignment="1">
      <alignment horizontal="center"/>
    </xf>
  </cellXfs>
  <cellStyles count="11">
    <cellStyle name="Bad" xfId="6" builtinId="27"/>
    <cellStyle name="Comma" xfId="10" builtinId="3"/>
    <cellStyle name="Currency" xfId="4" builtinId="4"/>
    <cellStyle name="Good" xfId="5" builtinId="26"/>
    <cellStyle name="Locked" xfId="3" xr:uid="{AF63341A-40D2-4459-9607-1BD1576C6F0C}"/>
    <cellStyle name="Neutral" xfId="7" builtinId="28"/>
    <cellStyle name="Normal" xfId="0" builtinId="0"/>
    <cellStyle name="Normal 10" xfId="2" xr:uid="{A61D37C9-2312-4959-A394-D3A2671AF1A3}"/>
    <cellStyle name="Normal 2" xfId="9" xr:uid="{7AB42C85-2EB9-4B64-97AD-5D4FFB7DF346}"/>
    <cellStyle name="Normal_Sheet1" xfId="8" xr:uid="{3ADA2FEE-2A24-459D-95F3-085F77AD2D24}"/>
    <cellStyle name="Percent" xfId="1" builtinId="5"/>
  </cellStyles>
  <dxfs count="177">
    <dxf>
      <font>
        <b/>
        <i val="0"/>
        <color rgb="FFFF0000"/>
      </font>
      <fill>
        <patternFill>
          <bgColor rgb="FFFFFF00"/>
        </patternFill>
      </fill>
    </dxf>
    <dxf>
      <font>
        <color theme="9"/>
      </font>
      <fill>
        <patternFill>
          <bgColor theme="9" tint="0.59996337778862885"/>
        </patternFill>
      </fill>
    </dxf>
    <dxf>
      <font>
        <color theme="5"/>
      </font>
      <fill>
        <patternFill>
          <bgColor theme="5" tint="0.79998168889431442"/>
        </patternFill>
      </fill>
    </dxf>
    <dxf>
      <font>
        <color rgb="FF9C0006"/>
      </font>
      <fill>
        <patternFill>
          <bgColor rgb="FFFFC7CE"/>
        </patternFill>
      </fill>
    </dxf>
    <dxf>
      <font>
        <color theme="0"/>
      </font>
      <fill>
        <patternFill>
          <bgColor rgb="FFFF0000"/>
        </patternFill>
      </fill>
    </dxf>
    <dxf>
      <font>
        <color rgb="FFFF0000"/>
      </font>
    </dxf>
    <dxf>
      <font>
        <color theme="0"/>
      </font>
      <fill>
        <patternFill>
          <bgColor rgb="FFFF0000"/>
        </patternFill>
      </fill>
    </dxf>
    <dxf>
      <font>
        <color theme="0"/>
      </font>
      <fill>
        <patternFill>
          <bgColor rgb="FFFF6600"/>
        </patternFill>
      </fill>
    </dxf>
    <dxf>
      <fill>
        <patternFill>
          <bgColor rgb="FFFFFF00"/>
        </patternFill>
      </fill>
    </dxf>
    <dxf>
      <font>
        <color theme="0"/>
      </font>
      <fill>
        <patternFill>
          <bgColor rgb="FF00B050"/>
        </patternFill>
      </fill>
    </dxf>
    <dxf>
      <font>
        <color theme="0"/>
      </font>
      <fill>
        <patternFill>
          <bgColor rgb="FF002060"/>
        </patternFill>
      </fill>
    </dxf>
    <dxf>
      <font>
        <color rgb="FFFF0000"/>
      </font>
    </dxf>
    <dxf>
      <fill>
        <patternFill>
          <bgColor rgb="FFFFFF00"/>
        </patternFill>
      </fill>
    </dxf>
    <dxf>
      <font>
        <color theme="0"/>
      </font>
      <fill>
        <patternFill>
          <bgColor rgb="FF00B050"/>
        </patternFill>
      </fill>
    </dxf>
    <dxf>
      <font>
        <color theme="0"/>
      </font>
      <fill>
        <patternFill>
          <bgColor rgb="FF002060"/>
        </patternFill>
      </fill>
    </dxf>
    <dxf>
      <font>
        <color theme="0"/>
      </font>
      <fill>
        <patternFill>
          <bgColor rgb="FFFF0000"/>
        </patternFill>
      </fill>
    </dxf>
    <dxf>
      <font>
        <color theme="0"/>
      </font>
      <fill>
        <patternFill>
          <bgColor rgb="FFFF6600"/>
        </patternFill>
      </fill>
    </dxf>
    <dxf>
      <font>
        <color rgb="FFFF0000"/>
      </font>
    </dxf>
    <dxf>
      <font>
        <color rgb="FFFF0000"/>
      </font>
    </dxf>
    <dxf>
      <font>
        <color theme="0" tint="-0.499984740745262"/>
      </font>
    </dxf>
    <dxf>
      <font>
        <color rgb="FFFF0000"/>
      </font>
    </dxf>
    <dxf>
      <font>
        <color rgb="FFFF0000"/>
      </font>
    </dxf>
    <dxf>
      <font>
        <b/>
        <i val="0"/>
        <color rgb="FFFF0000"/>
      </font>
      <fill>
        <patternFill>
          <bgColor rgb="FFFFFF00"/>
        </patternFill>
      </fill>
    </dxf>
    <dxf>
      <font>
        <b/>
        <i val="0"/>
        <color rgb="FFFF0000"/>
      </font>
      <fill>
        <patternFill>
          <bgColor rgb="FFFFFF00"/>
        </patternFill>
      </fill>
    </dxf>
    <dxf>
      <font>
        <color rgb="FFFF0000"/>
      </font>
    </dxf>
    <dxf>
      <font>
        <b/>
        <i val="0"/>
      </font>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2" formatCode="0.00"/>
      <fill>
        <patternFill patternType="solid">
          <fgColor indexed="64"/>
          <bgColor rgb="FFFFFF0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alignment horizontal="center" vertical="bottom" textRotation="0" wrapText="0" indent="0" justifyLastLine="0" shrinkToFit="0" readingOrder="0"/>
      <border diagonalUp="0" diagonalDown="0">
        <left style="thin">
          <color indexed="64"/>
        </left>
        <right style="thin">
          <color indexed="64"/>
        </right>
        <top style="thin">
          <color indexed="64"/>
        </top>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alignment horizontal="center" vertical="bottom" textRotation="0" wrapText="0" indent="0" justifyLastLine="0" shrinkToFit="0" readingOrder="0"/>
      <border diagonalUp="0" diagonalDown="0" outline="0">
        <left style="thin">
          <color indexed="64"/>
        </left>
        <right style="thin">
          <color indexed="64"/>
        </right>
        <top style="thin">
          <color indexed="64"/>
        </top>
        <bottom/>
      </border>
    </dxf>
    <dxf>
      <numFmt numFmtId="19" formatCode="d/mm/yyyy"/>
      <alignment horizontal="left" vertical="bottom" textRotation="0" wrapText="0" indent="0" justifyLastLine="0" shrinkToFit="0" readingOrder="0"/>
      <border diagonalUp="0" diagonalDown="0">
        <left style="thin">
          <color indexed="64"/>
        </left>
        <right style="thin">
          <color indexed="64"/>
        </right>
        <top style="thin">
          <color indexed="64"/>
        </top>
        <bottom/>
        <vertical/>
        <horizontal/>
      </border>
    </dxf>
    <dxf>
      <numFmt numFmtId="19" formatCode="d/mm/yyyy"/>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numFmt numFmtId="19" formatCode="d/mm/yyyy"/>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numFmt numFmtId="19" formatCode="d/mm/yyyy"/>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alignment horizontal="left" vertical="bottom" textRotation="0" wrapText="0" indent="0" justifyLastLine="0" shrinkToFit="0" readingOrder="0"/>
      <border diagonalUp="0" diagonalDown="0" outline="0">
        <left style="thin">
          <color indexed="64"/>
        </left>
        <right style="thin">
          <color indexed="64"/>
        </right>
        <top style="thin">
          <color indexed="64"/>
        </top>
        <bottom/>
      </border>
    </dxf>
    <dxf>
      <numFmt numFmtId="19" formatCode="d/mm/yyyy"/>
      <fill>
        <patternFill patternType="none">
          <fgColor indexed="64"/>
          <bgColor indexed="65"/>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d/mm/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FFFFFF"/>
        </top>
        <bottom style="thin">
          <color rgb="FF000000"/>
        </bottom>
      </border>
    </dxf>
    <dxf>
      <fill>
        <patternFill patternType="none">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Aptos Narrow"/>
        <family val="2"/>
        <scheme val="minor"/>
      </font>
      <numFmt numFmtId="19" formatCode="d/mm/yyyy"/>
      <fill>
        <patternFill patternType="solid">
          <fgColor indexed="64"/>
          <bgColor rgb="FFFFC000"/>
        </patternFill>
      </fill>
      <alignment horizontal="center" vertical="center" textRotation="0" wrapText="1" indent="0" justifyLastLine="0" shrinkToFit="0" readingOrder="0"/>
      <border diagonalUp="0" diagonalDown="0" outline="0">
        <left style="thin">
          <color theme="0"/>
        </left>
        <right style="thin">
          <color theme="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ersonal/howard_lewis_ausnetservices_com_au/Documents/16%20-%20Howard's%20Data/15%20-%20TRR/TRR%202019/500kV%20and%20220kV%20CB%20Installed%20prices.xlsx" TargetMode="External"/><Relationship Id="rId2" Type="http://schemas.openxmlformats.org/officeDocument/2006/relationships/externalLinkPath" Target="https://spausnet-my.sharepoint.com/personal/howard_lewis_ausnetservices_com_au/Documents/16%20-%20Howard's%20Data/15%20-%20TRR/TRR%202019/500kV%20and%20220kV%20CB%20Installed%20prices.xlsx" TargetMode="External"/><Relationship Id="rId1" Type="http://schemas.openxmlformats.org/officeDocument/2006/relationships/externalLinkPath" Target="/personal/howard_lewis_ausnetservices_com_au/Documents/16%20-%20Howard's%20Data/15%20-%20TRR/TRR%202019/500kV%20and%20220kV%20CB%20Installed%20price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teams/PerformanceandReportingTeam/Projects_Group/Engineering%20Solutions/03%20Project%20Development/TRR/Secondary/Old/TRR%202014-19%20Unit%20Rates%20(500kV%20&amp;%20220kV%20Primary)%20Rev%20D%20.xls" TargetMode="External"/><Relationship Id="rId2" Type="http://schemas.openxmlformats.org/officeDocument/2006/relationships/externalLinkPath" Target="https://spausnet-my.sharepoint.com/personal/howard_lewis_ausnetservices_com_au/Documents/Documents/TRR/Old/TRR%202014-19%20Unit%20Rates%20(500kV%20&amp;%20220kV%20Primary)%20Rev%20D%20.xls" TargetMode="External"/><Relationship Id="rId1" Type="http://schemas.openxmlformats.org/officeDocument/2006/relationships/externalLinkPath" Target="/teams/PerformanceandReportingTeam/Projects_Group/Engineering%20Solutions/03%20Project%20Development/TRR/Secondary/Old/TRR%202014-19%20Unit%20Rates%20(500kV%20&amp;%20220kV%20Primary)%20Rev%20D%20.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personal/zoe_armitage_ausnetservices_com_au/Documents/Desktop/Project%20Development/Environmental%20Scope/Portfolio%20Risk%20Assessment%20for%20TRR_9Dec24%20(WORKING).xlsx" TargetMode="External"/><Relationship Id="rId2" Type="http://schemas.openxmlformats.org/officeDocument/2006/relationships/externalLinkPath" Target="https://spausnet-my.sharepoint.com/personal/zoe_armitage_ausnetservices_com_au/Documents/Desktop/Project%20Development/Environmental%20Scope/Portfolio%20Risk%20Assessment%20for%20TRR_9Dec24%20(WORKING).xlsx" TargetMode="External"/><Relationship Id="rId1" Type="http://schemas.openxmlformats.org/officeDocument/2006/relationships/externalLinkPath" Target="/personal/zoe_armitage_ausnetservices_com_au/Documents/Desktop/Project%20Development/Environmental%20Scope/Portfolio%20Risk%20Assessment%20for%20TRR_9Dec24%20(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TION"/>
      <sheetName val="Revision History"/>
      <sheetName val="SUMMARY Staged Funding"/>
      <sheetName val="SUMMARY"/>
      <sheetName val="IDC"/>
      <sheetName val="Info for PFT SET-UP"/>
      <sheetName val="Risk Results"/>
      <sheetName val="500kV Live Tank CB"/>
      <sheetName val="330kV CB live tank"/>
      <sheetName val="220kV Live Tank CB"/>
      <sheetName val="220kV Dead Tank CB"/>
      <sheetName val="66kV Live Tank CB"/>
      <sheetName val="66kV Dead Tank CB"/>
      <sheetName val="220-66-22 (2)"/>
      <sheetName val="220-66-22 (3)"/>
      <sheetName val="220-66-22 (4)"/>
      <sheetName val="Rates"/>
      <sheetName val="Sheet1"/>
      <sheetName val="HV Cable Calcs"/>
      <sheetName val="500kV"/>
      <sheetName val="330kV"/>
      <sheetName val="220kV"/>
      <sheetName val="132kV"/>
      <sheetName val="66kV"/>
      <sheetName val="22kV"/>
      <sheetName val="Transformers"/>
      <sheetName val="Working"/>
      <sheetName val="Services"/>
      <sheetName val="Comms"/>
      <sheetName val="Sheet3"/>
      <sheetName val="Sheet4"/>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vision History"/>
      <sheetName val="SUMMARY"/>
      <sheetName val="IDC"/>
      <sheetName val="Info for PFT SET-UP"/>
      <sheetName val="Risk Results"/>
      <sheetName val="500kV CT"/>
      <sheetName val="500kV CB"/>
      <sheetName val="500kV ROI"/>
      <sheetName val="500kV SA"/>
      <sheetName val="500kV CVT"/>
      <sheetName val="500kV Bus"/>
      <sheetName val="500kV Rack"/>
      <sheetName val="500kV Exit"/>
      <sheetName val="500kV 1000 TX"/>
      <sheetName val="500kV 600 TX"/>
      <sheetName val="220kV CT"/>
      <sheetName val="220kV CB"/>
      <sheetName val="220kV ROI"/>
      <sheetName val="220kV SA"/>
      <sheetName val="220kV CVT"/>
      <sheetName val="220kV Bus"/>
      <sheetName val="220kV Rack"/>
      <sheetName val="220kV Exit"/>
      <sheetName val="220kV 150 TX"/>
      <sheetName val="220kV 225 TX"/>
      <sheetName val="220kV Cap Bank"/>
      <sheetName val="500-220-66 (5)"/>
      <sheetName val="220-66-22 (1)"/>
      <sheetName val="220-66-22 (2)"/>
      <sheetName val="500-220-66 (2)"/>
      <sheetName val="220-66-22 (3)"/>
      <sheetName val="500-220-66 (3)"/>
      <sheetName val="500-220-66 (4)"/>
      <sheetName val="220-66-22 (4)"/>
      <sheetName val="330-220-132"/>
      <sheetName val="Rates"/>
      <sheetName val="HV Cable Calcs"/>
      <sheetName val="500kV"/>
      <sheetName val="330kV"/>
      <sheetName val="220kV"/>
      <sheetName val="132kV"/>
      <sheetName val="66kV"/>
      <sheetName val="22kV"/>
      <sheetName val="Transformers"/>
      <sheetName val="Working"/>
      <sheetName val="Services"/>
      <sheetName val="Comms"/>
      <sheetName val="Sheet3"/>
      <sheetName val="Sheet2"/>
      <sheetName val="INFORMATION"/>
    </sheetNames>
    <sheetDataSet>
      <sheetData sheetId="0" refreshError="1"/>
      <sheetData sheetId="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ster All"/>
      <sheetName val="Summary"/>
      <sheetName val="AG Updates Log"/>
      <sheetName val="Methodology"/>
      <sheetName val="Knowledge Base Confidence Score"/>
      <sheetName val="Oil Matrix"/>
      <sheetName val="Oil Matrix - Updated"/>
      <sheetName val="Risk Summary"/>
      <sheetName val="Summary Statistics"/>
      <sheetName val="Existing Control Correction"/>
      <sheetName val="Impact Factor"/>
      <sheetName val="Ground Cover"/>
      <sheetName val="Transpose"/>
      <sheetName val="Terminal Stations"/>
      <sheetName val="Zone SubStations"/>
      <sheetName val="Comm's Sites"/>
      <sheetName val="Warehouse - Depot"/>
    </sheetNames>
    <sheetDataSet>
      <sheetData sheetId="0"/>
      <sheetData sheetId="1"/>
      <sheetData sheetId="2"/>
      <sheetData sheetId="3">
        <row r="3">
          <cell r="D3" t="str">
            <v>E</v>
          </cell>
          <cell r="E3" t="str">
            <v>E</v>
          </cell>
          <cell r="F3" t="str">
            <v>D</v>
          </cell>
          <cell r="G3" t="str">
            <v>C</v>
          </cell>
          <cell r="H3" t="str">
            <v>C</v>
          </cell>
        </row>
        <row r="4">
          <cell r="D4" t="str">
            <v>E</v>
          </cell>
          <cell r="E4" t="str">
            <v>D</v>
          </cell>
          <cell r="F4" t="str">
            <v>D</v>
          </cell>
          <cell r="G4" t="str">
            <v>C</v>
          </cell>
          <cell r="H4" t="str">
            <v>B</v>
          </cell>
        </row>
        <row r="5">
          <cell r="D5" t="str">
            <v>E</v>
          </cell>
          <cell r="E5" t="str">
            <v>D</v>
          </cell>
          <cell r="F5" t="str">
            <v>C</v>
          </cell>
          <cell r="G5" t="str">
            <v>B</v>
          </cell>
          <cell r="H5" t="str">
            <v>A</v>
          </cell>
        </row>
        <row r="6">
          <cell r="D6" t="str">
            <v>D</v>
          </cell>
          <cell r="E6" t="str">
            <v>C</v>
          </cell>
          <cell r="F6" t="str">
            <v>B</v>
          </cell>
          <cell r="G6" t="str">
            <v>B</v>
          </cell>
          <cell r="H6" t="str">
            <v>A</v>
          </cell>
        </row>
        <row r="7">
          <cell r="D7" t="str">
            <v>C</v>
          </cell>
          <cell r="E7" t="str">
            <v>C</v>
          </cell>
          <cell r="F7" t="str">
            <v>B</v>
          </cell>
          <cell r="G7" t="str">
            <v>A</v>
          </cell>
          <cell r="H7" t="str">
            <v>A</v>
          </cell>
        </row>
      </sheetData>
      <sheetData sheetId="4"/>
      <sheetData sheetId="5">
        <row r="6">
          <cell r="D6">
            <v>1</v>
          </cell>
          <cell r="E6">
            <v>1</v>
          </cell>
          <cell r="F6">
            <v>2</v>
          </cell>
          <cell r="G6">
            <v>3</v>
          </cell>
          <cell r="H6">
            <v>3</v>
          </cell>
        </row>
        <row r="7">
          <cell r="D7">
            <v>1</v>
          </cell>
          <cell r="E7">
            <v>2</v>
          </cell>
          <cell r="F7">
            <v>2</v>
          </cell>
          <cell r="G7">
            <v>3</v>
          </cell>
          <cell r="H7">
            <v>4</v>
          </cell>
        </row>
        <row r="8">
          <cell r="D8">
            <v>1</v>
          </cell>
          <cell r="E8">
            <v>2</v>
          </cell>
          <cell r="F8">
            <v>3</v>
          </cell>
          <cell r="G8">
            <v>4</v>
          </cell>
          <cell r="H8">
            <v>5</v>
          </cell>
        </row>
        <row r="9">
          <cell r="D9">
            <v>2</v>
          </cell>
          <cell r="E9">
            <v>3</v>
          </cell>
          <cell r="F9">
            <v>4</v>
          </cell>
          <cell r="G9">
            <v>4</v>
          </cell>
          <cell r="H9">
            <v>5</v>
          </cell>
        </row>
        <row r="10">
          <cell r="D10">
            <v>3</v>
          </cell>
          <cell r="E10">
            <v>3</v>
          </cell>
          <cell r="F10">
            <v>4</v>
          </cell>
          <cell r="G10">
            <v>5</v>
          </cell>
          <cell r="H10">
            <v>5</v>
          </cell>
        </row>
      </sheetData>
      <sheetData sheetId="6"/>
      <sheetData sheetId="7"/>
      <sheetData sheetId="8"/>
      <sheetData sheetId="9"/>
      <sheetData sheetId="10">
        <row r="1">
          <cell r="B1" t="str">
            <v>Description</v>
          </cell>
          <cell r="C1" t="str">
            <v>Environmental Impacts</v>
          </cell>
          <cell r="D1" t="str">
            <v>Human Health &amp; Wellbeing</v>
          </cell>
        </row>
        <row r="2">
          <cell r="B2" t="str">
            <v>None</v>
          </cell>
          <cell r="C2">
            <v>1</v>
          </cell>
          <cell r="D2">
            <v>1</v>
          </cell>
        </row>
        <row r="3">
          <cell r="B3" t="str">
            <v>&lt;10 kg or &lt;50 mg/kg</v>
          </cell>
          <cell r="C3">
            <v>2</v>
          </cell>
          <cell r="D3">
            <v>2</v>
          </cell>
        </row>
        <row r="4">
          <cell r="B4" t="str">
            <v>&gt;10 kg or &gt;50 mg/kg</v>
          </cell>
          <cell r="C4">
            <v>3</v>
          </cell>
          <cell r="D4">
            <v>4</v>
          </cell>
        </row>
        <row r="5">
          <cell r="B5" t="str">
            <v>PCB Default</v>
          </cell>
          <cell r="C5">
            <v>3</v>
          </cell>
          <cell r="D5">
            <v>4</v>
          </cell>
        </row>
        <row r="6">
          <cell r="B6" t="str">
            <v>None</v>
          </cell>
          <cell r="C6">
            <v>1</v>
          </cell>
          <cell r="D6">
            <v>1</v>
          </cell>
        </row>
        <row r="7">
          <cell r="B7" t="str">
            <v>Small</v>
          </cell>
          <cell r="C7">
            <v>2</v>
          </cell>
          <cell r="D7">
            <v>2</v>
          </cell>
        </row>
        <row r="8">
          <cell r="B8" t="str">
            <v>Large</v>
          </cell>
          <cell r="C8">
            <v>3</v>
          </cell>
          <cell r="D8">
            <v>2</v>
          </cell>
        </row>
        <row r="9">
          <cell r="B9" t="str">
            <v>Oil Default</v>
          </cell>
          <cell r="C9">
            <v>3</v>
          </cell>
          <cell r="D9">
            <v>2</v>
          </cell>
        </row>
        <row r="10">
          <cell r="B10" t="str">
            <v>None</v>
          </cell>
          <cell r="C10">
            <v>1</v>
          </cell>
          <cell r="D10">
            <v>1</v>
          </cell>
        </row>
        <row r="11">
          <cell r="B11" t="str">
            <v>Yes</v>
          </cell>
          <cell r="C11">
            <v>2</v>
          </cell>
          <cell r="D11">
            <v>2</v>
          </cell>
        </row>
        <row r="12">
          <cell r="B12" t="str">
            <v>None</v>
          </cell>
          <cell r="C12">
            <v>1</v>
          </cell>
          <cell r="D12">
            <v>1</v>
          </cell>
        </row>
        <row r="13">
          <cell r="B13" t="str">
            <v>&lt;1,000 L</v>
          </cell>
          <cell r="C13">
            <v>3</v>
          </cell>
          <cell r="D13">
            <v>3</v>
          </cell>
        </row>
        <row r="14">
          <cell r="B14" t="str">
            <v>&gt;1,000 L</v>
          </cell>
          <cell r="C14">
            <v>4</v>
          </cell>
          <cell r="D14">
            <v>4</v>
          </cell>
        </row>
        <row r="15">
          <cell r="B15" t="str">
            <v>Fuel Default</v>
          </cell>
          <cell r="C15">
            <v>4</v>
          </cell>
          <cell r="D15">
            <v>4</v>
          </cell>
        </row>
        <row r="16">
          <cell r="B16" t="str">
            <v>None</v>
          </cell>
          <cell r="C16">
            <v>1</v>
          </cell>
          <cell r="D16">
            <v>1</v>
          </cell>
        </row>
        <row r="17">
          <cell r="B17" t="str">
            <v>&lt;100 L</v>
          </cell>
          <cell r="C17">
            <v>3</v>
          </cell>
          <cell r="D17">
            <v>3</v>
          </cell>
        </row>
        <row r="18">
          <cell r="B18" t="str">
            <v xml:space="preserve">&gt;100 L </v>
          </cell>
          <cell r="C18">
            <v>4</v>
          </cell>
          <cell r="D18">
            <v>4</v>
          </cell>
        </row>
        <row r="19">
          <cell r="B19" t="str">
            <v>Default Chemicals</v>
          </cell>
          <cell r="C19">
            <v>4</v>
          </cell>
          <cell r="D19">
            <v>4</v>
          </cell>
        </row>
        <row r="20">
          <cell r="B20" t="str">
            <v>None</v>
          </cell>
          <cell r="C20">
            <v>1</v>
          </cell>
          <cell r="D20">
            <v>1</v>
          </cell>
        </row>
        <row r="21">
          <cell r="B21" t="str">
            <v>Yes - Small Volume</v>
          </cell>
          <cell r="C21">
            <v>2</v>
          </cell>
          <cell r="D21">
            <v>1</v>
          </cell>
        </row>
        <row r="22">
          <cell r="B22" t="str">
            <v>Yes - Large Volume</v>
          </cell>
          <cell r="C22">
            <v>2</v>
          </cell>
          <cell r="D22">
            <v>2</v>
          </cell>
        </row>
        <row r="23">
          <cell r="B23" t="str">
            <v>None</v>
          </cell>
          <cell r="C23">
            <v>1</v>
          </cell>
          <cell r="D23">
            <v>1</v>
          </cell>
        </row>
        <row r="24">
          <cell r="B24" t="str">
            <v>Yes - LPG</v>
          </cell>
          <cell r="C24">
            <v>1</v>
          </cell>
          <cell r="D24">
            <v>2</v>
          </cell>
        </row>
        <row r="25">
          <cell r="B25" t="str">
            <v>None</v>
          </cell>
          <cell r="C25">
            <v>1</v>
          </cell>
          <cell r="D25">
            <v>1</v>
          </cell>
        </row>
        <row r="26">
          <cell r="B26" t="str">
            <v>Non-friable</v>
          </cell>
          <cell r="C26">
            <v>1</v>
          </cell>
          <cell r="D26">
            <v>2</v>
          </cell>
        </row>
        <row r="27">
          <cell r="B27" t="str">
            <v>Friable</v>
          </cell>
          <cell r="C27">
            <v>1</v>
          </cell>
          <cell r="D27">
            <v>5</v>
          </cell>
        </row>
        <row r="28">
          <cell r="B28" t="str">
            <v>Default Asbestos</v>
          </cell>
          <cell r="C28">
            <v>1</v>
          </cell>
          <cell r="D28">
            <v>5</v>
          </cell>
        </row>
        <row r="29">
          <cell r="B29" t="str">
            <v>None</v>
          </cell>
          <cell r="C29">
            <v>1</v>
          </cell>
          <cell r="D29">
            <v>1</v>
          </cell>
        </row>
        <row r="30">
          <cell r="B30" t="str">
            <v>Inert</v>
          </cell>
          <cell r="C30">
            <v>2</v>
          </cell>
          <cell r="D30">
            <v>1</v>
          </cell>
        </row>
        <row r="31">
          <cell r="B31" t="str">
            <v>Putrescible</v>
          </cell>
          <cell r="C31">
            <v>4</v>
          </cell>
          <cell r="D31">
            <v>4</v>
          </cell>
        </row>
        <row r="32">
          <cell r="B32" t="str">
            <v>None</v>
          </cell>
          <cell r="C32">
            <v>1</v>
          </cell>
          <cell r="D32">
            <v>1</v>
          </cell>
        </row>
        <row r="33">
          <cell r="B33" t="str">
            <v>Greenfields build</v>
          </cell>
          <cell r="C33">
            <v>1</v>
          </cell>
          <cell r="D33">
            <v>1</v>
          </cell>
        </row>
        <row r="34">
          <cell r="B34" t="str">
            <v>Verified clean fill</v>
          </cell>
          <cell r="C34">
            <v>1</v>
          </cell>
          <cell r="D34">
            <v>1</v>
          </cell>
        </row>
        <row r="35">
          <cell r="B35" t="str">
            <v>Contaminated soil - safe for current use</v>
          </cell>
          <cell r="C35">
            <v>2</v>
          </cell>
          <cell r="D35">
            <v>2</v>
          </cell>
        </row>
        <row r="36">
          <cell r="B36" t="str">
            <v>Contaminated soil - potential risk</v>
          </cell>
          <cell r="C36">
            <v>3</v>
          </cell>
          <cell r="D36">
            <v>2</v>
          </cell>
        </row>
        <row r="37">
          <cell r="B37" t="str">
            <v>Spoil / Waste</v>
          </cell>
          <cell r="C37">
            <v>3</v>
          </cell>
          <cell r="D37">
            <v>2</v>
          </cell>
        </row>
        <row r="38">
          <cell r="B38" t="str">
            <v>None</v>
          </cell>
          <cell r="C38">
            <v>1</v>
          </cell>
          <cell r="D38">
            <v>1</v>
          </cell>
        </row>
        <row r="39">
          <cell r="B39" t="str">
            <v>On-Site Containment</v>
          </cell>
          <cell r="C39">
            <v>2</v>
          </cell>
          <cell r="D39">
            <v>2</v>
          </cell>
        </row>
        <row r="40">
          <cell r="B40" t="str">
            <v>None</v>
          </cell>
          <cell r="C40">
            <v>1</v>
          </cell>
          <cell r="D40">
            <v>1</v>
          </cell>
        </row>
        <row r="41">
          <cell r="B41" t="str">
            <v>Yes - Mercury</v>
          </cell>
          <cell r="C41">
            <v>5</v>
          </cell>
          <cell r="D41">
            <v>4</v>
          </cell>
        </row>
        <row r="42">
          <cell r="B42" t="str">
            <v>None</v>
          </cell>
          <cell r="C42">
            <v>1</v>
          </cell>
          <cell r="D42">
            <v>1</v>
          </cell>
        </row>
        <row r="43">
          <cell r="B43" t="str">
            <v>Yes - Septic</v>
          </cell>
          <cell r="C43">
            <v>3</v>
          </cell>
          <cell r="D43">
            <v>3</v>
          </cell>
        </row>
        <row r="44">
          <cell r="B44" t="str">
            <v>None</v>
          </cell>
          <cell r="C44">
            <v>1</v>
          </cell>
          <cell r="D44">
            <v>1</v>
          </cell>
        </row>
        <row r="45">
          <cell r="B45" t="str">
            <v>Yes - Lead</v>
          </cell>
          <cell r="C45">
            <v>2</v>
          </cell>
          <cell r="D45">
            <v>3</v>
          </cell>
        </row>
        <row r="46">
          <cell r="B46" t="str">
            <v>None</v>
          </cell>
          <cell r="C46">
            <v>1</v>
          </cell>
          <cell r="D46">
            <v>1</v>
          </cell>
        </row>
        <row r="47">
          <cell r="B47" t="str">
            <v>NAPL Present</v>
          </cell>
          <cell r="C47">
            <v>4</v>
          </cell>
          <cell r="D47">
            <v>4</v>
          </cell>
        </row>
        <row r="48">
          <cell r="B48" t="str">
            <v>None</v>
          </cell>
          <cell r="C48">
            <v>1</v>
          </cell>
          <cell r="D48">
            <v>1</v>
          </cell>
        </row>
        <row r="49">
          <cell r="B49" t="str">
            <v>HIL/HSL Exceedances</v>
          </cell>
          <cell r="C49">
            <v>3</v>
          </cell>
          <cell r="D49">
            <v>4</v>
          </cell>
        </row>
        <row r="50">
          <cell r="B50" t="str">
            <v>None</v>
          </cell>
          <cell r="C50">
            <v>1</v>
          </cell>
          <cell r="D50">
            <v>1</v>
          </cell>
        </row>
        <row r="51">
          <cell r="B51" t="str">
            <v>Water</v>
          </cell>
          <cell r="C51">
            <v>1</v>
          </cell>
          <cell r="D51">
            <v>1</v>
          </cell>
        </row>
        <row r="52">
          <cell r="B52" t="str">
            <v>Dry Chem</v>
          </cell>
          <cell r="C52">
            <v>2</v>
          </cell>
          <cell r="D52">
            <v>2</v>
          </cell>
        </row>
        <row r="53">
          <cell r="B53" t="str">
            <v>None</v>
          </cell>
          <cell r="C53">
            <v>1</v>
          </cell>
          <cell r="D53">
            <v>1</v>
          </cell>
        </row>
        <row r="54">
          <cell r="B54" t="str">
            <v>PFAS</v>
          </cell>
          <cell r="C54">
            <v>5</v>
          </cell>
          <cell r="D54">
            <v>4</v>
          </cell>
        </row>
        <row r="55">
          <cell r="B55" t="str">
            <v>Other</v>
          </cell>
          <cell r="C55">
            <v>3</v>
          </cell>
          <cell r="D55">
            <v>3</v>
          </cell>
        </row>
        <row r="56">
          <cell r="B56" t="str">
            <v>Yes</v>
          </cell>
          <cell r="C56">
            <v>2</v>
          </cell>
          <cell r="D56">
            <v>2</v>
          </cell>
        </row>
        <row r="57">
          <cell r="B57" t="str">
            <v>No</v>
          </cell>
          <cell r="C57">
            <v>1</v>
          </cell>
          <cell r="D57">
            <v>1</v>
          </cell>
        </row>
      </sheetData>
      <sheetData sheetId="11"/>
      <sheetData sheetId="12"/>
      <sheetData sheetId="13"/>
      <sheetData sheetId="14"/>
      <sheetData sheetId="15"/>
      <sheetData sheetId="16"/>
    </sheetDataSet>
  </externalBook>
</externalLink>
</file>

<file path=xl/persons/person.xml><?xml version="1.0" encoding="utf-8"?>
<personList xmlns="http://schemas.microsoft.com/office/spreadsheetml/2018/threadedcomments" xmlns:x="http://schemas.openxmlformats.org/spreadsheetml/2006/main">
  <person displayName="Will McCance" id="{B6B12939-F8A3-4EC6-8E6C-79F235341081}" userId="Will McCance" providerId="None"/>
  <person displayName="Alanna Grech" id="{B4069953-4736-4170-AE19-210E19976189}" userId="S::agrech@bluesphere-enviro.com.au::f70b92c9-d291-44f4-9f50-e4aaa9ef158c" providerId="AD"/>
  <person displayName="Carina Polimeni" id="{5985C479-A2C2-4595-A4F2-5B8AE591CF41}" userId="S::cpolimeni@bluesphere-enviro.com.au::bff7edff-0c6d-47eb-9d5c-5f9dbeac6928" providerId="AD"/>
  <person displayName="Darren Bennetts" id="{280AFFB4-10B3-4136-98A5-11F19D4BD1C9}" userId="S::dbennetts@bluesphere-enviro.com.au::6d7a807c-5cd9-44cd-b2bf-8d63875bb533" providerId="AD"/>
  <person displayName="Darren Bennetts" id="{C061C47B-46FA-4A5A-8F1A-048D2D8EE520}" userId="S::darren.bennetts@ausnetservices.com.au::fce5ca33-ae0c-4ff9-8563-88f023d164a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EBCFA2-07B3-426F-A35B-B0A65F49DE67}" name="Risk_Assessment6" displayName="Risk_Assessment6" ref="A4:CM272" totalsRowShown="0" headerRowDxfId="176" dataDxfId="175" tableBorderDxfId="174">
  <autoFilter ref="A4:CM272" xr:uid="{7398B6A3-EAE2-4AA1-83C5-2CAC4223F686}">
    <filterColumn colId="1">
      <filters>
        <filter val="Altona TS (ATS)"/>
        <filter val="Ballarat TS (BATS)"/>
        <filter val="Bendigo TS (BETS)"/>
        <filter val="Brooklyn TS (BLTS)"/>
        <filter val="Brunswick TS (BTS)"/>
        <filter val="Bulgana TS (BGTS)"/>
        <filter val="Cranbourne TS (CBTS)"/>
        <filter val="Crowlands TS (CWTS)"/>
        <filter val="Dederang TS (DDTS)"/>
        <filter val="Dundonnell Wind Farm (DDWF)"/>
        <filter val="East Rowville TS (ERTS)"/>
        <filter val="Eildon Power Station (EPS)"/>
        <filter val="Fishermans Bend TS (FBTS)"/>
        <filter val="Frankston TS (FTS)"/>
        <filter val="Geelong TS (GTS)"/>
        <filter val="Glenrowan TS (GNTS)"/>
        <filter val="Haunted Gully Terminal Station (HGTS)"/>
        <filter val="Hazelwood Power Station (HWPS)"/>
        <filter val="Hazelwood TS (HWTS)"/>
        <filter val="Heatherton TS (HTS)"/>
        <filter val="Heywood TS (HYTS)"/>
        <filter val="Horsham TS (HOTS)"/>
        <filter val="Jeeralang TS (JLTS)"/>
        <filter val="Keilor TS (KTS)"/>
        <filter val="Kerang TS (KGTS)"/>
        <filter val="Loy Yang Power Station (LYPS)"/>
        <filter val="Loy Yang ZSS (LY)"/>
        <filter val="Malvern TS (MTS)"/>
        <filter val="Moorabool TS (MLTS)"/>
        <filter val="Moorabool TS Comms Site (MLTS-Comms)"/>
        <filter val="Mortlake Power Station (MOPS)"/>
        <filter val="Morwell Power Station (MPS)"/>
        <filter val="Morwell TS (MWTS)"/>
        <filter val="Mount Beauty TS (MBTS)"/>
        <filter val="Murra Warra TS (MRTS)"/>
        <filter val="Newport Power Station (NPSD)"/>
        <filter val="Northern Reactor Compensator Station (NRCS)"/>
        <filter val="Northern Reactor Compensator Station Tie (NRCS Tie)"/>
        <filter val="Red Cliffs TS (RCTS)"/>
        <filter val="Richmond TS (RTS) and Data Centre"/>
        <filter val="Ringwood TS (RWTS)"/>
        <filter val="Rowville Terminal Station 500Kv Switch Yard"/>
        <filter val="Rowville TS (ROTS)"/>
        <filter val="Shepparton TS (SHTS)"/>
        <filter val="South Morang TS (SMTS)"/>
        <filter val="Southern Reactor Compensator Station (SRCS)"/>
        <filter val="Springvale TS (SVTS)"/>
        <filter val="Sydenham TS (SYTS)"/>
        <filter val="Tarrone TS (TRTS)"/>
        <filter val="Templestowe TS (TSTS)"/>
        <filter val="Terang TS (TGTS)"/>
        <filter val="Thomastown TS (TTS)"/>
        <filter val="Tyabb TS (TBTS)"/>
        <filter val="Waubra TS (WBTS)"/>
        <filter val="Wemen TS (WETS)"/>
        <filter val="West Melbourne TS (WMTS)"/>
        <filter val="Wodonga TS (WOTS)"/>
        <filter val="Wonthaggi Desalination Plant TS (WDP)"/>
        <filter val="Yallourn Power Station ZSS (YPS)"/>
        <filter val="Yarraville Terminal Station (Future TS)"/>
      </filters>
    </filterColumn>
  </autoFilter>
  <sortState xmlns:xlrd2="http://schemas.microsoft.com/office/spreadsheetml/2017/richdata2" ref="A7:CM271">
    <sortCondition ref="B4:B272"/>
  </sortState>
  <tableColumns count="91">
    <tableColumn id="1" xr3:uid="{B8D0EE9C-917F-4DEA-ABF4-B68722E2A432}" name="Site Type" dataDxfId="173"/>
    <tableColumn id="2" xr3:uid="{2999C534-C3BA-4651-92BF-8A95656AB0E7}" name="Site Name" dataDxfId="172"/>
    <tableColumn id="3" xr3:uid="{3B332853-638F-4B7E-B5C1-CDCF1287FC33}" name="Site Number" dataDxfId="171"/>
    <tableColumn id="62" xr3:uid="{A854557B-6E29-448D-80CF-D057B3CB5A24}" name="Region" dataDxfId="170"/>
    <tableColumn id="4" xr3:uid="{F340BD42-99C6-4C65-8823-5BCCFD8B28D2}" name="Site Address" dataDxfId="169"/>
    <tableColumn id="5" xr3:uid="{B6285898-AA31-4B0C-9726-C78589BDE793}" name="Special Parcel Identifier " dataDxfId="168"/>
    <tableColumn id="6" xr3:uid="{6741ED47-0825-4CB5-8E94-3DDEC69C058F}" name="Latitude" dataDxfId="167"/>
    <tableColumn id="7" xr3:uid="{70238E29-8440-4839-9CCD-FFE92344DF26}" name="Longitude" dataDxfId="166"/>
    <tableColumn id="8" xr3:uid="{0C7DA5E6-A293-45CC-84A0-A652ADD0CC61}" name="Site Owner" dataDxfId="165"/>
    <tableColumn id="9" xr3:uid="{D61CAF37-C11F-47F6-8764-AE1D7A20CF13}" name="Site Occupier" dataDxfId="164"/>
    <tableColumn id="10" xr3:uid="{A1169C80-C914-4CAB-ABAB-A0BE79018B29}" name="Property Type" dataDxfId="163"/>
    <tableColumn id="11" xr3:uid="{EA97472C-AD52-436F-886E-67D2EC715632}" name="Property Status" dataDxfId="162"/>
    <tableColumn id="12" xr3:uid="{400080BE-5095-4608-8492-2FCD4DBBCD4E}" name="Last AusNet Site Environmental Assessment Date" dataDxfId="161"/>
    <tableColumn id="13" xr3:uid="{4DD7D869-14E4-4285-9054-1F48838ABDD2}" name="Added to Enablon / Sharepoint" dataDxfId="160"/>
    <tableColumn id="14" xr3:uid="{FC4C3553-C0F8-436A-B43A-3B74D3B0F68A}" name="AusNet: Date Last Assessed" dataDxfId="159"/>
    <tableColumn id="15" xr3:uid="{E45118B5-F379-4E3C-88D3-B6BA0F18B046}" name="AusNet: Audit Lead" dataDxfId="158"/>
    <tableColumn id="16" xr3:uid="{33C6286A-4C71-4BC3-AE6C-923A48D3E436}" name="Environmental Site Inspection" dataDxfId="157"/>
    <tableColumn id="17" xr3:uid="{BBC2D2F3-E942-4A8F-B7FC-D5B88C631F12}" name="PSI: Preliminary Site Investigation (or initial consulting reports)" dataDxfId="156"/>
    <tableColumn id="18" xr3:uid="{9A3152A7-D40F-4F17-95EA-2B1A6AFE7C74}" name="DSI: Detailed Site Investigation" dataDxfId="155"/>
    <tableColumn id="68" xr3:uid="{A45D5E46-B6E0-48D3-946D-1EF1A4DADB54}" name="Site Environmental Management Plan" dataDxfId="154"/>
    <tableColumn id="19" xr3:uid="{3DC8E97C-0852-4982-9D7B-7B009E7C144D}" name="Site Specific Risk Assessment or Audit" dataDxfId="153"/>
    <tableColumn id="80" xr3:uid="{E7B4EBB2-5737-4ADC-80AB-259B382CE734}" name="EPA Report/Investigation" dataDxfId="152"/>
    <tableColumn id="89" xr3:uid="{AAA8D33C-969C-41C0-9265-866C1169D01D}" name="Relevant Documents: Soft Copy" dataDxfId="151"/>
    <tableColumn id="91" xr3:uid="{118BA981-E126-4958-B256-4392019B01D5}" name="Relevant Documents: Hard Copy" dataDxfId="150"/>
    <tableColumn id="90" xr3:uid="{563AA4BE-9DA5-4DCA-80B6-CB8C4023ADF2}" name="Last Enviromental Assessment Date " dataDxfId="149"/>
    <tableColumn id="20" xr3:uid="{A0310D9B-0275-430B-8804-48BF52A490E8}" name="Confidence Factor" dataDxfId="148">
      <calculatedColumnFormula>IF(OR(U5&lt;&gt;"",T5&lt;&gt;""),5,IF(S5&lt;&gt;"",4,IF(R5&lt;&gt;"",3,IF(Q5="Yes",2,1))))</calculatedColumnFormula>
    </tableColumn>
    <tableColumn id="21" xr3:uid="{7BAEE7C7-A371-463F-AB53-FF60F57FCD60}" name="Asset Age - oldest asset (years)" dataDxfId="147"/>
    <tableColumn id="60" xr3:uid="{18900075-9CD5-4AFB-B75F-2179A996F433}" name="Past Incidents" dataDxfId="146"/>
    <tableColumn id="22" xr3:uid="{0EE39FE8-3512-4E65-A5D4-4B77E63F7A49}" name="Former Land Uses (i.e. on-site landfill &amp; historic filling activities) and existing impacts" dataDxfId="145"/>
    <tableColumn id="23" xr3:uid="{F4313442-CE0C-4D9A-81E3-62B587D42788}" name="Status of Existing Controls_x000a_relating to former land uses and existing issues " dataDxfId="144"/>
    <tableColumn id="24" xr3:uid="{7F5A970A-9F12-455B-82FA-52D4F88CD067}" name="Status of existing controls relating to former land uses - Comments" dataDxfId="143"/>
    <tableColumn id="82" xr3:uid="{1923F634-A1DE-4232-9A73-32D067224819}" name="Infrastructure Risk Classicatiion (GeoEng 2002) - Prior to Upgrade program" dataDxfId="142"/>
    <tableColumn id="25" xr3:uid="{5923A36E-E685-4DFD-BD34-5DF1BFEB6C67}" name="Potential Contaminating Activities (i.e. ASTs, USTs, transformers, generators etc.)_x000a_Needs correcting for other land uses also" dataDxfId="141"/>
    <tableColumn id="26" xr3:uid="{E792AA55-DBA7-4EE9-A7AA-8CD8D91CEF06}" name="Potential Contaminating Activities - Comments" dataDxfId="140"/>
    <tableColumn id="87" xr3:uid="{E4CBA1A2-225C-4814-A52E-A55B86C41027}" name="1) No.  Of Transformers or other oil filled equipment" dataCellStyle="Normal"/>
    <tableColumn id="88" xr3:uid="{CEBF6588-EFEA-4266-BA2B-F93242584A86}" name="2) Oil Leak Condition" dataCellStyle="Normal"/>
    <tableColumn id="86" xr3:uid="{4A45A53F-95B7-4115-9984-5D1F2C5A40E4}" name="3) Bunding Rating" dataCellStyle="Normal"/>
    <tableColumn id="85" xr3:uid="{E2F6BEF8-441F-4AE3-B405-E242FC2B083E}" name="3b) Oil/water separator and shut off valve" dataCellStyle="Normal"/>
    <tableColumn id="29" xr3:uid="{520B067C-FB04-4111-AD45-CEF081D2AB83}" name="Control Score (Max of bunding and oil/water score)" dataCellStyle="Normal">
      <calculatedColumnFormula>MAX(AK5,AL5)</calculatedColumnFormula>
    </tableColumn>
    <tableColumn id="84" xr3:uid="{A14BF74E-2579-4499-8111-115D56836083}" name="DB: Oil Filled Equipment Score_x000a_" dataDxfId="139">
      <calculatedColumnFormula array="1">IF(OR(AJ5="0",AM5="0"),"",INDEX('[3]Oil Matrix'!$D$6:$H$10,'Master All_TRR_TS'!AM5,'Master All_TRR_TS'!AJ5))</calculatedColumnFormula>
    </tableColumn>
    <tableColumn id="27" xr3:uid="{086F569D-1860-4642-89FA-18A095A3626B}" name="Status of Existing Controls relating to current activities" dataCellStyle="Normal"/>
    <tableColumn id="49" xr3:uid="{4F70C30F-CFAA-4957-BD0D-3415852A90C5}" name="EDPR:Oil Filled Equipment Score" dataCellStyle="Normal"/>
    <tableColumn id="28" xr3:uid="{9301E50E-7F8A-4B06-9601-0D15AF30F9A9}" name="Comment" dataDxfId="138"/>
    <tableColumn id="30" xr3:uid="{56D5324D-0536-4B71-A256-CC068358FC5D}" name="Likelihood of Contamination_x000a_(Adopt highest)" dataDxfId="137">
      <calculatedColumnFormula>MAX(Risk_Assessment6[[#This Row],[2) Oil Leak Condition]:[3b) Oil/water separator and shut off valve]])</calculatedColumnFormula>
    </tableColumn>
    <tableColumn id="31" xr3:uid="{81495DF9-04F8-4769-A74A-7DBB4635EBF1}" name="PCB Oil (&gt; LOR)" dataDxfId="136"/>
    <tableColumn id="32" xr3:uid="{6BECB12A-CED0-4D32-8EF7-0896018B7BE6}" name="Mineral and/or hydraulic oil" dataDxfId="135"/>
    <tableColumn id="33" xr3:uid="{9616A359-000E-40AC-AC1E-EDB50B15A914}" name="Batteries" dataDxfId="134"/>
    <tableColumn id="34" xr3:uid="{CAA9A533-F105-4A4F-962E-C86AB357B00F}" name="Fuel Storage / Generators" dataDxfId="133"/>
    <tableColumn id="35" xr3:uid="{F7491DBD-6D8A-4244-B3C1-21F97B1D73A8}" name="Chemicals (i.e. herbicides, pesticides, solvents etc.)" dataDxfId="132"/>
    <tableColumn id="36" xr3:uid="{BEB56B79-043B-49FF-920F-7A705C413F63}" name="SF6 Gas Cylinders" dataDxfId="131" dataCellStyle="Normal_Sheet1"/>
    <tableColumn id="37" xr3:uid="{0A136734-3951-4A97-99D0-01F7095F2AFB}" name="LPG Gas Assets / Cylinders" dataDxfId="130"/>
    <tableColumn id="38" xr3:uid="{7F668E93-FF9E-41C0-9BA2-F6D760351BB1}" name="Stockpiles" dataDxfId="129" dataCellStyle="Normal_Sheet1"/>
    <tableColumn id="39" xr3:uid="{B8AB7BC6-B9CB-4D47-978C-2C1D71BD6116}" name="On-site Septic Systems" dataDxfId="128"/>
    <tableColumn id="81" xr3:uid="{91E87CD5-026B-4BED-8374-83296D218371}" name="UST" dataDxfId="127"/>
    <tableColumn id="40" xr3:uid="{41411C20-F61E-425A-B1FA-9F292A93679C}" name="Landfilling" dataDxfId="126"/>
    <tableColumn id="41" xr3:uid="{4DAF2F91-E1BF-4AC2-9FEB-534B2A0943C1}" name="Asbestos (in soil)" dataDxfId="125"/>
    <tableColumn id="42" xr3:uid="{5CD6250D-188F-431D-A538-8D31EF69C4AF}" name="On-Site Containment" dataDxfId="124" dataCellStyle="Normal_Sheet1"/>
    <tableColumn id="67" xr3:uid="{79009ACB-82E0-421A-BC5B-99C08D6B7D9B}" name="Default" dataDxfId="123" dataCellStyle="Normal_Sheet1"/>
    <tableColumn id="43" xr3:uid="{D960C922-D47C-4F16-8184-0BC0BF1F24CA}" name="Mercury" dataDxfId="122"/>
    <tableColumn id="77" xr3:uid="{A94D40B7-F099-48BA-BE92-D3C6956C6BA3}" name="NAPL" dataDxfId="121"/>
    <tableColumn id="78" xr3:uid="{94E2AD03-6538-4B71-9340-D73F2824BC7C}" name="HIL/HSL Exceedances" dataDxfId="120"/>
    <tableColumn id="44" xr3:uid="{FDE4D66C-A1FD-4CC5-9254-CF0D5102C023}" name="Lead Paint" dataDxfId="119"/>
    <tableColumn id="45" xr3:uid="{44AA2FF9-0F9C-4093-B302-D3C89845CE78}" name="Deluge Systems" dataDxfId="118"/>
    <tableColumn id="46" xr3:uid="{9C655F09-7BB0-40D7-8A96-374076458459}" name="Firefighting Foams" dataDxfId="117"/>
    <tableColumn id="47" xr3:uid="{9D1BA1F6-3129-452D-8E79-1557A12F6FA5}" name=" Environmental Impacts" dataDxfId="116">
      <calculatedColumnFormula array="1">MAX(IF(ISBLANK(AS5:BL5),"",VLOOKUP(AS5:BL5,'[3]Impact Factor'!B:D,2,FALSE)))</calculatedColumnFormula>
    </tableColumn>
    <tableColumn id="48" xr3:uid="{62B52B4F-91BB-4533-8A50-D73BE799797F}" name="Human Health and Wellbeing" dataDxfId="115">
      <calculatedColumnFormula array="1">MAX(IF(ISBLANK(AS5:BL5),"",VLOOKUP(AS5:BL5,'[3]Impact Factor'!B:D,3,FALSE)))</calculatedColumnFormula>
    </tableColumn>
    <tableColumn id="50" xr3:uid="{5B39AB80-2BD3-46D5-883F-663A33E5715F}" name="Surrounding Land Users_x000a_" dataDxfId="114"/>
    <tableColumn id="66" xr3:uid="{A50B84A0-487F-4836-8E71-B5593721DCA4}" name="Off-site Drainage Discharge (Y/N)" dataDxfId="113"/>
    <tableColumn id="51" xr3:uid="{9CA00DAC-B66A-4312-A3D0-834E5EBFB504}" name="Surrounding Groundwater Users_x000a_" dataDxfId="112"/>
    <tableColumn id="79" xr3:uid="{CA8E3A75-3BC9-483E-929F-D78F5EB1EAC0}" name="Existing GW Users within 500m" dataDxfId="111"/>
    <tableColumn id="52" xr3:uid="{49A8A36D-B91E-4DF9-AB62-47A7C956F1C9}" name="Surrounding Ecosystems_x000a_(currently from site factor but can be refined based on each location)" dataDxfId="110"/>
    <tableColumn id="53" xr3:uid="{8E2D6C1B-D7C3-4420-9F11-1F9D59FEF776}" name="Inherent Consequence of Contamination" dataDxfId="109">
      <calculatedColumnFormula array="1">IF(SUM(BM5:BS5)=0,"N/A",_xlfn.IFS(AND((SUM(BM5:BN5)&gt;0),(SUM(BO5:BS5)&gt;0)),ROUND((($BM$3*MAX(BM5:BN5))+($BO$3*MAX(BO5:BS5))),0),AND(OR(BM5:BN5=0,ISERROR(BM5:BN5)),(SUM(BO5:BS5)&gt;0)), MAX(BO5:BS5),AND((SUM(BO5:BS5)=0),(SUM(BM5:BN5)&gt;0)),MAX(BM5:BN5)))</calculatedColumnFormula>
    </tableColumn>
    <tableColumn id="54" xr3:uid="{B302EC2F-44A6-4D50-8E1C-285C4DEB7729}" name="Updated Risk (based on findings from DtM and WQIP programs completed to date)" dataDxfId="108">
      <calculatedColumnFormula array="1">IF(OR(AR5="N/A",#REF!= "N/A"), "", INDEX([3]Methodology!$D$3:$H$7,'Master All_TRR_TS'!AR5,'Master All_TRR_TS'!#REF!))</calculatedColumnFormula>
    </tableColumn>
    <tableColumn id="83" xr3:uid="{ABCAA40E-C761-42A0-ABEB-9A734BE9DD8E}" name="Previous Risk Assessment  (All factors) MANUAL INPUT_x000a_Reference Purposes Only" dataDxfId="107"/>
    <tableColumn id="76" xr3:uid="{BC7C870D-EFEF-4F7C-8363-51769366E789}" name="Column1" dataDxfId="106">
      <calculatedColumnFormula>IF(AND(AR5&gt;2,BT5&gt;2),"Yes", "No")</calculatedColumnFormula>
    </tableColumn>
    <tableColumn id="75" xr3:uid="{22A2FBA5-80B1-4A6F-A8EB-B8597FF5AE34}" name="Management Driver" dataDxfId="105"/>
    <tableColumn id="73" xr3:uid="{44FC1D65-BDD7-4B85-8E23-8CFFA6A86463}" name="Comments" dataDxfId="104"/>
    <tableColumn id="61" xr3:uid="{1B380EA0-66D3-439B-BFC7-E62247905408}" name="Potential Notification Trigger" dataDxfId="103">
      <calculatedColumnFormula>IF(COUNT(AR5,BT5)=2,(IF(AND(AR5&gt;=3,BT5&gt;=3),"Y","")),"")</calculatedColumnFormula>
    </tableColumn>
    <tableColumn id="72" xr3:uid="{016A730A-34D7-4629-AD22-B5A23A650929}" name="Notification Driver" dataDxfId="102"/>
    <tableColumn id="69" xr3:uid="{0FD690E8-3310-44D2-9C26-669A02E9DA98}" name="Potential Stockpile Sampling" dataDxfId="101">
      <calculatedColumnFormula>IF(Risk_Assessment6[[#This Row],[Stockpiles]]="Spoil / Waste", "Y", "")</calculatedColumnFormula>
    </tableColumn>
    <tableColumn id="70" xr3:uid="{3A7820ED-A3A3-40BF-A115-08C40A78209C}" name="Potential Drainage Assessment" dataDxfId="100">
      <calculatedColumnFormula>IF(Risk_Assessment6[[#This Row],[Off-site Drainage Discharge (Y/N)]]="Yes", "Y", "")</calculatedColumnFormula>
    </tableColumn>
    <tableColumn id="74" xr3:uid="{AFEC937E-BA99-4BA3-BBF3-EE863384AC91}" name="Recommended Actions" dataDxfId="99"/>
    <tableColumn id="55" xr3:uid="{966DABED-55EC-4CF2-B5B3-F3407A799351}" name="Upgrades" dataDxfId="98"/>
    <tableColumn id="56" xr3:uid="{FFF6FA59-39B6-465C-8C0C-47C42C238350}" name="Upgrade - Comments" dataDxfId="97"/>
    <tableColumn id="57" xr3:uid="{5AFFC9DC-4980-4DDB-8417-50CA7BC8791D}" name="Rebuild" dataDxfId="96"/>
    <tableColumn id="58" xr3:uid="{C0974C35-2F5A-4BEB-9F59-EA0FE8D95173}" name="Rebuild - Comments" dataDxfId="95"/>
    <tableColumn id="59" xr3:uid="{879AC7EB-754C-4603-9CF8-0FF932AD88FE}" name="Further Work Required" dataDxfId="94"/>
    <tableColumn id="71" xr3:uid="{90C8F6A0-D756-4CAF-81B9-48071F93D250}" name="Site Environmental Management Plan2" dataDxfId="93"/>
    <tableColumn id="65" xr3:uid="{584C9F40-BB29-4099-AC3B-7D91CCFD7DCB}" name="Soft Copy Documents" dataDxfId="92"/>
    <tableColumn id="63" xr3:uid="{BBFD378C-C3F1-4E3C-84A1-FE8039D97D84}" name="Hard copy documents" dataDxfId="91"/>
    <tableColumn id="64" xr3:uid="{DE81ED4E-A702-4157-8B90-EEFB93A66F9E}" name="EPA" dataDxfId="9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X4" dT="2021-04-09T04:22:54.40" personId="{B6B12939-F8A3-4EC6-8E6C-79F235341081}" id="{543F4303-4AEE-4F8A-901A-53A410F0E562}">
    <text>How do we capture leakage of this</text>
  </threadedComment>
  <threadedComment ref="AX4" dT="2021-04-13T01:30:39.16" personId="{B6B12939-F8A3-4EC6-8E6C-79F235341081}" id="{53E35F8E-C5EA-4C99-9820-45DAB0F16627}" parentId="{543F4303-4AEE-4F8A-901A-53A410F0E562}">
    <text>Various leakage known</text>
  </threadedComment>
  <threadedComment ref="AZ24" dT="2021-04-13T01:07:28.16" personId="{B6B12939-F8A3-4EC6-8E6C-79F235341081}" id="{759D5B69-9F13-4874-BFD8-75216582B13E}">
    <text>Where abouts?</text>
  </threadedComment>
  <threadedComment ref="AZ74" dT="2021-05-18T02:07:39.84" personId="{B6B12939-F8A3-4EC6-8E6C-79F235341081}" id="{2468BC04-C6EF-4E13-AB2F-FAB3722BB543}">
    <text>Along eastern boundary of the site from road works</text>
  </threadedComment>
  <threadedComment ref="AJ95" dT="2023-05-10T22:57:26.61" personId="{280AFFB4-10B3-4136-98A5-11F19D4BD1C9}" id="{D93DE4E3-8D66-46BF-BF8B-37A900546DD7}">
    <text>Manual addition based on PSI findings</text>
  </threadedComment>
  <threadedComment ref="AT126" dT="2021-04-09T04:39:07.80" personId="{B6B12939-F8A3-4EC6-8E6C-79F235341081}" id="{ED21856A-1313-4546-9C4A-9DD6C8655811}">
    <text>Power station land rather than AusNet</text>
  </threadedComment>
  <threadedComment ref="AT131" dT="2021-04-09T04:35:30.57" personId="{B6B12939-F8A3-4EC6-8E6C-79F235341081}" id="{24CA3178-B820-4873-AF56-4B0A211AB3B6}">
    <text>Drums</text>
  </threadedComment>
  <threadedComment ref="AT143" dT="2021-04-09T04:34:12.65" personId="{B6B12939-F8A3-4EC6-8E6C-79F235341081}" id="{072B7DDC-CA32-403D-A530-40EA471C6B40}">
    <text>Drums</text>
  </threadedComment>
  <threadedComment ref="AV143" dT="2021-04-09T04:33:40.37" personId="{B6B12939-F8A3-4EC6-8E6C-79F235341081}" id="{1C2884EA-F6B9-46F2-888D-CE5DE1D17E98}">
    <text>Emtpy????</text>
  </threadedComment>
  <threadedComment ref="B178" dT="2021-04-13T00:49:03.43" personId="{B6B12939-F8A3-4EC6-8E6C-79F235341081}" id="{357364DD-B359-453F-BADB-C3AE5A6128FD}">
    <text>Upgrades to happen soonish</text>
  </threadedComment>
  <threadedComment ref="AO199" dT="2024-06-06T04:23:44.45" personId="{B4069953-4736-4170-AE19-210E19976189}" id="{E074A266-E4A9-4B3D-AE74-4E457A30A487}">
    <text>2023 WSP report: batteries stores in leak proof containers</text>
  </threadedComment>
  <threadedComment ref="BD199" dT="2021-04-13T06:25:34.61" personId="{B6B12939-F8A3-4EC6-8E6C-79F235341081}" id="{A8533382-3963-45BB-AC7E-8F8776F3A3E6}">
    <text>Signed affordavid saying buried asbestos is located at the premises</text>
  </threadedComment>
  <threadedComment ref="BI199" dT="2024-06-06T04:35:13.60" personId="{B4069953-4736-4170-AE19-210E19976189}" id="{205D4084-A521-493B-9CE8-CE00732BFD6D}">
    <text>2023 (WSP): Lead in carpark soil/fill</text>
  </threadedComment>
  <threadedComment ref="AS200" dT="2021-07-01T00:55:19.24" personId="{B6B12939-F8A3-4EC6-8E6C-79F235341081}" id="{C5598AB2-F548-4A34-929E-090EF608E841}">
    <text>PCB concentrations reported in a stockpile sample</text>
  </threadedComment>
  <threadedComment ref="AV200" dT="2021-05-18T00:46:54.40" personId="{B6B12939-F8A3-4EC6-8E6C-79F235341081}" id="{195AE8EA-BE60-443B-9EB3-36F0834F909D}">
    <text>Former UST</text>
  </threadedComment>
  <threadedComment ref="AZ200" dT="2021-05-18T00:49:31.06" personId="{B6B12939-F8A3-4EC6-8E6C-79F235341081}" id="{9A71BD84-43F4-484D-8DE7-49ED3D7C217B}">
    <text>1 stockpile with 9.7 mg/kg PCB's</text>
  </threadedComment>
  <threadedComment ref="AJ233" dT="2024-07-23T02:57:03.04" personId="{5985C479-A2C2-4595-A4F2-5B8AE591CF41}" id="{56CCFC79-6F23-46D9-AFE0-77071E9ABCB0}">
    <text>Updated based on site observations 2022/2023</text>
  </threadedComment>
  <threadedComment ref="AT236" dT="2021-04-09T01:15:12.13" personId="{B6B12939-F8A3-4EC6-8E6C-79F235341081}" id="{F601256E-145B-496B-9FE6-06F90ADE42B9}">
    <text>Drums of oil</text>
  </threadedComment>
  <threadedComment ref="BD236" dT="2024-06-12T04:03:51.33" personId="{B4069953-4736-4170-AE19-210E19976189}" id="{C9FBB4E6-9304-443D-859B-A2FCF4C976E6}">
    <text>2022-bonded asbestos
containing materials and asbestos bundled fibres (non-respirable) in soil within several test pits completed.</text>
  </threadedComment>
  <threadedComment ref="BW236" dT="2022-11-17T23:58:10.59" personId="{C061C47B-46FA-4A5A-8F1A-048D2D8EE520}" id="{008EDE9F-3908-4DA8-B146-D3F067090F9D}">
    <text xml:space="preserve">Updated by DAB 18/11/22 on basis of review. </text>
  </threadedComment>
  <threadedComment ref="BD237" dT="2024-06-12T04:03:39.13" personId="{B4069953-4736-4170-AE19-210E19976189}" id="{0EB61BE7-9F25-4D7F-B00F-A6E9FC477DC7}">
    <text>2022-bonded asbestos
containing materials and asbestos bundled fibres (non-respirable) in soil within several test pits completed.</text>
  </threadedComment>
  <threadedComment ref="AZ266" dT="2021-06-02T23:33:56.49" personId="{B6B12939-F8A3-4EC6-8E6C-79F235341081}" id="{5C52254B-BF40-4276-B761-0527DB3E678E}">
    <text>Previously identified stockpiles since remove</text>
  </threadedComment>
  <threadedComment ref="BM270" dT="2024-06-07T01:58:58.05" personId="{B4069953-4736-4170-AE19-210E19976189}" id="{6DC7A20B-A3DF-471F-BC07-341C375F47CB}">
    <text>Stockpiles</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99655-DBB9-4B2B-9C2F-C91C3ABB1CE9}">
  <sheetPr>
    <tabColor rgb="FF00B050"/>
  </sheetPr>
  <dimension ref="B5:G31"/>
  <sheetViews>
    <sheetView workbookViewId="0">
      <selection activeCell="E37" sqref="E37"/>
    </sheetView>
  </sheetViews>
  <sheetFormatPr defaultRowHeight="14.5" x14ac:dyDescent="0.35"/>
  <cols>
    <col min="2" max="2" width="63.54296875" bestFit="1" customWidth="1"/>
    <col min="3" max="3" width="11.7265625" style="301" bestFit="1" customWidth="1"/>
    <col min="4" max="4" width="11.7265625" bestFit="1" customWidth="1"/>
    <col min="5" max="7" width="10.7265625" bestFit="1" customWidth="1"/>
  </cols>
  <sheetData>
    <row r="5" spans="2:5" x14ac:dyDescent="0.35">
      <c r="B5" t="s">
        <v>0</v>
      </c>
      <c r="C5" s="307" t="s">
        <v>1</v>
      </c>
    </row>
    <row r="6" spans="2:5" x14ac:dyDescent="0.35">
      <c r="B6" t="s">
        <v>2</v>
      </c>
      <c r="C6" s="307" t="s">
        <v>1</v>
      </c>
      <c r="D6" t="s">
        <v>3</v>
      </c>
      <c r="E6" s="305"/>
    </row>
    <row r="7" spans="2:5" x14ac:dyDescent="0.35">
      <c r="B7" t="s">
        <v>4</v>
      </c>
      <c r="C7" s="307" t="s">
        <v>1</v>
      </c>
      <c r="E7" s="305"/>
    </row>
    <row r="8" spans="2:5" x14ac:dyDescent="0.35">
      <c r="B8" t="s">
        <v>5</v>
      </c>
      <c r="C8" s="307" t="s">
        <v>1</v>
      </c>
      <c r="E8" s="305"/>
    </row>
    <row r="9" spans="2:5" x14ac:dyDescent="0.35">
      <c r="B9" t="s">
        <v>6</v>
      </c>
      <c r="C9" s="307" t="s">
        <v>1</v>
      </c>
      <c r="E9" s="305"/>
    </row>
    <row r="10" spans="2:5" x14ac:dyDescent="0.35">
      <c r="B10" t="s">
        <v>7</v>
      </c>
      <c r="C10" s="307" t="s">
        <v>1</v>
      </c>
      <c r="E10" s="305"/>
    </row>
    <row r="11" spans="2:5" x14ac:dyDescent="0.35">
      <c r="B11" t="s">
        <v>8</v>
      </c>
      <c r="C11" s="307" t="s">
        <v>1</v>
      </c>
      <c r="E11" s="305"/>
    </row>
    <row r="12" spans="2:5" x14ac:dyDescent="0.35">
      <c r="B12" t="s">
        <v>9</v>
      </c>
      <c r="C12" s="307" t="s">
        <v>1</v>
      </c>
    </row>
    <row r="13" spans="2:5" x14ac:dyDescent="0.35">
      <c r="B13" t="s">
        <v>10</v>
      </c>
      <c r="C13" s="307" t="s">
        <v>1</v>
      </c>
      <c r="D13" s="303">
        <v>5122679.4725993732</v>
      </c>
    </row>
    <row r="16" spans="2:5" x14ac:dyDescent="0.35">
      <c r="B16" t="s">
        <v>11</v>
      </c>
      <c r="C16" s="307" t="s">
        <v>1</v>
      </c>
    </row>
    <row r="17" spans="2:7" x14ac:dyDescent="0.35">
      <c r="B17" t="s">
        <v>12</v>
      </c>
      <c r="C17" s="307" t="s">
        <v>1</v>
      </c>
    </row>
    <row r="18" spans="2:7" x14ac:dyDescent="0.35">
      <c r="B18" t="s">
        <v>13</v>
      </c>
      <c r="C18" s="307" t="s">
        <v>1</v>
      </c>
    </row>
    <row r="19" spans="2:7" x14ac:dyDescent="0.35">
      <c r="B19" t="s">
        <v>14</v>
      </c>
      <c r="C19" s="307" t="s">
        <v>1</v>
      </c>
    </row>
    <row r="20" spans="2:7" x14ac:dyDescent="0.35">
      <c r="B20" t="s">
        <v>15</v>
      </c>
      <c r="C20" s="307" t="s">
        <v>1</v>
      </c>
    </row>
    <row r="21" spans="2:7" x14ac:dyDescent="0.35">
      <c r="B21" t="s">
        <v>16</v>
      </c>
      <c r="C21" s="307" t="s">
        <v>1</v>
      </c>
      <c r="D21" s="303">
        <v>10269082.5175</v>
      </c>
    </row>
    <row r="23" spans="2:7" x14ac:dyDescent="0.35">
      <c r="E23" s="305"/>
    </row>
    <row r="25" spans="2:7" x14ac:dyDescent="0.35">
      <c r="C25" s="302">
        <v>15391761.990099372</v>
      </c>
    </row>
    <row r="28" spans="2:7" x14ac:dyDescent="0.35">
      <c r="C28" s="304" t="s">
        <v>17</v>
      </c>
      <c r="D28" s="304" t="s">
        <v>18</v>
      </c>
      <c r="E28" s="304" t="s">
        <v>19</v>
      </c>
      <c r="F28" s="304" t="s">
        <v>20</v>
      </c>
      <c r="G28" s="304" t="s">
        <v>21</v>
      </c>
    </row>
    <row r="29" spans="2:7" x14ac:dyDescent="0.35">
      <c r="B29" t="s">
        <v>22</v>
      </c>
      <c r="C29" s="301">
        <f>$D13/5</f>
        <v>1024535.8945198746</v>
      </c>
      <c r="D29" s="301">
        <f>$D13/5</f>
        <v>1024535.8945198746</v>
      </c>
      <c r="E29" s="301">
        <f>$D13/5</f>
        <v>1024535.8945198746</v>
      </c>
      <c r="F29" s="301">
        <f>$D13/5</f>
        <v>1024535.8945198746</v>
      </c>
      <c r="G29" s="301">
        <f>$D13/5</f>
        <v>1024535.8945198746</v>
      </c>
    </row>
    <row r="30" spans="2:7" x14ac:dyDescent="0.35">
      <c r="B30" t="s">
        <v>2212</v>
      </c>
      <c r="C30" s="301">
        <f>$D21/5</f>
        <v>2053816.5035000001</v>
      </c>
      <c r="D30" s="301">
        <f>$D21/5</f>
        <v>2053816.5035000001</v>
      </c>
      <c r="E30" s="301">
        <f>$D21/5</f>
        <v>2053816.5035000001</v>
      </c>
      <c r="F30" s="301">
        <f>$D21/5</f>
        <v>2053816.5035000001</v>
      </c>
      <c r="G30" s="301">
        <f>$D21/5</f>
        <v>2053816.5035000001</v>
      </c>
    </row>
    <row r="31" spans="2:7" x14ac:dyDescent="0.35">
      <c r="D31" s="301"/>
      <c r="E31" s="301"/>
      <c r="F31" s="301"/>
      <c r="G31" s="301"/>
    </row>
  </sheetData>
  <phoneticPr fontId="3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2FF84-D087-43FB-AD5A-678C9BBD6D77}">
  <sheetPr>
    <tabColor rgb="FF00B050"/>
  </sheetPr>
  <dimension ref="A2:K137"/>
  <sheetViews>
    <sheetView topLeftCell="A91" zoomScale="80" zoomScaleNormal="80" workbookViewId="0">
      <selection activeCell="F36" sqref="F36"/>
    </sheetView>
  </sheetViews>
  <sheetFormatPr defaultColWidth="8.54296875" defaultRowHeight="14.5" x14ac:dyDescent="0.35"/>
  <cols>
    <col min="1" max="1" width="58.453125" style="2" customWidth="1"/>
    <col min="2" max="2" width="9.54296875" style="2" customWidth="1"/>
    <col min="3" max="4" width="21.453125" style="2" customWidth="1"/>
    <col min="5" max="5" width="25.1796875" style="3" bestFit="1" customWidth="1"/>
    <col min="6" max="6" width="21.453125" style="2" customWidth="1"/>
    <col min="7" max="10" width="8.54296875" style="2"/>
    <col min="11" max="11" width="10.81640625" style="2" bestFit="1" customWidth="1"/>
    <col min="12" max="16384" width="8.54296875" style="2"/>
  </cols>
  <sheetData>
    <row r="2" spans="1:11" ht="15" thickBot="1" x14ac:dyDescent="0.4"/>
    <row r="3" spans="1:11" ht="29.5" thickBot="1" x14ac:dyDescent="0.4">
      <c r="E3" s="46" t="s">
        <v>23</v>
      </c>
      <c r="F3" s="307" t="s">
        <v>1</v>
      </c>
      <c r="K3" s="4"/>
    </row>
    <row r="4" spans="1:11" ht="15" thickBot="1" x14ac:dyDescent="0.4"/>
    <row r="5" spans="1:11" ht="15" thickBot="1" x14ac:dyDescent="0.4">
      <c r="A5" s="23" t="s">
        <v>0</v>
      </c>
      <c r="B5" s="11"/>
      <c r="C5" s="11"/>
    </row>
    <row r="6" spans="1:11" x14ac:dyDescent="0.35">
      <c r="A6" s="10" t="s">
        <v>0</v>
      </c>
      <c r="B6" s="24">
        <v>1</v>
      </c>
      <c r="C6" s="307" t="s">
        <v>1</v>
      </c>
      <c r="E6" s="310" t="s">
        <v>24</v>
      </c>
      <c r="F6" s="4"/>
    </row>
    <row r="7" spans="1:11" x14ac:dyDescent="0.35">
      <c r="A7" s="28" t="s">
        <v>25</v>
      </c>
      <c r="B7" s="29"/>
      <c r="C7" s="307" t="s">
        <v>1</v>
      </c>
      <c r="E7" s="38" t="s">
        <v>26</v>
      </c>
      <c r="F7" s="307" t="s">
        <v>1</v>
      </c>
    </row>
    <row r="8" spans="1:11" ht="15" thickBot="1" x14ac:dyDescent="0.4">
      <c r="A8" s="8"/>
      <c r="B8" s="25"/>
      <c r="C8" s="307" t="s">
        <v>1</v>
      </c>
      <c r="E8" s="38"/>
      <c r="F8" s="4"/>
    </row>
    <row r="9" spans="1:11" x14ac:dyDescent="0.35">
      <c r="A9" s="6" t="s">
        <v>27</v>
      </c>
      <c r="B9" s="14">
        <v>0.05</v>
      </c>
      <c r="C9" s="307" t="s">
        <v>1</v>
      </c>
      <c r="E9" s="38"/>
    </row>
    <row r="10" spans="1:11" x14ac:dyDescent="0.35">
      <c r="A10" s="7" t="s">
        <v>28</v>
      </c>
      <c r="B10" s="15">
        <v>0.05</v>
      </c>
      <c r="C10" s="307" t="s">
        <v>1</v>
      </c>
      <c r="E10" s="38"/>
    </row>
    <row r="11" spans="1:11" ht="15" thickBot="1" x14ac:dyDescent="0.4">
      <c r="A11" s="16" t="s">
        <v>29</v>
      </c>
      <c r="B11" s="17">
        <v>0.05</v>
      </c>
      <c r="C11" s="307" t="s">
        <v>1</v>
      </c>
      <c r="E11" s="38"/>
    </row>
    <row r="12" spans="1:11" ht="15" thickBot="1" x14ac:dyDescent="0.4">
      <c r="A12" s="18"/>
      <c r="B12" s="19"/>
      <c r="C12" s="307" t="s">
        <v>1</v>
      </c>
      <c r="E12" s="38"/>
    </row>
    <row r="13" spans="1:11" ht="15" thickBot="1" x14ac:dyDescent="0.4">
      <c r="A13" s="20" t="s">
        <v>30</v>
      </c>
      <c r="B13" s="21">
        <v>7.4999999999999997E-2</v>
      </c>
      <c r="C13" s="307" t="s">
        <v>1</v>
      </c>
      <c r="E13" s="38"/>
    </row>
    <row r="14" spans="1:11" x14ac:dyDescent="0.35">
      <c r="A14" s="5" t="s">
        <v>31</v>
      </c>
      <c r="B14" s="22"/>
      <c r="C14" s="307" t="s">
        <v>1</v>
      </c>
      <c r="E14" s="38"/>
    </row>
    <row r="15" spans="1:11" x14ac:dyDescent="0.35">
      <c r="E15" s="38"/>
      <c r="F15" s="27"/>
    </row>
    <row r="16" spans="1:11" x14ac:dyDescent="0.35">
      <c r="E16" s="38"/>
    </row>
    <row r="17" spans="1:6" ht="15" thickBot="1" x14ac:dyDescent="0.4">
      <c r="E17" s="38"/>
    </row>
    <row r="18" spans="1:6" ht="15" thickBot="1" x14ac:dyDescent="0.4">
      <c r="A18" s="23" t="s">
        <v>2</v>
      </c>
      <c r="B18" s="11"/>
      <c r="C18" s="11"/>
      <c r="E18" s="38"/>
    </row>
    <row r="19" spans="1:6" x14ac:dyDescent="0.35">
      <c r="A19" s="10" t="s">
        <v>2</v>
      </c>
      <c r="B19" s="24">
        <v>1</v>
      </c>
      <c r="C19" s="307" t="s">
        <v>1</v>
      </c>
      <c r="E19" s="310" t="s">
        <v>24</v>
      </c>
      <c r="F19" s="4"/>
    </row>
    <row r="20" spans="1:6" ht="15" thickBot="1" x14ac:dyDescent="0.4">
      <c r="A20" s="8" t="s">
        <v>25</v>
      </c>
      <c r="B20" s="25">
        <v>1</v>
      </c>
      <c r="C20" s="307" t="s">
        <v>1</v>
      </c>
      <c r="E20" s="38" t="s">
        <v>26</v>
      </c>
      <c r="F20" s="307" t="s">
        <v>1</v>
      </c>
    </row>
    <row r="21" spans="1:6" ht="15" thickBot="1" x14ac:dyDescent="0.4">
      <c r="A21" s="9"/>
      <c r="B21" s="13"/>
      <c r="C21" s="307" t="s">
        <v>1</v>
      </c>
      <c r="E21" s="38"/>
      <c r="F21" s="307" t="s">
        <v>1</v>
      </c>
    </row>
    <row r="22" spans="1:6" x14ac:dyDescent="0.35">
      <c r="A22" s="6" t="s">
        <v>27</v>
      </c>
      <c r="B22" s="14">
        <v>0.05</v>
      </c>
      <c r="C22" s="307" t="s">
        <v>1</v>
      </c>
      <c r="E22" s="38"/>
    </row>
    <row r="23" spans="1:6" x14ac:dyDescent="0.35">
      <c r="A23" s="7" t="s">
        <v>28</v>
      </c>
      <c r="B23" s="15">
        <v>0.05</v>
      </c>
      <c r="C23" s="307" t="s">
        <v>1</v>
      </c>
      <c r="E23" s="38"/>
    </row>
    <row r="24" spans="1:6" ht="15" thickBot="1" x14ac:dyDescent="0.4">
      <c r="A24" s="16" t="s">
        <v>29</v>
      </c>
      <c r="B24" s="17">
        <v>0.05</v>
      </c>
      <c r="C24" s="307" t="s">
        <v>1</v>
      </c>
      <c r="E24" s="38"/>
    </row>
    <row r="25" spans="1:6" ht="15" thickBot="1" x14ac:dyDescent="0.4">
      <c r="A25" s="18"/>
      <c r="B25" s="19"/>
      <c r="C25" s="307" t="s">
        <v>1</v>
      </c>
      <c r="E25" s="38"/>
    </row>
    <row r="26" spans="1:6" ht="15" thickBot="1" x14ac:dyDescent="0.4">
      <c r="A26" s="20" t="s">
        <v>30</v>
      </c>
      <c r="B26" s="21">
        <v>7.4999999999999997E-2</v>
      </c>
      <c r="C26" s="307" t="s">
        <v>1</v>
      </c>
    </row>
    <row r="27" spans="1:6" x14ac:dyDescent="0.35">
      <c r="A27" s="5" t="s">
        <v>31</v>
      </c>
      <c r="B27" s="22"/>
      <c r="C27" s="307" t="s">
        <v>1</v>
      </c>
      <c r="F27" s="27"/>
    </row>
    <row r="29" spans="1:6" ht="15" thickBot="1" x14ac:dyDescent="0.4"/>
    <row r="30" spans="1:6" ht="15" thickBot="1" x14ac:dyDescent="0.4">
      <c r="A30" s="23" t="s">
        <v>4</v>
      </c>
      <c r="B30" s="11"/>
      <c r="C30" s="11"/>
    </row>
    <row r="31" spans="1:6" x14ac:dyDescent="0.35">
      <c r="A31" s="10" t="s">
        <v>4</v>
      </c>
      <c r="B31" s="24"/>
      <c r="C31" s="307" t="s">
        <v>1</v>
      </c>
      <c r="E31" s="310" t="s">
        <v>24</v>
      </c>
      <c r="F31" s="4"/>
    </row>
    <row r="32" spans="1:6" ht="15" thickBot="1" x14ac:dyDescent="0.4">
      <c r="A32" s="8" t="s">
        <v>25</v>
      </c>
      <c r="B32" s="25"/>
      <c r="C32" s="307" t="s">
        <v>1</v>
      </c>
      <c r="E32" s="38" t="s">
        <v>26</v>
      </c>
      <c r="F32" s="307" t="s">
        <v>1</v>
      </c>
    </row>
    <row r="33" spans="1:6" ht="15" thickBot="1" x14ac:dyDescent="0.4">
      <c r="A33" s="9"/>
      <c r="B33" s="13"/>
      <c r="C33" s="307" t="s">
        <v>1</v>
      </c>
      <c r="E33" s="38"/>
      <c r="F33" s="307" t="s">
        <v>1</v>
      </c>
    </row>
    <row r="34" spans="1:6" x14ac:dyDescent="0.35">
      <c r="A34" s="6" t="s">
        <v>27</v>
      </c>
      <c r="B34" s="14">
        <v>0.05</v>
      </c>
      <c r="C34" s="307" t="s">
        <v>1</v>
      </c>
      <c r="E34" s="38"/>
    </row>
    <row r="35" spans="1:6" x14ac:dyDescent="0.35">
      <c r="A35" s="7" t="s">
        <v>28</v>
      </c>
      <c r="B35" s="15">
        <v>0.05</v>
      </c>
      <c r="C35" s="307" t="s">
        <v>1</v>
      </c>
      <c r="E35" s="38"/>
    </row>
    <row r="36" spans="1:6" ht="15" thickBot="1" x14ac:dyDescent="0.4">
      <c r="A36" s="16" t="s">
        <v>29</v>
      </c>
      <c r="B36" s="17">
        <v>0.05</v>
      </c>
      <c r="C36" s="307" t="s">
        <v>1</v>
      </c>
      <c r="E36" s="38"/>
    </row>
    <row r="37" spans="1:6" ht="15" thickBot="1" x14ac:dyDescent="0.4">
      <c r="A37" s="18"/>
      <c r="B37" s="19"/>
      <c r="C37" s="307" t="s">
        <v>1</v>
      </c>
      <c r="E37" s="38"/>
    </row>
    <row r="38" spans="1:6" ht="15" thickBot="1" x14ac:dyDescent="0.4">
      <c r="A38" s="20" t="s">
        <v>30</v>
      </c>
      <c r="B38" s="21">
        <v>7.4999999999999997E-2</v>
      </c>
      <c r="C38" s="307" t="s">
        <v>1</v>
      </c>
      <c r="E38" s="38"/>
    </row>
    <row r="39" spans="1:6" x14ac:dyDescent="0.35">
      <c r="A39" s="5" t="s">
        <v>31</v>
      </c>
      <c r="B39" s="22"/>
      <c r="C39" s="307" t="s">
        <v>1</v>
      </c>
      <c r="E39" s="38"/>
      <c r="F39" s="27"/>
    </row>
    <row r="40" spans="1:6" x14ac:dyDescent="0.35">
      <c r="E40" s="38"/>
    </row>
    <row r="41" spans="1:6" ht="15" thickBot="1" x14ac:dyDescent="0.4">
      <c r="E41" s="38"/>
    </row>
    <row r="42" spans="1:6" ht="29.5" thickBot="1" x14ac:dyDescent="0.4">
      <c r="A42" s="23" t="s">
        <v>5</v>
      </c>
      <c r="B42" s="11"/>
      <c r="C42" s="11"/>
      <c r="E42" s="311"/>
    </row>
    <row r="43" spans="1:6" x14ac:dyDescent="0.35">
      <c r="A43" s="10" t="s">
        <v>5</v>
      </c>
      <c r="B43" s="24"/>
      <c r="C43" s="307" t="s">
        <v>1</v>
      </c>
      <c r="E43" s="310" t="s">
        <v>24</v>
      </c>
      <c r="F43" s="4"/>
    </row>
    <row r="44" spans="1:6" ht="15" thickBot="1" x14ac:dyDescent="0.4">
      <c r="A44" s="28" t="s">
        <v>25</v>
      </c>
      <c r="B44" s="25"/>
      <c r="C44" s="307" t="s">
        <v>1</v>
      </c>
      <c r="E44" s="311" t="s">
        <v>26</v>
      </c>
      <c r="F44" s="307" t="s">
        <v>1</v>
      </c>
    </row>
    <row r="45" spans="1:6" ht="15" thickBot="1" x14ac:dyDescent="0.4">
      <c r="A45" s="9"/>
      <c r="B45" s="13"/>
      <c r="C45" s="307" t="s">
        <v>1</v>
      </c>
      <c r="E45" s="311"/>
      <c r="F45" s="307" t="s">
        <v>1</v>
      </c>
    </row>
    <row r="46" spans="1:6" x14ac:dyDescent="0.35">
      <c r="A46" s="6" t="s">
        <v>27</v>
      </c>
      <c r="B46" s="14">
        <v>0.05</v>
      </c>
      <c r="C46" s="307" t="s">
        <v>1</v>
      </c>
      <c r="E46" s="311"/>
    </row>
    <row r="47" spans="1:6" x14ac:dyDescent="0.35">
      <c r="A47" s="7" t="s">
        <v>28</v>
      </c>
      <c r="B47" s="15">
        <v>0.05</v>
      </c>
      <c r="C47" s="307" t="s">
        <v>1</v>
      </c>
      <c r="E47" s="311"/>
    </row>
    <row r="48" spans="1:6" ht="15" thickBot="1" x14ac:dyDescent="0.4">
      <c r="A48" s="16" t="s">
        <v>29</v>
      </c>
      <c r="B48" s="17">
        <v>0.05</v>
      </c>
      <c r="C48" s="307" t="s">
        <v>1</v>
      </c>
      <c r="E48" s="312"/>
    </row>
    <row r="49" spans="1:6" ht="15" thickBot="1" x14ac:dyDescent="0.4">
      <c r="A49" s="18"/>
      <c r="B49" s="19"/>
      <c r="C49" s="307" t="s">
        <v>1</v>
      </c>
      <c r="E49" s="312"/>
    </row>
    <row r="50" spans="1:6" ht="15" thickBot="1" x14ac:dyDescent="0.4">
      <c r="A50" s="20" t="s">
        <v>30</v>
      </c>
      <c r="B50" s="21">
        <v>7.4999999999999997E-2</v>
      </c>
      <c r="C50" s="307" t="s">
        <v>1</v>
      </c>
      <c r="E50" s="312"/>
    </row>
    <row r="51" spans="1:6" x14ac:dyDescent="0.35">
      <c r="A51" s="5" t="s">
        <v>31</v>
      </c>
      <c r="B51" s="22"/>
      <c r="C51" s="307" t="s">
        <v>1</v>
      </c>
      <c r="E51" s="312"/>
      <c r="F51" s="27"/>
    </row>
    <row r="52" spans="1:6" x14ac:dyDescent="0.35">
      <c r="E52" s="312"/>
    </row>
    <row r="53" spans="1:6" ht="15" thickBot="1" x14ac:dyDescent="0.4">
      <c r="E53" s="312"/>
    </row>
    <row r="54" spans="1:6" ht="15" thickBot="1" x14ac:dyDescent="0.4">
      <c r="A54" s="23" t="s">
        <v>6</v>
      </c>
      <c r="B54" s="11"/>
      <c r="C54" s="11"/>
      <c r="E54" s="312"/>
    </row>
    <row r="55" spans="1:6" x14ac:dyDescent="0.35">
      <c r="A55" s="10" t="s">
        <v>6</v>
      </c>
      <c r="B55" s="24"/>
      <c r="C55" s="307" t="s">
        <v>1</v>
      </c>
      <c r="E55" s="310" t="s">
        <v>24</v>
      </c>
      <c r="F55" s="4"/>
    </row>
    <row r="56" spans="1:6" ht="15" thickBot="1" x14ac:dyDescent="0.4">
      <c r="A56" s="28" t="s">
        <v>25</v>
      </c>
      <c r="B56" s="25"/>
      <c r="C56" s="307" t="s">
        <v>1</v>
      </c>
      <c r="E56" s="311" t="s">
        <v>26</v>
      </c>
      <c r="F56" s="307" t="s">
        <v>1</v>
      </c>
    </row>
    <row r="57" spans="1:6" ht="15" thickBot="1" x14ac:dyDescent="0.4">
      <c r="A57" s="9"/>
      <c r="B57" s="13"/>
      <c r="C57" s="307" t="s">
        <v>1</v>
      </c>
      <c r="E57" s="312"/>
    </row>
    <row r="58" spans="1:6" x14ac:dyDescent="0.35">
      <c r="A58" s="6" t="s">
        <v>27</v>
      </c>
      <c r="B58" s="14">
        <v>0.05</v>
      </c>
      <c r="C58" s="307" t="s">
        <v>1</v>
      </c>
      <c r="E58" s="312"/>
    </row>
    <row r="59" spans="1:6" x14ac:dyDescent="0.35">
      <c r="A59" s="7" t="s">
        <v>28</v>
      </c>
      <c r="B59" s="15">
        <v>0.05</v>
      </c>
      <c r="C59" s="307" t="s">
        <v>1</v>
      </c>
      <c r="E59" s="312"/>
    </row>
    <row r="60" spans="1:6" ht="15" thickBot="1" x14ac:dyDescent="0.4">
      <c r="A60" s="16" t="s">
        <v>29</v>
      </c>
      <c r="B60" s="17">
        <v>0.05</v>
      </c>
      <c r="C60" s="307" t="s">
        <v>1</v>
      </c>
      <c r="E60" s="312"/>
    </row>
    <row r="61" spans="1:6" ht="15" thickBot="1" x14ac:dyDescent="0.4">
      <c r="A61" s="18"/>
      <c r="B61" s="19"/>
      <c r="C61" s="307" t="s">
        <v>1</v>
      </c>
      <c r="E61" s="312"/>
    </row>
    <row r="62" spans="1:6" ht="15" thickBot="1" x14ac:dyDescent="0.4">
      <c r="A62" s="20" t="s">
        <v>30</v>
      </c>
      <c r="B62" s="21">
        <v>7.4999999999999997E-2</v>
      </c>
      <c r="C62" s="307" t="s">
        <v>1</v>
      </c>
      <c r="E62" s="312"/>
    </row>
    <row r="63" spans="1:6" x14ac:dyDescent="0.35">
      <c r="A63" s="5" t="s">
        <v>31</v>
      </c>
      <c r="B63" s="22"/>
      <c r="C63" s="307" t="s">
        <v>1</v>
      </c>
      <c r="E63" s="312"/>
      <c r="F63" s="27"/>
    </row>
    <row r="64" spans="1:6" x14ac:dyDescent="0.35">
      <c r="E64" s="312"/>
    </row>
    <row r="65" spans="1:6" ht="15" thickBot="1" x14ac:dyDescent="0.4">
      <c r="E65" s="312"/>
    </row>
    <row r="66" spans="1:6" ht="15" thickBot="1" x14ac:dyDescent="0.4">
      <c r="A66" s="23" t="s">
        <v>7</v>
      </c>
      <c r="B66" s="11"/>
      <c r="C66" s="11"/>
      <c r="E66" s="312"/>
    </row>
    <row r="67" spans="1:6" x14ac:dyDescent="0.35">
      <c r="A67" s="10" t="s">
        <v>7</v>
      </c>
      <c r="B67" s="24"/>
      <c r="C67" s="307" t="s">
        <v>1</v>
      </c>
      <c r="E67" s="310" t="s">
        <v>24</v>
      </c>
      <c r="F67" s="4"/>
    </row>
    <row r="68" spans="1:6" ht="15" thickBot="1" x14ac:dyDescent="0.4">
      <c r="A68" s="28" t="s">
        <v>25</v>
      </c>
      <c r="B68" s="25"/>
      <c r="C68" s="307" t="s">
        <v>1</v>
      </c>
      <c r="E68" s="311" t="s">
        <v>26</v>
      </c>
      <c r="F68" s="307" t="s">
        <v>1</v>
      </c>
    </row>
    <row r="69" spans="1:6" ht="15" thickBot="1" x14ac:dyDescent="0.4">
      <c r="A69" s="9"/>
      <c r="B69" s="13"/>
      <c r="C69" s="307" t="s">
        <v>1</v>
      </c>
      <c r="E69" s="311"/>
      <c r="F69" s="307" t="s">
        <v>1</v>
      </c>
    </row>
    <row r="70" spans="1:6" x14ac:dyDescent="0.35">
      <c r="A70" s="6" t="s">
        <v>27</v>
      </c>
      <c r="B70" s="14">
        <v>0.05</v>
      </c>
      <c r="C70" s="307" t="s">
        <v>1</v>
      </c>
      <c r="E70" s="311"/>
    </row>
    <row r="71" spans="1:6" x14ac:dyDescent="0.35">
      <c r="A71" s="7" t="s">
        <v>28</v>
      </c>
      <c r="B71" s="15">
        <v>0.05</v>
      </c>
      <c r="C71" s="307" t="s">
        <v>1</v>
      </c>
      <c r="E71" s="311"/>
    </row>
    <row r="72" spans="1:6" ht="15" thickBot="1" x14ac:dyDescent="0.4">
      <c r="A72" s="16" t="s">
        <v>29</v>
      </c>
      <c r="B72" s="17">
        <v>0.05</v>
      </c>
      <c r="C72" s="307" t="s">
        <v>1</v>
      </c>
      <c r="E72" s="311"/>
    </row>
    <row r="73" spans="1:6" ht="15" thickBot="1" x14ac:dyDescent="0.4">
      <c r="A73" s="18"/>
      <c r="B73" s="19"/>
      <c r="C73" s="307" t="s">
        <v>1</v>
      </c>
      <c r="E73" s="311"/>
    </row>
    <row r="74" spans="1:6" ht="15" thickBot="1" x14ac:dyDescent="0.4">
      <c r="A74" s="20" t="s">
        <v>30</v>
      </c>
      <c r="B74" s="21">
        <v>7.4999999999999997E-2</v>
      </c>
      <c r="C74" s="307" t="s">
        <v>1</v>
      </c>
      <c r="E74" s="311"/>
    </row>
    <row r="75" spans="1:6" ht="15" thickBot="1" x14ac:dyDescent="0.4">
      <c r="A75" s="36" t="s">
        <v>31</v>
      </c>
      <c r="B75" s="37"/>
      <c r="C75" s="307" t="s">
        <v>1</v>
      </c>
      <c r="E75" s="311"/>
      <c r="F75" s="27"/>
    </row>
    <row r="76" spans="1:6" ht="15" thickBot="1" x14ac:dyDescent="0.4">
      <c r="E76" s="311"/>
    </row>
    <row r="77" spans="1:6" ht="15" thickBot="1" x14ac:dyDescent="0.4">
      <c r="A77" s="23" t="s">
        <v>8</v>
      </c>
      <c r="B77" s="11"/>
      <c r="C77" s="11"/>
      <c r="E77" s="311"/>
    </row>
    <row r="78" spans="1:6" x14ac:dyDescent="0.35">
      <c r="A78" s="10" t="s">
        <v>7</v>
      </c>
      <c r="B78" s="24"/>
      <c r="C78" s="307" t="s">
        <v>1</v>
      </c>
      <c r="E78" s="311" t="s">
        <v>26</v>
      </c>
      <c r="F78" s="307" t="s">
        <v>1</v>
      </c>
    </row>
    <row r="79" spans="1:6" ht="15" thickBot="1" x14ac:dyDescent="0.4">
      <c r="A79" s="28" t="s">
        <v>25</v>
      </c>
      <c r="B79" s="25"/>
      <c r="C79" s="307" t="s">
        <v>1</v>
      </c>
      <c r="E79" s="311"/>
    </row>
    <row r="80" spans="1:6" ht="15" thickBot="1" x14ac:dyDescent="0.4">
      <c r="A80" s="9"/>
      <c r="B80" s="13"/>
      <c r="C80" s="307" t="s">
        <v>1</v>
      </c>
      <c r="E80" s="311"/>
    </row>
    <row r="81" spans="1:6" x14ac:dyDescent="0.35">
      <c r="A81" s="6" t="s">
        <v>27</v>
      </c>
      <c r="B81" s="14">
        <v>0.05</v>
      </c>
      <c r="C81" s="307" t="s">
        <v>1</v>
      </c>
      <c r="E81" s="311"/>
    </row>
    <row r="82" spans="1:6" x14ac:dyDescent="0.35">
      <c r="A82" s="7" t="s">
        <v>28</v>
      </c>
      <c r="B82" s="15">
        <v>0.05</v>
      </c>
      <c r="C82" s="307" t="s">
        <v>1</v>
      </c>
      <c r="E82" s="311"/>
    </row>
    <row r="83" spans="1:6" ht="15" thickBot="1" x14ac:dyDescent="0.4">
      <c r="A83" s="16" t="s">
        <v>29</v>
      </c>
      <c r="B83" s="17">
        <v>0.05</v>
      </c>
      <c r="C83" s="307" t="s">
        <v>1</v>
      </c>
      <c r="E83" s="311"/>
    </row>
    <row r="84" spans="1:6" ht="15" thickBot="1" x14ac:dyDescent="0.4">
      <c r="A84" s="18"/>
      <c r="B84" s="19"/>
      <c r="C84" s="307" t="s">
        <v>1</v>
      </c>
      <c r="E84" s="311"/>
    </row>
    <row r="85" spans="1:6" ht="15" thickBot="1" x14ac:dyDescent="0.4">
      <c r="A85" s="20" t="s">
        <v>30</v>
      </c>
      <c r="B85" s="21">
        <v>7.4999999999999997E-2</v>
      </c>
      <c r="C85" s="307" t="s">
        <v>1</v>
      </c>
      <c r="E85" s="311"/>
    </row>
    <row r="86" spans="1:6" ht="15" thickBot="1" x14ac:dyDescent="0.4">
      <c r="A86" s="36" t="s">
        <v>31</v>
      </c>
      <c r="B86" s="37"/>
      <c r="C86" s="307" t="s">
        <v>1</v>
      </c>
      <c r="E86" s="311"/>
      <c r="F86" s="27"/>
    </row>
    <row r="87" spans="1:6" ht="15" thickBot="1" x14ac:dyDescent="0.4">
      <c r="A87" s="30"/>
      <c r="B87" s="32"/>
      <c r="C87" s="33"/>
      <c r="E87" s="311"/>
    </row>
    <row r="88" spans="1:6" ht="15" thickBot="1" x14ac:dyDescent="0.4">
      <c r="A88" s="23" t="s">
        <v>9</v>
      </c>
      <c r="B88" s="11"/>
      <c r="C88" s="11"/>
      <c r="E88" s="311" t="s">
        <v>26</v>
      </c>
      <c r="F88" s="307" t="s">
        <v>1</v>
      </c>
    </row>
    <row r="89" spans="1:6" x14ac:dyDescent="0.35">
      <c r="A89" s="10" t="s">
        <v>9</v>
      </c>
      <c r="B89" s="24">
        <v>1</v>
      </c>
      <c r="C89" s="307" t="s">
        <v>1</v>
      </c>
      <c r="E89" s="311"/>
      <c r="F89" s="307" t="s">
        <v>1</v>
      </c>
    </row>
    <row r="90" spans="1:6" x14ac:dyDescent="0.35">
      <c r="A90" s="28" t="s">
        <v>25</v>
      </c>
      <c r="B90" s="29"/>
      <c r="C90" s="307" t="s">
        <v>1</v>
      </c>
      <c r="E90" s="311" t="s">
        <v>32</v>
      </c>
      <c r="F90" s="307" t="s">
        <v>1</v>
      </c>
    </row>
    <row r="91" spans="1:6" ht="15" thickBot="1" x14ac:dyDescent="0.4">
      <c r="A91" s="8"/>
      <c r="B91" s="25"/>
      <c r="C91" s="307" t="s">
        <v>1</v>
      </c>
      <c r="E91" s="311" t="s">
        <v>33</v>
      </c>
      <c r="F91" s="307" t="s">
        <v>1</v>
      </c>
    </row>
    <row r="92" spans="1:6" x14ac:dyDescent="0.35">
      <c r="A92" s="6" t="s">
        <v>27</v>
      </c>
      <c r="B92" s="14">
        <v>0.15</v>
      </c>
      <c r="C92" s="307" t="s">
        <v>1</v>
      </c>
      <c r="E92" s="38" t="s">
        <v>33</v>
      </c>
      <c r="F92" s="307" t="s">
        <v>1</v>
      </c>
    </row>
    <row r="93" spans="1:6" x14ac:dyDescent="0.35">
      <c r="A93" s="7" t="s">
        <v>28</v>
      </c>
      <c r="B93" s="15">
        <v>0.15</v>
      </c>
      <c r="C93" s="307" t="s">
        <v>1</v>
      </c>
      <c r="F93" s="27"/>
    </row>
    <row r="94" spans="1:6" ht="15" thickBot="1" x14ac:dyDescent="0.4">
      <c r="A94" s="16" t="s">
        <v>29</v>
      </c>
      <c r="B94" s="17">
        <v>0.15</v>
      </c>
      <c r="C94" s="307" t="s">
        <v>1</v>
      </c>
      <c r="E94" s="307" t="s">
        <v>1</v>
      </c>
    </row>
    <row r="95" spans="1:6" ht="15" thickBot="1" x14ac:dyDescent="0.4">
      <c r="A95" s="18"/>
      <c r="B95" s="19"/>
      <c r="C95" s="307" t="s">
        <v>1</v>
      </c>
    </row>
    <row r="96" spans="1:6" ht="15" thickBot="1" x14ac:dyDescent="0.4">
      <c r="A96" s="20" t="s">
        <v>30</v>
      </c>
      <c r="B96" s="21">
        <v>7.4999999999999997E-2</v>
      </c>
      <c r="C96" s="307" t="s">
        <v>1</v>
      </c>
    </row>
    <row r="97" spans="1:3" x14ac:dyDescent="0.35">
      <c r="A97" s="5" t="s">
        <v>31</v>
      </c>
      <c r="B97" s="22"/>
      <c r="C97" s="307" t="s">
        <v>1</v>
      </c>
    </row>
    <row r="115" spans="1:6" ht="15" thickBot="1" x14ac:dyDescent="0.4"/>
    <row r="116" spans="1:6" ht="15" thickBot="1" x14ac:dyDescent="0.4">
      <c r="A116" s="23" t="s">
        <v>10</v>
      </c>
      <c r="B116" s="11"/>
      <c r="C116" s="11"/>
    </row>
    <row r="117" spans="1:6" x14ac:dyDescent="0.35">
      <c r="A117" s="10" t="s">
        <v>34</v>
      </c>
      <c r="B117" s="24"/>
      <c r="C117" s="307" t="s">
        <v>1</v>
      </c>
      <c r="E117" s="38" t="s">
        <v>26</v>
      </c>
      <c r="F117" s="307" t="s">
        <v>1</v>
      </c>
    </row>
    <row r="118" spans="1:6" x14ac:dyDescent="0.35">
      <c r="A118" s="28" t="s">
        <v>25</v>
      </c>
      <c r="B118" s="29"/>
      <c r="C118" s="307" t="s">
        <v>1</v>
      </c>
    </row>
    <row r="119" spans="1:6" ht="15" thickBot="1" x14ac:dyDescent="0.4">
      <c r="A119" s="8"/>
      <c r="B119" s="25"/>
      <c r="C119" s="307" t="s">
        <v>1</v>
      </c>
      <c r="E119" s="307" t="s">
        <v>1</v>
      </c>
    </row>
    <row r="120" spans="1:6" x14ac:dyDescent="0.35">
      <c r="A120" s="6" t="s">
        <v>27</v>
      </c>
      <c r="B120" s="14">
        <v>0.15</v>
      </c>
      <c r="C120" s="307" t="s">
        <v>1</v>
      </c>
    </row>
    <row r="121" spans="1:6" x14ac:dyDescent="0.35">
      <c r="A121" s="7" t="s">
        <v>28</v>
      </c>
      <c r="B121" s="15">
        <v>0.15</v>
      </c>
      <c r="C121" s="307" t="s">
        <v>1</v>
      </c>
    </row>
    <row r="122" spans="1:6" ht="15" thickBot="1" x14ac:dyDescent="0.4">
      <c r="A122" s="16" t="s">
        <v>29</v>
      </c>
      <c r="B122" s="17">
        <v>0.15</v>
      </c>
      <c r="C122" s="307" t="s">
        <v>1</v>
      </c>
    </row>
    <row r="123" spans="1:6" ht="15" thickBot="1" x14ac:dyDescent="0.4">
      <c r="A123" s="18"/>
      <c r="B123" s="19"/>
      <c r="C123" s="307" t="s">
        <v>1</v>
      </c>
    </row>
    <row r="124" spans="1:6" ht="15" thickBot="1" x14ac:dyDescent="0.4">
      <c r="A124" s="20" t="s">
        <v>30</v>
      </c>
      <c r="B124" s="21">
        <v>7.4999999999999997E-2</v>
      </c>
      <c r="C124" s="307" t="s">
        <v>1</v>
      </c>
    </row>
    <row r="125" spans="1:6" x14ac:dyDescent="0.35">
      <c r="A125" s="5" t="s">
        <v>31</v>
      </c>
      <c r="B125" s="22"/>
      <c r="C125" s="307" t="s">
        <v>1</v>
      </c>
    </row>
    <row r="128" spans="1:6" x14ac:dyDescent="0.35">
      <c r="A128" s="31"/>
      <c r="B128" s="11"/>
      <c r="C128" s="11"/>
    </row>
    <row r="129" spans="1:5" x14ac:dyDescent="0.35">
      <c r="A129" s="30"/>
      <c r="B129" s="32"/>
      <c r="C129" s="47"/>
      <c r="E129" s="38"/>
    </row>
    <row r="130" spans="1:5" x14ac:dyDescent="0.35">
      <c r="A130" s="30"/>
      <c r="B130" s="32"/>
      <c r="C130" s="48"/>
    </row>
    <row r="131" spans="1:5" x14ac:dyDescent="0.35">
      <c r="A131" s="30"/>
      <c r="B131" s="32"/>
      <c r="C131" s="33"/>
    </row>
    <row r="132" spans="1:5" x14ac:dyDescent="0.35">
      <c r="A132" s="30"/>
      <c r="B132" s="34"/>
      <c r="C132" s="4"/>
    </row>
    <row r="133" spans="1:5" x14ac:dyDescent="0.35">
      <c r="A133" s="30"/>
      <c r="B133" s="34"/>
      <c r="C133" s="4"/>
    </row>
    <row r="134" spans="1:5" x14ac:dyDescent="0.35">
      <c r="A134" s="30"/>
      <c r="B134" s="34"/>
      <c r="C134" s="4"/>
    </row>
    <row r="135" spans="1:5" x14ac:dyDescent="0.35">
      <c r="A135" s="30"/>
      <c r="B135" s="35"/>
      <c r="C135" s="33"/>
    </row>
    <row r="136" spans="1:5" x14ac:dyDescent="0.35">
      <c r="A136" s="30"/>
      <c r="B136" s="34"/>
      <c r="C136" s="4"/>
    </row>
    <row r="137" spans="1:5" x14ac:dyDescent="0.35">
      <c r="A137" s="5"/>
      <c r="B137" s="22"/>
      <c r="C137" s="1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C7DC5-FEEF-4434-AEC4-365A511E6DFD}">
  <dimension ref="A1:G94"/>
  <sheetViews>
    <sheetView topLeftCell="A49" workbookViewId="0">
      <selection activeCell="E94" sqref="E94"/>
    </sheetView>
  </sheetViews>
  <sheetFormatPr defaultRowHeight="14.5" x14ac:dyDescent="0.35"/>
  <cols>
    <col min="1" max="1" width="55.453125" customWidth="1"/>
    <col min="4" max="4" width="9.81640625" bestFit="1" customWidth="1"/>
    <col min="5" max="5" width="10.81640625" bestFit="1" customWidth="1"/>
    <col min="7" max="7" width="9.81640625" bestFit="1" customWidth="1"/>
  </cols>
  <sheetData>
    <row r="1" spans="1:7" x14ac:dyDescent="0.35">
      <c r="A1" t="s">
        <v>35</v>
      </c>
    </row>
    <row r="2" spans="1:7" x14ac:dyDescent="0.35">
      <c r="A2" t="s">
        <v>36</v>
      </c>
    </row>
    <row r="3" spans="1:7" x14ac:dyDescent="0.35">
      <c r="A3" t="s">
        <v>37</v>
      </c>
      <c r="B3">
        <v>1</v>
      </c>
      <c r="C3" t="s">
        <v>38</v>
      </c>
      <c r="D3" s="1">
        <v>82645.38</v>
      </c>
      <c r="E3" s="1">
        <f>D3*B3</f>
        <v>82645.38</v>
      </c>
      <c r="G3" s="1"/>
    </row>
    <row r="4" spans="1:7" x14ac:dyDescent="0.35">
      <c r="A4" t="s">
        <v>39</v>
      </c>
      <c r="D4" s="1"/>
      <c r="E4" s="1"/>
    </row>
    <row r="5" spans="1:7" x14ac:dyDescent="0.35">
      <c r="A5" t="s">
        <v>40</v>
      </c>
      <c r="D5" s="1"/>
      <c r="E5" s="1"/>
    </row>
    <row r="6" spans="1:7" x14ac:dyDescent="0.35">
      <c r="A6" t="s">
        <v>41</v>
      </c>
      <c r="B6">
        <v>1</v>
      </c>
      <c r="C6" t="s">
        <v>38</v>
      </c>
      <c r="D6" s="1">
        <v>49152.030599999998</v>
      </c>
      <c r="E6" s="1">
        <f t="shared" ref="E6:E16" si="0">D6*B6</f>
        <v>49152.030599999998</v>
      </c>
    </row>
    <row r="7" spans="1:7" x14ac:dyDescent="0.35">
      <c r="A7" t="s">
        <v>39</v>
      </c>
      <c r="D7" s="1"/>
      <c r="E7" s="1"/>
    </row>
    <row r="8" spans="1:7" x14ac:dyDescent="0.35">
      <c r="A8" t="s">
        <v>42</v>
      </c>
      <c r="D8" s="1"/>
      <c r="E8" s="1"/>
    </row>
    <row r="9" spans="1:7" x14ac:dyDescent="0.35">
      <c r="A9" t="s">
        <v>43</v>
      </c>
      <c r="B9">
        <v>1</v>
      </c>
      <c r="C9" t="s">
        <v>38</v>
      </c>
      <c r="D9" s="1">
        <v>1961.6917500000002</v>
      </c>
      <c r="E9" s="1">
        <f t="shared" si="0"/>
        <v>1961.6917500000002</v>
      </c>
      <c r="G9" s="1"/>
    </row>
    <row r="10" spans="1:7" x14ac:dyDescent="0.35">
      <c r="A10" t="s">
        <v>39</v>
      </c>
      <c r="D10" s="1"/>
      <c r="E10" s="1"/>
    </row>
    <row r="11" spans="1:7" x14ac:dyDescent="0.35">
      <c r="A11" t="s">
        <v>44</v>
      </c>
      <c r="D11" s="1"/>
      <c r="E11" s="1"/>
    </row>
    <row r="12" spans="1:7" x14ac:dyDescent="0.35">
      <c r="A12" t="s">
        <v>45</v>
      </c>
      <c r="B12">
        <v>1</v>
      </c>
      <c r="C12" t="s">
        <v>38</v>
      </c>
      <c r="D12" s="1">
        <v>29639.925200000001</v>
      </c>
      <c r="E12" s="1">
        <f t="shared" si="0"/>
        <v>29639.925200000001</v>
      </c>
    </row>
    <row r="13" spans="1:7" x14ac:dyDescent="0.35">
      <c r="A13" t="s">
        <v>39</v>
      </c>
      <c r="D13" s="1"/>
      <c r="E13" s="1"/>
    </row>
    <row r="14" spans="1:7" x14ac:dyDescent="0.35">
      <c r="A14" t="s">
        <v>46</v>
      </c>
      <c r="D14" s="1"/>
      <c r="E14" s="1"/>
    </row>
    <row r="15" spans="1:7" x14ac:dyDescent="0.35">
      <c r="A15" t="s">
        <v>47</v>
      </c>
      <c r="B15">
        <v>64</v>
      </c>
      <c r="C15" t="s">
        <v>48</v>
      </c>
      <c r="D15" s="1">
        <v>271.91000000000003</v>
      </c>
      <c r="E15" s="1">
        <f t="shared" si="0"/>
        <v>17402.240000000002</v>
      </c>
    </row>
    <row r="16" spans="1:7" x14ac:dyDescent="0.35">
      <c r="A16" t="s">
        <v>49</v>
      </c>
      <c r="B16">
        <v>96</v>
      </c>
      <c r="C16" t="s">
        <v>48</v>
      </c>
      <c r="D16" s="1">
        <v>271.91000000000003</v>
      </c>
      <c r="E16" s="1">
        <f t="shared" si="0"/>
        <v>26103.360000000001</v>
      </c>
    </row>
    <row r="17" spans="1:5" x14ac:dyDescent="0.35">
      <c r="E17" s="1">
        <f>SUM(E3:E16)</f>
        <v>206904.62754999998</v>
      </c>
    </row>
    <row r="18" spans="1:5" x14ac:dyDescent="0.35">
      <c r="A18" t="s">
        <v>50</v>
      </c>
    </row>
    <row r="19" spans="1:5" x14ac:dyDescent="0.35">
      <c r="A19" t="s">
        <v>36</v>
      </c>
    </row>
    <row r="20" spans="1:5" x14ac:dyDescent="0.35">
      <c r="A20" t="s">
        <v>51</v>
      </c>
      <c r="B20">
        <v>1</v>
      </c>
      <c r="C20" t="s">
        <v>38</v>
      </c>
      <c r="D20" s="1">
        <v>49760.1875</v>
      </c>
      <c r="E20" s="1">
        <f>B20*D20</f>
        <v>49760.1875</v>
      </c>
    </row>
    <row r="21" spans="1:5" x14ac:dyDescent="0.35">
      <c r="A21" t="s">
        <v>39</v>
      </c>
      <c r="D21" s="1"/>
      <c r="E21" s="1">
        <f t="shared" ref="E21:E33" si="1">B21*D21</f>
        <v>0</v>
      </c>
    </row>
    <row r="22" spans="1:5" x14ac:dyDescent="0.35">
      <c r="A22" t="s">
        <v>40</v>
      </c>
      <c r="D22" s="1"/>
      <c r="E22" s="1">
        <f t="shared" si="1"/>
        <v>0</v>
      </c>
    </row>
    <row r="23" spans="1:5" x14ac:dyDescent="0.35">
      <c r="A23" t="s">
        <v>52</v>
      </c>
      <c r="B23">
        <v>1</v>
      </c>
      <c r="C23" t="s">
        <v>38</v>
      </c>
      <c r="D23" s="1">
        <v>29639.925200000001</v>
      </c>
      <c r="E23" s="1">
        <f t="shared" si="1"/>
        <v>29639.925200000001</v>
      </c>
    </row>
    <row r="24" spans="1:5" x14ac:dyDescent="0.35">
      <c r="A24" t="s">
        <v>39</v>
      </c>
      <c r="D24" s="1"/>
      <c r="E24" s="1">
        <f t="shared" si="1"/>
        <v>0</v>
      </c>
    </row>
    <row r="25" spans="1:5" x14ac:dyDescent="0.35">
      <c r="A25" t="s">
        <v>42</v>
      </c>
      <c r="D25" s="1"/>
      <c r="E25" s="1">
        <f t="shared" si="1"/>
        <v>0</v>
      </c>
    </row>
    <row r="26" spans="1:5" x14ac:dyDescent="0.35">
      <c r="A26" t="s">
        <v>53</v>
      </c>
      <c r="B26">
        <v>4</v>
      </c>
      <c r="C26" t="s">
        <v>38</v>
      </c>
      <c r="D26" s="1">
        <v>1453.105</v>
      </c>
      <c r="E26" s="1">
        <f t="shared" si="1"/>
        <v>5812.42</v>
      </c>
    </row>
    <row r="27" spans="1:5" x14ac:dyDescent="0.35">
      <c r="A27" t="s">
        <v>39</v>
      </c>
      <c r="D27" s="1"/>
      <c r="E27" s="1">
        <f t="shared" si="1"/>
        <v>0</v>
      </c>
    </row>
    <row r="28" spans="1:5" x14ac:dyDescent="0.35">
      <c r="A28" t="s">
        <v>44</v>
      </c>
      <c r="D28" s="1"/>
      <c r="E28" s="1">
        <f t="shared" si="1"/>
        <v>0</v>
      </c>
    </row>
    <row r="29" spans="1:5" x14ac:dyDescent="0.35">
      <c r="A29" t="s">
        <v>54</v>
      </c>
      <c r="B29">
        <v>1</v>
      </c>
      <c r="C29" t="s">
        <v>38</v>
      </c>
      <c r="D29" s="1">
        <v>8518.4</v>
      </c>
      <c r="E29" s="1">
        <f t="shared" si="1"/>
        <v>8518.4</v>
      </c>
    </row>
    <row r="30" spans="1:5" x14ac:dyDescent="0.35">
      <c r="A30" t="s">
        <v>39</v>
      </c>
      <c r="D30" s="1"/>
      <c r="E30" s="1">
        <f t="shared" si="1"/>
        <v>0</v>
      </c>
    </row>
    <row r="31" spans="1:5" x14ac:dyDescent="0.35">
      <c r="A31" t="s">
        <v>46</v>
      </c>
      <c r="D31" s="1"/>
      <c r="E31" s="1">
        <f t="shared" si="1"/>
        <v>0</v>
      </c>
    </row>
    <row r="32" spans="1:5" x14ac:dyDescent="0.35">
      <c r="A32" t="s">
        <v>55</v>
      </c>
      <c r="B32">
        <v>48</v>
      </c>
      <c r="C32" t="s">
        <v>48</v>
      </c>
      <c r="D32" s="1">
        <v>271.91000000000003</v>
      </c>
      <c r="E32" s="1">
        <f t="shared" si="1"/>
        <v>13051.68</v>
      </c>
    </row>
    <row r="33" spans="1:5" x14ac:dyDescent="0.35">
      <c r="A33" t="s">
        <v>56</v>
      </c>
      <c r="B33">
        <v>64</v>
      </c>
      <c r="C33" t="s">
        <v>48</v>
      </c>
      <c r="D33" s="1">
        <v>271.91000000000003</v>
      </c>
      <c r="E33" s="1">
        <f t="shared" si="1"/>
        <v>17402.240000000002</v>
      </c>
    </row>
    <row r="34" spans="1:5" x14ac:dyDescent="0.35">
      <c r="E34" s="1">
        <f>SUM(E20:E33)</f>
        <v>124184.8527</v>
      </c>
    </row>
    <row r="36" spans="1:5" x14ac:dyDescent="0.35">
      <c r="A36" t="s">
        <v>57</v>
      </c>
      <c r="B36">
        <v>0</v>
      </c>
      <c r="C36" t="s">
        <v>39</v>
      </c>
      <c r="D36">
        <v>0</v>
      </c>
      <c r="E36">
        <v>0</v>
      </c>
    </row>
    <row r="37" spans="1:5" x14ac:dyDescent="0.35">
      <c r="A37" t="s">
        <v>39</v>
      </c>
      <c r="B37">
        <v>0</v>
      </c>
      <c r="C37" t="s">
        <v>39</v>
      </c>
      <c r="D37">
        <v>0</v>
      </c>
      <c r="E37">
        <v>0</v>
      </c>
    </row>
    <row r="38" spans="1:5" x14ac:dyDescent="0.35">
      <c r="A38" t="s">
        <v>36</v>
      </c>
      <c r="B38">
        <v>0</v>
      </c>
      <c r="C38" t="s">
        <v>39</v>
      </c>
      <c r="D38">
        <v>0</v>
      </c>
      <c r="E38">
        <v>0</v>
      </c>
    </row>
    <row r="39" spans="1:5" x14ac:dyDescent="0.35">
      <c r="A39" t="s">
        <v>58</v>
      </c>
      <c r="B39">
        <v>1</v>
      </c>
      <c r="C39" t="s">
        <v>38</v>
      </c>
      <c r="D39">
        <v>42209.3125</v>
      </c>
      <c r="E39">
        <f>B39*D39</f>
        <v>42209.3125</v>
      </c>
    </row>
    <row r="40" spans="1:5" x14ac:dyDescent="0.35">
      <c r="A40" t="s">
        <v>39</v>
      </c>
      <c r="B40">
        <v>0</v>
      </c>
      <c r="C40" t="s">
        <v>39</v>
      </c>
      <c r="D40">
        <v>0</v>
      </c>
      <c r="E40">
        <f t="shared" ref="E40:E52" si="2">B40*D40</f>
        <v>0</v>
      </c>
    </row>
    <row r="41" spans="1:5" x14ac:dyDescent="0.35">
      <c r="A41" t="s">
        <v>44</v>
      </c>
      <c r="B41">
        <v>0</v>
      </c>
      <c r="C41" t="s">
        <v>39</v>
      </c>
      <c r="D41">
        <v>0</v>
      </c>
      <c r="E41">
        <f t="shared" si="2"/>
        <v>0</v>
      </c>
    </row>
    <row r="42" spans="1:5" x14ac:dyDescent="0.35">
      <c r="A42" t="s">
        <v>59</v>
      </c>
      <c r="B42">
        <v>1</v>
      </c>
      <c r="C42" t="s">
        <v>38</v>
      </c>
      <c r="D42" s="1">
        <v>29639.925200000001</v>
      </c>
      <c r="E42">
        <f t="shared" si="2"/>
        <v>29639.925200000001</v>
      </c>
    </row>
    <row r="43" spans="1:5" x14ac:dyDescent="0.35">
      <c r="A43" t="s">
        <v>39</v>
      </c>
      <c r="B43">
        <v>0</v>
      </c>
      <c r="C43" t="s">
        <v>39</v>
      </c>
      <c r="D43">
        <v>0</v>
      </c>
      <c r="E43">
        <f t="shared" si="2"/>
        <v>0</v>
      </c>
    </row>
    <row r="44" spans="1:5" x14ac:dyDescent="0.35">
      <c r="A44" t="s">
        <v>40</v>
      </c>
      <c r="B44">
        <v>0</v>
      </c>
      <c r="C44" t="s">
        <v>39</v>
      </c>
      <c r="D44">
        <v>0</v>
      </c>
      <c r="E44">
        <f t="shared" si="2"/>
        <v>0</v>
      </c>
    </row>
    <row r="45" spans="1:5" x14ac:dyDescent="0.35">
      <c r="A45" t="s">
        <v>39</v>
      </c>
      <c r="B45">
        <v>0</v>
      </c>
      <c r="C45" t="s">
        <v>39</v>
      </c>
      <c r="D45">
        <v>0</v>
      </c>
      <c r="E45">
        <f t="shared" si="2"/>
        <v>0</v>
      </c>
    </row>
    <row r="46" spans="1:5" x14ac:dyDescent="0.35">
      <c r="A46" t="s">
        <v>60</v>
      </c>
      <c r="B46">
        <v>1</v>
      </c>
      <c r="C46" t="s">
        <v>38</v>
      </c>
      <c r="D46">
        <v>20833.223000000002</v>
      </c>
      <c r="E46">
        <f t="shared" si="2"/>
        <v>20833.223000000002</v>
      </c>
    </row>
    <row r="47" spans="1:5" x14ac:dyDescent="0.35">
      <c r="A47" t="s">
        <v>39</v>
      </c>
      <c r="B47">
        <v>0</v>
      </c>
      <c r="C47" t="s">
        <v>39</v>
      </c>
      <c r="D47">
        <v>0</v>
      </c>
      <c r="E47">
        <f t="shared" si="2"/>
        <v>0</v>
      </c>
    </row>
    <row r="48" spans="1:5" x14ac:dyDescent="0.35">
      <c r="A48" t="s">
        <v>42</v>
      </c>
      <c r="B48">
        <v>0</v>
      </c>
      <c r="C48" t="s">
        <v>39</v>
      </c>
      <c r="D48">
        <v>0</v>
      </c>
      <c r="E48">
        <f t="shared" si="2"/>
        <v>0</v>
      </c>
    </row>
    <row r="49" spans="1:5" x14ac:dyDescent="0.35">
      <c r="A49" t="s">
        <v>43</v>
      </c>
      <c r="B49">
        <v>1</v>
      </c>
      <c r="C49" t="s">
        <v>38</v>
      </c>
      <c r="D49">
        <v>1453.105</v>
      </c>
      <c r="E49">
        <f t="shared" si="2"/>
        <v>1453.105</v>
      </c>
    </row>
    <row r="50" spans="1:5" x14ac:dyDescent="0.35">
      <c r="A50" t="s">
        <v>39</v>
      </c>
      <c r="B50">
        <v>0</v>
      </c>
      <c r="C50" t="s">
        <v>39</v>
      </c>
      <c r="D50">
        <v>0</v>
      </c>
      <c r="E50">
        <f t="shared" si="2"/>
        <v>0</v>
      </c>
    </row>
    <row r="51" spans="1:5" x14ac:dyDescent="0.35">
      <c r="A51" t="s">
        <v>46</v>
      </c>
      <c r="B51">
        <v>0</v>
      </c>
      <c r="C51" t="s">
        <v>39</v>
      </c>
      <c r="D51">
        <v>0</v>
      </c>
      <c r="E51">
        <f t="shared" si="2"/>
        <v>0</v>
      </c>
    </row>
    <row r="52" spans="1:5" x14ac:dyDescent="0.35">
      <c r="A52" t="s">
        <v>61</v>
      </c>
      <c r="B52">
        <v>1</v>
      </c>
      <c r="C52" t="s">
        <v>38</v>
      </c>
      <c r="D52">
        <v>19577.52</v>
      </c>
      <c r="E52">
        <f t="shared" si="2"/>
        <v>19577.52</v>
      </c>
    </row>
    <row r="53" spans="1:5" x14ac:dyDescent="0.35">
      <c r="A53" t="s">
        <v>39</v>
      </c>
      <c r="B53">
        <v>0</v>
      </c>
      <c r="C53" t="s">
        <v>39</v>
      </c>
      <c r="D53">
        <v>0</v>
      </c>
      <c r="E53">
        <v>0</v>
      </c>
    </row>
    <row r="54" spans="1:5" x14ac:dyDescent="0.35">
      <c r="A54">
        <f>SUM(1:18)</f>
        <v>577916.1026499999</v>
      </c>
      <c r="B54">
        <v>0</v>
      </c>
      <c r="C54" t="s">
        <v>39</v>
      </c>
      <c r="D54">
        <v>0</v>
      </c>
      <c r="E54">
        <f>SUM(E36:E53)</f>
        <v>113713.0857</v>
      </c>
    </row>
    <row r="56" spans="1:5" x14ac:dyDescent="0.35">
      <c r="A56" t="s">
        <v>62</v>
      </c>
      <c r="B56">
        <v>0</v>
      </c>
      <c r="C56" t="s">
        <v>39</v>
      </c>
      <c r="D56">
        <v>0</v>
      </c>
      <c r="E56">
        <v>0</v>
      </c>
    </row>
    <row r="57" spans="1:5" x14ac:dyDescent="0.35">
      <c r="A57" t="s">
        <v>39</v>
      </c>
      <c r="B57">
        <v>0</v>
      </c>
      <c r="C57" t="s">
        <v>39</v>
      </c>
      <c r="D57">
        <v>0</v>
      </c>
      <c r="E57">
        <v>0</v>
      </c>
    </row>
    <row r="58" spans="1:5" x14ac:dyDescent="0.35">
      <c r="A58" t="s">
        <v>39</v>
      </c>
      <c r="B58">
        <v>0</v>
      </c>
      <c r="C58" t="s">
        <v>39</v>
      </c>
      <c r="D58">
        <v>0</v>
      </c>
      <c r="E58">
        <v>0</v>
      </c>
    </row>
    <row r="59" spans="1:5" x14ac:dyDescent="0.35">
      <c r="A59" t="s">
        <v>36</v>
      </c>
      <c r="B59">
        <v>0</v>
      </c>
      <c r="C59" t="s">
        <v>39</v>
      </c>
      <c r="D59">
        <v>0</v>
      </c>
      <c r="E59">
        <v>0</v>
      </c>
    </row>
    <row r="60" spans="1:5" x14ac:dyDescent="0.35">
      <c r="A60" t="s">
        <v>63</v>
      </c>
      <c r="B60">
        <v>1</v>
      </c>
      <c r="C60" t="s">
        <v>38</v>
      </c>
      <c r="D60">
        <v>81978.3125</v>
      </c>
      <c r="E60">
        <f>D60*B60</f>
        <v>81978.3125</v>
      </c>
    </row>
    <row r="61" spans="1:5" x14ac:dyDescent="0.35">
      <c r="A61" t="s">
        <v>39</v>
      </c>
      <c r="B61">
        <v>0</v>
      </c>
      <c r="C61" t="s">
        <v>39</v>
      </c>
      <c r="D61">
        <v>0</v>
      </c>
      <c r="E61">
        <f t="shared" ref="E61:E75" si="3">D61*B61</f>
        <v>0</v>
      </c>
    </row>
    <row r="62" spans="1:5" x14ac:dyDescent="0.35">
      <c r="A62" t="s">
        <v>40</v>
      </c>
      <c r="B62">
        <v>0</v>
      </c>
      <c r="C62" t="s">
        <v>39</v>
      </c>
      <c r="D62">
        <v>0</v>
      </c>
      <c r="E62">
        <f t="shared" si="3"/>
        <v>0</v>
      </c>
    </row>
    <row r="63" spans="1:5" x14ac:dyDescent="0.35">
      <c r="A63" t="s">
        <v>39</v>
      </c>
      <c r="B63">
        <v>0</v>
      </c>
      <c r="C63" t="s">
        <v>39</v>
      </c>
      <c r="D63">
        <v>0</v>
      </c>
      <c r="E63">
        <f t="shared" si="3"/>
        <v>0</v>
      </c>
    </row>
    <row r="64" spans="1:5" x14ac:dyDescent="0.35">
      <c r="A64" t="s">
        <v>64</v>
      </c>
      <c r="B64">
        <v>1</v>
      </c>
      <c r="C64" t="s">
        <v>38</v>
      </c>
      <c r="D64">
        <v>23450.860799999999</v>
      </c>
      <c r="E64">
        <f t="shared" si="3"/>
        <v>23450.860799999999</v>
      </c>
    </row>
    <row r="65" spans="1:5" x14ac:dyDescent="0.35">
      <c r="A65" t="s">
        <v>39</v>
      </c>
      <c r="B65">
        <v>0</v>
      </c>
      <c r="C65" t="s">
        <v>39</v>
      </c>
      <c r="D65">
        <v>0</v>
      </c>
      <c r="E65">
        <f t="shared" si="3"/>
        <v>0</v>
      </c>
    </row>
    <row r="66" spans="1:5" x14ac:dyDescent="0.35">
      <c r="A66" t="s">
        <v>42</v>
      </c>
      <c r="B66">
        <v>0</v>
      </c>
      <c r="C66" t="s">
        <v>39</v>
      </c>
      <c r="D66">
        <v>0</v>
      </c>
      <c r="E66">
        <f t="shared" si="3"/>
        <v>0</v>
      </c>
    </row>
    <row r="67" spans="1:5" x14ac:dyDescent="0.35">
      <c r="A67" t="s">
        <v>65</v>
      </c>
      <c r="B67">
        <v>1</v>
      </c>
      <c r="C67" t="s">
        <v>38</v>
      </c>
      <c r="D67">
        <v>109.9691</v>
      </c>
      <c r="E67">
        <f t="shared" si="3"/>
        <v>109.9691</v>
      </c>
    </row>
    <row r="68" spans="1:5" x14ac:dyDescent="0.35">
      <c r="A68" t="s">
        <v>66</v>
      </c>
      <c r="B68">
        <v>1</v>
      </c>
      <c r="C68" t="s">
        <v>67</v>
      </c>
      <c r="D68">
        <v>44</v>
      </c>
      <c r="E68">
        <f t="shared" si="3"/>
        <v>44</v>
      </c>
    </row>
    <row r="69" spans="1:5" x14ac:dyDescent="0.35">
      <c r="A69" t="s">
        <v>39</v>
      </c>
      <c r="B69">
        <v>0</v>
      </c>
      <c r="C69" t="s">
        <v>39</v>
      </c>
      <c r="D69">
        <v>0</v>
      </c>
      <c r="E69">
        <f t="shared" si="3"/>
        <v>0</v>
      </c>
    </row>
    <row r="70" spans="1:5" x14ac:dyDescent="0.35">
      <c r="A70" t="s">
        <v>44</v>
      </c>
      <c r="B70">
        <v>0</v>
      </c>
      <c r="C70" t="s">
        <v>39</v>
      </c>
      <c r="D70">
        <v>0</v>
      </c>
      <c r="E70">
        <f t="shared" si="3"/>
        <v>0</v>
      </c>
    </row>
    <row r="71" spans="1:5" x14ac:dyDescent="0.35">
      <c r="A71" t="s">
        <v>68</v>
      </c>
      <c r="B71">
        <v>1</v>
      </c>
      <c r="C71" t="s">
        <v>38</v>
      </c>
      <c r="D71">
        <v>5135</v>
      </c>
      <c r="E71">
        <f t="shared" si="3"/>
        <v>5135</v>
      </c>
    </row>
    <row r="72" spans="1:5" x14ac:dyDescent="0.35">
      <c r="A72" t="s">
        <v>39</v>
      </c>
      <c r="B72">
        <v>0</v>
      </c>
      <c r="C72" t="s">
        <v>39</v>
      </c>
      <c r="D72">
        <v>0</v>
      </c>
      <c r="E72">
        <f t="shared" si="3"/>
        <v>0</v>
      </c>
    </row>
    <row r="73" spans="1:5" x14ac:dyDescent="0.35">
      <c r="A73" t="s">
        <v>46</v>
      </c>
      <c r="B73">
        <v>0</v>
      </c>
      <c r="C73" t="s">
        <v>39</v>
      </c>
      <c r="D73">
        <v>0</v>
      </c>
      <c r="E73">
        <f t="shared" si="3"/>
        <v>0</v>
      </c>
    </row>
    <row r="74" spans="1:5" x14ac:dyDescent="0.35">
      <c r="A74" t="s">
        <v>69</v>
      </c>
      <c r="B74">
        <v>64</v>
      </c>
      <c r="C74" t="s">
        <v>48</v>
      </c>
      <c r="D74">
        <v>271.91000000000003</v>
      </c>
      <c r="E74">
        <f t="shared" si="3"/>
        <v>17402.240000000002</v>
      </c>
    </row>
    <row r="75" spans="1:5" x14ac:dyDescent="0.35">
      <c r="A75" t="s">
        <v>56</v>
      </c>
      <c r="B75">
        <v>24</v>
      </c>
      <c r="C75" t="s">
        <v>48</v>
      </c>
      <c r="D75">
        <v>271.91000000000003</v>
      </c>
      <c r="E75">
        <f t="shared" si="3"/>
        <v>6525.84</v>
      </c>
    </row>
    <row r="76" spans="1:5" x14ac:dyDescent="0.35">
      <c r="E76">
        <f>SUM(E56:E75)</f>
        <v>134646.2224</v>
      </c>
    </row>
    <row r="78" spans="1:5" x14ac:dyDescent="0.35">
      <c r="A78" t="s">
        <v>70</v>
      </c>
      <c r="B78">
        <v>1</v>
      </c>
      <c r="C78" t="s">
        <v>38</v>
      </c>
      <c r="D78" s="1">
        <v>52874.95</v>
      </c>
      <c r="E78" s="1">
        <f>B78*D78</f>
        <v>52874.95</v>
      </c>
    </row>
    <row r="79" spans="1:5" x14ac:dyDescent="0.35">
      <c r="A79" t="s">
        <v>39</v>
      </c>
      <c r="B79">
        <v>0</v>
      </c>
      <c r="C79" t="s">
        <v>39</v>
      </c>
      <c r="D79" s="1">
        <v>0</v>
      </c>
      <c r="E79" s="1">
        <f t="shared" ref="E79:E93" si="4">B79*D79</f>
        <v>0</v>
      </c>
    </row>
    <row r="80" spans="1:5" x14ac:dyDescent="0.35">
      <c r="A80" t="s">
        <v>40</v>
      </c>
      <c r="B80">
        <v>0</v>
      </c>
      <c r="C80" t="s">
        <v>39</v>
      </c>
      <c r="D80" s="1">
        <v>0</v>
      </c>
      <c r="E80" s="1">
        <f t="shared" si="4"/>
        <v>0</v>
      </c>
    </row>
    <row r="81" spans="1:5" x14ac:dyDescent="0.35">
      <c r="A81" t="s">
        <v>71</v>
      </c>
      <c r="B81">
        <v>1</v>
      </c>
      <c r="C81" t="s">
        <v>38</v>
      </c>
      <c r="D81" s="1">
        <v>24985.861499999999</v>
      </c>
      <c r="E81" s="1">
        <f t="shared" si="4"/>
        <v>24985.861499999999</v>
      </c>
    </row>
    <row r="82" spans="1:5" x14ac:dyDescent="0.35">
      <c r="A82" t="s">
        <v>39</v>
      </c>
      <c r="B82">
        <v>0</v>
      </c>
      <c r="C82" t="s">
        <v>39</v>
      </c>
      <c r="D82" s="1">
        <v>0</v>
      </c>
      <c r="E82" s="1">
        <f t="shared" si="4"/>
        <v>0</v>
      </c>
    </row>
    <row r="83" spans="1:5" x14ac:dyDescent="0.35">
      <c r="A83" t="s">
        <v>42</v>
      </c>
      <c r="B83">
        <v>0</v>
      </c>
      <c r="C83" t="s">
        <v>39</v>
      </c>
      <c r="D83" s="1">
        <v>0</v>
      </c>
      <c r="E83" s="1">
        <f t="shared" si="4"/>
        <v>0</v>
      </c>
    </row>
    <row r="84" spans="1:5" x14ac:dyDescent="0.35">
      <c r="A84" t="s">
        <v>72</v>
      </c>
      <c r="B84">
        <v>1</v>
      </c>
      <c r="C84" t="s">
        <v>73</v>
      </c>
      <c r="D84" s="1">
        <v>109.9691</v>
      </c>
      <c r="E84" s="1">
        <f t="shared" si="4"/>
        <v>109.9691</v>
      </c>
    </row>
    <row r="85" spans="1:5" x14ac:dyDescent="0.35">
      <c r="A85" t="s">
        <v>66</v>
      </c>
      <c r="B85">
        <v>1</v>
      </c>
      <c r="C85" t="s">
        <v>67</v>
      </c>
      <c r="D85" s="1">
        <v>44</v>
      </c>
      <c r="E85" s="1">
        <f t="shared" si="4"/>
        <v>44</v>
      </c>
    </row>
    <row r="86" spans="1:5" x14ac:dyDescent="0.35">
      <c r="A86" t="s">
        <v>39</v>
      </c>
      <c r="B86">
        <v>0</v>
      </c>
      <c r="C86" t="s">
        <v>39</v>
      </c>
      <c r="D86" s="1">
        <v>0</v>
      </c>
      <c r="E86" s="1">
        <f t="shared" si="4"/>
        <v>0</v>
      </c>
    </row>
    <row r="87" spans="1:5" x14ac:dyDescent="0.35">
      <c r="A87" t="s">
        <v>44</v>
      </c>
      <c r="B87">
        <v>1</v>
      </c>
      <c r="C87" t="s">
        <v>39</v>
      </c>
      <c r="D87" s="1">
        <v>8135</v>
      </c>
      <c r="E87" s="1">
        <f t="shared" si="4"/>
        <v>8135</v>
      </c>
    </row>
    <row r="88" spans="1:5" x14ac:dyDescent="0.35">
      <c r="A88" t="s">
        <v>74</v>
      </c>
      <c r="D88" s="1"/>
      <c r="E88" s="1">
        <f t="shared" si="4"/>
        <v>0</v>
      </c>
    </row>
    <row r="89" spans="1:5" x14ac:dyDescent="0.35">
      <c r="A89" t="s">
        <v>75</v>
      </c>
      <c r="D89" s="1"/>
      <c r="E89" s="1">
        <f t="shared" si="4"/>
        <v>0</v>
      </c>
    </row>
    <row r="90" spans="1:5" x14ac:dyDescent="0.35">
      <c r="A90" t="s">
        <v>39</v>
      </c>
      <c r="B90">
        <v>0</v>
      </c>
      <c r="C90" t="s">
        <v>39</v>
      </c>
      <c r="D90" s="1">
        <v>0</v>
      </c>
      <c r="E90" s="1">
        <f t="shared" si="4"/>
        <v>0</v>
      </c>
    </row>
    <row r="91" spans="1:5" x14ac:dyDescent="0.35">
      <c r="A91" t="s">
        <v>46</v>
      </c>
      <c r="B91">
        <v>0</v>
      </c>
      <c r="C91" t="s">
        <v>39</v>
      </c>
      <c r="D91" s="1">
        <v>0</v>
      </c>
      <c r="E91" s="1">
        <f t="shared" si="4"/>
        <v>0</v>
      </c>
    </row>
    <row r="92" spans="1:5" x14ac:dyDescent="0.35">
      <c r="A92" t="s">
        <v>76</v>
      </c>
      <c r="B92">
        <v>96</v>
      </c>
      <c r="C92" t="s">
        <v>48</v>
      </c>
      <c r="D92" s="1">
        <v>271.91000000000003</v>
      </c>
      <c r="E92" s="1">
        <f t="shared" si="4"/>
        <v>26103.360000000001</v>
      </c>
    </row>
    <row r="93" spans="1:5" x14ac:dyDescent="0.35">
      <c r="A93" t="s">
        <v>39</v>
      </c>
      <c r="B93">
        <v>0</v>
      </c>
      <c r="C93" t="s">
        <v>39</v>
      </c>
      <c r="D93" s="1">
        <v>0</v>
      </c>
      <c r="E93" s="1">
        <f t="shared" si="4"/>
        <v>0</v>
      </c>
    </row>
    <row r="94" spans="1:5" x14ac:dyDescent="0.35">
      <c r="A94">
        <f>SUM(1:19)</f>
        <v>577916.1026499999</v>
      </c>
      <c r="B94">
        <v>0</v>
      </c>
      <c r="C94" t="s">
        <v>39</v>
      </c>
      <c r="D94">
        <v>0</v>
      </c>
      <c r="E94" s="1">
        <f>SUM(E78:E93)</f>
        <v>112253.1406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B5FDD-07B5-4184-B561-1454F5F1439F}">
  <sheetPr>
    <tabColor rgb="FFFFFF00"/>
  </sheetPr>
  <dimension ref="A2:H93"/>
  <sheetViews>
    <sheetView topLeftCell="A46" zoomScaleNormal="100" workbookViewId="0">
      <selection activeCell="G65" sqref="G65"/>
    </sheetView>
  </sheetViews>
  <sheetFormatPr defaultColWidth="8.54296875" defaultRowHeight="14.5" x14ac:dyDescent="0.35"/>
  <cols>
    <col min="1" max="1" width="58.453125" style="2" customWidth="1"/>
    <col min="2" max="2" width="9.54296875" style="2" customWidth="1"/>
    <col min="3" max="4" width="21.453125" style="2" customWidth="1"/>
    <col min="5" max="5" width="37.7265625" style="3" customWidth="1"/>
    <col min="6" max="6" width="21.453125" style="2" customWidth="1"/>
    <col min="7" max="16384" width="8.54296875" style="2"/>
  </cols>
  <sheetData>
    <row r="2" spans="1:6" ht="15" thickBot="1" x14ac:dyDescent="0.4"/>
    <row r="3" spans="1:6" ht="15" thickBot="1" x14ac:dyDescent="0.4">
      <c r="A3" s="23" t="s">
        <v>11</v>
      </c>
      <c r="B3" s="11"/>
      <c r="C3" s="11"/>
      <c r="E3" s="46" t="s">
        <v>77</v>
      </c>
      <c r="F3" s="12">
        <v>10269082.5175</v>
      </c>
    </row>
    <row r="4" spans="1:6" x14ac:dyDescent="0.35">
      <c r="A4" s="10" t="s">
        <v>34</v>
      </c>
      <c r="B4" s="24"/>
      <c r="C4" s="307" t="s">
        <v>1</v>
      </c>
    </row>
    <row r="5" spans="1:6" x14ac:dyDescent="0.35">
      <c r="A5" s="28" t="s">
        <v>25</v>
      </c>
      <c r="B5" s="29"/>
      <c r="C5" s="307" t="s">
        <v>1</v>
      </c>
      <c r="E5" s="38" t="s">
        <v>78</v>
      </c>
    </row>
    <row r="6" spans="1:6" ht="15" thickBot="1" x14ac:dyDescent="0.4">
      <c r="A6" s="8"/>
      <c r="B6" s="25"/>
      <c r="C6" s="307" t="s">
        <v>1</v>
      </c>
      <c r="E6" s="3" t="s">
        <v>79</v>
      </c>
      <c r="F6" s="4"/>
    </row>
    <row r="7" spans="1:6" x14ac:dyDescent="0.35">
      <c r="A7" s="6" t="s">
        <v>27</v>
      </c>
      <c r="B7" s="14">
        <v>0.15</v>
      </c>
      <c r="C7" s="307" t="s">
        <v>1</v>
      </c>
      <c r="E7" s="3" t="s">
        <v>80</v>
      </c>
      <c r="F7" s="4"/>
    </row>
    <row r="8" spans="1:6" x14ac:dyDescent="0.35">
      <c r="A8" s="7" t="s">
        <v>28</v>
      </c>
      <c r="B8" s="15">
        <v>0.15</v>
      </c>
      <c r="C8" s="307" t="s">
        <v>1</v>
      </c>
      <c r="F8" s="4"/>
    </row>
    <row r="9" spans="1:6" ht="15" thickBot="1" x14ac:dyDescent="0.4">
      <c r="A9" s="16" t="s">
        <v>29</v>
      </c>
      <c r="B9" s="17">
        <v>0.15</v>
      </c>
      <c r="C9" s="307" t="s">
        <v>1</v>
      </c>
    </row>
    <row r="10" spans="1:6" ht="15" thickBot="1" x14ac:dyDescent="0.4">
      <c r="A10" s="18"/>
      <c r="B10" s="19"/>
      <c r="C10" s="307" t="s">
        <v>1</v>
      </c>
    </row>
    <row r="11" spans="1:6" ht="15" thickBot="1" x14ac:dyDescent="0.4">
      <c r="A11" s="20" t="s">
        <v>30</v>
      </c>
      <c r="B11" s="21">
        <v>7.4999999999999997E-2</v>
      </c>
      <c r="C11" s="307" t="s">
        <v>1</v>
      </c>
    </row>
    <row r="12" spans="1:6" x14ac:dyDescent="0.35">
      <c r="A12" s="5" t="s">
        <v>31</v>
      </c>
      <c r="B12" s="22"/>
      <c r="C12" s="307" t="s">
        <v>1</v>
      </c>
    </row>
    <row r="15" spans="1:6" x14ac:dyDescent="0.35">
      <c r="F15" s="27"/>
    </row>
    <row r="17" spans="1:8" ht="15" thickBot="1" x14ac:dyDescent="0.4"/>
    <row r="18" spans="1:8" ht="15" thickBot="1" x14ac:dyDescent="0.4">
      <c r="A18" s="23" t="s">
        <v>12</v>
      </c>
      <c r="B18" s="11"/>
      <c r="C18" s="11"/>
    </row>
    <row r="19" spans="1:8" ht="15" thickBot="1" x14ac:dyDescent="0.4">
      <c r="A19" s="10" t="s">
        <v>12</v>
      </c>
      <c r="B19" s="24">
        <v>1</v>
      </c>
      <c r="C19" s="307" t="s">
        <v>1</v>
      </c>
      <c r="E19" s="38" t="s">
        <v>78</v>
      </c>
      <c r="F19" s="4"/>
    </row>
    <row r="20" spans="1:8" ht="15" thickBot="1" x14ac:dyDescent="0.4">
      <c r="A20" s="9"/>
      <c r="B20" s="13"/>
      <c r="C20" s="307" t="s">
        <v>1</v>
      </c>
      <c r="E20" s="3" t="s">
        <v>81</v>
      </c>
      <c r="F20" s="4"/>
    </row>
    <row r="21" spans="1:8" x14ac:dyDescent="0.35">
      <c r="A21" s="6" t="s">
        <v>27</v>
      </c>
      <c r="B21" s="14">
        <v>0.25</v>
      </c>
      <c r="C21" s="307" t="s">
        <v>1</v>
      </c>
      <c r="E21" s="3" t="s">
        <v>82</v>
      </c>
      <c r="F21" s="306"/>
      <c r="G21" s="306"/>
      <c r="H21" s="306"/>
    </row>
    <row r="22" spans="1:8" ht="14.5" customHeight="1" x14ac:dyDescent="0.35">
      <c r="A22" s="7" t="s">
        <v>28</v>
      </c>
      <c r="B22" s="15">
        <v>0.15</v>
      </c>
      <c r="C22" s="307" t="s">
        <v>1</v>
      </c>
      <c r="E22" s="3" t="s">
        <v>83</v>
      </c>
      <c r="F22" s="306"/>
      <c r="G22" s="306"/>
      <c r="H22" s="306"/>
    </row>
    <row r="23" spans="1:8" ht="15" customHeight="1" thickBot="1" x14ac:dyDescent="0.4">
      <c r="A23" s="16" t="s">
        <v>29</v>
      </c>
      <c r="B23" s="17">
        <v>0.15</v>
      </c>
      <c r="C23" s="307" t="s">
        <v>1</v>
      </c>
      <c r="E23" s="3" t="s">
        <v>84</v>
      </c>
    </row>
    <row r="24" spans="1:8" ht="15" thickBot="1" x14ac:dyDescent="0.4">
      <c r="A24" s="18"/>
      <c r="B24" s="19"/>
      <c r="C24" s="307" t="s">
        <v>1</v>
      </c>
    </row>
    <row r="25" spans="1:8" ht="15" thickBot="1" x14ac:dyDescent="0.4">
      <c r="A25" s="20" t="s">
        <v>30</v>
      </c>
      <c r="B25" s="21">
        <v>7.4999999999999997E-2</v>
      </c>
      <c r="C25" s="307" t="s">
        <v>1</v>
      </c>
    </row>
    <row r="26" spans="1:8" x14ac:dyDescent="0.35">
      <c r="A26" s="5" t="s">
        <v>31</v>
      </c>
      <c r="B26" s="22"/>
      <c r="C26" s="307" t="s">
        <v>1</v>
      </c>
    </row>
    <row r="27" spans="1:8" x14ac:dyDescent="0.35">
      <c r="F27" s="27"/>
    </row>
    <row r="29" spans="1:8" ht="15" thickBot="1" x14ac:dyDescent="0.4"/>
    <row r="30" spans="1:8" ht="15" thickBot="1" x14ac:dyDescent="0.4">
      <c r="A30" s="23" t="s">
        <v>13</v>
      </c>
      <c r="B30" s="11"/>
      <c r="C30" s="11"/>
    </row>
    <row r="31" spans="1:8" ht="15" thickBot="1" x14ac:dyDescent="0.4">
      <c r="A31" s="10" t="s">
        <v>85</v>
      </c>
      <c r="B31" s="24">
        <v>1</v>
      </c>
      <c r="C31" s="307" t="s">
        <v>1</v>
      </c>
      <c r="E31" s="38" t="s">
        <v>78</v>
      </c>
      <c r="F31" s="4"/>
    </row>
    <row r="32" spans="1:8" ht="15" thickBot="1" x14ac:dyDescent="0.4">
      <c r="A32" s="9"/>
      <c r="B32" s="13"/>
      <c r="C32" s="307" t="s">
        <v>1</v>
      </c>
      <c r="E32" s="3" t="s">
        <v>81</v>
      </c>
      <c r="F32" s="4"/>
    </row>
    <row r="33" spans="1:8" x14ac:dyDescent="0.35">
      <c r="A33" s="6" t="s">
        <v>27</v>
      </c>
      <c r="B33" s="14">
        <v>0.25</v>
      </c>
      <c r="C33" s="307" t="s">
        <v>1</v>
      </c>
      <c r="E33" s="3" t="s">
        <v>82</v>
      </c>
      <c r="F33" s="306"/>
      <c r="G33" s="306"/>
      <c r="H33" s="306"/>
    </row>
    <row r="34" spans="1:8" x14ac:dyDescent="0.35">
      <c r="A34" s="7" t="s">
        <v>28</v>
      </c>
      <c r="B34" s="15">
        <v>0.15</v>
      </c>
      <c r="C34" s="307" t="s">
        <v>1</v>
      </c>
      <c r="E34" s="3" t="s">
        <v>83</v>
      </c>
      <c r="F34" s="306"/>
      <c r="G34" s="306"/>
      <c r="H34" s="306"/>
    </row>
    <row r="35" spans="1:8" ht="15" thickBot="1" x14ac:dyDescent="0.4">
      <c r="A35" s="16" t="s">
        <v>29</v>
      </c>
      <c r="B35" s="17">
        <v>0.15</v>
      </c>
      <c r="C35" s="307" t="s">
        <v>1</v>
      </c>
      <c r="E35" s="3" t="s">
        <v>86</v>
      </c>
      <c r="F35" s="306"/>
      <c r="G35" s="306"/>
      <c r="H35" s="306"/>
    </row>
    <row r="36" spans="1:8" ht="24" customHeight="1" thickBot="1" x14ac:dyDescent="0.4">
      <c r="A36" s="18"/>
      <c r="B36" s="19"/>
      <c r="C36" s="307" t="s">
        <v>1</v>
      </c>
      <c r="E36" s="3" t="s">
        <v>87</v>
      </c>
      <c r="F36" s="306"/>
      <c r="G36" s="306"/>
      <c r="H36" s="306"/>
    </row>
    <row r="37" spans="1:8" ht="31" customHeight="1" thickBot="1" x14ac:dyDescent="0.4">
      <c r="A37" s="20" t="s">
        <v>30</v>
      </c>
      <c r="B37" s="21">
        <v>7.4999999999999997E-2</v>
      </c>
      <c r="C37" s="307" t="s">
        <v>1</v>
      </c>
      <c r="E37" s="306"/>
      <c r="F37" s="306"/>
      <c r="G37" s="306"/>
      <c r="H37" s="306"/>
    </row>
    <row r="38" spans="1:8" x14ac:dyDescent="0.35">
      <c r="A38" s="5" t="s">
        <v>31</v>
      </c>
      <c r="B38" s="22"/>
      <c r="C38" s="307" t="s">
        <v>1</v>
      </c>
    </row>
    <row r="39" spans="1:8" x14ac:dyDescent="0.35">
      <c r="A39" s="5"/>
      <c r="B39" s="22"/>
      <c r="C39" s="11"/>
      <c r="F39" s="27"/>
    </row>
    <row r="41" spans="1:8" ht="15" thickBot="1" x14ac:dyDescent="0.4"/>
    <row r="42" spans="1:8" ht="15" thickBot="1" x14ac:dyDescent="0.4">
      <c r="A42" s="23" t="s">
        <v>14</v>
      </c>
      <c r="B42" s="11"/>
      <c r="C42" s="11"/>
    </row>
    <row r="43" spans="1:8" x14ac:dyDescent="0.35">
      <c r="A43" s="10" t="s">
        <v>14</v>
      </c>
      <c r="B43" s="24"/>
      <c r="C43" s="307" t="s">
        <v>1</v>
      </c>
      <c r="E43" s="38" t="s">
        <v>26</v>
      </c>
      <c r="F43" s="4"/>
    </row>
    <row r="44" spans="1:8" ht="15" thickBot="1" x14ac:dyDescent="0.4">
      <c r="A44" s="28" t="s">
        <v>25</v>
      </c>
      <c r="B44" s="25"/>
      <c r="C44" s="307" t="s">
        <v>1</v>
      </c>
      <c r="E44" s="3" t="s">
        <v>88</v>
      </c>
      <c r="F44" s="4"/>
    </row>
    <row r="45" spans="1:8" ht="15" thickBot="1" x14ac:dyDescent="0.4">
      <c r="A45" s="9"/>
      <c r="B45" s="13"/>
      <c r="C45" s="307" t="s">
        <v>1</v>
      </c>
      <c r="E45" s="3" t="s">
        <v>89</v>
      </c>
    </row>
    <row r="46" spans="1:8" x14ac:dyDescent="0.35">
      <c r="A46" s="6" t="s">
        <v>27</v>
      </c>
      <c r="B46" s="14">
        <v>0.15</v>
      </c>
      <c r="C46" s="307" t="s">
        <v>1</v>
      </c>
    </row>
    <row r="47" spans="1:8" x14ac:dyDescent="0.35">
      <c r="A47" s="7" t="s">
        <v>28</v>
      </c>
      <c r="B47" s="15">
        <v>0.15</v>
      </c>
      <c r="C47" s="307" t="s">
        <v>1</v>
      </c>
    </row>
    <row r="48" spans="1:8" ht="15" thickBot="1" x14ac:dyDescent="0.4">
      <c r="A48" s="16" t="s">
        <v>29</v>
      </c>
      <c r="B48" s="17">
        <v>0.15</v>
      </c>
      <c r="C48" s="307" t="s">
        <v>1</v>
      </c>
    </row>
    <row r="49" spans="1:6" ht="15" thickBot="1" x14ac:dyDescent="0.4">
      <c r="A49" s="18"/>
      <c r="B49" s="19"/>
      <c r="C49" s="307" t="s">
        <v>1</v>
      </c>
    </row>
    <row r="50" spans="1:6" ht="15" thickBot="1" x14ac:dyDescent="0.4">
      <c r="A50" s="20" t="s">
        <v>30</v>
      </c>
      <c r="B50" s="21">
        <v>7.4999999999999997E-2</v>
      </c>
      <c r="C50" s="307" t="s">
        <v>1</v>
      </c>
    </row>
    <row r="51" spans="1:6" x14ac:dyDescent="0.35">
      <c r="A51" s="5" t="s">
        <v>31</v>
      </c>
      <c r="B51" s="22"/>
      <c r="C51" s="307" t="s">
        <v>1</v>
      </c>
      <c r="F51" s="27"/>
    </row>
    <row r="53" spans="1:6" ht="15" thickBot="1" x14ac:dyDescent="0.4"/>
    <row r="54" spans="1:6" ht="15" thickBot="1" x14ac:dyDescent="0.4">
      <c r="A54" s="23" t="s">
        <v>15</v>
      </c>
      <c r="B54" s="11"/>
      <c r="C54" s="11"/>
    </row>
    <row r="55" spans="1:6" x14ac:dyDescent="0.35">
      <c r="A55" s="10" t="s">
        <v>15</v>
      </c>
      <c r="B55" s="24"/>
      <c r="C55" s="307" t="s">
        <v>1</v>
      </c>
      <c r="E55" s="38" t="s">
        <v>26</v>
      </c>
      <c r="F55" s="4"/>
    </row>
    <row r="56" spans="1:6" ht="15" thickBot="1" x14ac:dyDescent="0.4">
      <c r="A56" s="28" t="s">
        <v>25</v>
      </c>
      <c r="B56" s="25"/>
      <c r="C56" s="307" t="s">
        <v>1</v>
      </c>
      <c r="E56" s="3" t="s">
        <v>90</v>
      </c>
      <c r="F56" s="4"/>
    </row>
    <row r="57" spans="1:6" ht="15" thickBot="1" x14ac:dyDescent="0.4">
      <c r="A57" s="9"/>
      <c r="B57" s="13"/>
      <c r="C57" s="307" t="s">
        <v>1</v>
      </c>
      <c r="E57" s="3" t="s">
        <v>91</v>
      </c>
    </row>
    <row r="58" spans="1:6" x14ac:dyDescent="0.35">
      <c r="A58" s="6" t="s">
        <v>27</v>
      </c>
      <c r="B58" s="14">
        <v>0.15</v>
      </c>
      <c r="C58" s="307" t="s">
        <v>1</v>
      </c>
    </row>
    <row r="59" spans="1:6" x14ac:dyDescent="0.35">
      <c r="A59" s="7" t="s">
        <v>28</v>
      </c>
      <c r="B59" s="15">
        <v>0.15</v>
      </c>
      <c r="C59" s="307" t="s">
        <v>1</v>
      </c>
    </row>
    <row r="60" spans="1:6" ht="15" thickBot="1" x14ac:dyDescent="0.4">
      <c r="A60" s="16" t="s">
        <v>29</v>
      </c>
      <c r="B60" s="17">
        <v>0.15</v>
      </c>
      <c r="C60" s="307" t="s">
        <v>1</v>
      </c>
    </row>
    <row r="61" spans="1:6" ht="15" thickBot="1" x14ac:dyDescent="0.4">
      <c r="A61" s="18"/>
      <c r="B61" s="19"/>
      <c r="C61" s="307" t="s">
        <v>1</v>
      </c>
    </row>
    <row r="62" spans="1:6" ht="15" thickBot="1" x14ac:dyDescent="0.4">
      <c r="A62" s="20" t="s">
        <v>30</v>
      </c>
      <c r="B62" s="21">
        <v>7.4999999999999997E-2</v>
      </c>
      <c r="C62" s="307" t="s">
        <v>1</v>
      </c>
    </row>
    <row r="63" spans="1:6" x14ac:dyDescent="0.35">
      <c r="A63" s="5" t="s">
        <v>31</v>
      </c>
      <c r="B63" s="22"/>
      <c r="C63" s="307" t="s">
        <v>1</v>
      </c>
      <c r="F63" s="27"/>
    </row>
    <row r="65" spans="1:6" ht="15" thickBot="1" x14ac:dyDescent="0.4"/>
    <row r="66" spans="1:6" ht="15" thickBot="1" x14ac:dyDescent="0.4">
      <c r="A66" s="23" t="s">
        <v>16</v>
      </c>
      <c r="B66" s="11"/>
      <c r="C66" s="11"/>
    </row>
    <row r="67" spans="1:6" x14ac:dyDescent="0.35">
      <c r="A67" s="10" t="s">
        <v>16</v>
      </c>
      <c r="B67" s="24"/>
      <c r="C67" s="307" t="s">
        <v>1</v>
      </c>
      <c r="E67" s="38" t="s">
        <v>26</v>
      </c>
      <c r="F67" s="4"/>
    </row>
    <row r="68" spans="1:6" ht="15" thickBot="1" x14ac:dyDescent="0.4">
      <c r="A68" s="28" t="s">
        <v>25</v>
      </c>
      <c r="B68" s="25"/>
      <c r="C68" s="307" t="s">
        <v>1</v>
      </c>
      <c r="E68" s="3" t="s">
        <v>16</v>
      </c>
      <c r="F68" s="4"/>
    </row>
    <row r="69" spans="1:6" ht="15" thickBot="1" x14ac:dyDescent="0.4">
      <c r="A69" s="9"/>
      <c r="B69" s="13"/>
      <c r="C69" s="307" t="s">
        <v>1</v>
      </c>
      <c r="E69" s="3" t="s">
        <v>92</v>
      </c>
    </row>
    <row r="70" spans="1:6" x14ac:dyDescent="0.35">
      <c r="A70" s="6" t="s">
        <v>27</v>
      </c>
      <c r="B70" s="14">
        <v>0.15</v>
      </c>
      <c r="C70" s="307" t="s">
        <v>1</v>
      </c>
      <c r="E70" s="3" t="s">
        <v>93</v>
      </c>
    </row>
    <row r="71" spans="1:6" x14ac:dyDescent="0.35">
      <c r="A71" s="7" t="s">
        <v>28</v>
      </c>
      <c r="B71" s="15">
        <v>0.15</v>
      </c>
      <c r="C71" s="307" t="s">
        <v>1</v>
      </c>
    </row>
    <row r="72" spans="1:6" ht="15" thickBot="1" x14ac:dyDescent="0.4">
      <c r="A72" s="16" t="s">
        <v>29</v>
      </c>
      <c r="B72" s="17">
        <v>0.15</v>
      </c>
      <c r="C72" s="307" t="s">
        <v>1</v>
      </c>
    </row>
    <row r="73" spans="1:6" ht="15" thickBot="1" x14ac:dyDescent="0.4">
      <c r="A73" s="18"/>
      <c r="B73" s="19"/>
      <c r="C73" s="307" t="s">
        <v>1</v>
      </c>
    </row>
    <row r="74" spans="1:6" ht="15" thickBot="1" x14ac:dyDescent="0.4">
      <c r="A74" s="20" t="s">
        <v>30</v>
      </c>
      <c r="B74" s="21">
        <v>7.4999999999999997E-2</v>
      </c>
      <c r="C74" s="307" t="s">
        <v>1</v>
      </c>
    </row>
    <row r="75" spans="1:6" ht="15" thickBot="1" x14ac:dyDescent="0.4">
      <c r="A75" s="36" t="s">
        <v>31</v>
      </c>
      <c r="B75" s="37"/>
      <c r="C75" s="307" t="s">
        <v>1</v>
      </c>
      <c r="F75" s="27"/>
    </row>
    <row r="77" spans="1:6" x14ac:dyDescent="0.35">
      <c r="A77" s="31"/>
      <c r="B77" s="11"/>
      <c r="C77" s="11"/>
    </row>
    <row r="78" spans="1:6" x14ac:dyDescent="0.35">
      <c r="F78" s="4"/>
    </row>
    <row r="82" spans="1:6" x14ac:dyDescent="0.35">
      <c r="A82" s="31"/>
      <c r="B82" s="11"/>
      <c r="C82" s="11"/>
    </row>
    <row r="83" spans="1:6" x14ac:dyDescent="0.35">
      <c r="A83" s="30"/>
      <c r="B83" s="32"/>
      <c r="C83" s="4"/>
      <c r="E83" s="38"/>
    </row>
    <row r="84" spans="1:6" x14ac:dyDescent="0.35">
      <c r="A84" s="30"/>
      <c r="B84" s="32"/>
      <c r="C84" s="48"/>
    </row>
    <row r="85" spans="1:6" x14ac:dyDescent="0.35">
      <c r="A85" s="30"/>
      <c r="B85" s="32"/>
      <c r="C85" s="33"/>
    </row>
    <row r="86" spans="1:6" x14ac:dyDescent="0.35">
      <c r="A86" s="30"/>
      <c r="B86" s="34"/>
      <c r="C86" s="4"/>
      <c r="F86" s="27"/>
    </row>
    <row r="87" spans="1:6" x14ac:dyDescent="0.35">
      <c r="A87" s="30"/>
      <c r="B87" s="34"/>
      <c r="C87" s="4"/>
    </row>
    <row r="88" spans="1:6" x14ac:dyDescent="0.35">
      <c r="A88" s="30"/>
      <c r="B88" s="34"/>
      <c r="C88" s="4"/>
    </row>
    <row r="89" spans="1:6" x14ac:dyDescent="0.35">
      <c r="A89" s="30"/>
      <c r="B89" s="35"/>
      <c r="C89" s="33"/>
    </row>
    <row r="90" spans="1:6" x14ac:dyDescent="0.35">
      <c r="A90" s="30"/>
      <c r="B90" s="34"/>
      <c r="C90" s="4"/>
    </row>
    <row r="91" spans="1:6" x14ac:dyDescent="0.35">
      <c r="A91" s="5"/>
      <c r="B91" s="22"/>
      <c r="C91" s="11"/>
    </row>
    <row r="92" spans="1:6" x14ac:dyDescent="0.35">
      <c r="A92" s="30"/>
      <c r="B92" s="34"/>
      <c r="C92" s="4"/>
    </row>
    <row r="93" spans="1:6" x14ac:dyDescent="0.35">
      <c r="A93" s="5"/>
      <c r="B93" s="22"/>
      <c r="C93" s="11"/>
      <c r="F93" s="27"/>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CE5D9-8389-4695-908C-5C2D8AA33FB7}">
  <sheetPr>
    <tabColor rgb="FF8DC63F"/>
  </sheetPr>
  <dimension ref="A1:EW274"/>
  <sheetViews>
    <sheetView tabSelected="1" zoomScale="55" zoomScaleNormal="55" workbookViewId="0">
      <pane xSplit="3" ySplit="4" topLeftCell="EC81" activePane="bottomRight" state="frozen"/>
      <selection pane="topRight" activeCell="D1" sqref="D1"/>
      <selection pane="bottomLeft" activeCell="A5" sqref="A5"/>
      <selection pane="bottomRight" activeCell="EU86" sqref="EU86"/>
    </sheetView>
  </sheetViews>
  <sheetFormatPr defaultRowHeight="14.5" outlineLevelCol="1" x14ac:dyDescent="0.35"/>
  <cols>
    <col min="1" max="1" width="20.81640625" hidden="1" customWidth="1" outlineLevel="1"/>
    <col min="2" max="2" width="27.26953125" customWidth="1" collapsed="1"/>
    <col min="3" max="3" width="14.81640625" customWidth="1"/>
    <col min="4" max="4" width="18.26953125" hidden="1" customWidth="1"/>
    <col min="5" max="5" width="63.1796875" hidden="1" customWidth="1" outlineLevel="1"/>
    <col min="6" max="6" width="33.1796875" hidden="1" customWidth="1" outlineLevel="1"/>
    <col min="7" max="7" width="13.26953125" hidden="1" customWidth="1" outlineLevel="1"/>
    <col min="8" max="8" width="15.453125" hidden="1" customWidth="1" outlineLevel="1"/>
    <col min="9" max="9" width="20.26953125" hidden="1" customWidth="1" outlineLevel="1"/>
    <col min="10" max="12" width="27.453125" hidden="1" customWidth="1" outlineLevel="1"/>
    <col min="13" max="13" width="25.453125" hidden="1" customWidth="1" outlineLevel="1"/>
    <col min="14" max="14" width="25.453125" customWidth="1" collapsed="1"/>
    <col min="15" max="15" width="25.453125" style="51" customWidth="1"/>
    <col min="16" max="16" width="25.453125" style="53" customWidth="1"/>
    <col min="17" max="25" width="25.453125" style="51" customWidth="1"/>
    <col min="26" max="27" width="25.453125" style="53" customWidth="1"/>
    <col min="28" max="28" width="33.453125" style="53" customWidth="1"/>
    <col min="29" max="32" width="25.453125" style="53" hidden="1" customWidth="1"/>
    <col min="33" max="33" width="8.81640625" style="53" hidden="1" customWidth="1"/>
    <col min="34" max="34" width="57.54296875" style="53" customWidth="1"/>
    <col min="35" max="37" width="30.7265625" style="53" customWidth="1"/>
    <col min="38" max="39" width="30.54296875" style="55" customWidth="1"/>
    <col min="40" max="40" width="13.1796875" style="52" hidden="1" customWidth="1"/>
    <col min="41" max="41" width="17.26953125" style="53" hidden="1" customWidth="1"/>
    <col min="42" max="42" width="12.453125" style="53" hidden="1" customWidth="1"/>
    <col min="43" max="43" width="41.7265625" style="53" customWidth="1"/>
    <col min="44" max="44" width="25.453125" style="53" customWidth="1"/>
    <col min="45" max="48" width="25.453125" hidden="1" customWidth="1" outlineLevel="1"/>
    <col min="49" max="49" width="25.453125" style="40" hidden="1" customWidth="1" outlineLevel="1"/>
    <col min="50" max="50" width="27.81640625" hidden="1" customWidth="1" outlineLevel="1"/>
    <col min="51" max="64" width="25.453125" hidden="1" customWidth="1" outlineLevel="1"/>
    <col min="65" max="65" width="25.453125" style="53" customWidth="1" collapsed="1"/>
    <col min="66" max="66" width="25.453125" style="53" customWidth="1"/>
    <col min="67" max="67" width="18.453125" customWidth="1"/>
    <col min="68" max="73" width="25.453125" style="53" customWidth="1"/>
    <col min="74" max="79" width="18.54296875" style="53" hidden="1" customWidth="1"/>
    <col min="80" max="82" width="18.54296875" hidden="1" customWidth="1"/>
    <col min="83" max="94" width="18.54296875" style="53" hidden="1" customWidth="1"/>
    <col min="95" max="95" width="18.54296875" style="55" hidden="1" customWidth="1"/>
    <col min="96" max="99" width="18.54296875" style="52" hidden="1" customWidth="1"/>
    <col min="100" max="100" width="18.54296875" style="54" hidden="1" customWidth="1"/>
    <col min="101" max="103" width="18.54296875" style="52" hidden="1" customWidth="1"/>
    <col min="104" max="104" width="18.54296875" style="54" hidden="1" customWidth="1"/>
    <col min="105" max="105" width="18.54296875" style="52" hidden="1" customWidth="1"/>
    <col min="106" max="106" width="18.54296875" style="51" hidden="1" customWidth="1"/>
    <col min="107" max="107" width="18.54296875" style="52" hidden="1" customWidth="1"/>
    <col min="108" max="108" width="18.54296875" style="53" hidden="1" customWidth="1"/>
    <col min="109" max="109" width="18.54296875" style="51" hidden="1" customWidth="1"/>
    <col min="110" max="110" width="18.54296875" style="53" hidden="1" customWidth="1"/>
    <col min="111" max="111" width="18.54296875" style="52" hidden="1" customWidth="1"/>
    <col min="112" max="125" width="18.54296875" style="51" hidden="1" customWidth="1"/>
    <col min="126" max="128" width="18.54296875" style="50" hidden="1" customWidth="1"/>
    <col min="129" max="129" width="17.453125" hidden="1" customWidth="1" outlineLevel="1"/>
    <col min="130" max="130" width="41.81640625" hidden="1" customWidth="1" outlineLevel="1"/>
    <col min="131" max="131" width="28.26953125" hidden="1" customWidth="1" outlineLevel="1"/>
    <col min="132" max="132" width="47.7265625" style="39" hidden="1" customWidth="1" outlineLevel="1"/>
    <col min="133" max="133" width="92.54296875" style="49" customWidth="1" collapsed="1"/>
    <col min="134" max="134" width="68.54296875" style="315" customWidth="1"/>
    <col min="135" max="135" width="22.453125" style="45" customWidth="1"/>
    <col min="136" max="137" width="16.81640625" customWidth="1"/>
    <col min="138" max="138" width="16.81640625" hidden="1" customWidth="1"/>
    <col min="139" max="150" width="16.81640625" customWidth="1"/>
    <col min="151" max="151" width="20.54296875" customWidth="1"/>
    <col min="152" max="152" width="24.81640625" customWidth="1"/>
  </cols>
  <sheetData>
    <row r="1" spans="1:153" ht="43.5" x14ac:dyDescent="0.35">
      <c r="A1" s="300" t="s">
        <v>94</v>
      </c>
      <c r="B1" s="299"/>
      <c r="C1" s="299"/>
      <c r="D1" s="299"/>
      <c r="E1" s="299"/>
      <c r="F1" s="299"/>
      <c r="G1" s="299"/>
      <c r="H1" s="299"/>
      <c r="I1" s="299"/>
      <c r="J1" s="299"/>
      <c r="K1" s="299"/>
      <c r="L1" s="298"/>
      <c r="M1" s="262" t="s">
        <v>95</v>
      </c>
      <c r="N1" s="262"/>
      <c r="O1" s="262"/>
      <c r="P1" s="262"/>
      <c r="Q1" s="261" t="s">
        <v>96</v>
      </c>
      <c r="R1" s="261"/>
      <c r="S1" s="261"/>
      <c r="T1" s="261"/>
      <c r="U1" s="261"/>
      <c r="V1" s="261"/>
      <c r="W1" s="261"/>
      <c r="X1" s="261"/>
      <c r="Y1" s="261"/>
      <c r="Z1" s="261"/>
      <c r="AA1" s="297" t="s">
        <v>97</v>
      </c>
      <c r="AB1" s="225"/>
      <c r="AC1" s="225"/>
      <c r="AD1" s="225"/>
      <c r="AE1" s="225"/>
      <c r="AF1" s="225"/>
      <c r="AG1" s="225"/>
      <c r="AH1" s="225"/>
      <c r="AI1" s="308" t="s">
        <v>98</v>
      </c>
      <c r="AJ1" s="308"/>
      <c r="AK1" s="308"/>
      <c r="AL1" s="308"/>
      <c r="AM1" s="258"/>
      <c r="AN1" s="225"/>
      <c r="AO1" s="225"/>
      <c r="AP1" s="225"/>
      <c r="AQ1" s="225"/>
      <c r="AR1" s="225"/>
      <c r="AS1" s="282"/>
      <c r="AT1" s="296" t="s">
        <v>99</v>
      </c>
      <c r="AU1" s="296"/>
      <c r="AV1" s="296"/>
      <c r="AW1" s="296"/>
      <c r="AX1" s="296"/>
      <c r="AY1" s="296"/>
      <c r="AZ1" s="296"/>
      <c r="BA1" s="296"/>
      <c r="BB1" s="296"/>
      <c r="BC1" s="296"/>
      <c r="BD1" s="296"/>
      <c r="BE1" s="296"/>
      <c r="BF1" s="296"/>
      <c r="BG1" s="296"/>
      <c r="BH1" s="296"/>
      <c r="BI1" s="296"/>
      <c r="BJ1" s="296"/>
      <c r="BK1" s="296"/>
      <c r="BL1" s="296"/>
      <c r="BM1" s="309" t="s">
        <v>100</v>
      </c>
      <c r="BN1" s="309"/>
      <c r="BO1" s="309"/>
      <c r="BP1" s="309"/>
      <c r="BQ1" s="309"/>
      <c r="BR1" s="309"/>
      <c r="BS1" s="309"/>
      <c r="BT1" s="309"/>
      <c r="BU1" s="276"/>
      <c r="BV1" s="295"/>
      <c r="BW1" s="294"/>
      <c r="BX1" s="274" t="s">
        <v>101</v>
      </c>
      <c r="BY1" s="273"/>
      <c r="BZ1" s="272"/>
      <c r="CA1" s="271" t="s">
        <v>102</v>
      </c>
      <c r="CB1" s="270"/>
      <c r="CC1" s="269" t="s">
        <v>103</v>
      </c>
      <c r="CD1" s="268"/>
      <c r="CE1" s="268"/>
      <c r="CF1" s="268"/>
      <c r="CG1" s="268"/>
      <c r="CH1" s="268"/>
      <c r="CI1" s="268"/>
      <c r="CJ1" s="267"/>
      <c r="CK1" s="238" t="s">
        <v>104</v>
      </c>
      <c r="CL1" s="237"/>
      <c r="CM1" s="237"/>
      <c r="CN1" s="237"/>
      <c r="CO1" s="293" t="s">
        <v>98</v>
      </c>
      <c r="CP1" s="293"/>
      <c r="CQ1" s="293"/>
      <c r="CR1" s="293"/>
      <c r="CS1" s="293"/>
      <c r="CT1" s="292"/>
      <c r="CU1" s="291" t="s">
        <v>105</v>
      </c>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c r="DV1" s="290"/>
      <c r="DW1" s="290"/>
      <c r="DX1" s="290"/>
      <c r="DY1" s="290"/>
      <c r="ED1" s="313"/>
    </row>
    <row r="2" spans="1:153" ht="15" customHeight="1" x14ac:dyDescent="0.35">
      <c r="A2" s="289"/>
      <c r="B2" s="288"/>
      <c r="C2" s="288"/>
      <c r="D2" s="288"/>
      <c r="E2" s="288"/>
      <c r="F2" s="288"/>
      <c r="G2" s="288"/>
      <c r="H2" s="288"/>
      <c r="I2" s="288"/>
      <c r="J2" s="288"/>
      <c r="K2" s="288"/>
      <c r="L2" s="287"/>
      <c r="M2" s="262"/>
      <c r="N2" s="262"/>
      <c r="O2" s="262"/>
      <c r="P2" s="262"/>
      <c r="Q2" s="261"/>
      <c r="R2" s="261"/>
      <c r="S2" s="261"/>
      <c r="T2" s="261"/>
      <c r="U2" s="261"/>
      <c r="V2" s="261"/>
      <c r="W2" s="261"/>
      <c r="X2" s="261"/>
      <c r="Y2" s="261"/>
      <c r="Z2" s="261"/>
      <c r="AA2" s="286"/>
      <c r="AB2" s="285"/>
      <c r="AC2" s="285"/>
      <c r="AD2" s="285"/>
      <c r="AE2" s="285"/>
      <c r="AF2" s="285"/>
      <c r="AG2" s="285"/>
      <c r="AH2" s="285"/>
      <c r="AI2" s="225" t="s">
        <v>106</v>
      </c>
      <c r="AJ2" s="225"/>
      <c r="AK2" s="225"/>
      <c r="AL2" s="225"/>
      <c r="AM2" s="225"/>
      <c r="AN2" s="225" t="s">
        <v>107</v>
      </c>
      <c r="AO2" s="285"/>
      <c r="AP2" s="285"/>
      <c r="AQ2" s="285"/>
      <c r="AR2" s="284"/>
      <c r="AS2" s="283"/>
      <c r="AT2" s="282"/>
      <c r="AU2" s="282"/>
      <c r="AV2" s="282"/>
      <c r="AW2" s="282"/>
      <c r="AX2" s="282"/>
      <c r="AY2" s="282"/>
      <c r="AZ2" s="282"/>
      <c r="BA2" s="282"/>
      <c r="BB2" s="282"/>
      <c r="BC2" s="282"/>
      <c r="BD2" s="282"/>
      <c r="BE2" s="282"/>
      <c r="BF2" s="282"/>
      <c r="BG2" s="282"/>
      <c r="BH2" s="282"/>
      <c r="BI2" s="282"/>
      <c r="BJ2" s="282"/>
      <c r="BK2" s="282"/>
      <c r="BL2" s="281"/>
      <c r="BM2" s="280" t="s">
        <v>108</v>
      </c>
      <c r="BN2" s="278"/>
      <c r="BO2" s="280" t="s">
        <v>109</v>
      </c>
      <c r="BP2" s="279"/>
      <c r="BQ2" s="279"/>
      <c r="BR2" s="279"/>
      <c r="BS2" s="278"/>
      <c r="BT2" s="277"/>
      <c r="BU2" s="276"/>
      <c r="BV2" s="275"/>
      <c r="BW2" s="274"/>
      <c r="BX2" s="273"/>
      <c r="BY2" s="272"/>
      <c r="BZ2" s="271"/>
      <c r="CA2" s="270"/>
      <c r="CB2" s="269"/>
      <c r="CC2" s="268"/>
      <c r="CD2" s="268"/>
      <c r="CE2" s="268"/>
      <c r="CF2" s="268"/>
      <c r="CG2" s="268"/>
      <c r="CH2" s="268"/>
      <c r="CI2" s="267"/>
      <c r="CJ2" s="238"/>
      <c r="CK2" s="237"/>
      <c r="CL2" s="237"/>
      <c r="CM2" s="237"/>
      <c r="CN2" s="233"/>
      <c r="CO2" s="233"/>
      <c r="CP2" s="233"/>
      <c r="CQ2" s="233"/>
      <c r="CR2" s="234" t="s">
        <v>107</v>
      </c>
      <c r="CS2" s="233"/>
      <c r="CX2" s="51"/>
      <c r="CZ2" s="53"/>
      <c r="DA2" s="51"/>
      <c r="DB2" s="53"/>
      <c r="DD2" s="51"/>
      <c r="DF2" s="51"/>
      <c r="DG2" s="51"/>
      <c r="DR2" s="50"/>
      <c r="DS2" s="50"/>
      <c r="DT2" s="50"/>
      <c r="DU2"/>
      <c r="DV2"/>
      <c r="DW2"/>
      <c r="DX2"/>
      <c r="ED2" s="314" t="s">
        <v>110</v>
      </c>
      <c r="EE2" s="266" t="s">
        <v>111</v>
      </c>
    </row>
    <row r="3" spans="1:153" ht="15" customHeight="1" x14ac:dyDescent="0.35">
      <c r="A3" s="265"/>
      <c r="B3" s="264"/>
      <c r="C3" s="264"/>
      <c r="D3" s="264"/>
      <c r="E3" s="264"/>
      <c r="F3" s="264"/>
      <c r="G3" s="264"/>
      <c r="H3" s="264"/>
      <c r="I3" s="264"/>
      <c r="J3" s="264"/>
      <c r="K3" s="264"/>
      <c r="L3" s="263"/>
      <c r="M3" s="262"/>
      <c r="N3" s="262"/>
      <c r="O3" s="262"/>
      <c r="P3" s="262"/>
      <c r="Q3" s="261"/>
      <c r="R3" s="261"/>
      <c r="S3" s="261"/>
      <c r="T3" s="261"/>
      <c r="U3" s="261"/>
      <c r="V3" s="261"/>
      <c r="W3" s="261"/>
      <c r="X3" s="261"/>
      <c r="Y3" s="261"/>
      <c r="Z3" s="260" t="s">
        <v>112</v>
      </c>
      <c r="AA3" s="259" t="s">
        <v>113</v>
      </c>
      <c r="AB3" s="257"/>
      <c r="AC3" s="257"/>
      <c r="AD3" s="257"/>
      <c r="AE3" s="257"/>
      <c r="AF3" s="256"/>
      <c r="AG3" s="259" t="s">
        <v>114</v>
      </c>
      <c r="AH3" s="257"/>
      <c r="AI3" s="225"/>
      <c r="AJ3" s="258" t="s">
        <v>112</v>
      </c>
      <c r="AK3" s="258" t="s">
        <v>112</v>
      </c>
      <c r="AL3" s="258" t="s">
        <v>112</v>
      </c>
      <c r="AM3" s="258"/>
      <c r="AN3" s="225"/>
      <c r="AO3" s="257"/>
      <c r="AP3" s="257"/>
      <c r="AQ3" s="257"/>
      <c r="AR3" s="256"/>
      <c r="AS3" s="255"/>
      <c r="AT3" s="254"/>
      <c r="AU3" s="254"/>
      <c r="AV3" s="254"/>
      <c r="AW3" s="254"/>
      <c r="AX3" s="254"/>
      <c r="AY3" s="254"/>
      <c r="AZ3" s="254"/>
      <c r="BA3" s="254"/>
      <c r="BB3" s="254"/>
      <c r="BC3" s="254"/>
      <c r="BD3" s="254"/>
      <c r="BE3" s="254"/>
      <c r="BF3" s="254"/>
      <c r="BG3" s="254"/>
      <c r="BH3" s="254"/>
      <c r="BI3" s="254"/>
      <c r="BJ3" s="254"/>
      <c r="BK3" s="254"/>
      <c r="BL3" s="253"/>
      <c r="BM3" s="252">
        <v>0.8</v>
      </c>
      <c r="BN3" s="250"/>
      <c r="BO3" s="252">
        <v>0.2</v>
      </c>
      <c r="BP3" s="251"/>
      <c r="BQ3" s="251"/>
      <c r="BR3" s="251"/>
      <c r="BS3" s="250"/>
      <c r="BT3" s="249"/>
      <c r="BU3" s="248"/>
      <c r="BV3" s="247"/>
      <c r="BW3" s="246"/>
      <c r="BX3" s="245"/>
      <c r="BY3" s="244"/>
      <c r="BZ3" s="243"/>
      <c r="CA3" s="242"/>
      <c r="CB3" s="241"/>
      <c r="CC3" s="240"/>
      <c r="CD3" s="240"/>
      <c r="CE3" s="240"/>
      <c r="CF3" s="240"/>
      <c r="CG3" s="240"/>
      <c r="CH3" s="240"/>
      <c r="CI3" s="239"/>
      <c r="CJ3" s="238"/>
      <c r="CK3" s="237"/>
      <c r="CL3" s="237"/>
      <c r="CM3" s="237"/>
      <c r="CN3" s="236" t="s">
        <v>106</v>
      </c>
      <c r="CO3" s="236"/>
      <c r="CP3" s="236"/>
      <c r="CQ3" s="235"/>
      <c r="CR3" s="234"/>
      <c r="CS3" s="233"/>
      <c r="CX3" s="51"/>
      <c r="CZ3" s="53"/>
      <c r="DA3" s="51"/>
      <c r="DB3" s="53"/>
      <c r="DD3" s="51"/>
      <c r="DF3" s="51"/>
      <c r="DG3" s="51"/>
      <c r="DR3" s="50"/>
      <c r="DS3" s="50"/>
      <c r="DT3" s="50"/>
      <c r="DU3"/>
      <c r="DV3"/>
      <c r="DW3"/>
      <c r="DX3"/>
    </row>
    <row r="4" spans="1:153" s="26" customFormat="1" ht="74.25" customHeight="1" x14ac:dyDescent="0.35">
      <c r="A4" s="231" t="s">
        <v>115</v>
      </c>
      <c r="B4" s="231" t="s">
        <v>116</v>
      </c>
      <c r="C4" s="231" t="s">
        <v>117</v>
      </c>
      <c r="D4" s="231" t="s">
        <v>118</v>
      </c>
      <c r="E4" s="231" t="s">
        <v>119</v>
      </c>
      <c r="F4" s="232" t="s">
        <v>120</v>
      </c>
      <c r="G4" s="232" t="s">
        <v>121</v>
      </c>
      <c r="H4" s="232" t="s">
        <v>122</v>
      </c>
      <c r="I4" s="232" t="s">
        <v>123</v>
      </c>
      <c r="J4" s="232" t="s">
        <v>124</v>
      </c>
      <c r="K4" s="231" t="s">
        <v>125</v>
      </c>
      <c r="L4" s="231" t="s">
        <v>126</v>
      </c>
      <c r="M4" s="230" t="s">
        <v>127</v>
      </c>
      <c r="N4" s="230" t="s">
        <v>128</v>
      </c>
      <c r="O4" s="229" t="s">
        <v>129</v>
      </c>
      <c r="P4" s="228" t="s">
        <v>130</v>
      </c>
      <c r="Q4" s="227" t="s">
        <v>131</v>
      </c>
      <c r="R4" s="227" t="s">
        <v>132</v>
      </c>
      <c r="S4" s="227" t="s">
        <v>133</v>
      </c>
      <c r="T4" s="227" t="s">
        <v>134</v>
      </c>
      <c r="U4" s="227" t="s">
        <v>135</v>
      </c>
      <c r="V4" s="227" t="s">
        <v>136</v>
      </c>
      <c r="W4" s="227" t="s">
        <v>137</v>
      </c>
      <c r="X4" s="227" t="s">
        <v>138</v>
      </c>
      <c r="Y4" s="227" t="s">
        <v>139</v>
      </c>
      <c r="Z4" s="227" t="s">
        <v>140</v>
      </c>
      <c r="AA4" s="226" t="s">
        <v>141</v>
      </c>
      <c r="AB4" s="226" t="s">
        <v>142</v>
      </c>
      <c r="AC4" s="223" t="s">
        <v>143</v>
      </c>
      <c r="AD4" s="223" t="s">
        <v>144</v>
      </c>
      <c r="AE4" s="223" t="s">
        <v>145</v>
      </c>
      <c r="AF4" s="223" t="s">
        <v>146</v>
      </c>
      <c r="AG4" s="223" t="s">
        <v>147</v>
      </c>
      <c r="AH4" s="223" t="s">
        <v>148</v>
      </c>
      <c r="AI4" s="225" t="s">
        <v>149</v>
      </c>
      <c r="AJ4" s="225" t="s">
        <v>150</v>
      </c>
      <c r="AK4" s="225" t="s">
        <v>151</v>
      </c>
      <c r="AL4" s="225" t="s">
        <v>152</v>
      </c>
      <c r="AM4" s="225" t="s">
        <v>153</v>
      </c>
      <c r="AN4" s="224" t="s">
        <v>154</v>
      </c>
      <c r="AO4" s="223" t="s">
        <v>155</v>
      </c>
      <c r="AP4" s="223" t="s">
        <v>156</v>
      </c>
      <c r="AQ4" s="223" t="s">
        <v>157</v>
      </c>
      <c r="AR4" s="223" t="s">
        <v>158</v>
      </c>
      <c r="AS4" s="221" t="s">
        <v>159</v>
      </c>
      <c r="AT4" s="221" t="s">
        <v>160</v>
      </c>
      <c r="AU4" s="221" t="s">
        <v>161</v>
      </c>
      <c r="AV4" s="221" t="s">
        <v>162</v>
      </c>
      <c r="AW4" s="221" t="s">
        <v>163</v>
      </c>
      <c r="AX4" s="221" t="s">
        <v>164</v>
      </c>
      <c r="AY4" s="221" t="s">
        <v>165</v>
      </c>
      <c r="AZ4" s="222" t="s">
        <v>166</v>
      </c>
      <c r="BA4" s="221" t="s">
        <v>167</v>
      </c>
      <c r="BB4" s="221" t="s">
        <v>168</v>
      </c>
      <c r="BC4" s="221" t="s">
        <v>169</v>
      </c>
      <c r="BD4" s="221" t="s">
        <v>170</v>
      </c>
      <c r="BE4" s="221" t="s">
        <v>171</v>
      </c>
      <c r="BF4" s="221" t="s">
        <v>172</v>
      </c>
      <c r="BG4" s="221" t="s">
        <v>173</v>
      </c>
      <c r="BH4" s="221" t="s">
        <v>174</v>
      </c>
      <c r="BI4" s="221" t="s">
        <v>175</v>
      </c>
      <c r="BJ4" s="221" t="s">
        <v>176</v>
      </c>
      <c r="BK4" s="221" t="s">
        <v>177</v>
      </c>
      <c r="BL4" s="221" t="s">
        <v>178</v>
      </c>
      <c r="BM4" s="220" t="s">
        <v>179</v>
      </c>
      <c r="BN4" s="220" t="s">
        <v>180</v>
      </c>
      <c r="BO4" s="220" t="s">
        <v>181</v>
      </c>
      <c r="BP4" s="220" t="s">
        <v>182</v>
      </c>
      <c r="BQ4" s="220" t="s">
        <v>183</v>
      </c>
      <c r="BR4" s="220" t="s">
        <v>184</v>
      </c>
      <c r="BS4" s="220" t="s">
        <v>185</v>
      </c>
      <c r="BT4" s="219" t="s">
        <v>186</v>
      </c>
      <c r="BU4" s="218" t="s">
        <v>187</v>
      </c>
      <c r="BV4" s="218" t="s">
        <v>188</v>
      </c>
      <c r="BW4" s="217" t="s">
        <v>189</v>
      </c>
      <c r="BX4" s="217" t="s">
        <v>190</v>
      </c>
      <c r="BY4" s="217" t="s">
        <v>191</v>
      </c>
      <c r="BZ4" s="216" t="s">
        <v>192</v>
      </c>
      <c r="CA4" s="216" t="s">
        <v>193</v>
      </c>
      <c r="CB4" s="215" t="s">
        <v>194</v>
      </c>
      <c r="CC4" s="215" t="s">
        <v>195</v>
      </c>
      <c r="CD4" s="215" t="s">
        <v>196</v>
      </c>
      <c r="CE4" s="215" t="s">
        <v>197</v>
      </c>
      <c r="CF4" s="215" t="s">
        <v>198</v>
      </c>
      <c r="CG4" s="215" t="s">
        <v>199</v>
      </c>
      <c r="CH4" s="215" t="s">
        <v>200</v>
      </c>
      <c r="CI4" s="215" t="s">
        <v>201</v>
      </c>
      <c r="CJ4" s="214" t="s">
        <v>202</v>
      </c>
      <c r="CK4" s="214" t="s">
        <v>203</v>
      </c>
      <c r="CL4" s="213" t="s">
        <v>204</v>
      </c>
      <c r="CM4" s="213" t="s">
        <v>205</v>
      </c>
      <c r="CN4" s="212" t="s">
        <v>149</v>
      </c>
      <c r="CO4" s="212" t="s">
        <v>150</v>
      </c>
      <c r="CP4" s="212" t="s">
        <v>151</v>
      </c>
      <c r="CQ4" s="212" t="s">
        <v>152</v>
      </c>
      <c r="CR4" s="212" t="s">
        <v>206</v>
      </c>
      <c r="CS4" s="212" t="s">
        <v>207</v>
      </c>
      <c r="CT4" s="211" t="s">
        <v>208</v>
      </c>
      <c r="CU4" s="211" t="s">
        <v>209</v>
      </c>
      <c r="CV4" s="210" t="s">
        <v>210</v>
      </c>
      <c r="CW4" s="209" t="s">
        <v>211</v>
      </c>
      <c r="CX4" s="208" t="s">
        <v>212</v>
      </c>
      <c r="CY4" s="207" t="s">
        <v>213</v>
      </c>
      <c r="CZ4" s="206" t="s">
        <v>214</v>
      </c>
      <c r="DA4" s="203" t="s">
        <v>215</v>
      </c>
      <c r="DB4" s="205" t="s">
        <v>216</v>
      </c>
      <c r="DC4" s="204" t="s">
        <v>217</v>
      </c>
      <c r="DD4" s="203" t="s">
        <v>218</v>
      </c>
      <c r="DE4" s="202" t="s">
        <v>219</v>
      </c>
      <c r="DF4" s="201" t="s">
        <v>220</v>
      </c>
      <c r="DG4" s="201" t="s">
        <v>221</v>
      </c>
      <c r="DH4" s="200" t="s">
        <v>222</v>
      </c>
      <c r="DI4" s="200" t="s">
        <v>223</v>
      </c>
      <c r="DJ4" s="200" t="s">
        <v>224</v>
      </c>
      <c r="DK4" s="200" t="s">
        <v>225</v>
      </c>
      <c r="DL4" s="200" t="s">
        <v>226</v>
      </c>
      <c r="DM4" s="200" t="s">
        <v>227</v>
      </c>
      <c r="DN4" s="200" t="s">
        <v>228</v>
      </c>
      <c r="DO4" s="200" t="s">
        <v>161</v>
      </c>
      <c r="DP4" s="200" t="s">
        <v>229</v>
      </c>
      <c r="DQ4" s="200" t="s">
        <v>230</v>
      </c>
      <c r="DR4" s="199" t="s">
        <v>231</v>
      </c>
      <c r="DS4" s="199" t="s">
        <v>232</v>
      </c>
      <c r="DT4" s="199" t="s">
        <v>233</v>
      </c>
      <c r="DU4" s="198" t="s">
        <v>234</v>
      </c>
      <c r="DV4" s="197" t="s">
        <v>118</v>
      </c>
      <c r="DW4" s="197" t="s">
        <v>235</v>
      </c>
      <c r="DX4" s="196" t="s">
        <v>236</v>
      </c>
      <c r="DY4" s="195" t="s">
        <v>237</v>
      </c>
      <c r="DZ4" s="195" t="s">
        <v>237</v>
      </c>
      <c r="EA4" s="195" t="s">
        <v>238</v>
      </c>
      <c r="EB4" s="194" t="s">
        <v>239</v>
      </c>
      <c r="EC4" s="194" t="s">
        <v>240</v>
      </c>
      <c r="ED4" s="316" t="s">
        <v>241</v>
      </c>
      <c r="EE4" s="193" t="s">
        <v>242</v>
      </c>
      <c r="EF4" s="191" t="s">
        <v>243</v>
      </c>
      <c r="EG4" s="191" t="s">
        <v>244</v>
      </c>
      <c r="EH4" s="192" t="s">
        <v>245</v>
      </c>
      <c r="EI4" s="191" t="s">
        <v>5</v>
      </c>
      <c r="EJ4" s="191" t="s">
        <v>246</v>
      </c>
      <c r="EK4" s="191" t="s">
        <v>247</v>
      </c>
      <c r="EL4" s="191" t="s">
        <v>248</v>
      </c>
      <c r="EM4" s="191" t="s">
        <v>15</v>
      </c>
      <c r="EN4" s="191" t="s">
        <v>16</v>
      </c>
      <c r="EO4" s="191" t="s">
        <v>249</v>
      </c>
      <c r="EP4" s="191" t="s">
        <v>250</v>
      </c>
      <c r="EQ4" s="191" t="s">
        <v>251</v>
      </c>
      <c r="ER4" s="191" t="s">
        <v>252</v>
      </c>
      <c r="ES4" s="191" t="s">
        <v>253</v>
      </c>
      <c r="ET4" s="191" t="s">
        <v>254</v>
      </c>
      <c r="EU4" s="191" t="s">
        <v>255</v>
      </c>
      <c r="EV4" s="190" t="s">
        <v>256</v>
      </c>
    </row>
    <row r="5" spans="1:153" s="44" customFormat="1" ht="14.5" customHeight="1" x14ac:dyDescent="0.35">
      <c r="A5" s="44" t="s">
        <v>257</v>
      </c>
      <c r="B5" s="44" t="s">
        <v>258</v>
      </c>
      <c r="C5" s="44" t="s">
        <v>259</v>
      </c>
      <c r="E5" s="44" t="s">
        <v>260</v>
      </c>
      <c r="F5" s="44" t="s">
        <v>261</v>
      </c>
      <c r="G5" s="44">
        <v>-37.191028000000003</v>
      </c>
      <c r="H5" s="44">
        <v>145.70783299999999</v>
      </c>
      <c r="I5" s="44" t="s">
        <v>262</v>
      </c>
      <c r="J5" s="44" t="s">
        <v>263</v>
      </c>
      <c r="K5" s="44" t="s">
        <v>264</v>
      </c>
      <c r="L5" s="44" t="s">
        <v>265</v>
      </c>
      <c r="M5" s="44" t="s">
        <v>266</v>
      </c>
      <c r="N5" s="78" t="s">
        <v>267</v>
      </c>
      <c r="O5" s="78"/>
      <c r="P5" s="78"/>
      <c r="Q5" s="78" t="s">
        <v>268</v>
      </c>
      <c r="R5" s="78"/>
      <c r="S5" s="96"/>
      <c r="T5" s="96"/>
      <c r="U5" s="78"/>
      <c r="V5" s="96"/>
      <c r="W5" s="96"/>
      <c r="X5" s="96"/>
      <c r="Y5" s="78"/>
      <c r="Z5" s="56">
        <f t="shared" ref="Z5:Z38" si="0">IF(OR(U5&lt;&gt;"",T5&lt;&gt;""),5,IF(S5&lt;&gt;"",4,IF(R5&lt;&gt;"",3,IF(Q5="Yes",2,1))))</f>
        <v>1</v>
      </c>
      <c r="AA5" s="94"/>
      <c r="AB5" s="94"/>
      <c r="AC5" s="56"/>
      <c r="AD5" s="56"/>
      <c r="AE5" s="56"/>
      <c r="AF5" s="56"/>
      <c r="AG5" s="56">
        <v>2</v>
      </c>
      <c r="AH5" s="56"/>
      <c r="AI5">
        <v>1</v>
      </c>
      <c r="AJ5">
        <v>1</v>
      </c>
      <c r="AK5">
        <v>4</v>
      </c>
      <c r="AL5">
        <v>5</v>
      </c>
      <c r="AM5">
        <f t="shared" ref="AM5:AM68" si="1">MAX(AK5,AL5)</f>
        <v>5</v>
      </c>
      <c r="AN5" s="57" cm="1">
        <f t="array" ref="AN5">IF(OR(AJ5="0",AM5="0"),"",INDEX('[3]Oil Matrix'!$D$6:$H$10,'Master All_TRR_TS'!AM5,'Master All_TRR_TS'!AJ5))</f>
        <v>3</v>
      </c>
      <c r="AO5">
        <f t="shared" ref="AO5:AO36" si="2">CS5</f>
        <v>0</v>
      </c>
      <c r="AP5"/>
      <c r="AQ5" s="56"/>
      <c r="AR5" s="56">
        <f>MAX(Risk_Assessment6[[#This Row],[2) Oil Leak Condition]:[3b) Oil/water separator and shut off valve]])</f>
        <v>5</v>
      </c>
      <c r="AS5" s="44" t="s">
        <v>269</v>
      </c>
      <c r="AX5" s="82"/>
      <c r="AZ5" s="81"/>
      <c r="BE5" s="81"/>
      <c r="BF5" s="81" t="s">
        <v>270</v>
      </c>
      <c r="BM5" s="56" cm="1">
        <f t="array" ref="BM5">MAX(IF(ISBLANK(AS5:BL5),"",VLOOKUP(AS5:BL5,'[3]Impact Factor'!B:D,2,FALSE)))</f>
        <v>2</v>
      </c>
      <c r="BN5" s="56" cm="1">
        <f t="array" ref="BN5">MAX(IF(ISBLANK(AS5:BL5),"",VLOOKUP(AS5:BL5,'[3]Impact Factor'!B:D,3,FALSE)))</f>
        <v>2</v>
      </c>
      <c r="BO5" s="56"/>
      <c r="BP5" s="56"/>
      <c r="BQ5" s="56"/>
      <c r="BR5" s="56"/>
      <c r="BS5" s="80"/>
      <c r="BT5" s="56" cm="1">
        <f t="array" ref="BT5">IF(SUM(BM5:BS5)=0,"N/A",_xlfn.IFS(AND((SUM(BM5:BN5)&gt;0),(SUM(BO5:BS5)&gt;0)),ROUND((($BM$3*MAX(BM5:BN5))+($BO$3*MAX(BO5:BS5))),0),AND(OR(BM5:BN5=0,ISERROR(BM5:BN5)),(SUM(BO5:BS5)&gt;0)), MAX(BO5:BS5),AND((SUM(BO5:BS5)=0),(SUM(BM5:BN5)&gt;0)),MAX(BM5:BN5)))</f>
        <v>2</v>
      </c>
      <c r="BU5" s="56" t="str" cm="1">
        <f t="array" ref="BU5">IF(OR(AR5="N/A", BT5="N/A"), "", INDEX([3]Methodology!$D$3:$H$7,'Master All_TRR_TS'!AR45,'Master All_TRR_TS'!BT45))</f>
        <v>C</v>
      </c>
      <c r="BV5" s="56" t="s">
        <v>271</v>
      </c>
      <c r="BW5" s="56" t="str">
        <f t="shared" ref="BW5:BW29" si="3">IF(AND(AR5&gt;2,BT5&gt;2),"Yes", "No")</f>
        <v>No</v>
      </c>
      <c r="BX5" s="56"/>
      <c r="BY5" s="56"/>
      <c r="BZ5" s="56" t="e">
        <f>IF(COUNT(AR5,BT5)=2,(IF(AND(AR5&gt;=3,#REF!&gt;=3),"Y","")),"")</f>
        <v>#REF!</v>
      </c>
      <c r="CA5" s="56"/>
      <c r="CB5" s="56" t="str">
        <f>IF(Risk_Assessment6[[#This Row],[Stockpiles]]="Spoil / Waste", "Y", "")</f>
        <v/>
      </c>
      <c r="CC5" s="56" t="str">
        <f>IF(Risk_Assessment6[[#This Row],[Off-site Drainage Discharge (Y/N)]]="Yes", "Y", "")</f>
        <v/>
      </c>
      <c r="CD5" s="56"/>
      <c r="CE5" s="56"/>
      <c r="CF5" s="56"/>
      <c r="CG5" s="56"/>
      <c r="CH5" s="56"/>
      <c r="CI5" s="56"/>
      <c r="CJ5" s="189"/>
      <c r="CK5" s="189"/>
      <c r="CL5" s="189"/>
      <c r="CM5" s="189"/>
      <c r="CN5" s="56">
        <v>0</v>
      </c>
      <c r="CO5" s="56">
        <v>0</v>
      </c>
      <c r="CP5" s="56">
        <v>0</v>
      </c>
      <c r="CQ5" s="88">
        <v>0</v>
      </c>
      <c r="CR5" s="79"/>
      <c r="CS5" s="56">
        <f t="shared" ref="CS5:CS68" si="4">ROUND(CR5,0)</f>
        <v>0</v>
      </c>
      <c r="CT5" s="56">
        <v>0</v>
      </c>
      <c r="CU5" s="56">
        <v>0</v>
      </c>
      <c r="CV5" s="79">
        <f t="shared" ref="CV5:CV36" si="5">AVERAGE(CT5:CU5)</f>
        <v>0</v>
      </c>
      <c r="CW5" s="56">
        <f t="shared" ref="CW5:CW36" si="6">ROUND(CV5,0)</f>
        <v>0</v>
      </c>
      <c r="CX5" s="87" t="s">
        <v>272</v>
      </c>
      <c r="CY5" s="56" t="s">
        <v>268</v>
      </c>
      <c r="CZ5" s="78" t="s">
        <v>273</v>
      </c>
      <c r="DA5" s="78" t="s">
        <v>268</v>
      </c>
      <c r="DB5" s="78" t="s">
        <v>274</v>
      </c>
      <c r="DC5" s="56"/>
      <c r="DD5" s="78" t="s">
        <v>275</v>
      </c>
      <c r="DE5" s="78" t="s">
        <v>276</v>
      </c>
      <c r="DF5" s="78" t="s">
        <v>270</v>
      </c>
      <c r="DG5" s="78" t="s">
        <v>276</v>
      </c>
      <c r="DH5" s="78" t="s">
        <v>276</v>
      </c>
      <c r="DI5" s="78" t="s">
        <v>276</v>
      </c>
      <c r="DJ5" s="78" t="s">
        <v>276</v>
      </c>
      <c r="DK5" s="78" t="s">
        <v>276</v>
      </c>
      <c r="DL5" s="78" t="s">
        <v>276</v>
      </c>
      <c r="DM5" s="78" t="s">
        <v>276</v>
      </c>
      <c r="DN5" s="78" t="s">
        <v>276</v>
      </c>
      <c r="DO5" s="78" t="s">
        <v>270</v>
      </c>
      <c r="DP5" s="78" t="s">
        <v>276</v>
      </c>
      <c r="DQ5" s="78" t="s">
        <v>270</v>
      </c>
      <c r="DR5" s="56"/>
      <c r="DS5" s="56"/>
      <c r="DT5" s="56"/>
      <c r="DU5" s="44" t="s">
        <v>268</v>
      </c>
      <c r="DV5" s="44" t="s">
        <v>277</v>
      </c>
      <c r="DW5" s="44" t="s">
        <v>278</v>
      </c>
      <c r="DX5" s="77" t="s">
        <v>278</v>
      </c>
      <c r="EB5" s="85"/>
      <c r="EC5" s="72"/>
      <c r="ED5" s="317"/>
      <c r="EE5" s="41"/>
      <c r="EW5" s="68"/>
    </row>
    <row r="6" spans="1:153" s="44" customFormat="1" x14ac:dyDescent="0.35">
      <c r="A6" s="44" t="s">
        <v>275</v>
      </c>
      <c r="B6" s="44" t="s">
        <v>279</v>
      </c>
      <c r="C6" s="42" t="s">
        <v>280</v>
      </c>
      <c r="D6" s="42"/>
      <c r="E6" s="44" t="s">
        <v>281</v>
      </c>
      <c r="F6" s="44" t="s">
        <v>269</v>
      </c>
      <c r="G6" s="44">
        <v>-38.385468000000003</v>
      </c>
      <c r="H6" s="44">
        <v>142.59084799999999</v>
      </c>
      <c r="I6" s="44" t="s">
        <v>278</v>
      </c>
      <c r="J6" s="44" t="s">
        <v>278</v>
      </c>
      <c r="K6" s="82" t="s">
        <v>282</v>
      </c>
      <c r="L6" s="82" t="s">
        <v>283</v>
      </c>
      <c r="M6" s="44" t="s">
        <v>284</v>
      </c>
      <c r="N6" s="78" t="s">
        <v>285</v>
      </c>
      <c r="O6" s="78">
        <v>44151</v>
      </c>
      <c r="P6" s="78" t="s">
        <v>286</v>
      </c>
      <c r="Q6" s="78" t="s">
        <v>270</v>
      </c>
      <c r="R6" s="78"/>
      <c r="S6" s="96"/>
      <c r="T6" s="96"/>
      <c r="U6" s="78"/>
      <c r="V6" s="96"/>
      <c r="W6" s="96"/>
      <c r="X6" s="96"/>
      <c r="Y6" s="78"/>
      <c r="Z6" s="56">
        <f t="shared" si="0"/>
        <v>2</v>
      </c>
      <c r="AA6" s="94"/>
      <c r="AB6" s="94"/>
      <c r="AC6" s="56"/>
      <c r="AD6" s="56"/>
      <c r="AE6" s="56"/>
      <c r="AF6" s="56"/>
      <c r="AG6" s="56">
        <v>2</v>
      </c>
      <c r="AH6" s="56"/>
      <c r="AI6">
        <v>1</v>
      </c>
      <c r="AJ6">
        <v>1</v>
      </c>
      <c r="AK6">
        <v>4</v>
      </c>
      <c r="AL6">
        <v>5</v>
      </c>
      <c r="AM6">
        <f t="shared" si="1"/>
        <v>5</v>
      </c>
      <c r="AN6" s="57" cm="1">
        <f t="array" ref="AN6">IF(OR(AJ6="0",AM6="0"),"",INDEX('[3]Oil Matrix'!$D$6:$H$10,'Master All_TRR_TS'!AM6,'Master All_TRR_TS'!AJ6))</f>
        <v>3</v>
      </c>
      <c r="AO6">
        <f t="shared" si="2"/>
        <v>1</v>
      </c>
      <c r="AP6"/>
      <c r="AQ6" s="56" t="s">
        <v>287</v>
      </c>
      <c r="AR6" s="56">
        <f>MAX(Risk_Assessment6[[#This Row],[2) Oil Leak Condition]:[3b) Oil/water separator and shut off valve]])</f>
        <v>5</v>
      </c>
      <c r="AS6" s="44" t="s">
        <v>269</v>
      </c>
      <c r="AT6" s="82" t="s">
        <v>269</v>
      </c>
      <c r="AU6" s="82" t="s">
        <v>270</v>
      </c>
      <c r="AV6" s="82" t="s">
        <v>269</v>
      </c>
      <c r="AW6" s="82" t="s">
        <v>269</v>
      </c>
      <c r="AX6" s="82" t="s">
        <v>288</v>
      </c>
      <c r="AY6" s="44" t="s">
        <v>269</v>
      </c>
      <c r="AZ6" s="81" t="s">
        <v>269</v>
      </c>
      <c r="BA6" s="82"/>
      <c r="BB6" s="82"/>
      <c r="BC6" s="82"/>
      <c r="BD6" s="82"/>
      <c r="BE6" s="81"/>
      <c r="BF6" s="81" t="s">
        <v>276</v>
      </c>
      <c r="BG6" s="82"/>
      <c r="BH6" s="82"/>
      <c r="BI6" s="82"/>
      <c r="BJ6" s="82"/>
      <c r="BK6" s="82"/>
      <c r="BL6" s="82"/>
      <c r="BM6" s="56" cm="1">
        <f t="array" ref="BM6">MAX(IF(ISBLANK(AS6:BL6),"",VLOOKUP(AS6:BL6,'[3]Impact Factor'!B:D,2,FALSE)))</f>
        <v>2</v>
      </c>
      <c r="BN6" s="56" cm="1">
        <f t="array" ref="BN6">MAX(IF(ISBLANK(AS6:BL6),"",VLOOKUP(AS6:BL6,'[3]Impact Factor'!B:D,3,FALSE)))</f>
        <v>2</v>
      </c>
      <c r="BO6" s="56"/>
      <c r="BP6" s="56"/>
      <c r="BQ6" s="56"/>
      <c r="BR6" s="56"/>
      <c r="BS6" s="80"/>
      <c r="BT6" s="56" cm="1">
        <f t="array" ref="BT6">IF(SUM(BM6:BS6)=0,"N/A",_xlfn.IFS(AND((SUM(BM6:BN6)&gt;0),(SUM(BO6:BS6)&gt;0)),ROUND((($BM$3*MAX(BM6:BN6))+($BO$3*MAX(BO6:BS6))),0),AND(OR(BM6:BN6=0,ISERROR(BM6:BN6)),(SUM(BO6:BS6)&gt;0)), MAX(BO6:BS6),AND((SUM(BO6:BS6)=0),(SUM(BM6:BN6)&gt;0)),MAX(BM6:BN6)))</f>
        <v>2</v>
      </c>
      <c r="BU6" s="56" t="str" cm="1">
        <f t="array" ref="BU6">IF(OR(AR6="N/A", BT6="N/A"), "", INDEX([3]Methodology!$D$3:$H$7,'Master All_TRR_TS'!AR75,'Master All_TRR_TS'!BT75))</f>
        <v>C</v>
      </c>
      <c r="BV6" s="56" t="s">
        <v>271</v>
      </c>
      <c r="BW6" s="56" t="str">
        <f t="shared" si="3"/>
        <v>No</v>
      </c>
      <c r="BX6" s="56"/>
      <c r="BY6" s="56"/>
      <c r="BZ6" s="56" t="e">
        <f>IF(COUNT(AR6,BT6)=2,(IF(AND(AR6&gt;=3,#REF!&gt;=3),"Y","")),"")</f>
        <v>#REF!</v>
      </c>
      <c r="CA6" s="56"/>
      <c r="CB6" s="56" t="str">
        <f>IF(Risk_Assessment6[[#This Row],[Stockpiles]]="Spoil / Waste", "Y", "")</f>
        <v/>
      </c>
      <c r="CC6" s="56" t="str">
        <f>IF(Risk_Assessment6[[#This Row],[Off-site Drainage Discharge (Y/N)]]="Yes", "Y", "")</f>
        <v/>
      </c>
      <c r="CD6" s="56"/>
      <c r="CE6" s="56"/>
      <c r="CF6" s="56"/>
      <c r="CG6" s="56"/>
      <c r="CH6" s="56"/>
      <c r="CI6" s="56"/>
      <c r="CJ6" s="56"/>
      <c r="CK6" s="56"/>
      <c r="CL6" s="56"/>
      <c r="CM6" s="56"/>
      <c r="CN6" s="80">
        <v>1</v>
      </c>
      <c r="CO6" s="80">
        <v>1</v>
      </c>
      <c r="CP6" s="80">
        <v>1</v>
      </c>
      <c r="CQ6" s="80">
        <v>1</v>
      </c>
      <c r="CR6" s="57">
        <f t="shared" ref="CR6:CR69" si="7">IF(CO6&gt;2.9,MAX(CO6,CP6),CO6)</f>
        <v>1</v>
      </c>
      <c r="CS6" s="56">
        <f t="shared" si="4"/>
        <v>1</v>
      </c>
      <c r="CT6" s="56">
        <v>3</v>
      </c>
      <c r="CU6" s="56">
        <v>1</v>
      </c>
      <c r="CV6" s="79">
        <f t="shared" si="5"/>
        <v>2</v>
      </c>
      <c r="CW6" s="56">
        <f t="shared" si="6"/>
        <v>2</v>
      </c>
      <c r="CX6" s="87" t="s">
        <v>289</v>
      </c>
      <c r="CY6" s="56" t="s">
        <v>268</v>
      </c>
      <c r="CZ6" s="78" t="s">
        <v>290</v>
      </c>
      <c r="DA6" s="78" t="s">
        <v>268</v>
      </c>
      <c r="DB6" s="78" t="s">
        <v>274</v>
      </c>
      <c r="DC6" s="56"/>
      <c r="DD6" s="78" t="s">
        <v>275</v>
      </c>
      <c r="DE6" s="78" t="s">
        <v>276</v>
      </c>
      <c r="DF6" s="78" t="s">
        <v>276</v>
      </c>
      <c r="DG6" s="78" t="s">
        <v>276</v>
      </c>
      <c r="DH6" s="78" t="s">
        <v>276</v>
      </c>
      <c r="DI6" s="78" t="s">
        <v>276</v>
      </c>
      <c r="DJ6" s="78" t="s">
        <v>276</v>
      </c>
      <c r="DK6" s="78" t="s">
        <v>276</v>
      </c>
      <c r="DL6" s="78" t="s">
        <v>276</v>
      </c>
      <c r="DM6" s="78" t="s">
        <v>276</v>
      </c>
      <c r="DN6" s="78" t="s">
        <v>276</v>
      </c>
      <c r="DO6" s="78" t="s">
        <v>270</v>
      </c>
      <c r="DP6" s="78" t="s">
        <v>276</v>
      </c>
      <c r="DQ6" s="78" t="s">
        <v>270</v>
      </c>
      <c r="DR6" s="56"/>
      <c r="DS6" s="56"/>
      <c r="DT6" s="56"/>
      <c r="DU6" s="44" t="s">
        <v>268</v>
      </c>
      <c r="DV6" s="44" t="s">
        <v>277</v>
      </c>
      <c r="DW6" s="44" t="s">
        <v>278</v>
      </c>
      <c r="DX6" s="77" t="s">
        <v>278</v>
      </c>
      <c r="EB6" s="85"/>
      <c r="EC6" s="72"/>
      <c r="ED6" s="317"/>
      <c r="EE6" s="41"/>
      <c r="EW6" s="68"/>
    </row>
    <row r="7" spans="1:153" s="44" customFormat="1" ht="78" customHeight="1" x14ac:dyDescent="0.35">
      <c r="A7" s="44" t="s">
        <v>291</v>
      </c>
      <c r="B7" s="44" t="s">
        <v>292</v>
      </c>
      <c r="C7" s="44" t="s">
        <v>293</v>
      </c>
      <c r="D7" s="44" t="s">
        <v>294</v>
      </c>
      <c r="E7" s="44" t="s">
        <v>295</v>
      </c>
      <c r="F7" s="44" t="s">
        <v>296</v>
      </c>
      <c r="G7" s="44">
        <v>-37.839576000000001</v>
      </c>
      <c r="H7" s="44">
        <v>144.789637</v>
      </c>
      <c r="I7" s="44" t="s">
        <v>278</v>
      </c>
      <c r="J7" s="44" t="s">
        <v>278</v>
      </c>
      <c r="K7" s="44" t="s">
        <v>297</v>
      </c>
      <c r="L7" s="44" t="s">
        <v>265</v>
      </c>
      <c r="M7" s="78">
        <v>44001</v>
      </c>
      <c r="N7" s="78" t="s">
        <v>285</v>
      </c>
      <c r="O7" s="78">
        <v>44001</v>
      </c>
      <c r="P7" s="78" t="s">
        <v>298</v>
      </c>
      <c r="Q7" s="78" t="s">
        <v>270</v>
      </c>
      <c r="R7" s="78" t="s">
        <v>270</v>
      </c>
      <c r="S7" s="96"/>
      <c r="T7" s="96" t="s">
        <v>299</v>
      </c>
      <c r="U7" s="78"/>
      <c r="V7" s="96"/>
      <c r="W7" s="96"/>
      <c r="X7" s="96" t="s">
        <v>300</v>
      </c>
      <c r="Y7" s="78"/>
      <c r="Z7" s="56">
        <f t="shared" si="0"/>
        <v>5</v>
      </c>
      <c r="AA7" s="94">
        <v>13</v>
      </c>
      <c r="AB7" s="94"/>
      <c r="AC7" s="56">
        <v>3</v>
      </c>
      <c r="AD7" s="56"/>
      <c r="AE7" s="56" t="s">
        <v>301</v>
      </c>
      <c r="AF7" s="117" t="s">
        <v>302</v>
      </c>
      <c r="AG7" s="56">
        <v>5</v>
      </c>
      <c r="AH7" s="89"/>
      <c r="AI7">
        <v>1</v>
      </c>
      <c r="AJ7">
        <v>1</v>
      </c>
      <c r="AK7">
        <v>1</v>
      </c>
      <c r="AL7">
        <v>1</v>
      </c>
      <c r="AM7">
        <f t="shared" si="1"/>
        <v>1</v>
      </c>
      <c r="AN7" s="57" cm="1">
        <f t="array" ref="AN7">IF(OR(AJ7="0",AM7="0"),"",INDEX('[3]Oil Matrix'!$D$6:$H$10,'Master All_TRR_TS'!AM7,'Master All_TRR_TS'!AJ7))</f>
        <v>1</v>
      </c>
      <c r="AO7">
        <f t="shared" si="2"/>
        <v>1</v>
      </c>
      <c r="AP7"/>
      <c r="AQ7" s="93" t="s">
        <v>303</v>
      </c>
      <c r="AR7" s="56">
        <f>MAX(Risk_Assessment6[[#This Row],[2) Oil Leak Condition]:[3b) Oil/water separator and shut off valve]])</f>
        <v>1</v>
      </c>
      <c r="AS7" s="44" t="s">
        <v>304</v>
      </c>
      <c r="AT7" s="44" t="s">
        <v>305</v>
      </c>
      <c r="AU7" s="44" t="s">
        <v>270</v>
      </c>
      <c r="AV7" s="44" t="s">
        <v>269</v>
      </c>
      <c r="AW7" s="44" t="s">
        <v>306</v>
      </c>
      <c r="AX7" s="82" t="s">
        <v>288</v>
      </c>
      <c r="AY7" s="44" t="s">
        <v>307</v>
      </c>
      <c r="AZ7" s="81" t="s">
        <v>308</v>
      </c>
      <c r="BA7" s="44" t="s">
        <v>309</v>
      </c>
      <c r="BE7" s="81"/>
      <c r="BF7" s="81" t="s">
        <v>276</v>
      </c>
      <c r="BM7" s="56" cm="1">
        <f t="array" ref="BM7">MAX(IF(ISBLANK(AS7:BL7),"",VLOOKUP(AS7:BL7,'[3]Impact Factor'!B:D,2,FALSE)))</f>
        <v>4</v>
      </c>
      <c r="BN7" s="56" cm="1">
        <f t="array" ref="BN7">MAX(IF(ISBLANK(AS7:BL7),"",VLOOKUP(AS7:BL7,'[3]Impact Factor'!B:D,3,FALSE)))</f>
        <v>4</v>
      </c>
      <c r="BO7" s="56">
        <v>4</v>
      </c>
      <c r="BP7" s="56" t="s">
        <v>270</v>
      </c>
      <c r="BQ7" s="56">
        <v>4</v>
      </c>
      <c r="BR7" s="56" t="s">
        <v>276</v>
      </c>
      <c r="BS7" s="56">
        <v>2</v>
      </c>
      <c r="BT7" s="56" cm="1">
        <f t="array" ref="BT7">IF(SUM(BM7:BS7)=0,"N/A",_xlfn.IFS(AND((SUM(BM7:BN7)&gt;0),(SUM(BO7:BS7)&gt;0)),ROUND((($BM$3*MAX(BM7:BN7))+($BO$3*MAX(BO7:BS7))),0),AND(OR(BM7:BN7=0,ISERROR(BM7:BN7)),(SUM(BO7:BS7)&gt;0)), MAX(BO7:BS7),AND((SUM(BO7:BS7)=0),(SUM(BM7:BN7)&gt;0)),MAX(BM7:BN7)))</f>
        <v>4</v>
      </c>
      <c r="BU7" s="56" t="str" cm="1">
        <f t="array" ref="BU7">IF(OR(AR7="N/A", BT7="N/A"), "", INDEX([3]Methodology!$D$3:$H$7,'Master All_TRR_TS'!AR11,'Master All_TRR_TS'!BT11))</f>
        <v>C</v>
      </c>
      <c r="BV7" s="56" t="s">
        <v>271</v>
      </c>
      <c r="BW7" s="56" t="str">
        <f t="shared" si="3"/>
        <v>No</v>
      </c>
      <c r="BX7" s="56" t="s">
        <v>310</v>
      </c>
      <c r="BY7" s="56"/>
      <c r="BZ7" s="56" t="e">
        <f>IF(COUNT(AR7,BT7)=2,(IF(AND(AR7&gt;=3,#REF!&gt;=3),"Y","")),"")</f>
        <v>#REF!</v>
      </c>
      <c r="CA7" s="56" t="s">
        <v>311</v>
      </c>
      <c r="CB7" s="56" t="str">
        <f>IF(Risk_Assessment6[[#This Row],[Stockpiles]]="Spoil / Waste", "Y", "")</f>
        <v>Y</v>
      </c>
      <c r="CC7" s="56" t="str">
        <f>IF(Risk_Assessment6[[#This Row],[Off-site Drainage Discharge (Y/N)]]="Yes", "Y", "")</f>
        <v>Y</v>
      </c>
      <c r="CD7" s="89" t="s">
        <v>312</v>
      </c>
      <c r="CE7" s="56"/>
      <c r="CF7" s="56"/>
      <c r="CG7" s="56"/>
      <c r="CH7" s="56"/>
      <c r="CI7" s="56"/>
      <c r="CJ7" s="56" t="s">
        <v>299</v>
      </c>
      <c r="CK7" s="56"/>
      <c r="CL7" s="56" t="s">
        <v>300</v>
      </c>
      <c r="CM7" s="56"/>
      <c r="CN7" s="80">
        <v>1</v>
      </c>
      <c r="CO7" s="80">
        <v>1</v>
      </c>
      <c r="CP7" s="80">
        <v>1</v>
      </c>
      <c r="CQ7" s="80">
        <v>1</v>
      </c>
      <c r="CR7" s="57">
        <f t="shared" si="7"/>
        <v>1</v>
      </c>
      <c r="CS7" s="56">
        <f t="shared" si="4"/>
        <v>1</v>
      </c>
      <c r="CT7" s="56">
        <v>3</v>
      </c>
      <c r="CU7" s="56">
        <v>1</v>
      </c>
      <c r="CV7" s="79">
        <f t="shared" si="5"/>
        <v>2</v>
      </c>
      <c r="CW7" s="56">
        <f t="shared" si="6"/>
        <v>2</v>
      </c>
      <c r="CX7" s="87" t="s">
        <v>289</v>
      </c>
      <c r="CY7" s="56" t="s">
        <v>268</v>
      </c>
      <c r="CZ7" s="78" t="s">
        <v>290</v>
      </c>
      <c r="DA7" s="78" t="s">
        <v>268</v>
      </c>
      <c r="DB7" s="78" t="s">
        <v>274</v>
      </c>
      <c r="DC7" s="56"/>
      <c r="DD7" s="78" t="s">
        <v>275</v>
      </c>
      <c r="DE7" s="78" t="s">
        <v>276</v>
      </c>
      <c r="DF7" s="78" t="s">
        <v>276</v>
      </c>
      <c r="DG7" s="78" t="s">
        <v>276</v>
      </c>
      <c r="DH7" s="78" t="s">
        <v>276</v>
      </c>
      <c r="DI7" s="78" t="s">
        <v>276</v>
      </c>
      <c r="DJ7" s="78" t="s">
        <v>276</v>
      </c>
      <c r="DK7" s="78" t="s">
        <v>276</v>
      </c>
      <c r="DL7" s="78" t="s">
        <v>276</v>
      </c>
      <c r="DM7" s="78" t="s">
        <v>276</v>
      </c>
      <c r="DN7" s="78" t="s">
        <v>276</v>
      </c>
      <c r="DO7" s="78" t="s">
        <v>270</v>
      </c>
      <c r="DP7" s="78" t="s">
        <v>276</v>
      </c>
      <c r="DQ7" s="78" t="s">
        <v>270</v>
      </c>
      <c r="DR7" s="56"/>
      <c r="DS7" s="56"/>
      <c r="DT7" s="56"/>
      <c r="DU7" s="44" t="s">
        <v>268</v>
      </c>
      <c r="DV7" s="44" t="s">
        <v>277</v>
      </c>
      <c r="DW7" s="44" t="s">
        <v>278</v>
      </c>
      <c r="DX7" s="77" t="s">
        <v>278</v>
      </c>
      <c r="DY7" s="44" t="s">
        <v>313</v>
      </c>
      <c r="DZ7" s="86" t="s">
        <v>314</v>
      </c>
      <c r="EA7" s="74" t="s">
        <v>315</v>
      </c>
      <c r="EB7" s="73" t="s">
        <v>316</v>
      </c>
      <c r="EC7" s="109" t="s">
        <v>317</v>
      </c>
      <c r="ED7" s="318" t="s">
        <v>318</v>
      </c>
      <c r="EE7" s="41"/>
      <c r="EV7" s="307" t="s">
        <v>1</v>
      </c>
      <c r="EW7" s="68"/>
    </row>
    <row r="8" spans="1:153" s="44" customFormat="1" x14ac:dyDescent="0.35">
      <c r="A8" s="44" t="s">
        <v>275</v>
      </c>
      <c r="B8" s="44" t="s">
        <v>319</v>
      </c>
      <c r="C8" s="42" t="s">
        <v>320</v>
      </c>
      <c r="D8" s="42"/>
      <c r="E8" s="44" t="s">
        <v>321</v>
      </c>
      <c r="F8" s="44" t="s">
        <v>269</v>
      </c>
      <c r="G8" s="44">
        <v>-37.260078</v>
      </c>
      <c r="H8" s="44">
        <v>142.96614099999999</v>
      </c>
      <c r="I8" s="44" t="s">
        <v>278</v>
      </c>
      <c r="J8" s="44" t="s">
        <v>278</v>
      </c>
      <c r="K8" s="44" t="s">
        <v>278</v>
      </c>
      <c r="L8" s="44" t="s">
        <v>278</v>
      </c>
      <c r="M8" s="44" t="s">
        <v>322</v>
      </c>
      <c r="N8" s="78" t="s">
        <v>285</v>
      </c>
      <c r="O8" s="78">
        <v>44252</v>
      </c>
      <c r="P8" s="78" t="s">
        <v>286</v>
      </c>
      <c r="Q8" s="78" t="s">
        <v>270</v>
      </c>
      <c r="R8" s="78"/>
      <c r="S8" s="96"/>
      <c r="T8" s="96"/>
      <c r="U8" s="78"/>
      <c r="V8" s="96"/>
      <c r="W8" s="96"/>
      <c r="X8" s="96"/>
      <c r="Y8" s="78"/>
      <c r="Z8" s="56">
        <f t="shared" si="0"/>
        <v>2</v>
      </c>
      <c r="AA8" s="94"/>
      <c r="AB8" s="94"/>
      <c r="AC8" s="56"/>
      <c r="AD8" s="56"/>
      <c r="AE8" s="56"/>
      <c r="AF8" s="56"/>
      <c r="AG8" s="56">
        <v>2</v>
      </c>
      <c r="AH8" s="56"/>
      <c r="AI8">
        <v>1</v>
      </c>
      <c r="AJ8">
        <v>1</v>
      </c>
      <c r="AK8">
        <v>4</v>
      </c>
      <c r="AL8">
        <v>5</v>
      </c>
      <c r="AM8">
        <f t="shared" si="1"/>
        <v>5</v>
      </c>
      <c r="AN8" s="57" cm="1">
        <f t="array" ref="AN8">IF(OR(AJ8="0",AM8="0"),"",INDEX('[3]Oil Matrix'!$D$6:$H$10,'Master All_TRR_TS'!AM8,'Master All_TRR_TS'!AJ8))</f>
        <v>3</v>
      </c>
      <c r="AO8">
        <f t="shared" si="2"/>
        <v>1</v>
      </c>
      <c r="AP8"/>
      <c r="AQ8" s="56" t="s">
        <v>287</v>
      </c>
      <c r="AR8" s="56">
        <f>MAX(Risk_Assessment6[[#This Row],[2) Oil Leak Condition]:[3b) Oil/water separator and shut off valve]])</f>
        <v>5</v>
      </c>
      <c r="AS8" s="44" t="s">
        <v>269</v>
      </c>
      <c r="AT8" s="44" t="s">
        <v>269</v>
      </c>
      <c r="AU8" s="44" t="s">
        <v>270</v>
      </c>
      <c r="AV8" s="44" t="s">
        <v>269</v>
      </c>
      <c r="AW8" s="44" t="s">
        <v>269</v>
      </c>
      <c r="AX8" s="82" t="s">
        <v>269</v>
      </c>
      <c r="AY8" s="44" t="s">
        <v>269</v>
      </c>
      <c r="AZ8" s="81" t="s">
        <v>269</v>
      </c>
      <c r="BA8" s="44" t="s">
        <v>269</v>
      </c>
      <c r="BE8" s="81"/>
      <c r="BF8" s="81" t="s">
        <v>276</v>
      </c>
      <c r="BM8" s="56" cm="1">
        <f t="array" ref="BM8">MAX(IF(ISBLANK(AS8:BL8),"",VLOOKUP(AS8:BL8,'[3]Impact Factor'!B:D,2,FALSE)))</f>
        <v>2</v>
      </c>
      <c r="BN8" s="56" cm="1">
        <f t="array" ref="BN8">MAX(IF(ISBLANK(AS8:BL8),"",VLOOKUP(AS8:BL8,'[3]Impact Factor'!B:D,3,FALSE)))</f>
        <v>2</v>
      </c>
      <c r="BO8" s="56">
        <v>3</v>
      </c>
      <c r="BP8" s="56"/>
      <c r="BQ8" s="56"/>
      <c r="BR8" s="56"/>
      <c r="BS8" s="80">
        <v>1</v>
      </c>
      <c r="BT8" s="56" cm="1">
        <f t="array" ref="BT8">IF(SUM(BM8:BS8)=0,"N/A",_xlfn.IFS(AND((SUM(BM8:BN8)&gt;0),(SUM(BO8:BS8)&gt;0)),ROUND((($BM$3*MAX(BM8:BN8))+($BO$3*MAX(BO8:BS8))),0),AND(OR(BM8:BN8=0,ISERROR(BM8:BN8)),(SUM(BO8:BS8)&gt;0)), MAX(BO8:BS8),AND((SUM(BO8:BS8)=0),(SUM(BM8:BN8)&gt;0)),MAX(BM8:BN8)))</f>
        <v>2</v>
      </c>
      <c r="BU8" s="56" t="str" cm="1">
        <f t="array" ref="BU8">IF(OR(AR8="N/A", BT8="N/A"), "", INDEX([3]Methodology!$D$3:$H$7,'Master All_TRR_TS'!AR221,'Master All_TRR_TS'!BT221))</f>
        <v>C</v>
      </c>
      <c r="BV8" s="56" t="s">
        <v>271</v>
      </c>
      <c r="BW8" s="56" t="str">
        <f t="shared" si="3"/>
        <v>No</v>
      </c>
      <c r="BX8" s="56"/>
      <c r="BY8" s="56"/>
      <c r="BZ8" s="56" t="e">
        <f>IF(COUNT(AR8,BT8)=2,(IF(AND(AR8&gt;=3,#REF!&gt;=3),"Y","")),"")</f>
        <v>#REF!</v>
      </c>
      <c r="CA8" s="56"/>
      <c r="CB8" s="56" t="str">
        <f>IF(Risk_Assessment6[[#This Row],[Stockpiles]]="Spoil / Waste", "Y", "")</f>
        <v/>
      </c>
      <c r="CC8" s="56" t="str">
        <f>IF(Risk_Assessment6[[#This Row],[Off-site Drainage Discharge (Y/N)]]="Yes", "Y", "")</f>
        <v/>
      </c>
      <c r="CD8" s="56"/>
      <c r="CE8" s="56"/>
      <c r="CF8" s="56"/>
      <c r="CG8" s="56"/>
      <c r="CH8" s="56"/>
      <c r="CI8" s="56"/>
      <c r="CJ8" s="56"/>
      <c r="CK8" s="56"/>
      <c r="CL8" s="56"/>
      <c r="CM8" s="56"/>
      <c r="CN8" s="80">
        <v>1</v>
      </c>
      <c r="CO8" s="80">
        <v>1</v>
      </c>
      <c r="CP8" s="80">
        <v>1</v>
      </c>
      <c r="CQ8" s="80">
        <v>1</v>
      </c>
      <c r="CR8" s="57">
        <f t="shared" si="7"/>
        <v>1</v>
      </c>
      <c r="CS8" s="56">
        <f t="shared" si="4"/>
        <v>1</v>
      </c>
      <c r="CT8" s="56">
        <v>3</v>
      </c>
      <c r="CU8" s="56">
        <v>2</v>
      </c>
      <c r="CV8" s="79">
        <f t="shared" si="5"/>
        <v>2.5</v>
      </c>
      <c r="CW8" s="56">
        <f t="shared" si="6"/>
        <v>3</v>
      </c>
      <c r="CX8" s="87" t="s">
        <v>323</v>
      </c>
      <c r="CY8" s="56" t="s">
        <v>268</v>
      </c>
      <c r="CZ8" s="78" t="s">
        <v>324</v>
      </c>
      <c r="DA8" s="78" t="s">
        <v>268</v>
      </c>
      <c r="DB8" s="78" t="s">
        <v>274</v>
      </c>
      <c r="DC8" s="56"/>
      <c r="DD8" s="78" t="s">
        <v>275</v>
      </c>
      <c r="DE8" s="78" t="s">
        <v>276</v>
      </c>
      <c r="DF8" s="78" t="s">
        <v>276</v>
      </c>
      <c r="DG8" s="78" t="s">
        <v>276</v>
      </c>
      <c r="DH8" s="78" t="s">
        <v>276</v>
      </c>
      <c r="DI8" s="78" t="s">
        <v>276</v>
      </c>
      <c r="DJ8" s="78" t="s">
        <v>276</v>
      </c>
      <c r="DK8" s="78" t="s">
        <v>276</v>
      </c>
      <c r="DL8" s="78" t="s">
        <v>276</v>
      </c>
      <c r="DM8" s="78" t="s">
        <v>276</v>
      </c>
      <c r="DN8" s="78" t="s">
        <v>276</v>
      </c>
      <c r="DO8" s="78" t="s">
        <v>270</v>
      </c>
      <c r="DP8" s="78" t="s">
        <v>276</v>
      </c>
      <c r="DQ8" s="78" t="s">
        <v>270</v>
      </c>
      <c r="DR8" s="56"/>
      <c r="DS8" s="56"/>
      <c r="DT8" s="56"/>
      <c r="DU8" s="44" t="s">
        <v>268</v>
      </c>
      <c r="DV8" s="44" t="s">
        <v>277</v>
      </c>
      <c r="DW8" s="44" t="s">
        <v>278</v>
      </c>
      <c r="DX8" s="77" t="s">
        <v>278</v>
      </c>
      <c r="DZ8" s="86"/>
      <c r="EA8" s="74"/>
      <c r="EB8" s="85"/>
      <c r="EC8" s="72"/>
      <c r="ED8" s="317"/>
      <c r="EE8" s="187"/>
      <c r="EF8" s="69"/>
      <c r="EG8" s="69"/>
      <c r="EH8" s="69"/>
      <c r="EI8" s="69"/>
      <c r="EJ8" s="69"/>
      <c r="EK8" s="69"/>
      <c r="EL8" s="69"/>
      <c r="EM8" s="69"/>
      <c r="EN8" s="69"/>
      <c r="EO8" s="69"/>
      <c r="EP8" s="69"/>
      <c r="EQ8" s="69"/>
      <c r="ER8" s="69"/>
      <c r="ES8" s="69"/>
      <c r="ET8" s="69"/>
      <c r="EU8" s="69"/>
      <c r="EV8" s="307" t="s">
        <v>1</v>
      </c>
      <c r="EW8" s="68"/>
    </row>
    <row r="9" spans="1:153" s="44" customFormat="1" x14ac:dyDescent="0.35">
      <c r="A9" s="44" t="s">
        <v>325</v>
      </c>
      <c r="B9" s="44" t="s">
        <v>326</v>
      </c>
      <c r="C9" s="44" t="s">
        <v>327</v>
      </c>
      <c r="E9" s="44" t="s">
        <v>328</v>
      </c>
      <c r="F9" s="44" t="s">
        <v>329</v>
      </c>
      <c r="G9" s="126">
        <v>-37.280102999999997</v>
      </c>
      <c r="H9" s="126">
        <v>142.946876</v>
      </c>
      <c r="I9" s="126" t="s">
        <v>262</v>
      </c>
      <c r="M9" s="44" t="s">
        <v>330</v>
      </c>
      <c r="N9" s="44" t="s">
        <v>331</v>
      </c>
      <c r="O9" s="78"/>
      <c r="P9" s="78"/>
      <c r="Q9" s="78" t="s">
        <v>270</v>
      </c>
      <c r="R9" s="78"/>
      <c r="S9" s="96"/>
      <c r="T9" s="96" t="s">
        <v>332</v>
      </c>
      <c r="U9" s="78" t="s">
        <v>270</v>
      </c>
      <c r="V9" s="96" t="s">
        <v>333</v>
      </c>
      <c r="W9" s="96" t="s">
        <v>334</v>
      </c>
      <c r="X9" s="96"/>
      <c r="Y9" s="78"/>
      <c r="Z9" s="56">
        <f t="shared" si="0"/>
        <v>5</v>
      </c>
      <c r="AA9" s="94"/>
      <c r="AB9" s="94"/>
      <c r="AC9" s="56">
        <v>5</v>
      </c>
      <c r="AD9" s="56">
        <v>2</v>
      </c>
      <c r="AE9" s="56" t="s">
        <v>335</v>
      </c>
      <c r="AF9" s="56"/>
      <c r="AG9" s="56">
        <v>1</v>
      </c>
      <c r="AH9" s="56"/>
      <c r="AI9">
        <v>1</v>
      </c>
      <c r="AJ9">
        <v>1</v>
      </c>
      <c r="AK9">
        <v>4</v>
      </c>
      <c r="AL9">
        <v>5</v>
      </c>
      <c r="AM9">
        <f t="shared" si="1"/>
        <v>5</v>
      </c>
      <c r="AN9" s="57" cm="1">
        <f t="array" ref="AN9">IF(OR(AJ9="0",AM9="0"),"",INDEX('[3]Oil Matrix'!$D$6:$H$10,'Master All_TRR_TS'!AM9,'Master All_TRR_TS'!AJ9))</f>
        <v>3</v>
      </c>
      <c r="AO9">
        <f t="shared" si="2"/>
        <v>1</v>
      </c>
      <c r="AP9"/>
      <c r="AQ9" s="56"/>
      <c r="AR9" s="56">
        <f>MAX(Risk_Assessment6[[#This Row],[2) Oil Leak Condition]:[3b) Oil/water separator and shut off valve]])</f>
        <v>5</v>
      </c>
      <c r="AS9" s="44" t="s">
        <v>269</v>
      </c>
      <c r="AT9" s="44" t="s">
        <v>336</v>
      </c>
      <c r="AX9" s="82"/>
      <c r="AZ9" s="81"/>
      <c r="BE9" s="81"/>
      <c r="BF9" s="81" t="s">
        <v>276</v>
      </c>
      <c r="BM9" s="56" cm="1">
        <f t="array" ref="BM9">MAX(IF(ISBLANK(AS9:BL9),"",VLOOKUP(AS9:BL9,'[3]Impact Factor'!B:D,2,FALSE)))</f>
        <v>3</v>
      </c>
      <c r="BN9" s="56" cm="1">
        <f t="array" ref="BN9">MAX(IF(ISBLANK(AS9:BL9),"",VLOOKUP(AS9:BL9,'[3]Impact Factor'!B:D,3,FALSE)))</f>
        <v>2</v>
      </c>
      <c r="BO9" s="56"/>
      <c r="BP9" s="56"/>
      <c r="BQ9" s="56"/>
      <c r="BR9" s="56"/>
      <c r="BS9" s="80"/>
      <c r="BT9" s="56" cm="1">
        <f t="array" ref="BT9">IF(SUM(BM9:BS9)=0,"N/A",_xlfn.IFS(AND((SUM(BM9:BN9)&gt;0),(SUM(BO9:BS9)&gt;0)),ROUND((($BM$3*MAX(BM9:BN9))+($BO$3*MAX(BO9:BS9))),0),AND(OR(BM9:BN9=0,ISERROR(BM9:BN9)),(SUM(BO9:BS9)&gt;0)), MAX(BO9:BS9),AND((SUM(BO9:BS9)=0),(SUM(BM9:BN9)&gt;0)),MAX(BM9:BN9)))</f>
        <v>3</v>
      </c>
      <c r="BU9" s="56" t="str" cm="1">
        <f t="array" ref="BU9">IF(OR(AR9="N/A", BT9="N/A"), "", INDEX([3]Methodology!$D$3:$H$7,'Master All_TRR_TS'!AR125,'Master All_TRR_TS'!BT125))</f>
        <v>C</v>
      </c>
      <c r="BV9" s="56" t="s">
        <v>271</v>
      </c>
      <c r="BW9" s="56" t="str">
        <f t="shared" si="3"/>
        <v>Yes</v>
      </c>
      <c r="BX9" s="56"/>
      <c r="BY9" s="56"/>
      <c r="BZ9" s="56" t="e">
        <f>IF(COUNT(AR9,BT9)=2,(IF(AND(AR9&gt;=3,#REF!&gt;=3),"Y","")),"")</f>
        <v>#REF!</v>
      </c>
      <c r="CA9" s="56"/>
      <c r="CB9" s="56" t="str">
        <f>IF(Risk_Assessment6[[#This Row],[Stockpiles]]="Spoil / Waste", "Y", "")</f>
        <v/>
      </c>
      <c r="CC9" s="56" t="str">
        <f>IF(Risk_Assessment6[[#This Row],[Off-site Drainage Discharge (Y/N)]]="Yes", "Y", "")</f>
        <v/>
      </c>
      <c r="CD9" s="56"/>
      <c r="CE9" s="56"/>
      <c r="CF9" s="56"/>
      <c r="CG9" s="56"/>
      <c r="CH9" s="56"/>
      <c r="CI9" s="56"/>
      <c r="CJ9" s="56" t="s">
        <v>332</v>
      </c>
      <c r="CK9" s="56" t="s">
        <v>334</v>
      </c>
      <c r="CL9" s="56"/>
      <c r="CM9" s="56" t="s">
        <v>333</v>
      </c>
      <c r="CN9" s="56">
        <v>1</v>
      </c>
      <c r="CO9" s="56">
        <v>1</v>
      </c>
      <c r="CP9" s="56">
        <v>2</v>
      </c>
      <c r="CQ9" s="88">
        <v>3</v>
      </c>
      <c r="CR9" s="57">
        <f t="shared" si="7"/>
        <v>1</v>
      </c>
      <c r="CS9" s="56">
        <f t="shared" si="4"/>
        <v>1</v>
      </c>
      <c r="CT9" s="56">
        <v>2</v>
      </c>
      <c r="CU9" s="56">
        <v>4</v>
      </c>
      <c r="CV9" s="79">
        <f t="shared" si="5"/>
        <v>3</v>
      </c>
      <c r="CW9" s="56">
        <f t="shared" si="6"/>
        <v>3</v>
      </c>
      <c r="CX9" s="87" t="s">
        <v>323</v>
      </c>
      <c r="CY9" s="56" t="s">
        <v>268</v>
      </c>
      <c r="CZ9" s="78" t="s">
        <v>290</v>
      </c>
      <c r="DA9" s="78" t="s">
        <v>268</v>
      </c>
      <c r="DB9" s="78" t="s">
        <v>274</v>
      </c>
      <c r="DC9" s="56"/>
      <c r="DD9" s="78" t="s">
        <v>275</v>
      </c>
      <c r="DE9" s="78" t="s">
        <v>276</v>
      </c>
      <c r="DF9" s="78" t="s">
        <v>276</v>
      </c>
      <c r="DG9" s="78" t="s">
        <v>276</v>
      </c>
      <c r="DH9" s="78" t="s">
        <v>276</v>
      </c>
      <c r="DI9" s="78" t="s">
        <v>276</v>
      </c>
      <c r="DJ9" s="78" t="s">
        <v>276</v>
      </c>
      <c r="DK9" s="78" t="s">
        <v>276</v>
      </c>
      <c r="DL9" s="78" t="s">
        <v>276</v>
      </c>
      <c r="DM9" s="78" t="s">
        <v>276</v>
      </c>
      <c r="DN9" s="78" t="s">
        <v>276</v>
      </c>
      <c r="DO9" s="78" t="s">
        <v>270</v>
      </c>
      <c r="DP9" s="78" t="s">
        <v>276</v>
      </c>
      <c r="DQ9" s="78" t="s">
        <v>270</v>
      </c>
      <c r="DR9" s="56"/>
      <c r="DS9" s="56"/>
      <c r="DT9" s="56"/>
      <c r="DU9" s="44" t="s">
        <v>268</v>
      </c>
      <c r="DV9" s="44" t="s">
        <v>277</v>
      </c>
      <c r="DW9" s="44" t="s">
        <v>278</v>
      </c>
      <c r="DX9" s="77" t="s">
        <v>278</v>
      </c>
      <c r="DZ9" s="86"/>
      <c r="EA9" s="74"/>
      <c r="EB9" s="85"/>
      <c r="EC9" s="72"/>
      <c r="ED9" s="317"/>
      <c r="EE9" s="187"/>
      <c r="EF9" s="69"/>
      <c r="EG9" s="69"/>
      <c r="EH9" s="69"/>
      <c r="EI9" s="69"/>
      <c r="EJ9" s="69"/>
      <c r="EK9" s="69"/>
      <c r="EL9" s="69"/>
      <c r="EM9" s="69"/>
      <c r="EN9" s="69"/>
      <c r="EO9" s="69"/>
      <c r="EP9" s="69"/>
      <c r="EQ9" s="69"/>
      <c r="ER9" s="69"/>
      <c r="ES9" s="69"/>
      <c r="ET9" s="69"/>
      <c r="EU9" s="69"/>
      <c r="EV9" s="307" t="s">
        <v>1</v>
      </c>
      <c r="EW9" s="68"/>
    </row>
    <row r="10" spans="1:153" s="44" customFormat="1" x14ac:dyDescent="0.35">
      <c r="A10" s="44" t="s">
        <v>337</v>
      </c>
      <c r="B10" s="44" t="s">
        <v>338</v>
      </c>
      <c r="C10" s="42" t="s">
        <v>339</v>
      </c>
      <c r="D10" s="42"/>
      <c r="E10" s="44" t="s">
        <v>340</v>
      </c>
      <c r="F10" s="44" t="s">
        <v>341</v>
      </c>
      <c r="G10" s="44">
        <v>-38.35425</v>
      </c>
      <c r="H10" s="44">
        <v>144.950861</v>
      </c>
      <c r="I10" s="44" t="s">
        <v>278</v>
      </c>
      <c r="J10" s="44" t="s">
        <v>278</v>
      </c>
      <c r="K10" s="44" t="s">
        <v>297</v>
      </c>
      <c r="L10" s="44" t="s">
        <v>265</v>
      </c>
      <c r="M10" s="44" t="s">
        <v>284</v>
      </c>
      <c r="N10" s="78" t="s">
        <v>285</v>
      </c>
      <c r="O10" s="78">
        <v>43992</v>
      </c>
      <c r="P10" s="78" t="s">
        <v>298</v>
      </c>
      <c r="Q10" s="78" t="s">
        <v>270</v>
      </c>
      <c r="R10" s="78"/>
      <c r="S10" s="96"/>
      <c r="T10" s="96"/>
      <c r="U10" s="78"/>
      <c r="V10" s="96"/>
      <c r="W10" s="96"/>
      <c r="X10" s="96"/>
      <c r="Y10" s="78"/>
      <c r="Z10" s="56">
        <f t="shared" si="0"/>
        <v>2</v>
      </c>
      <c r="AA10" s="94"/>
      <c r="AB10" s="94"/>
      <c r="AC10" s="56"/>
      <c r="AD10" s="56"/>
      <c r="AE10" s="56"/>
      <c r="AF10" s="56"/>
      <c r="AG10" s="56">
        <v>2</v>
      </c>
      <c r="AH10" s="56"/>
      <c r="AI10"/>
      <c r="AJ10">
        <v>3</v>
      </c>
      <c r="AK10">
        <v>4</v>
      </c>
      <c r="AL10">
        <v>5</v>
      </c>
      <c r="AM10">
        <f t="shared" si="1"/>
        <v>5</v>
      </c>
      <c r="AN10" s="57" cm="1">
        <f t="array" ref="AN10">IF(OR(AJ10="0",AM10="0"),"",INDEX('[3]Oil Matrix'!$D$6:$H$10,'Master All_TRR_TS'!AM10,'Master All_TRR_TS'!AJ10))</f>
        <v>4</v>
      </c>
      <c r="AO10">
        <f t="shared" si="2"/>
        <v>5</v>
      </c>
      <c r="AP10"/>
      <c r="AQ10" s="56" t="s">
        <v>342</v>
      </c>
      <c r="AR10" s="56">
        <f>MAX(Risk_Assessment6[[#This Row],[2) Oil Leak Condition]:[3b) Oil/water separator and shut off valve]])</f>
        <v>5</v>
      </c>
      <c r="AS10" s="44" t="s">
        <v>269</v>
      </c>
      <c r="AT10" s="44" t="s">
        <v>269</v>
      </c>
      <c r="AU10" s="44" t="s">
        <v>270</v>
      </c>
      <c r="AV10" s="44" t="s">
        <v>269</v>
      </c>
      <c r="AW10" s="44" t="s">
        <v>269</v>
      </c>
      <c r="AX10" s="82" t="s">
        <v>269</v>
      </c>
      <c r="AY10" s="82" t="s">
        <v>269</v>
      </c>
      <c r="AZ10" s="81" t="s">
        <v>269</v>
      </c>
      <c r="BE10" s="81"/>
      <c r="BF10" s="81" t="s">
        <v>276</v>
      </c>
      <c r="BM10" s="56" cm="1">
        <f t="array" ref="BM10">MAX(IF(ISBLANK(AS10:BL10),"",VLOOKUP(AS10:BL10,'[3]Impact Factor'!B:D,2,FALSE)))</f>
        <v>2</v>
      </c>
      <c r="BN10" s="56" cm="1">
        <f t="array" ref="BN10">MAX(IF(ISBLANK(AS10:BL10),"",VLOOKUP(AS10:BL10,'[3]Impact Factor'!B:D,3,FALSE)))</f>
        <v>2</v>
      </c>
      <c r="BO10" s="56">
        <v>5</v>
      </c>
      <c r="BP10" s="56"/>
      <c r="BQ10" s="56"/>
      <c r="BR10" s="56"/>
      <c r="BS10" s="80">
        <v>4</v>
      </c>
      <c r="BT10" s="56" cm="1">
        <f t="array" ref="BT10">IF(SUM(BM10:BS10)=0,"N/A",_xlfn.IFS(AND((SUM(BM10:BN10)&gt;0),(SUM(BO10:BS10)&gt;0)),ROUND((($BM$3*MAX(BM10:BN10))+($BO$3*MAX(BO10:BS10))),0),AND(OR(BM10:BN10=0,ISERROR(BM10:BN10)),(SUM(BO10:BS10)&gt;0)), MAX(BO10:BS10),AND((SUM(BO10:BS10)=0),(SUM(BM10:BN10)&gt;0)),MAX(BM10:BN10)))</f>
        <v>3</v>
      </c>
      <c r="BU10" s="56" t="str" cm="1">
        <f t="array" ref="BU10">IF(OR(AR10="N/A", BT10="N/A"), "", INDEX([3]Methodology!$D$3:$H$7,'Master All_TRR_TS'!AR203,'Master All_TRR_TS'!BT203))</f>
        <v>C</v>
      </c>
      <c r="BV10" s="56" t="s">
        <v>271</v>
      </c>
      <c r="BW10" s="56" t="str">
        <f t="shared" si="3"/>
        <v>Yes</v>
      </c>
      <c r="BX10" s="56"/>
      <c r="BY10" s="56"/>
      <c r="BZ10" s="56" t="e">
        <f>IF(COUNT(AR10,BT10)=2,(IF(AND(AR10&gt;=3,#REF!&gt;=3),"Y","")),"")</f>
        <v>#REF!</v>
      </c>
      <c r="CA10" s="56"/>
      <c r="CB10" s="56" t="str">
        <f>IF(Risk_Assessment6[[#This Row],[Stockpiles]]="Spoil / Waste", "Y", "")</f>
        <v/>
      </c>
      <c r="CC10" s="56" t="str">
        <f>IF(Risk_Assessment6[[#This Row],[Off-site Drainage Discharge (Y/N)]]="Yes", "Y", "")</f>
        <v/>
      </c>
      <c r="CD10" s="56"/>
      <c r="CE10" s="56"/>
      <c r="CF10" s="56"/>
      <c r="CG10" s="56"/>
      <c r="CH10" s="56"/>
      <c r="CI10" s="56"/>
      <c r="CJ10" s="56"/>
      <c r="CK10" s="56"/>
      <c r="CL10" s="56"/>
      <c r="CM10" s="56"/>
      <c r="CN10" s="105">
        <v>2</v>
      </c>
      <c r="CO10" s="105">
        <v>5</v>
      </c>
      <c r="CP10" s="105">
        <v>1</v>
      </c>
      <c r="CQ10" s="104">
        <v>3</v>
      </c>
      <c r="CR10" s="57">
        <f t="shared" si="7"/>
        <v>5</v>
      </c>
      <c r="CS10" s="56">
        <f t="shared" si="4"/>
        <v>5</v>
      </c>
      <c r="CT10" s="56">
        <v>3</v>
      </c>
      <c r="CU10" s="56">
        <v>1</v>
      </c>
      <c r="CV10" s="79">
        <f t="shared" si="5"/>
        <v>2</v>
      </c>
      <c r="CW10" s="56">
        <f t="shared" si="6"/>
        <v>2</v>
      </c>
      <c r="CX10" s="87" t="s">
        <v>289</v>
      </c>
      <c r="CY10" s="56" t="s">
        <v>268</v>
      </c>
      <c r="CZ10" s="78" t="s">
        <v>290</v>
      </c>
      <c r="DA10" s="78" t="s">
        <v>268</v>
      </c>
      <c r="DB10" s="78" t="s">
        <v>274</v>
      </c>
      <c r="DC10" s="56"/>
      <c r="DD10" s="78" t="s">
        <v>275</v>
      </c>
      <c r="DE10" s="78" t="s">
        <v>276</v>
      </c>
      <c r="DF10" s="78" t="s">
        <v>276</v>
      </c>
      <c r="DG10" s="78" t="s">
        <v>276</v>
      </c>
      <c r="DH10" s="78" t="s">
        <v>276</v>
      </c>
      <c r="DI10" s="78" t="s">
        <v>276</v>
      </c>
      <c r="DJ10" s="78" t="s">
        <v>276</v>
      </c>
      <c r="DK10" s="78" t="s">
        <v>276</v>
      </c>
      <c r="DL10" s="78" t="s">
        <v>276</v>
      </c>
      <c r="DM10" s="78" t="s">
        <v>276</v>
      </c>
      <c r="DN10" s="78" t="s">
        <v>276</v>
      </c>
      <c r="DO10" s="78" t="s">
        <v>270</v>
      </c>
      <c r="DP10" s="78" t="s">
        <v>276</v>
      </c>
      <c r="DQ10" s="78" t="s">
        <v>270</v>
      </c>
      <c r="DR10" s="56"/>
      <c r="DS10" s="56"/>
      <c r="DT10" s="56"/>
      <c r="DU10" s="44" t="s">
        <v>268</v>
      </c>
      <c r="DV10" s="44" t="s">
        <v>277</v>
      </c>
      <c r="DW10" s="44" t="s">
        <v>278</v>
      </c>
      <c r="DX10" s="77" t="s">
        <v>278</v>
      </c>
      <c r="DZ10" s="86"/>
      <c r="EA10" s="74"/>
      <c r="EB10" s="85"/>
      <c r="EC10" s="72"/>
      <c r="ED10" s="317"/>
      <c r="EE10" s="187"/>
      <c r="EF10" s="69"/>
      <c r="EG10" s="69"/>
      <c r="EH10" s="69"/>
      <c r="EI10" s="69"/>
      <c r="EJ10" s="69"/>
      <c r="EK10" s="69"/>
      <c r="EL10" s="69"/>
      <c r="EM10" s="69"/>
      <c r="EN10" s="69"/>
      <c r="EO10" s="69"/>
      <c r="EP10" s="69"/>
      <c r="EQ10" s="69"/>
      <c r="ER10" s="69"/>
      <c r="ES10" s="69"/>
      <c r="ET10" s="69"/>
      <c r="EU10" s="69"/>
      <c r="EV10" s="307" t="s">
        <v>1</v>
      </c>
      <c r="EW10" s="68"/>
    </row>
    <row r="11" spans="1:153" s="44" customFormat="1" x14ac:dyDescent="0.35">
      <c r="A11" s="44" t="s">
        <v>257</v>
      </c>
      <c r="B11" s="44" t="s">
        <v>343</v>
      </c>
      <c r="C11" s="44" t="s">
        <v>344</v>
      </c>
      <c r="E11" s="44" t="s">
        <v>345</v>
      </c>
      <c r="F11" s="44" t="s">
        <v>269</v>
      </c>
      <c r="G11" s="44">
        <v>-33.873868999999999</v>
      </c>
      <c r="H11" s="44">
        <v>151.021636</v>
      </c>
      <c r="I11" s="44" t="s">
        <v>278</v>
      </c>
      <c r="J11" s="44" t="s">
        <v>278</v>
      </c>
      <c r="K11" s="82" t="s">
        <v>264</v>
      </c>
      <c r="L11" s="82" t="s">
        <v>265</v>
      </c>
      <c r="M11" s="44" t="s">
        <v>346</v>
      </c>
      <c r="N11" s="78" t="s">
        <v>267</v>
      </c>
      <c r="O11" s="78"/>
      <c r="P11" s="78"/>
      <c r="Q11" s="78" t="s">
        <v>268</v>
      </c>
      <c r="R11" s="78"/>
      <c r="S11" s="96"/>
      <c r="T11" s="96"/>
      <c r="U11" s="78"/>
      <c r="V11" s="96"/>
      <c r="W11" s="96"/>
      <c r="X11" s="96"/>
      <c r="Y11" s="78"/>
      <c r="Z11" s="56">
        <f t="shared" si="0"/>
        <v>1</v>
      </c>
      <c r="AA11" s="94"/>
      <c r="AB11" s="94"/>
      <c r="AC11" s="56"/>
      <c r="AD11" s="56"/>
      <c r="AE11" s="56"/>
      <c r="AF11" s="56"/>
      <c r="AG11" s="56">
        <v>2</v>
      </c>
      <c r="AH11" s="56"/>
      <c r="AI11" t="s">
        <v>39</v>
      </c>
      <c r="AJ11">
        <v>1</v>
      </c>
      <c r="AK11">
        <v>4</v>
      </c>
      <c r="AL11">
        <v>5</v>
      </c>
      <c r="AM11">
        <f t="shared" si="1"/>
        <v>5</v>
      </c>
      <c r="AN11" s="57" cm="1">
        <f t="array" ref="AN11">IF(OR(AJ11="0",AM11="0"),"",INDEX('[3]Oil Matrix'!$D$6:$H$10,'Master All_TRR_TS'!AM11,'Master All_TRR_TS'!AJ11))</f>
        <v>3</v>
      </c>
      <c r="AO11">
        <f t="shared" si="2"/>
        <v>1</v>
      </c>
      <c r="AP11"/>
      <c r="AQ11" s="56"/>
      <c r="AR11" s="56">
        <f>MAX(Risk_Assessment6[[#This Row],[2) Oil Leak Condition]:[3b) Oil/water separator and shut off valve]])</f>
        <v>5</v>
      </c>
      <c r="AS11" s="44" t="s">
        <v>269</v>
      </c>
      <c r="AT11" s="82"/>
      <c r="AU11" s="82"/>
      <c r="AV11" s="82"/>
      <c r="AW11" s="82"/>
      <c r="AX11" s="82"/>
      <c r="AY11" s="82"/>
      <c r="AZ11" s="81"/>
      <c r="BA11" s="82"/>
      <c r="BB11" s="82"/>
      <c r="BC11" s="82"/>
      <c r="BD11" s="82"/>
      <c r="BE11" s="81"/>
      <c r="BF11" s="81" t="s">
        <v>270</v>
      </c>
      <c r="BG11" s="82"/>
      <c r="BH11" s="82"/>
      <c r="BI11" s="82"/>
      <c r="BJ11" s="82"/>
      <c r="BK11" s="82"/>
      <c r="BL11" s="82"/>
      <c r="BM11" s="56" cm="1">
        <f t="array" ref="BM11">MAX(IF(ISBLANK(AS11:BL11),"",VLOOKUP(AS11:BL11,'[3]Impact Factor'!B:D,2,FALSE)))</f>
        <v>2</v>
      </c>
      <c r="BN11" s="56" cm="1">
        <f t="array" ref="BN11">MAX(IF(ISBLANK(AS11:BL11),"",VLOOKUP(AS11:BL11,'[3]Impact Factor'!B:D,3,FALSE)))</f>
        <v>2</v>
      </c>
      <c r="BO11" s="56"/>
      <c r="BP11" s="56"/>
      <c r="BQ11" s="56"/>
      <c r="BR11" s="56"/>
      <c r="BS11" s="80"/>
      <c r="BT11" s="56" cm="1">
        <f t="array" ref="BT11">IF(SUM(BM11:BS11)=0,"N/A",_xlfn.IFS(AND((SUM(BM11:BN11)&gt;0),(SUM(BO11:BS11)&gt;0)),ROUND((($BM$3*MAX(BM11:BN11))+($BO$3*MAX(BO11:BS11))),0),AND(OR(BM11:BN11=0,ISERROR(BM11:BN11)),(SUM(BO11:BS11)&gt;0)), MAX(BO11:BS11),AND((SUM(BO11:BS11)=0),(SUM(BM11:BN11)&gt;0)),MAX(BM11:BN11)))</f>
        <v>2</v>
      </c>
      <c r="BU11" s="56" t="str" cm="1">
        <f t="array" ref="BU11">IF(OR(AR11="N/A", BT11="N/A"), "", INDEX([3]Methodology!$D$3:$H$7,'Master All_TRR_TS'!AR53,'Master All_TRR_TS'!BT53))</f>
        <v>C</v>
      </c>
      <c r="BV11" s="56" t="s">
        <v>271</v>
      </c>
      <c r="BW11" s="56" t="str">
        <f t="shared" si="3"/>
        <v>No</v>
      </c>
      <c r="BX11" s="56"/>
      <c r="BY11" s="56"/>
      <c r="BZ11" s="56" t="e">
        <f>IF(COUNT(AR11,BT11)=2,(IF(AND(AR11&gt;=3,#REF!&gt;=3),"Y","")),"")</f>
        <v>#REF!</v>
      </c>
      <c r="CA11" s="56"/>
      <c r="CB11" s="56" t="str">
        <f>IF(Risk_Assessment6[[#This Row],[Stockpiles]]="Spoil / Waste", "Y", "")</f>
        <v/>
      </c>
      <c r="CC11" s="56" t="str">
        <f>IF(Risk_Assessment6[[#This Row],[Off-site Drainage Discharge (Y/N)]]="Yes", "Y", "")</f>
        <v/>
      </c>
      <c r="CD11" s="56"/>
      <c r="CE11" s="56"/>
      <c r="CF11" s="56"/>
      <c r="CG11" s="56"/>
      <c r="CH11" s="56"/>
      <c r="CI11" s="56"/>
      <c r="CJ11" s="56"/>
      <c r="CK11" s="56"/>
      <c r="CL11" s="56"/>
      <c r="CM11" s="56"/>
      <c r="CN11" s="80">
        <v>1</v>
      </c>
      <c r="CO11" s="80">
        <v>1</v>
      </c>
      <c r="CP11" s="56">
        <v>5</v>
      </c>
      <c r="CQ11" s="80">
        <v>1</v>
      </c>
      <c r="CR11" s="57">
        <f t="shared" si="7"/>
        <v>1</v>
      </c>
      <c r="CS11" s="56">
        <f t="shared" si="4"/>
        <v>1</v>
      </c>
      <c r="CT11" s="56">
        <v>2</v>
      </c>
      <c r="CU11" s="56">
        <v>4</v>
      </c>
      <c r="CV11" s="79">
        <f t="shared" si="5"/>
        <v>3</v>
      </c>
      <c r="CW11" s="56">
        <f t="shared" si="6"/>
        <v>3</v>
      </c>
      <c r="CX11" s="87" t="s">
        <v>323</v>
      </c>
      <c r="CY11" s="56" t="s">
        <v>268</v>
      </c>
      <c r="CZ11" s="78" t="s">
        <v>290</v>
      </c>
      <c r="DA11" s="78" t="s">
        <v>268</v>
      </c>
      <c r="DB11" s="78" t="s">
        <v>274</v>
      </c>
      <c r="DC11" s="56"/>
      <c r="DD11" s="78" t="s">
        <v>275</v>
      </c>
      <c r="DE11" s="78" t="s">
        <v>276</v>
      </c>
      <c r="DF11" s="78" t="s">
        <v>270</v>
      </c>
      <c r="DG11" s="78" t="s">
        <v>276</v>
      </c>
      <c r="DH11" s="78" t="s">
        <v>276</v>
      </c>
      <c r="DI11" s="78" t="s">
        <v>276</v>
      </c>
      <c r="DJ11" s="78" t="s">
        <v>276</v>
      </c>
      <c r="DK11" s="78" t="s">
        <v>276</v>
      </c>
      <c r="DL11" s="78" t="s">
        <v>276</v>
      </c>
      <c r="DM11" s="78" t="s">
        <v>276</v>
      </c>
      <c r="DN11" s="78" t="s">
        <v>276</v>
      </c>
      <c r="DO11" s="78" t="s">
        <v>270</v>
      </c>
      <c r="DP11" s="78" t="s">
        <v>276</v>
      </c>
      <c r="DQ11" s="78" t="s">
        <v>270</v>
      </c>
      <c r="DR11" s="56"/>
      <c r="DS11" s="56"/>
      <c r="DT11" s="56"/>
      <c r="DU11" s="44" t="s">
        <v>268</v>
      </c>
      <c r="DV11" s="44" t="s">
        <v>277</v>
      </c>
      <c r="DW11" s="44" t="s">
        <v>278</v>
      </c>
      <c r="DX11" s="77" t="s">
        <v>278</v>
      </c>
      <c r="DZ11" s="86"/>
      <c r="EA11" s="74"/>
      <c r="EB11" s="85"/>
      <c r="EC11" s="72"/>
      <c r="ED11" s="317"/>
      <c r="EE11" s="187"/>
      <c r="EF11" s="69"/>
      <c r="EG11" s="69"/>
      <c r="EH11" s="69"/>
      <c r="EI11" s="69"/>
      <c r="EJ11" s="69"/>
      <c r="EK11" s="69"/>
      <c r="EL11" s="69"/>
      <c r="EM11" s="69"/>
      <c r="EN11" s="69"/>
      <c r="EO11" s="69"/>
      <c r="EP11" s="69"/>
      <c r="EQ11" s="69"/>
      <c r="ER11" s="69"/>
      <c r="ES11" s="69"/>
      <c r="ET11" s="69"/>
      <c r="EU11" s="69"/>
      <c r="EV11" s="307" t="s">
        <v>1</v>
      </c>
      <c r="EW11" s="68"/>
    </row>
    <row r="12" spans="1:153" s="44" customFormat="1" x14ac:dyDescent="0.35">
      <c r="A12" s="44" t="s">
        <v>275</v>
      </c>
      <c r="B12" s="44" t="s">
        <v>347</v>
      </c>
      <c r="C12" s="42" t="s">
        <v>348</v>
      </c>
      <c r="D12" s="42"/>
      <c r="E12" s="44" t="s">
        <v>349</v>
      </c>
      <c r="F12" s="44" t="s">
        <v>269</v>
      </c>
      <c r="G12" s="44">
        <v>-38.017299999999999</v>
      </c>
      <c r="H12" s="44">
        <v>144.47585000000001</v>
      </c>
      <c r="I12" s="44" t="s">
        <v>278</v>
      </c>
      <c r="J12" s="44" t="s">
        <v>278</v>
      </c>
      <c r="K12" s="44" t="s">
        <v>350</v>
      </c>
      <c r="L12" s="44" t="s">
        <v>265</v>
      </c>
      <c r="M12" s="44" t="s">
        <v>284</v>
      </c>
      <c r="N12" s="78" t="s">
        <v>285</v>
      </c>
      <c r="O12" s="78">
        <v>44151</v>
      </c>
      <c r="P12" s="78" t="s">
        <v>286</v>
      </c>
      <c r="Q12" s="78" t="s">
        <v>270</v>
      </c>
      <c r="R12" s="78"/>
      <c r="S12" s="96"/>
      <c r="T12" s="96"/>
      <c r="U12" s="78"/>
      <c r="V12" s="96"/>
      <c r="W12" s="96"/>
      <c r="X12" s="96"/>
      <c r="Y12" s="78"/>
      <c r="Z12" s="56">
        <f t="shared" si="0"/>
        <v>2</v>
      </c>
      <c r="AA12" s="94"/>
      <c r="AB12" s="94"/>
      <c r="AC12" s="56"/>
      <c r="AD12" s="56"/>
      <c r="AE12" s="56"/>
      <c r="AF12" s="56"/>
      <c r="AG12" s="56">
        <v>2</v>
      </c>
      <c r="AH12" s="56"/>
      <c r="AI12" t="s">
        <v>351</v>
      </c>
      <c r="AJ12">
        <v>4</v>
      </c>
      <c r="AK12">
        <v>4</v>
      </c>
      <c r="AL12">
        <v>5</v>
      </c>
      <c r="AM12">
        <f t="shared" si="1"/>
        <v>5</v>
      </c>
      <c r="AN12" s="57" cm="1">
        <f t="array" ref="AN12">IF(OR(AJ12="0",AM12="0"),"",INDEX('[3]Oil Matrix'!$D$6:$H$10,'Master All_TRR_TS'!AM12,'Master All_TRR_TS'!AJ12))</f>
        <v>5</v>
      </c>
      <c r="AO12">
        <f t="shared" si="2"/>
        <v>1</v>
      </c>
      <c r="AP12"/>
      <c r="AQ12" s="56" t="s">
        <v>287</v>
      </c>
      <c r="AR12" s="56">
        <f>MAX(Risk_Assessment6[[#This Row],[2) Oil Leak Condition]:[3b) Oil/water separator and shut off valve]])</f>
        <v>5</v>
      </c>
      <c r="AS12" s="44" t="s">
        <v>269</v>
      </c>
      <c r="AT12" s="44" t="s">
        <v>269</v>
      </c>
      <c r="AU12" s="44" t="s">
        <v>270</v>
      </c>
      <c r="AV12" s="44" t="s">
        <v>269</v>
      </c>
      <c r="AW12" s="44" t="s">
        <v>269</v>
      </c>
      <c r="AX12" s="82" t="s">
        <v>269</v>
      </c>
      <c r="AY12" s="44" t="s">
        <v>269</v>
      </c>
      <c r="AZ12" s="81" t="s">
        <v>269</v>
      </c>
      <c r="BE12" s="81"/>
      <c r="BF12" s="81" t="s">
        <v>276</v>
      </c>
      <c r="BM12" s="56" cm="1">
        <f t="array" ref="BM12">MAX(IF(ISBLANK(AS12:BL12),"",VLOOKUP(AS12:BL12,'[3]Impact Factor'!B:D,2,FALSE)))</f>
        <v>2</v>
      </c>
      <c r="BN12" s="56" cm="1">
        <f t="array" ref="BN12">MAX(IF(ISBLANK(AS12:BL12),"",VLOOKUP(AS12:BL12,'[3]Impact Factor'!B:D,3,FALSE)))</f>
        <v>2</v>
      </c>
      <c r="BO12" s="56">
        <v>3</v>
      </c>
      <c r="BP12" s="56"/>
      <c r="BQ12" s="56"/>
      <c r="BR12" s="56"/>
      <c r="BS12" s="80">
        <v>1</v>
      </c>
      <c r="BT12" s="56" cm="1">
        <f t="array" ref="BT12">IF(SUM(BM12:BS12)=0,"N/A",_xlfn.IFS(AND((SUM(BM12:BN12)&gt;0),(SUM(BO12:BS12)&gt;0)),ROUND((($BM$3*MAX(BM12:BN12))+($BO$3*MAX(BO12:BS12))),0),AND(OR(BM12:BN12=0,ISERROR(BM12:BN12)),(SUM(BO12:BS12)&gt;0)), MAX(BO12:BS12),AND((SUM(BO12:BS12)=0),(SUM(BM12:BN12)&gt;0)),MAX(BM12:BN12)))</f>
        <v>2</v>
      </c>
      <c r="BU12" s="56" t="str" cm="1">
        <f t="array" ref="BU12">IF(OR(AR12="N/A", BT12="N/A"), "", INDEX([3]Methodology!$D$3:$H$7,'Master All_TRR_TS'!AR193,'Master All_TRR_TS'!BT193))</f>
        <v>A</v>
      </c>
      <c r="BV12" s="56" t="s">
        <v>352</v>
      </c>
      <c r="BW12" s="56" t="str">
        <f t="shared" si="3"/>
        <v>No</v>
      </c>
      <c r="BX12" s="56"/>
      <c r="BY12" s="56"/>
      <c r="BZ12" s="56" t="e">
        <f>IF(COUNT(AR12,BT12)=2,(IF(AND(AR12&gt;=3,#REF!&gt;=3),"Y","")),"")</f>
        <v>#REF!</v>
      </c>
      <c r="CA12" s="56"/>
      <c r="CB12" s="56" t="str">
        <f>IF(Risk_Assessment6[[#This Row],[Stockpiles]]="Spoil / Waste", "Y", "")</f>
        <v/>
      </c>
      <c r="CC12" s="56" t="str">
        <f>IF(Risk_Assessment6[[#This Row],[Off-site Drainage Discharge (Y/N)]]="Yes", "Y", "")</f>
        <v/>
      </c>
      <c r="CD12" s="56"/>
      <c r="CE12" s="56"/>
      <c r="CF12" s="56"/>
      <c r="CG12" s="56"/>
      <c r="CH12" s="56"/>
      <c r="CI12" s="56"/>
      <c r="CJ12" s="56"/>
      <c r="CK12" s="56"/>
      <c r="CL12" s="56"/>
      <c r="CM12" s="56"/>
      <c r="CN12" s="80">
        <v>1</v>
      </c>
      <c r="CO12" s="80">
        <v>1</v>
      </c>
      <c r="CP12" s="56">
        <v>2</v>
      </c>
      <c r="CQ12" s="88">
        <v>3</v>
      </c>
      <c r="CR12" s="57">
        <f t="shared" si="7"/>
        <v>1</v>
      </c>
      <c r="CS12" s="56">
        <f t="shared" si="4"/>
        <v>1</v>
      </c>
      <c r="CT12" s="56">
        <v>4</v>
      </c>
      <c r="CU12" s="56">
        <v>1</v>
      </c>
      <c r="CV12" s="79">
        <f t="shared" si="5"/>
        <v>2.5</v>
      </c>
      <c r="CW12" s="56">
        <f t="shared" si="6"/>
        <v>3</v>
      </c>
      <c r="CX12" s="87" t="s">
        <v>323</v>
      </c>
      <c r="CY12" s="56" t="s">
        <v>268</v>
      </c>
      <c r="CZ12" s="78" t="s">
        <v>290</v>
      </c>
      <c r="DA12" s="78" t="s">
        <v>268</v>
      </c>
      <c r="DB12" s="78" t="s">
        <v>274</v>
      </c>
      <c r="DC12" s="56"/>
      <c r="DD12" s="78" t="s">
        <v>275</v>
      </c>
      <c r="DE12" s="78" t="s">
        <v>276</v>
      </c>
      <c r="DF12" s="78" t="s">
        <v>276</v>
      </c>
      <c r="DG12" s="78" t="s">
        <v>276</v>
      </c>
      <c r="DH12" s="78" t="s">
        <v>276</v>
      </c>
      <c r="DI12" s="78" t="s">
        <v>276</v>
      </c>
      <c r="DJ12" s="78" t="s">
        <v>276</v>
      </c>
      <c r="DK12" s="78" t="s">
        <v>276</v>
      </c>
      <c r="DL12" s="78" t="s">
        <v>276</v>
      </c>
      <c r="DM12" s="78" t="s">
        <v>276</v>
      </c>
      <c r="DN12" s="78" t="s">
        <v>276</v>
      </c>
      <c r="DO12" s="78" t="s">
        <v>270</v>
      </c>
      <c r="DP12" s="78" t="s">
        <v>276</v>
      </c>
      <c r="DQ12" s="78" t="s">
        <v>270</v>
      </c>
      <c r="DR12" s="56"/>
      <c r="DS12" s="56"/>
      <c r="DT12" s="56"/>
      <c r="DU12" s="44" t="s">
        <v>268</v>
      </c>
      <c r="DV12" s="44" t="s">
        <v>277</v>
      </c>
      <c r="DW12" s="44" t="s">
        <v>278</v>
      </c>
      <c r="DX12" s="77" t="s">
        <v>278</v>
      </c>
      <c r="DZ12" s="86"/>
      <c r="EA12" s="74"/>
      <c r="EB12" s="85"/>
      <c r="EC12" s="72"/>
      <c r="ED12" s="317"/>
      <c r="EE12" s="187"/>
      <c r="EF12" s="69"/>
      <c r="EG12" s="69"/>
      <c r="EH12" s="69"/>
      <c r="EI12" s="69"/>
      <c r="EJ12" s="69"/>
      <c r="EK12" s="69"/>
      <c r="EL12" s="69"/>
      <c r="EM12" s="69"/>
      <c r="EN12" s="69"/>
      <c r="EO12" s="69"/>
      <c r="EP12" s="69"/>
      <c r="EQ12" s="69"/>
      <c r="ER12" s="69"/>
      <c r="ES12" s="69"/>
      <c r="ET12" s="69"/>
      <c r="EU12" s="69"/>
      <c r="EV12" s="307" t="s">
        <v>1</v>
      </c>
      <c r="EW12" s="68"/>
    </row>
    <row r="13" spans="1:153" s="44" customFormat="1" x14ac:dyDescent="0.35">
      <c r="A13" s="44" t="s">
        <v>275</v>
      </c>
      <c r="B13" s="44" t="s">
        <v>353</v>
      </c>
      <c r="C13" s="42" t="s">
        <v>354</v>
      </c>
      <c r="D13" s="42"/>
      <c r="E13" s="44" t="s">
        <v>355</v>
      </c>
      <c r="F13" s="44" t="s">
        <v>269</v>
      </c>
      <c r="G13" s="44">
        <v>-37.768507</v>
      </c>
      <c r="H13" s="44">
        <v>145.08790099999999</v>
      </c>
      <c r="I13" s="44" t="s">
        <v>278</v>
      </c>
      <c r="J13" s="44" t="s">
        <v>278</v>
      </c>
      <c r="K13" s="44" t="s">
        <v>278</v>
      </c>
      <c r="L13" s="44" t="s">
        <v>278</v>
      </c>
      <c r="M13" s="108" t="s">
        <v>356</v>
      </c>
      <c r="N13" s="78" t="s">
        <v>285</v>
      </c>
      <c r="O13" s="78">
        <v>44314</v>
      </c>
      <c r="P13" s="78" t="s">
        <v>286</v>
      </c>
      <c r="Q13" s="78" t="s">
        <v>270</v>
      </c>
      <c r="R13" s="78"/>
      <c r="S13" s="96"/>
      <c r="T13" s="96"/>
      <c r="U13" s="78"/>
      <c r="V13" s="96"/>
      <c r="W13" s="96"/>
      <c r="X13" s="96"/>
      <c r="Y13" s="78"/>
      <c r="Z13" s="56">
        <f t="shared" si="0"/>
        <v>2</v>
      </c>
      <c r="AA13" s="94"/>
      <c r="AB13" s="94"/>
      <c r="AC13" s="56"/>
      <c r="AD13" s="56"/>
      <c r="AE13" s="56"/>
      <c r="AF13" s="56"/>
      <c r="AG13" s="56">
        <v>2</v>
      </c>
      <c r="AH13" s="56"/>
      <c r="AI13" t="s">
        <v>351</v>
      </c>
      <c r="AJ13">
        <v>3</v>
      </c>
      <c r="AK13">
        <v>4</v>
      </c>
      <c r="AL13">
        <v>5</v>
      </c>
      <c r="AM13">
        <f t="shared" si="1"/>
        <v>5</v>
      </c>
      <c r="AN13" s="57" cm="1">
        <f t="array" ref="AN13">IF(OR(AJ13="0",AM13="0"),"",INDEX('[3]Oil Matrix'!$D$6:$H$10,'Master All_TRR_TS'!AM13,'Master All_TRR_TS'!AJ13))</f>
        <v>4</v>
      </c>
      <c r="AO13">
        <f t="shared" si="2"/>
        <v>1</v>
      </c>
      <c r="AP13"/>
      <c r="AQ13" s="56" t="s">
        <v>287</v>
      </c>
      <c r="AR13" s="56">
        <f>MAX(Risk_Assessment6[[#This Row],[2) Oil Leak Condition]:[3b) Oil/water separator and shut off valve]])</f>
        <v>5</v>
      </c>
      <c r="AS13" s="44" t="s">
        <v>269</v>
      </c>
      <c r="AT13" s="44" t="s">
        <v>269</v>
      </c>
      <c r="AU13" s="44" t="s">
        <v>270</v>
      </c>
      <c r="AV13" s="44" t="s">
        <v>269</v>
      </c>
      <c r="AW13" s="44" t="s">
        <v>269</v>
      </c>
      <c r="AX13" s="82" t="s">
        <v>269</v>
      </c>
      <c r="AY13" s="44" t="s">
        <v>269</v>
      </c>
      <c r="AZ13" s="81" t="s">
        <v>269</v>
      </c>
      <c r="BA13" s="44" t="s">
        <v>269</v>
      </c>
      <c r="BE13" s="81"/>
      <c r="BF13" s="81" t="s">
        <v>276</v>
      </c>
      <c r="BM13" s="56" cm="1">
        <f t="array" ref="BM13">MAX(IF(ISBLANK(AS13:BL13),"",VLOOKUP(AS13:BL13,'[3]Impact Factor'!B:D,2,FALSE)))</f>
        <v>2</v>
      </c>
      <c r="BN13" s="56" cm="1">
        <f t="array" ref="BN13">MAX(IF(ISBLANK(AS13:BL13),"",VLOOKUP(AS13:BL13,'[3]Impact Factor'!B:D,3,FALSE)))</f>
        <v>2</v>
      </c>
      <c r="BO13" s="56"/>
      <c r="BP13" s="56"/>
      <c r="BQ13" s="56"/>
      <c r="BR13" s="56"/>
      <c r="BS13" s="80"/>
      <c r="BT13" s="56" cm="1">
        <f t="array" ref="BT13">IF(SUM(BM13:BS13)=0,"N/A",_xlfn.IFS(AND((SUM(BM13:BN13)&gt;0),(SUM(BO13:BS13)&gt;0)),ROUND((($BM$3*MAX(BM13:BN13))+($BO$3*MAX(BO13:BS13))),0),AND(OR(BM13:BN13=0,ISERROR(BM13:BN13)),(SUM(BO13:BS13)&gt;0)), MAX(BO13:BS13),AND((SUM(BO13:BS13)=0),(SUM(BM13:BN13)&gt;0)),MAX(BM13:BN13)))</f>
        <v>2</v>
      </c>
      <c r="BU13" s="56" t="str" cm="1">
        <f t="array" ref="BU13">IF(OR(AR13="N/A", BT13="N/A"), "", INDEX([3]Methodology!$D$3:$H$7,'Master All_TRR_TS'!AR207,'Master All_TRR_TS'!BT207))</f>
        <v>D</v>
      </c>
      <c r="BV13" s="56" t="s">
        <v>352</v>
      </c>
      <c r="BW13" s="56" t="str">
        <f t="shared" si="3"/>
        <v>No</v>
      </c>
      <c r="BX13" s="56"/>
      <c r="BY13" s="56"/>
      <c r="BZ13" s="56" t="e">
        <f>IF(COUNT(AR13,BT13)=2,(IF(AND(AR13&gt;=3,#REF!&gt;=3),"Y","")),"")</f>
        <v>#REF!</v>
      </c>
      <c r="CA13" s="56"/>
      <c r="CB13" s="56" t="str">
        <f>IF(Risk_Assessment6[[#This Row],[Stockpiles]]="Spoil / Waste", "Y", "")</f>
        <v/>
      </c>
      <c r="CC13" s="56" t="str">
        <f>IF(Risk_Assessment6[[#This Row],[Off-site Drainage Discharge (Y/N)]]="Yes", "Y", "")</f>
        <v/>
      </c>
      <c r="CD13" s="56"/>
      <c r="CE13" s="56"/>
      <c r="CF13" s="56"/>
      <c r="CG13" s="56"/>
      <c r="CH13" s="56"/>
      <c r="CI13" s="56"/>
      <c r="CJ13" s="56"/>
      <c r="CK13" s="56"/>
      <c r="CL13" s="56"/>
      <c r="CM13" s="56"/>
      <c r="CN13" s="80">
        <v>1</v>
      </c>
      <c r="CO13" s="80">
        <v>1</v>
      </c>
      <c r="CP13" s="56">
        <v>1</v>
      </c>
      <c r="CQ13" s="80">
        <v>1</v>
      </c>
      <c r="CR13" s="57">
        <f t="shared" si="7"/>
        <v>1</v>
      </c>
      <c r="CS13" s="56">
        <f t="shared" si="4"/>
        <v>1</v>
      </c>
      <c r="CT13" s="56">
        <v>4</v>
      </c>
      <c r="CU13" s="56">
        <v>1</v>
      </c>
      <c r="CV13" s="79">
        <f t="shared" si="5"/>
        <v>2.5</v>
      </c>
      <c r="CW13" s="56">
        <f t="shared" si="6"/>
        <v>3</v>
      </c>
      <c r="CX13" s="87" t="s">
        <v>323</v>
      </c>
      <c r="CY13" s="56" t="s">
        <v>268</v>
      </c>
      <c r="CZ13" s="78" t="s">
        <v>290</v>
      </c>
      <c r="DA13" s="78" t="s">
        <v>268</v>
      </c>
      <c r="DB13" s="78" t="s">
        <v>274</v>
      </c>
      <c r="DC13" s="56"/>
      <c r="DD13" s="78" t="s">
        <v>275</v>
      </c>
      <c r="DE13" s="78" t="s">
        <v>276</v>
      </c>
      <c r="DF13" s="78" t="s">
        <v>276</v>
      </c>
      <c r="DG13" s="78" t="s">
        <v>276</v>
      </c>
      <c r="DH13" s="78" t="s">
        <v>276</v>
      </c>
      <c r="DI13" s="78" t="s">
        <v>276</v>
      </c>
      <c r="DJ13" s="78" t="s">
        <v>276</v>
      </c>
      <c r="DK13" s="78" t="s">
        <v>276</v>
      </c>
      <c r="DL13" s="78" t="s">
        <v>276</v>
      </c>
      <c r="DM13" s="78" t="s">
        <v>276</v>
      </c>
      <c r="DN13" s="78" t="s">
        <v>276</v>
      </c>
      <c r="DO13" s="78" t="s">
        <v>270</v>
      </c>
      <c r="DP13" s="78" t="s">
        <v>276</v>
      </c>
      <c r="DQ13" s="78" t="s">
        <v>270</v>
      </c>
      <c r="DR13" s="56"/>
      <c r="DS13" s="56"/>
      <c r="DT13" s="56"/>
      <c r="DU13" s="44" t="s">
        <v>268</v>
      </c>
      <c r="DV13" s="44" t="s">
        <v>277</v>
      </c>
      <c r="DW13" s="44" t="s">
        <v>278</v>
      </c>
      <c r="DX13" s="77" t="s">
        <v>278</v>
      </c>
      <c r="DZ13" s="86"/>
      <c r="EA13" s="74"/>
      <c r="EB13" s="85"/>
      <c r="EC13" s="72"/>
      <c r="ED13" s="317"/>
      <c r="EE13" s="187"/>
      <c r="EF13" s="69"/>
      <c r="EG13" s="69"/>
      <c r="EH13" s="69"/>
      <c r="EI13" s="69"/>
      <c r="EJ13" s="69"/>
      <c r="EK13" s="69"/>
      <c r="EL13" s="69"/>
      <c r="EM13" s="69"/>
      <c r="EN13" s="69"/>
      <c r="EO13" s="69"/>
      <c r="EP13" s="69"/>
      <c r="EQ13" s="69"/>
      <c r="ER13" s="69"/>
      <c r="ES13" s="69"/>
      <c r="ET13" s="69"/>
      <c r="EU13" s="69"/>
      <c r="EV13" s="307" t="s">
        <v>1</v>
      </c>
      <c r="EW13" s="68"/>
    </row>
    <row r="14" spans="1:153" s="44" customFormat="1" x14ac:dyDescent="0.35">
      <c r="A14" s="44" t="s">
        <v>275</v>
      </c>
      <c r="B14" s="42" t="s">
        <v>357</v>
      </c>
      <c r="C14" s="42" t="s">
        <v>358</v>
      </c>
      <c r="D14" s="42"/>
      <c r="E14" s="44" t="s">
        <v>359</v>
      </c>
      <c r="F14" s="44" t="s">
        <v>269</v>
      </c>
      <c r="G14" s="44">
        <v>-37.711880000000001</v>
      </c>
      <c r="H14" s="44">
        <v>144.426278</v>
      </c>
      <c r="I14" s="44" t="s">
        <v>278</v>
      </c>
      <c r="J14" s="44" t="s">
        <v>278</v>
      </c>
      <c r="K14" s="82" t="s">
        <v>282</v>
      </c>
      <c r="L14" s="82" t="s">
        <v>283</v>
      </c>
      <c r="M14" s="44" t="s">
        <v>284</v>
      </c>
      <c r="N14" s="78" t="s">
        <v>285</v>
      </c>
      <c r="O14" s="78">
        <v>44153</v>
      </c>
      <c r="P14" s="78" t="s">
        <v>286</v>
      </c>
      <c r="Q14" s="78" t="s">
        <v>270</v>
      </c>
      <c r="R14" s="78"/>
      <c r="S14" s="96"/>
      <c r="T14" s="96"/>
      <c r="U14" s="78"/>
      <c r="V14" s="96"/>
      <c r="W14" s="96"/>
      <c r="X14" s="96"/>
      <c r="Y14" s="78"/>
      <c r="Z14" s="56">
        <f t="shared" si="0"/>
        <v>2</v>
      </c>
      <c r="AA14" s="94"/>
      <c r="AB14" s="94"/>
      <c r="AC14" s="56"/>
      <c r="AD14" s="56"/>
      <c r="AE14" s="56"/>
      <c r="AF14" s="56"/>
      <c r="AG14" s="56">
        <v>2</v>
      </c>
      <c r="AH14" s="56"/>
      <c r="AI14">
        <v>3</v>
      </c>
      <c r="AJ14">
        <v>5</v>
      </c>
      <c r="AK14">
        <v>4</v>
      </c>
      <c r="AL14">
        <v>5</v>
      </c>
      <c r="AM14">
        <f t="shared" si="1"/>
        <v>5</v>
      </c>
      <c r="AN14" s="57" cm="1">
        <f t="array" ref="AN14">IF(OR(AJ14="0",AM14="0"),"",INDEX('[3]Oil Matrix'!$D$6:$H$10,'Master All_TRR_TS'!AM14,'Master All_TRR_TS'!AJ14))</f>
        <v>5</v>
      </c>
      <c r="AO14">
        <f t="shared" si="2"/>
        <v>1</v>
      </c>
      <c r="AP14"/>
      <c r="AQ14" s="56" t="s">
        <v>287</v>
      </c>
      <c r="AR14" s="56">
        <f>MAX(Risk_Assessment6[[#This Row],[2) Oil Leak Condition]:[3b) Oil/water separator and shut off valve]])</f>
        <v>5</v>
      </c>
      <c r="AS14" s="44" t="s">
        <v>269</v>
      </c>
      <c r="AT14" s="82" t="s">
        <v>269</v>
      </c>
      <c r="AU14" s="82" t="s">
        <v>270</v>
      </c>
      <c r="AV14" s="82" t="s">
        <v>269</v>
      </c>
      <c r="AW14" s="82" t="s">
        <v>269</v>
      </c>
      <c r="AX14" s="82" t="s">
        <v>269</v>
      </c>
      <c r="AY14" s="44" t="s">
        <v>269</v>
      </c>
      <c r="AZ14" s="81" t="s">
        <v>269</v>
      </c>
      <c r="BA14" s="82"/>
      <c r="BB14" s="82"/>
      <c r="BC14" s="82"/>
      <c r="BD14" s="82"/>
      <c r="BE14" s="81"/>
      <c r="BF14" s="81" t="s">
        <v>276</v>
      </c>
      <c r="BG14" s="82"/>
      <c r="BH14" s="82"/>
      <c r="BI14" s="82"/>
      <c r="BJ14" s="82"/>
      <c r="BK14" s="82"/>
      <c r="BL14" s="82"/>
      <c r="BM14" s="56" cm="1">
        <f t="array" ref="BM14">MAX(IF(ISBLANK(AS14:BL14),"",VLOOKUP(AS14:BL14,'[3]Impact Factor'!B:D,2,FALSE)))</f>
        <v>2</v>
      </c>
      <c r="BN14" s="56" cm="1">
        <f t="array" ref="BN14">MAX(IF(ISBLANK(AS14:BL14),"",VLOOKUP(AS14:BL14,'[3]Impact Factor'!B:D,3,FALSE)))</f>
        <v>2</v>
      </c>
      <c r="BO14" s="56">
        <v>3</v>
      </c>
      <c r="BP14" s="56"/>
      <c r="BQ14" s="56"/>
      <c r="BR14" s="56"/>
      <c r="BS14" s="80">
        <v>1</v>
      </c>
      <c r="BT14" s="56" cm="1">
        <f t="array" ref="BT14">IF(SUM(BM14:BS14)=0,"N/A",_xlfn.IFS(AND((SUM(BM14:BN14)&gt;0),(SUM(BO14:BS14)&gt;0)),ROUND((($BM$3*MAX(BM14:BN14))+($BO$3*MAX(BO14:BS14))),0),AND(OR(BM14:BN14=0,ISERROR(BM14:BN14)),(SUM(BO14:BS14)&gt;0)), MAX(BO14:BS14),AND((SUM(BO14:BS14)=0),(SUM(BM14:BN14)&gt;0)),MAX(BM14:BN14)))</f>
        <v>2</v>
      </c>
      <c r="BU14" s="56" t="str" cm="1">
        <f t="array" ref="BU14">IF(OR(AR14="N/A", BT14="N/A"), "", INDEX([3]Methodology!$D$3:$H$7,'Master All_TRR_TS'!AR194,'Master All_TRR_TS'!BT194))</f>
        <v>C</v>
      </c>
      <c r="BV14" s="56" t="s">
        <v>352</v>
      </c>
      <c r="BW14" s="56" t="str">
        <f t="shared" si="3"/>
        <v>No</v>
      </c>
      <c r="BX14" s="56"/>
      <c r="BY14" s="56"/>
      <c r="BZ14" s="56" t="e">
        <f>IF(COUNT(AR14,BT14)=2,(IF(AND(AR14&gt;=3,#REF!&gt;=3),"Y","")),"")</f>
        <v>#REF!</v>
      </c>
      <c r="CA14" s="56"/>
      <c r="CB14" s="56" t="str">
        <f>IF(Risk_Assessment6[[#This Row],[Stockpiles]]="Spoil / Waste", "Y", "")</f>
        <v/>
      </c>
      <c r="CC14" s="56" t="str">
        <f>IF(Risk_Assessment6[[#This Row],[Off-site Drainage Discharge (Y/N)]]="Yes", "Y", "")</f>
        <v/>
      </c>
      <c r="CD14" s="56"/>
      <c r="CE14" s="56"/>
      <c r="CF14" s="56"/>
      <c r="CG14" s="56"/>
      <c r="CH14" s="56"/>
      <c r="CI14" s="56"/>
      <c r="CJ14" s="56"/>
      <c r="CK14" s="56"/>
      <c r="CL14" s="56"/>
      <c r="CM14" s="56"/>
      <c r="CN14" s="80">
        <v>1</v>
      </c>
      <c r="CO14" s="80">
        <v>1</v>
      </c>
      <c r="CP14" s="56">
        <v>2</v>
      </c>
      <c r="CQ14" s="88">
        <v>1</v>
      </c>
      <c r="CR14" s="57">
        <f t="shared" si="7"/>
        <v>1</v>
      </c>
      <c r="CS14" s="56">
        <f t="shared" si="4"/>
        <v>1</v>
      </c>
      <c r="CT14" s="56">
        <v>3</v>
      </c>
      <c r="CU14" s="56">
        <v>1</v>
      </c>
      <c r="CV14" s="79">
        <f t="shared" si="5"/>
        <v>2</v>
      </c>
      <c r="CW14" s="56">
        <f t="shared" si="6"/>
        <v>2</v>
      </c>
      <c r="CX14" s="87" t="s">
        <v>289</v>
      </c>
      <c r="CY14" s="56" t="s">
        <v>268</v>
      </c>
      <c r="CZ14" s="78" t="s">
        <v>360</v>
      </c>
      <c r="DA14" s="78" t="s">
        <v>268</v>
      </c>
      <c r="DB14" s="78" t="s">
        <v>274</v>
      </c>
      <c r="DC14" s="56"/>
      <c r="DD14" s="78" t="s">
        <v>275</v>
      </c>
      <c r="DE14" s="78" t="s">
        <v>276</v>
      </c>
      <c r="DF14" s="78" t="s">
        <v>276</v>
      </c>
      <c r="DG14" s="78" t="s">
        <v>276</v>
      </c>
      <c r="DH14" s="78" t="s">
        <v>276</v>
      </c>
      <c r="DI14" s="78" t="s">
        <v>276</v>
      </c>
      <c r="DJ14" s="78" t="s">
        <v>276</v>
      </c>
      <c r="DK14" s="78" t="s">
        <v>270</v>
      </c>
      <c r="DL14" s="78" t="s">
        <v>276</v>
      </c>
      <c r="DM14" s="78" t="s">
        <v>276</v>
      </c>
      <c r="DN14" s="78" t="s">
        <v>276</v>
      </c>
      <c r="DO14" s="78" t="s">
        <v>270</v>
      </c>
      <c r="DP14" s="78" t="s">
        <v>276</v>
      </c>
      <c r="DQ14" s="78" t="s">
        <v>270</v>
      </c>
      <c r="DR14" s="56"/>
      <c r="DS14" s="56"/>
      <c r="DT14" s="56"/>
      <c r="DU14" s="44" t="s">
        <v>268</v>
      </c>
      <c r="DV14" s="44" t="s">
        <v>277</v>
      </c>
      <c r="DW14" s="44" t="s">
        <v>278</v>
      </c>
      <c r="DX14" s="77" t="s">
        <v>278</v>
      </c>
      <c r="DZ14" s="86"/>
      <c r="EA14" s="74"/>
      <c r="EB14" s="85"/>
      <c r="EC14" s="72"/>
      <c r="ED14" s="317"/>
      <c r="EE14" s="187"/>
      <c r="EF14" s="69"/>
      <c r="EG14" s="69"/>
      <c r="EH14" s="69"/>
      <c r="EI14" s="69"/>
      <c r="EJ14" s="69"/>
      <c r="EK14" s="69"/>
      <c r="EL14" s="69"/>
      <c r="EM14" s="69"/>
      <c r="EN14" s="69"/>
      <c r="EO14" s="69"/>
      <c r="EP14" s="69"/>
      <c r="EQ14" s="69"/>
      <c r="ER14" s="69"/>
      <c r="ES14" s="69"/>
      <c r="ET14" s="69"/>
      <c r="EU14" s="69"/>
      <c r="EV14" s="307" t="s">
        <v>1</v>
      </c>
      <c r="EW14" s="68"/>
    </row>
    <row r="15" spans="1:153" s="44" customFormat="1" ht="15.65" customHeight="1" x14ac:dyDescent="0.35">
      <c r="A15" s="44" t="s">
        <v>257</v>
      </c>
      <c r="B15" s="42" t="s">
        <v>361</v>
      </c>
      <c r="C15" s="42" t="s">
        <v>362</v>
      </c>
      <c r="D15" s="42"/>
      <c r="E15" s="44" t="s">
        <v>363</v>
      </c>
      <c r="F15" s="82" t="s">
        <v>364</v>
      </c>
      <c r="G15" s="44">
        <v>-37.822673000000002</v>
      </c>
      <c r="H15" s="44">
        <v>147.65185</v>
      </c>
      <c r="I15" s="44" t="s">
        <v>263</v>
      </c>
      <c r="J15" s="44" t="s">
        <v>263</v>
      </c>
      <c r="K15" s="82" t="s">
        <v>264</v>
      </c>
      <c r="L15" s="82" t="s">
        <v>265</v>
      </c>
      <c r="M15" s="44" t="s">
        <v>365</v>
      </c>
      <c r="N15" s="78" t="s">
        <v>267</v>
      </c>
      <c r="O15" s="78"/>
      <c r="P15" s="78"/>
      <c r="Q15" s="78" t="s">
        <v>268</v>
      </c>
      <c r="R15" s="78"/>
      <c r="S15" s="96"/>
      <c r="T15" s="96"/>
      <c r="U15" s="78"/>
      <c r="V15" s="96"/>
      <c r="W15" s="96"/>
      <c r="X15" s="96"/>
      <c r="Y15" s="78"/>
      <c r="Z15" s="56">
        <f t="shared" si="0"/>
        <v>1</v>
      </c>
      <c r="AA15" s="94"/>
      <c r="AB15" s="94"/>
      <c r="AC15" s="56"/>
      <c r="AD15" s="56"/>
      <c r="AE15" s="56"/>
      <c r="AF15" s="56"/>
      <c r="AG15" s="56">
        <v>2</v>
      </c>
      <c r="AH15" s="56"/>
      <c r="AI15">
        <v>1</v>
      </c>
      <c r="AJ15">
        <v>1</v>
      </c>
      <c r="AK15">
        <v>4</v>
      </c>
      <c r="AL15">
        <v>5</v>
      </c>
      <c r="AM15">
        <f t="shared" si="1"/>
        <v>5</v>
      </c>
      <c r="AN15" s="57" cm="1">
        <f t="array" ref="AN15">IF(OR(AJ15="0",AM15="0"),"",INDEX('[3]Oil Matrix'!$D$6:$H$10,'Master All_TRR_TS'!AM15,'Master All_TRR_TS'!AJ15))</f>
        <v>3</v>
      </c>
      <c r="AO15">
        <f t="shared" si="2"/>
        <v>1</v>
      </c>
      <c r="AP15"/>
      <c r="AQ15" s="56"/>
      <c r="AR15" s="56">
        <f>MAX(Risk_Assessment6[[#This Row],[2) Oil Leak Condition]:[3b) Oil/water separator and shut off valve]])</f>
        <v>5</v>
      </c>
      <c r="AS15" s="44" t="s">
        <v>269</v>
      </c>
      <c r="AT15" s="82"/>
      <c r="AU15" s="82"/>
      <c r="AV15" s="82"/>
      <c r="AW15" s="82"/>
      <c r="AX15" s="82"/>
      <c r="AY15" s="82"/>
      <c r="AZ15" s="81"/>
      <c r="BA15" s="82"/>
      <c r="BB15" s="82"/>
      <c r="BC15" s="82"/>
      <c r="BD15" s="82"/>
      <c r="BE15" s="81"/>
      <c r="BF15" s="81" t="s">
        <v>270</v>
      </c>
      <c r="BG15" s="82"/>
      <c r="BH15" s="82"/>
      <c r="BI15" s="82"/>
      <c r="BJ15" s="82"/>
      <c r="BK15" s="82"/>
      <c r="BL15" s="82"/>
      <c r="BM15" s="56" cm="1">
        <f t="array" ref="BM15">MAX(IF(ISBLANK(AS15:BL15),"",VLOOKUP(AS15:BL15,'[3]Impact Factor'!B:D,2,FALSE)))</f>
        <v>2</v>
      </c>
      <c r="BN15" s="56" cm="1">
        <f t="array" ref="BN15">MAX(IF(ISBLANK(AS15:BL15),"",VLOOKUP(AS15:BL15,'[3]Impact Factor'!B:D,3,FALSE)))</f>
        <v>2</v>
      </c>
      <c r="BO15" s="56"/>
      <c r="BP15" s="56"/>
      <c r="BQ15" s="56"/>
      <c r="BR15" s="56"/>
      <c r="BS15" s="80"/>
      <c r="BT15" s="56" cm="1">
        <f t="array" ref="BT15">IF(SUM(BM15:BS15)=0,"N/A",_xlfn.IFS(AND((SUM(BM15:BN15)&gt;0),(SUM(BO15:BS15)&gt;0)),ROUND((($BM$3*MAX(BM15:BN15))+($BO$3*MAX(BO15:BS15))),0),AND(OR(BM15:BN15=0,ISERROR(BM15:BN15)),(SUM(BO15:BS15)&gt;0)), MAX(BO15:BS15),AND((SUM(BO15:BS15)=0),(SUM(BM15:BN15)&gt;0)),MAX(BM15:BN15)))</f>
        <v>2</v>
      </c>
      <c r="BU15" s="56" t="str" cm="1">
        <f t="array" ref="BU15">IF(OR(AR15="N/A", BT15="N/A"), "", INDEX([3]Methodology!$D$3:$H$7,'Master All_TRR_TS'!AR48,'Master All_TRR_TS'!BT48))</f>
        <v>B</v>
      </c>
      <c r="BV15" s="56" t="s">
        <v>271</v>
      </c>
      <c r="BW15" s="56" t="str">
        <f t="shared" si="3"/>
        <v>No</v>
      </c>
      <c r="BX15" s="56"/>
      <c r="BY15" s="56"/>
      <c r="BZ15" s="56" t="e">
        <f>IF(COUNT(AR15,BT15)=2,(IF(AND(AR15&gt;=3,#REF!&gt;=3),"Y","")),"")</f>
        <v>#REF!</v>
      </c>
      <c r="CA15" s="56"/>
      <c r="CB15" s="56" t="str">
        <f>IF(Risk_Assessment6[[#This Row],[Stockpiles]]="Spoil / Waste", "Y", "")</f>
        <v/>
      </c>
      <c r="CC15" s="56" t="str">
        <f>IF(Risk_Assessment6[[#This Row],[Off-site Drainage Discharge (Y/N)]]="Yes", "Y", "")</f>
        <v/>
      </c>
      <c r="CD15" s="56"/>
      <c r="CE15" s="56"/>
      <c r="CF15" s="56"/>
      <c r="CG15" s="56"/>
      <c r="CH15" s="56"/>
      <c r="CI15" s="56"/>
      <c r="CJ15" s="56"/>
      <c r="CK15" s="56"/>
      <c r="CL15" s="56"/>
      <c r="CM15" s="56"/>
      <c r="CN15" s="80">
        <v>1</v>
      </c>
      <c r="CO15" s="80">
        <v>1</v>
      </c>
      <c r="CP15" s="56">
        <v>4</v>
      </c>
      <c r="CQ15" s="88">
        <v>2</v>
      </c>
      <c r="CR15" s="57">
        <f t="shared" si="7"/>
        <v>1</v>
      </c>
      <c r="CS15" s="56">
        <f t="shared" si="4"/>
        <v>1</v>
      </c>
      <c r="CT15" s="56">
        <v>4</v>
      </c>
      <c r="CU15" s="56">
        <v>1</v>
      </c>
      <c r="CV15" s="79">
        <f t="shared" si="5"/>
        <v>2.5</v>
      </c>
      <c r="CW15" s="56">
        <f t="shared" si="6"/>
        <v>3</v>
      </c>
      <c r="CX15" s="87" t="s">
        <v>323</v>
      </c>
      <c r="CY15" s="56" t="s">
        <v>268</v>
      </c>
      <c r="CZ15" s="78" t="s">
        <v>290</v>
      </c>
      <c r="DA15" s="78" t="s">
        <v>268</v>
      </c>
      <c r="DB15" s="78" t="s">
        <v>274</v>
      </c>
      <c r="DC15" s="56"/>
      <c r="DD15" s="78" t="s">
        <v>275</v>
      </c>
      <c r="DE15" s="78" t="s">
        <v>276</v>
      </c>
      <c r="DF15" s="78" t="s">
        <v>276</v>
      </c>
      <c r="DG15" s="78" t="s">
        <v>276</v>
      </c>
      <c r="DH15" s="78" t="s">
        <v>276</v>
      </c>
      <c r="DI15" s="78" t="s">
        <v>276</v>
      </c>
      <c r="DJ15" s="78" t="s">
        <v>276</v>
      </c>
      <c r="DK15" s="78" t="s">
        <v>276</v>
      </c>
      <c r="DL15" s="78" t="s">
        <v>276</v>
      </c>
      <c r="DM15" s="78" t="s">
        <v>276</v>
      </c>
      <c r="DN15" s="78" t="s">
        <v>276</v>
      </c>
      <c r="DO15" s="78" t="s">
        <v>270</v>
      </c>
      <c r="DP15" s="78" t="s">
        <v>276</v>
      </c>
      <c r="DQ15" s="78" t="s">
        <v>270</v>
      </c>
      <c r="DR15" s="56"/>
      <c r="DS15" s="56"/>
      <c r="DT15" s="56"/>
      <c r="DU15" s="44" t="s">
        <v>268</v>
      </c>
      <c r="DV15" s="44" t="s">
        <v>277</v>
      </c>
      <c r="DW15" s="44" t="s">
        <v>278</v>
      </c>
      <c r="DX15" s="77" t="s">
        <v>278</v>
      </c>
      <c r="DZ15" s="86"/>
      <c r="EA15" s="74"/>
      <c r="EB15" s="85"/>
      <c r="EC15" s="72"/>
      <c r="ED15" s="317"/>
      <c r="EE15" s="187"/>
      <c r="EF15" s="69"/>
      <c r="EG15" s="69"/>
      <c r="EH15" s="69"/>
      <c r="EI15" s="69"/>
      <c r="EJ15" s="69"/>
      <c r="EK15" s="69"/>
      <c r="EL15" s="69"/>
      <c r="EM15" s="69"/>
      <c r="EN15" s="69"/>
      <c r="EO15" s="69"/>
      <c r="EP15" s="69"/>
      <c r="EQ15" s="69"/>
      <c r="ER15" s="69"/>
      <c r="ES15" s="69"/>
      <c r="ET15" s="69"/>
      <c r="EU15" s="69"/>
      <c r="EV15" s="307" t="s">
        <v>1</v>
      </c>
      <c r="EW15" s="68"/>
    </row>
    <row r="16" spans="1:153" s="44" customFormat="1" ht="15.65" customHeight="1" x14ac:dyDescent="0.35">
      <c r="A16" s="44" t="s">
        <v>366</v>
      </c>
      <c r="B16" s="42" t="s">
        <v>367</v>
      </c>
      <c r="C16" s="44" t="s">
        <v>368</v>
      </c>
      <c r="E16" s="44" t="s">
        <v>369</v>
      </c>
      <c r="F16" s="82" t="s">
        <v>370</v>
      </c>
      <c r="G16" s="44">
        <v>-37.844555999999997</v>
      </c>
      <c r="H16" s="44">
        <v>147.56450000000001</v>
      </c>
      <c r="I16" s="44" t="s">
        <v>278</v>
      </c>
      <c r="J16" s="44" t="s">
        <v>278</v>
      </c>
      <c r="K16" s="82" t="s">
        <v>297</v>
      </c>
      <c r="L16" s="82" t="s">
        <v>265</v>
      </c>
      <c r="M16" s="44" t="s">
        <v>284</v>
      </c>
      <c r="N16" s="78" t="s">
        <v>285</v>
      </c>
      <c r="O16" s="78">
        <v>44070</v>
      </c>
      <c r="P16" s="78" t="s">
        <v>371</v>
      </c>
      <c r="Q16" s="78" t="s">
        <v>270</v>
      </c>
      <c r="R16" s="78"/>
      <c r="S16" s="96"/>
      <c r="T16" s="96"/>
      <c r="U16" s="78"/>
      <c r="V16" s="96"/>
      <c r="W16" s="96"/>
      <c r="X16" s="96"/>
      <c r="Y16" s="78"/>
      <c r="Z16" s="56">
        <f t="shared" si="0"/>
        <v>2</v>
      </c>
      <c r="AA16" s="94"/>
      <c r="AB16" s="94"/>
      <c r="AC16" s="56"/>
      <c r="AD16" s="56"/>
      <c r="AE16" s="56"/>
      <c r="AF16" s="56"/>
      <c r="AG16" s="56">
        <v>3</v>
      </c>
      <c r="AH16" s="56" t="s">
        <v>372</v>
      </c>
      <c r="AI16">
        <v>1</v>
      </c>
      <c r="AJ16">
        <v>1</v>
      </c>
      <c r="AK16">
        <v>1</v>
      </c>
      <c r="AL16">
        <v>3</v>
      </c>
      <c r="AM16">
        <f t="shared" si="1"/>
        <v>3</v>
      </c>
      <c r="AN16" s="57" cm="1">
        <f t="array" ref="AN16">IF(OR(AJ16="0",AM16="0"),"",INDEX('[3]Oil Matrix'!$D$6:$H$10,'Master All_TRR_TS'!AM16,'Master All_TRR_TS'!AJ16))</f>
        <v>1</v>
      </c>
      <c r="AO16">
        <f t="shared" si="2"/>
        <v>1</v>
      </c>
      <c r="AP16"/>
      <c r="AQ16" s="56" t="s">
        <v>373</v>
      </c>
      <c r="AR16" s="56">
        <f>MAX(Risk_Assessment6[[#This Row],[2) Oil Leak Condition]:[3b) Oil/water separator and shut off valve]])</f>
        <v>3</v>
      </c>
      <c r="AS16" s="82" t="s">
        <v>269</v>
      </c>
      <c r="AT16" s="82" t="s">
        <v>269</v>
      </c>
      <c r="AU16" s="82" t="s">
        <v>270</v>
      </c>
      <c r="AV16" s="82" t="s">
        <v>269</v>
      </c>
      <c r="AW16" s="82" t="s">
        <v>269</v>
      </c>
      <c r="AX16" s="82" t="s">
        <v>288</v>
      </c>
      <c r="AY16" s="82" t="s">
        <v>307</v>
      </c>
      <c r="AZ16" s="81" t="s">
        <v>269</v>
      </c>
      <c r="BA16" s="82" t="s">
        <v>269</v>
      </c>
      <c r="BB16" s="82"/>
      <c r="BC16" s="82"/>
      <c r="BD16" s="82"/>
      <c r="BE16" s="81"/>
      <c r="BF16" s="81" t="s">
        <v>276</v>
      </c>
      <c r="BG16" s="82"/>
      <c r="BH16" s="82"/>
      <c r="BI16" s="82"/>
      <c r="BJ16" s="82"/>
      <c r="BK16" s="82"/>
      <c r="BL16" s="82"/>
      <c r="BM16" s="56" cm="1">
        <f t="array" ref="BM16">MAX(IF(ISBLANK(AS16:BL16),"",VLOOKUP(AS16:BL16,'[3]Impact Factor'!B:D,2,FALSE)))</f>
        <v>2</v>
      </c>
      <c r="BN16" s="56" cm="1">
        <f t="array" ref="BN16">MAX(IF(ISBLANK(AS16:BL16),"",VLOOKUP(AS16:BL16,'[3]Impact Factor'!B:D,3,FALSE)))</f>
        <v>2</v>
      </c>
      <c r="BO16" s="56">
        <v>3</v>
      </c>
      <c r="BP16" s="56"/>
      <c r="BQ16" s="56"/>
      <c r="BR16" s="56"/>
      <c r="BS16" s="80">
        <v>1</v>
      </c>
      <c r="BT16" s="56" cm="1">
        <f t="array" ref="BT16">IF(SUM(BM16:BS16)=0,"N/A",_xlfn.IFS(AND((SUM(BM16:BN16)&gt;0),(SUM(BO16:BS16)&gt;0)),ROUND((($BM$3*MAX(BM16:BN16))+($BO$3*MAX(BO16:BS16))),0),AND(OR(BM16:BN16=0,ISERROR(BM16:BN16)),(SUM(BO16:BS16)&gt;0)), MAX(BO16:BS16),AND((SUM(BO16:BS16)=0),(SUM(BM16:BN16)&gt;0)),MAX(BM16:BN16)))</f>
        <v>2</v>
      </c>
      <c r="BU16" s="56" t="str" cm="1">
        <f t="array" ref="BU16">IF(OR(AR16="N/A", BT16="N/A"), "", INDEX([3]Methodology!$D$3:$H$7,'Master All_TRR_TS'!AR191,'Master All_TRR_TS'!BT191))</f>
        <v>C</v>
      </c>
      <c r="BV16" s="56" t="s">
        <v>271</v>
      </c>
      <c r="BW16" s="56" t="str">
        <f t="shared" si="3"/>
        <v>No</v>
      </c>
      <c r="BX16" s="56"/>
      <c r="BY16" s="56"/>
      <c r="BZ16" s="56" t="e">
        <f>IF(COUNT(AR16,BT16)=2,(IF(AND(AR16&gt;=3,#REF!&gt;=3),"Y","")),"")</f>
        <v>#REF!</v>
      </c>
      <c r="CA16" s="56"/>
      <c r="CB16" s="56" t="str">
        <f>IF(Risk_Assessment6[[#This Row],[Stockpiles]]="Spoil / Waste", "Y", "")</f>
        <v/>
      </c>
      <c r="CC16" s="56" t="str">
        <f>IF(Risk_Assessment6[[#This Row],[Off-site Drainage Discharge (Y/N)]]="Yes", "Y", "")</f>
        <v/>
      </c>
      <c r="CD16" s="56"/>
      <c r="CE16" s="56"/>
      <c r="CF16" s="56"/>
      <c r="CG16" s="56"/>
      <c r="CH16" s="56"/>
      <c r="CI16" s="56"/>
      <c r="CJ16" s="56"/>
      <c r="CK16" s="56"/>
      <c r="CL16" s="56"/>
      <c r="CM16" s="56"/>
      <c r="CN16" s="80">
        <v>1</v>
      </c>
      <c r="CO16" s="80">
        <v>1</v>
      </c>
      <c r="CP16" s="80">
        <v>1</v>
      </c>
      <c r="CQ16" s="80">
        <v>1</v>
      </c>
      <c r="CR16" s="57">
        <f t="shared" si="7"/>
        <v>1</v>
      </c>
      <c r="CS16" s="56">
        <f t="shared" si="4"/>
        <v>1</v>
      </c>
      <c r="CT16" s="56">
        <v>3</v>
      </c>
      <c r="CU16" s="56">
        <v>1</v>
      </c>
      <c r="CV16" s="79">
        <f t="shared" si="5"/>
        <v>2</v>
      </c>
      <c r="CW16" s="56">
        <f t="shared" si="6"/>
        <v>2</v>
      </c>
      <c r="CX16" s="87" t="s">
        <v>289</v>
      </c>
      <c r="CY16" s="56" t="s">
        <v>268</v>
      </c>
      <c r="CZ16" s="78" t="s">
        <v>290</v>
      </c>
      <c r="DA16" s="78" t="s">
        <v>268</v>
      </c>
      <c r="DB16" s="78" t="s">
        <v>274</v>
      </c>
      <c r="DC16" s="56"/>
      <c r="DD16" s="78" t="s">
        <v>275</v>
      </c>
      <c r="DE16" s="78" t="s">
        <v>276</v>
      </c>
      <c r="DF16" s="78" t="s">
        <v>276</v>
      </c>
      <c r="DG16" s="78" t="s">
        <v>276</v>
      </c>
      <c r="DH16" s="78" t="s">
        <v>276</v>
      </c>
      <c r="DI16" s="78" t="s">
        <v>276</v>
      </c>
      <c r="DJ16" s="78" t="s">
        <v>276</v>
      </c>
      <c r="DK16" s="78" t="s">
        <v>276</v>
      </c>
      <c r="DL16" s="78" t="s">
        <v>276</v>
      </c>
      <c r="DM16" s="78" t="s">
        <v>276</v>
      </c>
      <c r="DN16" s="78" t="s">
        <v>276</v>
      </c>
      <c r="DO16" s="78" t="s">
        <v>270</v>
      </c>
      <c r="DP16" s="78" t="s">
        <v>276</v>
      </c>
      <c r="DQ16" s="78" t="s">
        <v>270</v>
      </c>
      <c r="DR16" s="56"/>
      <c r="DS16" s="56"/>
      <c r="DT16" s="56"/>
      <c r="DU16" s="44" t="s">
        <v>268</v>
      </c>
      <c r="DV16" s="44" t="s">
        <v>277</v>
      </c>
      <c r="DW16" s="44" t="s">
        <v>278</v>
      </c>
      <c r="DX16" s="77" t="s">
        <v>278</v>
      </c>
      <c r="DZ16" s="86"/>
      <c r="EA16" s="74"/>
      <c r="EB16" s="85"/>
      <c r="EC16" s="72"/>
      <c r="ED16" s="317"/>
      <c r="EE16" s="187"/>
      <c r="EF16" s="69"/>
      <c r="EG16" s="69"/>
      <c r="EH16" s="69"/>
      <c r="EI16" s="69"/>
      <c r="EJ16" s="69"/>
      <c r="EK16" s="69"/>
      <c r="EL16" s="69"/>
      <c r="EM16" s="69"/>
      <c r="EN16" s="69"/>
      <c r="EO16" s="69"/>
      <c r="EP16" s="69"/>
      <c r="EQ16" s="69"/>
      <c r="ER16" s="69"/>
      <c r="ES16" s="69"/>
      <c r="ET16" s="69"/>
      <c r="EU16" s="69"/>
      <c r="EV16" s="307" t="s">
        <v>1</v>
      </c>
      <c r="EW16" s="68"/>
    </row>
    <row r="17" spans="1:153" s="44" customFormat="1" ht="16.149999999999999" customHeight="1" x14ac:dyDescent="0.35">
      <c r="A17" s="44" t="s">
        <v>374</v>
      </c>
      <c r="B17" s="42" t="s">
        <v>375</v>
      </c>
      <c r="C17" s="44" t="s">
        <v>376</v>
      </c>
      <c r="D17" s="44" t="s">
        <v>377</v>
      </c>
      <c r="E17" s="44" t="s">
        <v>378</v>
      </c>
      <c r="F17" s="44" t="s">
        <v>379</v>
      </c>
      <c r="G17" s="44">
        <v>-37.808416999999999</v>
      </c>
      <c r="H17" s="44">
        <v>147.648167</v>
      </c>
      <c r="I17" s="44" t="s">
        <v>278</v>
      </c>
      <c r="J17" s="44" t="s">
        <v>278</v>
      </c>
      <c r="K17" s="44" t="s">
        <v>297</v>
      </c>
      <c r="L17" s="44" t="s">
        <v>265</v>
      </c>
      <c r="M17" s="44" t="s">
        <v>380</v>
      </c>
      <c r="N17" s="78" t="s">
        <v>285</v>
      </c>
      <c r="O17" s="78">
        <v>44196</v>
      </c>
      <c r="P17" s="78" t="s">
        <v>371</v>
      </c>
      <c r="Q17" s="78" t="s">
        <v>270</v>
      </c>
      <c r="R17" s="95" t="s">
        <v>381</v>
      </c>
      <c r="S17" s="96"/>
      <c r="T17" s="96" t="s">
        <v>382</v>
      </c>
      <c r="U17" s="78"/>
      <c r="V17" s="96"/>
      <c r="W17" s="114" t="s">
        <v>383</v>
      </c>
      <c r="X17" s="96"/>
      <c r="Y17" s="95">
        <v>45292</v>
      </c>
      <c r="Z17" s="56">
        <f t="shared" si="0"/>
        <v>5</v>
      </c>
      <c r="AA17" s="94">
        <v>5</v>
      </c>
      <c r="AB17" s="94"/>
      <c r="AC17" s="56">
        <v>4</v>
      </c>
      <c r="AD17" s="92">
        <v>3</v>
      </c>
      <c r="AE17" s="94" t="s">
        <v>384</v>
      </c>
      <c r="AF17" s="56"/>
      <c r="AG17" s="92">
        <v>5</v>
      </c>
      <c r="AH17" s="149" t="s">
        <v>385</v>
      </c>
      <c r="AI17" s="111">
        <v>6</v>
      </c>
      <c r="AJ17">
        <v>4</v>
      </c>
      <c r="AK17">
        <v>4</v>
      </c>
      <c r="AL17">
        <v>5</v>
      </c>
      <c r="AM17">
        <f t="shared" si="1"/>
        <v>5</v>
      </c>
      <c r="AN17" s="57" cm="1">
        <f t="array" ref="AN17">IF(OR(AJ17="0",AM17="0"),"",INDEX('[3]Oil Matrix'!$D$6:$H$10,'Master All_TRR_TS'!AM17,'Master All_TRR_TS'!AJ17))</f>
        <v>5</v>
      </c>
      <c r="AO17">
        <f t="shared" si="2"/>
        <v>1</v>
      </c>
      <c r="AP17"/>
      <c r="AQ17" s="56" t="s">
        <v>386</v>
      </c>
      <c r="AR17" s="56">
        <f>MAX(Risk_Assessment6[[#This Row],[2) Oil Leak Condition]:[3b) Oil/water separator and shut off valve]])</f>
        <v>5</v>
      </c>
      <c r="AS17" s="44" t="s">
        <v>304</v>
      </c>
      <c r="AT17" s="44" t="s">
        <v>305</v>
      </c>
      <c r="AU17" s="44" t="s">
        <v>270</v>
      </c>
      <c r="AV17" s="44" t="s">
        <v>269</v>
      </c>
      <c r="AW17" s="44" t="s">
        <v>269</v>
      </c>
      <c r="AX17" s="82" t="s">
        <v>269</v>
      </c>
      <c r="AY17" s="44" t="s">
        <v>269</v>
      </c>
      <c r="AZ17" s="81" t="s">
        <v>269</v>
      </c>
      <c r="BA17" s="44" t="s">
        <v>269</v>
      </c>
      <c r="BC17" s="119" t="s">
        <v>269</v>
      </c>
      <c r="BD17"/>
      <c r="BE17" s="81"/>
      <c r="BF17" s="81" t="s">
        <v>276</v>
      </c>
      <c r="BH17" s="119" t="s">
        <v>269</v>
      </c>
      <c r="BM17" s="56" cm="1">
        <f t="array" ref="BM17">MAX(IF(ISBLANK(AS17:BL17),"",VLOOKUP(AS17:BL17,'[3]Impact Factor'!B:D,2,FALSE)))</f>
        <v>3</v>
      </c>
      <c r="BN17" s="56" cm="1">
        <f t="array" ref="BN17">MAX(IF(ISBLANK(AS17:BL17),"",VLOOKUP(AS17:BL17,'[3]Impact Factor'!B:D,3,FALSE)))</f>
        <v>2</v>
      </c>
      <c r="BO17" s="56">
        <v>3</v>
      </c>
      <c r="BP17" s="92" t="s">
        <v>270</v>
      </c>
      <c r="BQ17" s="56"/>
      <c r="BR17" s="92" t="s">
        <v>276</v>
      </c>
      <c r="BS17" s="92">
        <v>3</v>
      </c>
      <c r="BT17" s="56" cm="1">
        <f t="array" ref="BT17">IF(SUM(BM17:BS17)=0,"N/A",_xlfn.IFS(AND((SUM(BM17:BN17)&gt;0),(SUM(BO17:BS17)&gt;0)),ROUND((($BM$3*MAX(BM17:BN17))+($BO$3*MAX(BO17:BS17))),0),AND(OR(BM17:BN17=0,ISERROR(BM17:BN17)),(SUM(BO17:BS17)&gt;0)), MAX(BO17:BS17),AND((SUM(BO17:BS17)=0),(SUM(BM17:BN17)&gt;0)),MAX(BM17:BN17)))</f>
        <v>3</v>
      </c>
      <c r="BU17" s="56" t="str" cm="1">
        <f t="array" ref="BU17">IF(OR(AR17="N/A", BT17="N/A"), "", INDEX([3]Methodology!$D$3:$H$7,'Master All_TRR_TS'!AR47,'Master All_TRR_TS'!BT47))</f>
        <v>C</v>
      </c>
      <c r="BV17" s="56" t="s">
        <v>352</v>
      </c>
      <c r="BW17" s="56" t="str">
        <f t="shared" si="3"/>
        <v>Yes</v>
      </c>
      <c r="BX17" s="56" t="s">
        <v>387</v>
      </c>
      <c r="BY17" s="56" t="s">
        <v>388</v>
      </c>
      <c r="BZ17" s="56" t="e">
        <f>IF(COUNT(AR17,BT17)=2,(IF(AND(AR17&gt;=3,#REF!&gt;=3),"Y","")),"")</f>
        <v>#REF!</v>
      </c>
      <c r="CA17" s="56" t="s">
        <v>389</v>
      </c>
      <c r="CB17" s="56" t="str">
        <f>IF(Risk_Assessment6[[#This Row],[Stockpiles]]="Spoil / Waste", "Y", "")</f>
        <v/>
      </c>
      <c r="CC17" s="56" t="str">
        <f>IF(Risk_Assessment6[[#This Row],[Off-site Drainage Discharge (Y/N)]]="Yes", "Y", "")</f>
        <v>Y</v>
      </c>
      <c r="CD17" s="89" t="s">
        <v>390</v>
      </c>
      <c r="CE17" s="56" t="s">
        <v>270</v>
      </c>
      <c r="CF17" s="56" t="s">
        <v>391</v>
      </c>
      <c r="CG17" s="56"/>
      <c r="CH17" s="56"/>
      <c r="CI17" s="56"/>
      <c r="CJ17" s="56" t="s">
        <v>382</v>
      </c>
      <c r="CK17" s="56"/>
      <c r="CL17" s="56"/>
      <c r="CM17" s="56"/>
      <c r="CN17" s="80">
        <v>1</v>
      </c>
      <c r="CO17" s="80">
        <v>1</v>
      </c>
      <c r="CP17" s="80">
        <v>1</v>
      </c>
      <c r="CQ17" s="80">
        <v>1</v>
      </c>
      <c r="CR17" s="57">
        <f t="shared" si="7"/>
        <v>1</v>
      </c>
      <c r="CS17" s="56">
        <f t="shared" si="4"/>
        <v>1</v>
      </c>
      <c r="CT17" s="56">
        <v>3</v>
      </c>
      <c r="CU17" s="56">
        <v>1</v>
      </c>
      <c r="CV17" s="79">
        <f t="shared" si="5"/>
        <v>2</v>
      </c>
      <c r="CW17" s="56">
        <f t="shared" si="6"/>
        <v>2</v>
      </c>
      <c r="CX17" s="87" t="s">
        <v>289</v>
      </c>
      <c r="CY17" s="56" t="s">
        <v>268</v>
      </c>
      <c r="CZ17" s="78" t="s">
        <v>290</v>
      </c>
      <c r="DA17" s="78" t="s">
        <v>268</v>
      </c>
      <c r="DB17" s="78" t="s">
        <v>274</v>
      </c>
      <c r="DC17" s="56"/>
      <c r="DD17" s="78" t="s">
        <v>275</v>
      </c>
      <c r="DE17" s="78" t="s">
        <v>276</v>
      </c>
      <c r="DF17" s="78" t="s">
        <v>276</v>
      </c>
      <c r="DG17" s="78" t="s">
        <v>276</v>
      </c>
      <c r="DH17" s="78" t="s">
        <v>276</v>
      </c>
      <c r="DI17" s="78" t="s">
        <v>276</v>
      </c>
      <c r="DJ17" s="78" t="s">
        <v>276</v>
      </c>
      <c r="DK17" s="78" t="s">
        <v>276</v>
      </c>
      <c r="DL17" s="78" t="s">
        <v>276</v>
      </c>
      <c r="DM17" s="78" t="s">
        <v>276</v>
      </c>
      <c r="DN17" s="78" t="s">
        <v>276</v>
      </c>
      <c r="DO17" s="78" t="s">
        <v>270</v>
      </c>
      <c r="DP17" s="78" t="s">
        <v>276</v>
      </c>
      <c r="DQ17" s="78" t="s">
        <v>270</v>
      </c>
      <c r="DR17" s="56"/>
      <c r="DS17" s="56"/>
      <c r="DT17" s="56"/>
      <c r="DU17" s="44" t="s">
        <v>268</v>
      </c>
      <c r="DV17" s="44" t="s">
        <v>277</v>
      </c>
      <c r="DW17" s="44" t="s">
        <v>278</v>
      </c>
      <c r="DX17" s="77" t="s">
        <v>278</v>
      </c>
      <c r="DZ17" s="86"/>
      <c r="EA17" s="74"/>
      <c r="EB17" s="85"/>
      <c r="EC17" s="72"/>
      <c r="ED17" s="317"/>
      <c r="EE17" s="187"/>
      <c r="EF17" s="69"/>
      <c r="EG17" s="69"/>
      <c r="EH17" s="69"/>
      <c r="EI17" s="69"/>
      <c r="EJ17" s="69"/>
      <c r="EK17" s="69"/>
      <c r="EL17" s="69"/>
      <c r="EM17" s="69"/>
      <c r="EN17" s="69"/>
      <c r="EO17" s="69"/>
      <c r="EP17" s="69"/>
      <c r="EQ17" s="69"/>
      <c r="ER17" s="69"/>
      <c r="ES17" s="69"/>
      <c r="ET17" s="69"/>
      <c r="EU17" s="69"/>
      <c r="EV17" s="307" t="s">
        <v>1</v>
      </c>
      <c r="EW17" s="68"/>
    </row>
    <row r="18" spans="1:153" s="44" customFormat="1" x14ac:dyDescent="0.35">
      <c r="A18" s="44" t="s">
        <v>275</v>
      </c>
      <c r="B18" s="42" t="s">
        <v>392</v>
      </c>
      <c r="C18" s="42" t="s">
        <v>393</v>
      </c>
      <c r="D18" s="42"/>
      <c r="E18" s="44" t="s">
        <v>394</v>
      </c>
      <c r="F18" s="44" t="s">
        <v>269</v>
      </c>
      <c r="G18" s="44">
        <v>-37.605583000000003</v>
      </c>
      <c r="H18" s="44">
        <v>144.223917</v>
      </c>
      <c r="I18" s="44" t="s">
        <v>278</v>
      </c>
      <c r="J18" s="44" t="s">
        <v>278</v>
      </c>
      <c r="K18" s="82" t="s">
        <v>282</v>
      </c>
      <c r="L18" s="82" t="s">
        <v>283</v>
      </c>
      <c r="M18" s="108" t="s">
        <v>284</v>
      </c>
      <c r="N18" s="323" t="s">
        <v>285</v>
      </c>
      <c r="O18" s="78">
        <v>44257</v>
      </c>
      <c r="P18" s="78" t="s">
        <v>286</v>
      </c>
      <c r="Q18" s="78" t="s">
        <v>270</v>
      </c>
      <c r="R18" s="78"/>
      <c r="S18" s="96"/>
      <c r="T18" s="96"/>
      <c r="U18" s="78"/>
      <c r="V18" s="96"/>
      <c r="W18" s="96"/>
      <c r="X18" s="96"/>
      <c r="Y18" s="78"/>
      <c r="Z18" s="56">
        <f t="shared" si="0"/>
        <v>2</v>
      </c>
      <c r="AA18" s="94"/>
      <c r="AB18" s="94"/>
      <c r="AC18" s="56"/>
      <c r="AD18" s="56"/>
      <c r="AE18" s="56"/>
      <c r="AF18" s="56"/>
      <c r="AG18" s="56">
        <v>2</v>
      </c>
      <c r="AH18" s="56"/>
      <c r="AI18">
        <v>3</v>
      </c>
      <c r="AJ18">
        <v>4</v>
      </c>
      <c r="AK18">
        <v>4</v>
      </c>
      <c r="AL18">
        <v>5</v>
      </c>
      <c r="AM18">
        <f t="shared" si="1"/>
        <v>5</v>
      </c>
      <c r="AN18" s="57" cm="1">
        <f t="array" ref="AN18">IF(OR(AJ18="0",AM18="0"),"",INDEX('[3]Oil Matrix'!$D$6:$H$10,'Master All_TRR_TS'!AM18,'Master All_TRR_TS'!AJ18))</f>
        <v>5</v>
      </c>
      <c r="AO18">
        <f t="shared" si="2"/>
        <v>1</v>
      </c>
      <c r="AP18"/>
      <c r="AQ18" s="56" t="s">
        <v>287</v>
      </c>
      <c r="AR18" s="56">
        <f>MAX(Risk_Assessment6[[#This Row],[2) Oil Leak Condition]:[3b) Oil/water separator and shut off valve]])</f>
        <v>5</v>
      </c>
      <c r="AS18" s="82" t="s">
        <v>269</v>
      </c>
      <c r="AT18" s="82" t="s">
        <v>269</v>
      </c>
      <c r="AU18" s="82" t="s">
        <v>270</v>
      </c>
      <c r="AV18" s="82" t="s">
        <v>269</v>
      </c>
      <c r="AW18" s="82" t="s">
        <v>269</v>
      </c>
      <c r="AX18" s="82" t="s">
        <v>269</v>
      </c>
      <c r="AY18" s="44" t="s">
        <v>269</v>
      </c>
      <c r="AZ18" s="81" t="s">
        <v>269</v>
      </c>
      <c r="BA18" s="82" t="s">
        <v>269</v>
      </c>
      <c r="BB18" s="82"/>
      <c r="BC18" s="82"/>
      <c r="BD18" s="82"/>
      <c r="BE18" s="81"/>
      <c r="BF18" s="81" t="s">
        <v>276</v>
      </c>
      <c r="BG18" s="82"/>
      <c r="BH18" s="82"/>
      <c r="BI18" s="82"/>
      <c r="BJ18" s="82"/>
      <c r="BK18" s="82"/>
      <c r="BL18" s="82"/>
      <c r="BM18" s="56" cm="1">
        <f t="array" ref="BM18">MAX(IF(ISBLANK(AS18:BL18),"",VLOOKUP(AS18:BL18,'[3]Impact Factor'!B:D,2,FALSE)))</f>
        <v>2</v>
      </c>
      <c r="BN18" s="56" cm="1">
        <f t="array" ref="BN18">MAX(IF(ISBLANK(AS18:BL18),"",VLOOKUP(AS18:BL18,'[3]Impact Factor'!B:D,3,FALSE)))</f>
        <v>2</v>
      </c>
      <c r="BO18" s="56">
        <v>4</v>
      </c>
      <c r="BP18" s="56"/>
      <c r="BQ18" s="56"/>
      <c r="BR18" s="56"/>
      <c r="BS18" s="80"/>
      <c r="BT18" s="56" cm="1">
        <f t="array" ref="BT18">IF(SUM(BM18:BS18)=0,"N/A",_xlfn.IFS(AND((SUM(BM18:BN18)&gt;0),(SUM(BO18:BS18)&gt;0)),ROUND((($BM$3*MAX(BM18:BN18))+($BO$3*MAX(BO18:BS18))),0),AND(OR(BM18:BN18=0,ISERROR(BM18:BN18)),(SUM(BO18:BS18)&gt;0)), MAX(BO18:BS18),AND((SUM(BO18:BS18)=0),(SUM(BM18:BN18)&gt;0)),MAX(BM18:BN18)))</f>
        <v>2</v>
      </c>
      <c r="BU18" s="56" t="str" cm="1">
        <f t="array" ref="BU18">IF(OR(AR18="N/A", BT18="N/A"), "", INDEX([3]Methodology!$D$3:$H$7,'Master All_TRR_TS'!AR208,'Master All_TRR_TS'!BT208))</f>
        <v>C</v>
      </c>
      <c r="BV18" s="56" t="s">
        <v>352</v>
      </c>
      <c r="BW18" s="56" t="str">
        <f t="shared" si="3"/>
        <v>No</v>
      </c>
      <c r="BX18" s="56"/>
      <c r="BY18" s="56"/>
      <c r="BZ18" s="56" t="e">
        <f>IF(COUNT(AR18,BT18)=2,(IF(AND(AR18&gt;=3,#REF!&gt;=3),"Y","")),"")</f>
        <v>#REF!</v>
      </c>
      <c r="CA18" s="56"/>
      <c r="CB18" s="56" t="str">
        <f>IF(Risk_Assessment6[[#This Row],[Stockpiles]]="Spoil / Waste", "Y", "")</f>
        <v/>
      </c>
      <c r="CC18" s="56" t="str">
        <f>IF(Risk_Assessment6[[#This Row],[Off-site Drainage Discharge (Y/N)]]="Yes", "Y", "")</f>
        <v/>
      </c>
      <c r="CD18" s="56"/>
      <c r="CE18" s="56"/>
      <c r="CF18" s="56"/>
      <c r="CG18" s="56"/>
      <c r="CH18" s="56"/>
      <c r="CI18" s="56"/>
      <c r="CJ18" s="56"/>
      <c r="CK18" s="56"/>
      <c r="CL18" s="56"/>
      <c r="CM18" s="56"/>
      <c r="CN18" s="80">
        <v>1</v>
      </c>
      <c r="CO18" s="80">
        <v>1</v>
      </c>
      <c r="CP18" s="80">
        <v>1</v>
      </c>
      <c r="CQ18" s="80">
        <v>1</v>
      </c>
      <c r="CR18" s="57">
        <f t="shared" si="7"/>
        <v>1</v>
      </c>
      <c r="CS18" s="56">
        <f t="shared" si="4"/>
        <v>1</v>
      </c>
      <c r="CT18" s="56">
        <v>2</v>
      </c>
      <c r="CU18" s="56">
        <v>1</v>
      </c>
      <c r="CV18" s="79">
        <f t="shared" si="5"/>
        <v>1.5</v>
      </c>
      <c r="CW18" s="56">
        <f t="shared" si="6"/>
        <v>2</v>
      </c>
      <c r="CX18" s="87" t="s">
        <v>289</v>
      </c>
      <c r="CY18" s="56" t="s">
        <v>268</v>
      </c>
      <c r="CZ18" s="78" t="s">
        <v>290</v>
      </c>
      <c r="DA18" s="78" t="s">
        <v>268</v>
      </c>
      <c r="DB18" s="78" t="s">
        <v>274</v>
      </c>
      <c r="DC18" s="56"/>
      <c r="DD18" s="78" t="s">
        <v>275</v>
      </c>
      <c r="DE18" s="78" t="s">
        <v>276</v>
      </c>
      <c r="DF18" s="78" t="s">
        <v>276</v>
      </c>
      <c r="DG18" s="78" t="s">
        <v>276</v>
      </c>
      <c r="DH18" s="78" t="s">
        <v>276</v>
      </c>
      <c r="DI18" s="78" t="s">
        <v>276</v>
      </c>
      <c r="DJ18" s="78" t="s">
        <v>276</v>
      </c>
      <c r="DK18" s="78" t="s">
        <v>276</v>
      </c>
      <c r="DL18" s="78" t="s">
        <v>276</v>
      </c>
      <c r="DM18" s="78" t="s">
        <v>276</v>
      </c>
      <c r="DN18" s="78" t="s">
        <v>276</v>
      </c>
      <c r="DO18" s="78" t="s">
        <v>270</v>
      </c>
      <c r="DP18" s="78" t="s">
        <v>276</v>
      </c>
      <c r="DQ18" s="78" t="s">
        <v>270</v>
      </c>
      <c r="DR18" s="56"/>
      <c r="DS18" s="56"/>
      <c r="DT18" s="56"/>
      <c r="DU18" s="44" t="s">
        <v>268</v>
      </c>
      <c r="DV18" s="44" t="s">
        <v>277</v>
      </c>
      <c r="DW18" s="44" t="s">
        <v>278</v>
      </c>
      <c r="DX18" s="77" t="s">
        <v>278</v>
      </c>
      <c r="DZ18" s="86"/>
      <c r="EA18" s="74"/>
      <c r="EB18" s="85"/>
      <c r="EC18" s="72"/>
      <c r="ED18" s="317"/>
      <c r="EE18" s="187"/>
      <c r="EF18" s="69"/>
      <c r="EG18" s="69"/>
      <c r="EH18" s="69"/>
      <c r="EI18" s="69"/>
      <c r="EJ18" s="69"/>
      <c r="EK18" s="69"/>
      <c r="EL18" s="69"/>
      <c r="EM18" s="69"/>
      <c r="EN18" s="69"/>
      <c r="EO18" s="69"/>
      <c r="EP18" s="69"/>
      <c r="EQ18" s="69"/>
      <c r="ER18" s="69"/>
      <c r="ES18" s="69"/>
      <c r="ET18" s="69"/>
      <c r="EU18" s="69"/>
      <c r="EV18" s="307" t="s">
        <v>1</v>
      </c>
      <c r="EW18" s="68"/>
    </row>
    <row r="19" spans="1:153" s="44" customFormat="1" x14ac:dyDescent="0.35">
      <c r="A19" s="44" t="s">
        <v>275</v>
      </c>
      <c r="B19" s="42" t="s">
        <v>395</v>
      </c>
      <c r="C19" s="42" t="s">
        <v>396</v>
      </c>
      <c r="D19" s="42"/>
      <c r="E19" s="44" t="s">
        <v>397</v>
      </c>
      <c r="F19" s="44" t="s">
        <v>269</v>
      </c>
      <c r="G19" s="44">
        <v>-37.567694000000003</v>
      </c>
      <c r="H19" s="44">
        <v>143.93277800000001</v>
      </c>
      <c r="I19" s="44" t="s">
        <v>278</v>
      </c>
      <c r="J19" s="44" t="s">
        <v>278</v>
      </c>
      <c r="K19" s="82" t="s">
        <v>282</v>
      </c>
      <c r="L19" s="82" t="s">
        <v>283</v>
      </c>
      <c r="M19" s="44" t="s">
        <v>284</v>
      </c>
      <c r="N19" s="78" t="s">
        <v>285</v>
      </c>
      <c r="O19" s="78">
        <v>44153</v>
      </c>
      <c r="P19" s="78" t="s">
        <v>286</v>
      </c>
      <c r="Q19" s="78" t="s">
        <v>270</v>
      </c>
      <c r="R19" s="78"/>
      <c r="S19" s="96"/>
      <c r="T19" s="96"/>
      <c r="U19" s="78"/>
      <c r="V19" s="96"/>
      <c r="W19" s="96"/>
      <c r="X19" s="96"/>
      <c r="Y19" s="78"/>
      <c r="Z19" s="56">
        <f t="shared" si="0"/>
        <v>2</v>
      </c>
      <c r="AA19" s="94"/>
      <c r="AB19" s="94"/>
      <c r="AC19" s="56"/>
      <c r="AD19" s="56"/>
      <c r="AE19" s="56"/>
      <c r="AF19" s="56"/>
      <c r="AG19" s="56">
        <v>2</v>
      </c>
      <c r="AH19" s="56"/>
      <c r="AI19" t="s">
        <v>351</v>
      </c>
      <c r="AJ19">
        <v>5</v>
      </c>
      <c r="AK19">
        <v>1</v>
      </c>
      <c r="AL19">
        <v>1</v>
      </c>
      <c r="AM19">
        <f t="shared" si="1"/>
        <v>1</v>
      </c>
      <c r="AN19" s="57" cm="1">
        <f t="array" ref="AN19">IF(OR(AJ19="0",AM19="0"),"",INDEX('[3]Oil Matrix'!$D$6:$H$10,'Master All_TRR_TS'!AM19,'Master All_TRR_TS'!AJ19))</f>
        <v>3</v>
      </c>
      <c r="AO19">
        <f t="shared" si="2"/>
        <v>1</v>
      </c>
      <c r="AP19"/>
      <c r="AQ19" s="56" t="s">
        <v>287</v>
      </c>
      <c r="AR19" s="56">
        <f>MAX(Risk_Assessment6[[#This Row],[2) Oil Leak Condition]:[3b) Oil/water separator and shut off valve]])</f>
        <v>5</v>
      </c>
      <c r="AS19" s="44" t="s">
        <v>269</v>
      </c>
      <c r="AT19" s="82" t="s">
        <v>269</v>
      </c>
      <c r="AU19" s="82" t="s">
        <v>270</v>
      </c>
      <c r="AV19" s="82" t="s">
        <v>269</v>
      </c>
      <c r="AW19" s="82" t="s">
        <v>269</v>
      </c>
      <c r="AX19" s="82" t="s">
        <v>269</v>
      </c>
      <c r="AY19" s="44" t="s">
        <v>269</v>
      </c>
      <c r="AZ19" s="81" t="s">
        <v>269</v>
      </c>
      <c r="BA19" s="82"/>
      <c r="BB19" s="82"/>
      <c r="BC19" s="82"/>
      <c r="BD19" s="82"/>
      <c r="BE19" s="81"/>
      <c r="BF19" s="81" t="s">
        <v>276</v>
      </c>
      <c r="BG19" s="82"/>
      <c r="BH19" s="82"/>
      <c r="BI19" s="82"/>
      <c r="BJ19" s="82"/>
      <c r="BK19" s="82"/>
      <c r="BL19" s="82"/>
      <c r="BM19" s="56" cm="1">
        <f t="array" ref="BM19">MAX(IF(ISBLANK(AS19:BL19),"",VLOOKUP(AS19:BL19,'[3]Impact Factor'!B:D,2,FALSE)))</f>
        <v>2</v>
      </c>
      <c r="BN19" s="56" cm="1">
        <f t="array" ref="BN19">MAX(IF(ISBLANK(AS19:BL19),"",VLOOKUP(AS19:BL19,'[3]Impact Factor'!B:D,3,FALSE)))</f>
        <v>2</v>
      </c>
      <c r="BO19" s="56">
        <v>3</v>
      </c>
      <c r="BP19" s="56"/>
      <c r="BQ19" s="56"/>
      <c r="BR19" s="56"/>
      <c r="BS19" s="80">
        <v>2</v>
      </c>
      <c r="BT19" s="56" cm="1">
        <f t="array" ref="BT19">IF(SUM(BM19:BS19)=0,"N/A",_xlfn.IFS(AND((SUM(BM19:BN19)&gt;0),(SUM(BO19:BS19)&gt;0)),ROUND((($BM$3*MAX(BM19:BN19))+($BO$3*MAX(BO19:BS19))),0),AND(OR(BM19:BN19=0,ISERROR(BM19:BN19)),(SUM(BO19:BS19)&gt;0)), MAX(BO19:BS19),AND((SUM(BO19:BS19)=0),(SUM(BM19:BN19)&gt;0)),MAX(BM19:BN19)))</f>
        <v>2</v>
      </c>
      <c r="BU19" s="56" t="str" cm="1">
        <f t="array" ref="BU19">IF(OR(AR19="N/A", BT19="N/A"), "", INDEX([3]Methodology!$D$3:$H$7,'Master All_TRR_TS'!AR195,'Master All_TRR_TS'!BT195))</f>
        <v>C</v>
      </c>
      <c r="BV19" s="56" t="s">
        <v>271</v>
      </c>
      <c r="BW19" s="56" t="str">
        <f t="shared" si="3"/>
        <v>No</v>
      </c>
      <c r="BX19" s="56"/>
      <c r="BY19" s="56"/>
      <c r="BZ19" s="56" t="e">
        <f>IF(COUNT(AR19,BT19)=2,(IF(AND(AR19&gt;=3,#REF!&gt;=3),"Y","")),"")</f>
        <v>#REF!</v>
      </c>
      <c r="CA19" s="56"/>
      <c r="CB19" s="56" t="str">
        <f>IF(Risk_Assessment6[[#This Row],[Stockpiles]]="Spoil / Waste", "Y", "")</f>
        <v/>
      </c>
      <c r="CC19" s="56" t="str">
        <f>IF(Risk_Assessment6[[#This Row],[Off-site Drainage Discharge (Y/N)]]="Yes", "Y", "")</f>
        <v/>
      </c>
      <c r="CD19" s="56"/>
      <c r="CE19" s="56"/>
      <c r="CF19" s="56"/>
      <c r="CG19" s="56"/>
      <c r="CH19" s="56"/>
      <c r="CI19" s="56"/>
      <c r="CJ19" s="56"/>
      <c r="CK19" s="56"/>
      <c r="CL19" s="56"/>
      <c r="CM19" s="56"/>
      <c r="CN19" s="80">
        <v>1</v>
      </c>
      <c r="CO19" s="80">
        <v>1</v>
      </c>
      <c r="CP19" s="80">
        <v>1</v>
      </c>
      <c r="CQ19" s="80">
        <v>1</v>
      </c>
      <c r="CR19" s="57">
        <f t="shared" si="7"/>
        <v>1</v>
      </c>
      <c r="CS19" s="56">
        <f t="shared" si="4"/>
        <v>1</v>
      </c>
      <c r="CT19" s="56">
        <v>2</v>
      </c>
      <c r="CU19" s="56">
        <v>1</v>
      </c>
      <c r="CV19" s="79">
        <f t="shared" si="5"/>
        <v>1.5</v>
      </c>
      <c r="CW19" s="56">
        <f t="shared" si="6"/>
        <v>2</v>
      </c>
      <c r="CX19" s="87" t="s">
        <v>289</v>
      </c>
      <c r="CY19" s="56" t="s">
        <v>268</v>
      </c>
      <c r="CZ19" s="78" t="s">
        <v>290</v>
      </c>
      <c r="DA19" s="78" t="s">
        <v>268</v>
      </c>
      <c r="DB19" s="78" t="s">
        <v>274</v>
      </c>
      <c r="DC19" s="56"/>
      <c r="DD19" s="78" t="s">
        <v>275</v>
      </c>
      <c r="DE19" s="78" t="s">
        <v>276</v>
      </c>
      <c r="DF19" s="78" t="s">
        <v>276</v>
      </c>
      <c r="DG19" s="78" t="s">
        <v>276</v>
      </c>
      <c r="DH19" s="78" t="s">
        <v>276</v>
      </c>
      <c r="DI19" s="78" t="s">
        <v>276</v>
      </c>
      <c r="DJ19" s="78" t="s">
        <v>276</v>
      </c>
      <c r="DK19" s="78" t="s">
        <v>276</v>
      </c>
      <c r="DL19" s="78" t="s">
        <v>276</v>
      </c>
      <c r="DM19" s="78" t="s">
        <v>276</v>
      </c>
      <c r="DN19" s="78" t="s">
        <v>276</v>
      </c>
      <c r="DO19" s="78" t="s">
        <v>270</v>
      </c>
      <c r="DP19" s="78" t="s">
        <v>276</v>
      </c>
      <c r="DQ19" s="78" t="s">
        <v>270</v>
      </c>
      <c r="DR19" s="56"/>
      <c r="DS19" s="56"/>
      <c r="DT19" s="56"/>
      <c r="DU19" s="44" t="s">
        <v>268</v>
      </c>
      <c r="DV19" s="44" t="s">
        <v>277</v>
      </c>
      <c r="DW19" s="44" t="s">
        <v>278</v>
      </c>
      <c r="DX19" s="77" t="s">
        <v>278</v>
      </c>
      <c r="DZ19" s="86"/>
      <c r="EA19" s="74"/>
      <c r="EB19" s="85"/>
      <c r="EC19" s="72"/>
      <c r="ED19" s="317"/>
      <c r="EE19" s="187"/>
      <c r="EF19" s="69"/>
      <c r="EG19" s="69"/>
      <c r="EH19" s="69"/>
      <c r="EI19" s="69"/>
      <c r="EJ19" s="69"/>
      <c r="EK19" s="69"/>
      <c r="EL19" s="69"/>
      <c r="EM19" s="69"/>
      <c r="EN19" s="69"/>
      <c r="EO19" s="69"/>
      <c r="EP19" s="69"/>
      <c r="EQ19" s="69"/>
      <c r="ER19" s="69"/>
      <c r="ES19" s="69"/>
      <c r="ET19" s="69"/>
      <c r="EU19" s="69"/>
      <c r="EV19" s="307" t="s">
        <v>1</v>
      </c>
      <c r="EW19" s="68"/>
    </row>
    <row r="20" spans="1:153" s="44" customFormat="1" ht="131.25" customHeight="1" x14ac:dyDescent="0.35">
      <c r="A20" s="44" t="s">
        <v>291</v>
      </c>
      <c r="B20" s="44" t="s">
        <v>398</v>
      </c>
      <c r="C20" s="44" t="s">
        <v>399</v>
      </c>
      <c r="D20" s="44" t="s">
        <v>277</v>
      </c>
      <c r="E20" s="44" t="s">
        <v>400</v>
      </c>
      <c r="F20" s="44" t="s">
        <v>269</v>
      </c>
      <c r="G20" s="44">
        <v>-37.566721999999999</v>
      </c>
      <c r="H20" s="44">
        <v>143.92166700000001</v>
      </c>
      <c r="I20" s="44" t="s">
        <v>278</v>
      </c>
      <c r="J20" s="44" t="s">
        <v>278</v>
      </c>
      <c r="K20" s="44" t="s">
        <v>297</v>
      </c>
      <c r="L20" s="44" t="s">
        <v>265</v>
      </c>
      <c r="M20" s="78">
        <v>44026</v>
      </c>
      <c r="N20" s="78" t="s">
        <v>285</v>
      </c>
      <c r="O20" s="78">
        <v>44026</v>
      </c>
      <c r="P20" s="78" t="s">
        <v>298</v>
      </c>
      <c r="Q20" s="78" t="s">
        <v>270</v>
      </c>
      <c r="R20" s="78" t="s">
        <v>270</v>
      </c>
      <c r="S20" s="96"/>
      <c r="T20" s="96"/>
      <c r="U20" s="78"/>
      <c r="V20" s="96"/>
      <c r="W20" s="96"/>
      <c r="X20" s="96" t="s">
        <v>300</v>
      </c>
      <c r="Y20" s="78"/>
      <c r="Z20" s="56">
        <f t="shared" si="0"/>
        <v>3</v>
      </c>
      <c r="AA20" s="94">
        <v>6</v>
      </c>
      <c r="AB20" s="94"/>
      <c r="AC20" s="56"/>
      <c r="AD20" s="56"/>
      <c r="AE20" s="56"/>
      <c r="AF20" s="117" t="s">
        <v>302</v>
      </c>
      <c r="AG20" s="56">
        <v>5</v>
      </c>
      <c r="AH20" s="93" t="s">
        <v>401</v>
      </c>
      <c r="AI20">
        <v>1</v>
      </c>
      <c r="AJ20">
        <v>1</v>
      </c>
      <c r="AK20">
        <v>1</v>
      </c>
      <c r="AL20">
        <v>1</v>
      </c>
      <c r="AM20">
        <f t="shared" si="1"/>
        <v>1</v>
      </c>
      <c r="AN20" s="57" cm="1">
        <f t="array" ref="AN20">IF(OR(AJ20="0",AM20="0"),"",INDEX('[3]Oil Matrix'!$D$6:$H$10,'Master All_TRR_TS'!AM20,'Master All_TRR_TS'!AJ20))</f>
        <v>1</v>
      </c>
      <c r="AO20">
        <f t="shared" si="2"/>
        <v>1</v>
      </c>
      <c r="AP20"/>
      <c r="AQ20" s="93" t="s">
        <v>402</v>
      </c>
      <c r="AR20" s="56">
        <f>MAX(Risk_Assessment6[[#This Row],[2) Oil Leak Condition]:[3b) Oil/water separator and shut off valve]])</f>
        <v>1</v>
      </c>
      <c r="AS20" s="44" t="s">
        <v>403</v>
      </c>
      <c r="AT20" s="44" t="s">
        <v>305</v>
      </c>
      <c r="AU20" s="44" t="s">
        <v>270</v>
      </c>
      <c r="AV20" s="44" t="s">
        <v>269</v>
      </c>
      <c r="AW20" s="44" t="s">
        <v>306</v>
      </c>
      <c r="AX20" s="82"/>
      <c r="AZ20" s="81" t="s">
        <v>308</v>
      </c>
      <c r="BE20" s="81"/>
      <c r="BF20" s="81" t="s">
        <v>276</v>
      </c>
      <c r="BM20" s="56" cm="1">
        <f t="array" ref="BM20">MAX(IF(ISBLANK(AS20:BL20),"",VLOOKUP(AS20:BL20,'[3]Impact Factor'!B:D,2,FALSE)))</f>
        <v>4</v>
      </c>
      <c r="BN20" s="56" cm="1">
        <f t="array" ref="BN20">MAX(IF(ISBLANK(AS20:BL20),"",VLOOKUP(AS20:BL20,'[3]Impact Factor'!B:D,3,FALSE)))</f>
        <v>4</v>
      </c>
      <c r="BO20" s="56">
        <v>4</v>
      </c>
      <c r="BP20" s="56"/>
      <c r="BQ20" s="56"/>
      <c r="BR20" s="56"/>
      <c r="BS20" s="80">
        <v>2</v>
      </c>
      <c r="BT20" s="56" cm="1">
        <f t="array" ref="BT20">IF(SUM(BM20:BS20)=0,"N/A",_xlfn.IFS(AND((SUM(BM20:BN20)&gt;0),(SUM(BO20:BS20)&gt;0)),ROUND((($BM$3*MAX(BM20:BN20))+($BO$3*MAX(BO20:BS20))),0),AND(OR(BM20:BN20=0,ISERROR(BM20:BN20)),(SUM(BO20:BS20)&gt;0)), MAX(BO20:BS20),AND((SUM(BO20:BS20)=0),(SUM(BM20:BN20)&gt;0)),MAX(BM20:BN20)))</f>
        <v>4</v>
      </c>
      <c r="BU20" s="56" t="str" cm="1">
        <f t="array" ref="BU20">IF(OR(AR20="N/A", BT20="N/A"), "", INDEX([3]Methodology!$D$3:$H$7,'Master All_TRR_TS'!AR14,'Master All_TRR_TS'!BT14))</f>
        <v>C</v>
      </c>
      <c r="BV20" s="56" t="s">
        <v>404</v>
      </c>
      <c r="BW20" s="56" t="str">
        <f t="shared" si="3"/>
        <v>No</v>
      </c>
      <c r="BX20" s="56"/>
      <c r="BY20" s="56"/>
      <c r="BZ20" s="56" t="e">
        <f>IF(COUNT(AR20,BT20)=2,(IF(AND(AR20&gt;=3,#REF!&gt;=3),"Y","")),"")</f>
        <v>#REF!</v>
      </c>
      <c r="CA20" s="56" t="s">
        <v>166</v>
      </c>
      <c r="CB20" s="56" t="str">
        <f>IF(Risk_Assessment6[[#This Row],[Stockpiles]]="Spoil / Waste", "Y", "")</f>
        <v>Y</v>
      </c>
      <c r="CC20" s="56" t="str">
        <f>IF(Risk_Assessment6[[#This Row],[Off-site Drainage Discharge (Y/N)]]="Yes", "Y", "")</f>
        <v/>
      </c>
      <c r="CD20" s="56"/>
      <c r="CE20" s="56"/>
      <c r="CF20" s="56"/>
      <c r="CG20" s="56"/>
      <c r="CH20" s="56"/>
      <c r="CI20" s="56"/>
      <c r="CJ20" s="56"/>
      <c r="CK20" s="56"/>
      <c r="CL20" s="56" t="s">
        <v>300</v>
      </c>
      <c r="CM20" s="56"/>
      <c r="CN20" s="80">
        <v>1</v>
      </c>
      <c r="CO20" s="80">
        <v>1</v>
      </c>
      <c r="CP20" s="80">
        <v>1</v>
      </c>
      <c r="CQ20" s="80">
        <v>1</v>
      </c>
      <c r="CR20" s="57">
        <f t="shared" si="7"/>
        <v>1</v>
      </c>
      <c r="CS20" s="56">
        <f t="shared" si="4"/>
        <v>1</v>
      </c>
      <c r="CT20" s="56">
        <v>4</v>
      </c>
      <c r="CU20" s="56">
        <v>1</v>
      </c>
      <c r="CV20" s="79">
        <f t="shared" si="5"/>
        <v>2.5</v>
      </c>
      <c r="CW20" s="56">
        <f t="shared" si="6"/>
        <v>3</v>
      </c>
      <c r="CX20" s="87" t="s">
        <v>323</v>
      </c>
      <c r="CY20" s="56" t="s">
        <v>268</v>
      </c>
      <c r="CZ20" s="78" t="s">
        <v>290</v>
      </c>
      <c r="DA20" s="78" t="s">
        <v>268</v>
      </c>
      <c r="DB20" s="78" t="s">
        <v>274</v>
      </c>
      <c r="DC20" s="56"/>
      <c r="DD20" s="78" t="s">
        <v>275</v>
      </c>
      <c r="DE20" s="78" t="s">
        <v>276</v>
      </c>
      <c r="DF20" s="78" t="s">
        <v>276</v>
      </c>
      <c r="DG20" s="78" t="s">
        <v>276</v>
      </c>
      <c r="DH20" s="78" t="s">
        <v>276</v>
      </c>
      <c r="DI20" s="78" t="s">
        <v>276</v>
      </c>
      <c r="DJ20" s="78" t="s">
        <v>276</v>
      </c>
      <c r="DK20" s="78" t="s">
        <v>276</v>
      </c>
      <c r="DL20" s="78" t="s">
        <v>276</v>
      </c>
      <c r="DM20" s="78" t="s">
        <v>276</v>
      </c>
      <c r="DN20" s="78" t="s">
        <v>276</v>
      </c>
      <c r="DO20" s="78" t="s">
        <v>270</v>
      </c>
      <c r="DP20" s="78" t="s">
        <v>276</v>
      </c>
      <c r="DQ20" s="78" t="s">
        <v>270</v>
      </c>
      <c r="DR20" s="56"/>
      <c r="DS20" s="56"/>
      <c r="DT20" s="56"/>
      <c r="DU20" s="44" t="s">
        <v>268</v>
      </c>
      <c r="DV20" s="44" t="s">
        <v>277</v>
      </c>
      <c r="DW20" s="44" t="s">
        <v>278</v>
      </c>
      <c r="DX20" s="77" t="s">
        <v>278</v>
      </c>
      <c r="DY20" s="103" t="s">
        <v>405</v>
      </c>
      <c r="DZ20" s="86" t="s">
        <v>406</v>
      </c>
      <c r="EA20" s="74" t="s">
        <v>315</v>
      </c>
      <c r="EB20" s="73" t="s">
        <v>407</v>
      </c>
      <c r="EC20" s="109" t="s">
        <v>408</v>
      </c>
      <c r="ED20" s="319" t="s">
        <v>409</v>
      </c>
      <c r="EE20" s="188"/>
      <c r="EF20" s="123"/>
      <c r="EG20" s="123"/>
      <c r="EH20" s="170" t="s">
        <v>410</v>
      </c>
      <c r="EI20" s="123"/>
      <c r="EJ20" s="123"/>
      <c r="EK20" s="123"/>
      <c r="EL20" s="123"/>
      <c r="EM20" s="307" t="s">
        <v>1</v>
      </c>
      <c r="EN20" s="307" t="s">
        <v>1</v>
      </c>
      <c r="EO20" s="123"/>
      <c r="EP20" s="123"/>
      <c r="EQ20" s="123"/>
      <c r="ER20" s="123"/>
      <c r="ES20" s="307" t="s">
        <v>1</v>
      </c>
      <c r="ET20" s="123"/>
      <c r="EU20" s="123"/>
      <c r="EV20" s="307" t="s">
        <v>1</v>
      </c>
      <c r="EW20" s="68"/>
    </row>
    <row r="21" spans="1:153" s="44" customFormat="1" x14ac:dyDescent="0.35">
      <c r="A21" s="44" t="s">
        <v>337</v>
      </c>
      <c r="B21" s="44" t="s">
        <v>411</v>
      </c>
      <c r="C21" s="42" t="s">
        <v>412</v>
      </c>
      <c r="D21" s="42"/>
      <c r="E21" s="44" t="s">
        <v>413</v>
      </c>
      <c r="F21" s="44" t="s">
        <v>269</v>
      </c>
      <c r="G21" s="44">
        <v>-36.299056999999998</v>
      </c>
      <c r="H21" s="44">
        <v>144.61982699999999</v>
      </c>
      <c r="I21" s="44" t="s">
        <v>278</v>
      </c>
      <c r="J21" s="44" t="s">
        <v>278</v>
      </c>
      <c r="K21" s="44" t="s">
        <v>264</v>
      </c>
      <c r="L21" s="44" t="s">
        <v>414</v>
      </c>
      <c r="M21" s="44" t="s">
        <v>284</v>
      </c>
      <c r="N21" s="78" t="s">
        <v>285</v>
      </c>
      <c r="O21" s="78">
        <v>44025</v>
      </c>
      <c r="P21" s="78" t="s">
        <v>415</v>
      </c>
      <c r="Q21" s="78" t="s">
        <v>270</v>
      </c>
      <c r="R21" s="78"/>
      <c r="S21" s="96"/>
      <c r="T21" s="96"/>
      <c r="U21" s="78"/>
      <c r="V21" s="96"/>
      <c r="W21" s="96"/>
      <c r="X21" s="96"/>
      <c r="Y21" s="78"/>
      <c r="Z21" s="56">
        <f t="shared" si="0"/>
        <v>2</v>
      </c>
      <c r="AA21" s="94"/>
      <c r="AB21" s="94"/>
      <c r="AC21" s="56"/>
      <c r="AD21" s="56"/>
      <c r="AE21" s="56"/>
      <c r="AF21" s="56"/>
      <c r="AG21" s="56">
        <v>2</v>
      </c>
      <c r="AH21" s="56"/>
      <c r="AI21">
        <v>4</v>
      </c>
      <c r="AJ21">
        <v>3</v>
      </c>
      <c r="AK21">
        <v>4</v>
      </c>
      <c r="AL21">
        <v>5</v>
      </c>
      <c r="AM21">
        <f t="shared" si="1"/>
        <v>5</v>
      </c>
      <c r="AN21" s="57" cm="1">
        <f t="array" ref="AN21">IF(OR(AJ21="0",AM21="0"),"",INDEX('[3]Oil Matrix'!$D$6:$H$10,'Master All_TRR_TS'!AM21,'Master All_TRR_TS'!AJ21))</f>
        <v>4</v>
      </c>
      <c r="AO21">
        <f t="shared" si="2"/>
        <v>1</v>
      </c>
      <c r="AP21"/>
      <c r="AQ21" s="56" t="s">
        <v>342</v>
      </c>
      <c r="AR21" s="56">
        <f>MAX(Risk_Assessment6[[#This Row],[2) Oil Leak Condition]:[3b) Oil/water separator and shut off valve]])</f>
        <v>5</v>
      </c>
      <c r="AS21" s="44" t="s">
        <v>269</v>
      </c>
      <c r="AT21" s="44" t="s">
        <v>269</v>
      </c>
      <c r="AU21" s="44" t="s">
        <v>270</v>
      </c>
      <c r="AV21" s="44" t="s">
        <v>269</v>
      </c>
      <c r="AW21" s="44" t="s">
        <v>269</v>
      </c>
      <c r="AX21" s="82" t="s">
        <v>269</v>
      </c>
      <c r="AY21" s="82" t="s">
        <v>269</v>
      </c>
      <c r="AZ21" s="81" t="s">
        <v>269</v>
      </c>
      <c r="BE21" s="81"/>
      <c r="BF21" s="81" t="s">
        <v>276</v>
      </c>
      <c r="BM21" s="56" cm="1">
        <f t="array" ref="BM21">MAX(IF(ISBLANK(AS21:BL21),"",VLOOKUP(AS21:BL21,'[3]Impact Factor'!B:D,2,FALSE)))</f>
        <v>2</v>
      </c>
      <c r="BN21" s="56" cm="1">
        <f t="array" ref="BN21">MAX(IF(ISBLANK(AS21:BL21),"",VLOOKUP(AS21:BL21,'[3]Impact Factor'!B:D,3,FALSE)))</f>
        <v>2</v>
      </c>
      <c r="BO21" s="56">
        <v>4</v>
      </c>
      <c r="BP21" s="56"/>
      <c r="BQ21" s="56"/>
      <c r="BR21" s="56"/>
      <c r="BS21" s="80">
        <v>1</v>
      </c>
      <c r="BT21" s="56" cm="1">
        <f t="array" ref="BT21">IF(SUM(BM21:BS21)=0,"N/A",_xlfn.IFS(AND((SUM(BM21:BN21)&gt;0),(SUM(BO21:BS21)&gt;0)),ROUND((($BM$3*MAX(BM21:BN21))+($BO$3*MAX(BO21:BS21))),0),AND(OR(BM21:BN21=0,ISERROR(BM21:BN21)),(SUM(BO21:BS21)&gt;0)), MAX(BO21:BS21),AND((SUM(BO21:BS21)=0),(SUM(BM21:BN21)&gt;0)),MAX(BM21:BN21)))</f>
        <v>2</v>
      </c>
      <c r="BU21" s="56" t="str" cm="1">
        <f t="array" ref="BU21">IF(OR(AR21="N/A", BT21="N/A"), "", INDEX([3]Methodology!$D$3:$H$7,'Master All_TRR_TS'!AR215,'Master All_TRR_TS'!BT215))</f>
        <v>A</v>
      </c>
      <c r="BV21" s="56" t="s">
        <v>352</v>
      </c>
      <c r="BW21" s="56" t="str">
        <f t="shared" si="3"/>
        <v>No</v>
      </c>
      <c r="BX21" s="56"/>
      <c r="BY21" s="56"/>
      <c r="BZ21" s="56" t="e">
        <f>IF(COUNT(AR21,BT21)=2,(IF(AND(AR21&gt;=3,#REF!&gt;=3),"Y","")),"")</f>
        <v>#REF!</v>
      </c>
      <c r="CA21" s="56"/>
      <c r="CB21" s="56" t="str">
        <f>IF(Risk_Assessment6[[#This Row],[Stockpiles]]="Spoil / Waste", "Y", "")</f>
        <v/>
      </c>
      <c r="CC21" s="56" t="str">
        <f>IF(Risk_Assessment6[[#This Row],[Off-site Drainage Discharge (Y/N)]]="Yes", "Y", "")</f>
        <v/>
      </c>
      <c r="CD21" s="56"/>
      <c r="CE21" s="56"/>
      <c r="CF21" s="56"/>
      <c r="CG21" s="56"/>
      <c r="CH21" s="56"/>
      <c r="CI21" s="56"/>
      <c r="CJ21" s="56"/>
      <c r="CK21" s="56"/>
      <c r="CL21" s="56"/>
      <c r="CM21" s="56"/>
      <c r="CN21" s="80">
        <v>1</v>
      </c>
      <c r="CO21" s="80">
        <v>1</v>
      </c>
      <c r="CP21" s="80">
        <v>1</v>
      </c>
      <c r="CQ21" s="80">
        <v>1</v>
      </c>
      <c r="CR21" s="57">
        <f t="shared" si="7"/>
        <v>1</v>
      </c>
      <c r="CS21" s="56">
        <f t="shared" si="4"/>
        <v>1</v>
      </c>
      <c r="CT21" s="56">
        <v>3</v>
      </c>
      <c r="CU21" s="56">
        <v>2</v>
      </c>
      <c r="CV21" s="79">
        <f t="shared" si="5"/>
        <v>2.5</v>
      </c>
      <c r="CW21" s="56">
        <f t="shared" si="6"/>
        <v>3</v>
      </c>
      <c r="CX21" s="87" t="s">
        <v>323</v>
      </c>
      <c r="CY21" s="56" t="s">
        <v>268</v>
      </c>
      <c r="CZ21" s="78" t="s">
        <v>290</v>
      </c>
      <c r="DA21" s="78" t="s">
        <v>268</v>
      </c>
      <c r="DB21" s="78" t="s">
        <v>274</v>
      </c>
      <c r="DC21" s="56"/>
      <c r="DD21" s="78" t="s">
        <v>275</v>
      </c>
      <c r="DE21" s="78" t="s">
        <v>276</v>
      </c>
      <c r="DF21" s="78" t="s">
        <v>276</v>
      </c>
      <c r="DG21" s="78" t="s">
        <v>276</v>
      </c>
      <c r="DH21" s="78" t="s">
        <v>276</v>
      </c>
      <c r="DI21" s="78" t="s">
        <v>276</v>
      </c>
      <c r="DJ21" s="78" t="s">
        <v>276</v>
      </c>
      <c r="DK21" s="78" t="s">
        <v>276</v>
      </c>
      <c r="DL21" s="78" t="s">
        <v>276</v>
      </c>
      <c r="DM21" s="78" t="s">
        <v>276</v>
      </c>
      <c r="DN21" s="78" t="s">
        <v>276</v>
      </c>
      <c r="DO21" s="78" t="s">
        <v>270</v>
      </c>
      <c r="DP21" s="78" t="s">
        <v>276</v>
      </c>
      <c r="DQ21" s="78" t="s">
        <v>270</v>
      </c>
      <c r="DR21" s="56"/>
      <c r="DS21" s="56"/>
      <c r="DT21" s="56"/>
      <c r="DU21" s="44" t="s">
        <v>268</v>
      </c>
      <c r="DV21" s="44" t="s">
        <v>277</v>
      </c>
      <c r="DW21" s="44" t="s">
        <v>278</v>
      </c>
      <c r="DX21" s="77" t="s">
        <v>278</v>
      </c>
      <c r="DZ21" s="86"/>
      <c r="EA21" s="74"/>
      <c r="EB21" s="85"/>
      <c r="EC21" s="72"/>
      <c r="ED21" s="317"/>
      <c r="EE21" s="187"/>
      <c r="EF21" s="69"/>
      <c r="EG21" s="69"/>
      <c r="EH21" s="69"/>
      <c r="EI21" s="69"/>
      <c r="EJ21" s="69"/>
      <c r="EK21" s="69"/>
      <c r="EL21" s="69"/>
      <c r="EM21" s="69"/>
      <c r="EN21" s="69"/>
      <c r="EO21" s="69"/>
      <c r="EP21" s="69"/>
      <c r="EQ21" s="69"/>
      <c r="ER21" s="69"/>
      <c r="ES21" s="69"/>
      <c r="ET21" s="69"/>
      <c r="EU21" s="69"/>
      <c r="EV21" s="307" t="s">
        <v>1</v>
      </c>
      <c r="EW21" s="68"/>
    </row>
    <row r="22" spans="1:153" s="44" customFormat="1" x14ac:dyDescent="0.35">
      <c r="A22" s="44" t="s">
        <v>337</v>
      </c>
      <c r="B22" s="44" t="s">
        <v>416</v>
      </c>
      <c r="C22" s="44" t="s">
        <v>417</v>
      </c>
      <c r="E22" s="44" t="s">
        <v>418</v>
      </c>
      <c r="F22" s="44" t="s">
        <v>278</v>
      </c>
      <c r="G22" s="44">
        <v>-36.535277780000001</v>
      </c>
      <c r="H22" s="44">
        <v>147.50388889000001</v>
      </c>
      <c r="I22" s="44" t="s">
        <v>278</v>
      </c>
      <c r="J22" s="44" t="s">
        <v>278</v>
      </c>
      <c r="K22" s="44" t="s">
        <v>278</v>
      </c>
      <c r="L22" s="44" t="s">
        <v>265</v>
      </c>
      <c r="M22" s="44" t="s">
        <v>284</v>
      </c>
      <c r="N22" s="78" t="s">
        <v>285</v>
      </c>
      <c r="O22" s="78">
        <v>44025</v>
      </c>
      <c r="P22" s="78" t="s">
        <v>415</v>
      </c>
      <c r="Q22" s="78" t="s">
        <v>270</v>
      </c>
      <c r="R22" s="78"/>
      <c r="S22" s="96"/>
      <c r="T22" s="96"/>
      <c r="U22" s="78"/>
      <c r="V22" s="96"/>
      <c r="W22" s="96"/>
      <c r="X22" s="96"/>
      <c r="Y22" s="78"/>
      <c r="Z22" s="56">
        <f t="shared" si="0"/>
        <v>2</v>
      </c>
      <c r="AA22" s="94"/>
      <c r="AB22" s="94"/>
      <c r="AC22" s="56"/>
      <c r="AD22" s="56"/>
      <c r="AE22" s="56"/>
      <c r="AF22" s="56"/>
      <c r="AG22" s="56">
        <v>2</v>
      </c>
      <c r="AH22" s="56"/>
      <c r="AI22">
        <v>1</v>
      </c>
      <c r="AJ22">
        <v>1</v>
      </c>
      <c r="AK22">
        <v>4</v>
      </c>
      <c r="AL22">
        <v>5</v>
      </c>
      <c r="AM22">
        <f t="shared" si="1"/>
        <v>5</v>
      </c>
      <c r="AN22" s="57" cm="1">
        <f t="array" ref="AN22">IF(OR(AJ22="0",AM22="0"),"",INDEX('[3]Oil Matrix'!$D$6:$H$10,'Master All_TRR_TS'!AM22,'Master All_TRR_TS'!AJ22))</f>
        <v>3</v>
      </c>
      <c r="AO22">
        <f t="shared" si="2"/>
        <v>1</v>
      </c>
      <c r="AP22"/>
      <c r="AQ22" s="56" t="s">
        <v>342</v>
      </c>
      <c r="AR22" s="56">
        <f>MAX(Risk_Assessment6[[#This Row],[2) Oil Leak Condition]:[3b) Oil/water separator and shut off valve]])</f>
        <v>5</v>
      </c>
      <c r="AS22" s="44" t="s">
        <v>269</v>
      </c>
      <c r="AT22" s="44" t="s">
        <v>269</v>
      </c>
      <c r="AU22" s="44" t="s">
        <v>269</v>
      </c>
      <c r="AV22" s="44" t="s">
        <v>269</v>
      </c>
      <c r="AW22" s="44" t="s">
        <v>269</v>
      </c>
      <c r="AX22" s="82" t="s">
        <v>269</v>
      </c>
      <c r="AY22" s="82" t="s">
        <v>269</v>
      </c>
      <c r="AZ22" s="81" t="s">
        <v>269</v>
      </c>
      <c r="BE22" s="81"/>
      <c r="BF22" s="81" t="s">
        <v>276</v>
      </c>
      <c r="BM22" s="56" cm="1">
        <f t="array" ref="BM22">MAX(IF(ISBLANK(AS22:BL22),"",VLOOKUP(AS22:BL22,'[3]Impact Factor'!B:D,2,FALSE)))</f>
        <v>1</v>
      </c>
      <c r="BN22" s="56" cm="1">
        <f t="array" ref="BN22">MAX(IF(ISBLANK(AS22:BL22),"",VLOOKUP(AS22:BL22,'[3]Impact Factor'!B:D,3,FALSE)))</f>
        <v>1</v>
      </c>
      <c r="BO22" s="56">
        <v>2</v>
      </c>
      <c r="BP22" s="56"/>
      <c r="BQ22" s="56"/>
      <c r="BR22" s="56"/>
      <c r="BS22" s="80">
        <v>1</v>
      </c>
      <c r="BT22" s="56" cm="1">
        <f t="array" ref="BT22">IF(SUM(BM22:BS22)=0,"N/A",_xlfn.IFS(AND((SUM(BM22:BN22)&gt;0),(SUM(BO22:BS22)&gt;0)),ROUND((($BM$3*MAX(BM22:BN22))+($BO$3*MAX(BO22:BS22))),0),AND(OR(BM22:BN22=0,ISERROR(BM22:BN22)),(SUM(BO22:BS22)&gt;0)), MAX(BO22:BS22),AND((SUM(BO22:BS22)=0),(SUM(BM22:BN22)&gt;0)),MAX(BM22:BN22)))</f>
        <v>1</v>
      </c>
      <c r="BU22" s="56" t="str" cm="1">
        <f t="array" ref="BU22">IF(OR(AR22="N/A", BT22="N/A"), "", INDEX([3]Methodology!$D$3:$H$7,'Master All_TRR_TS'!AR216,'Master All_TRR_TS'!BT216))</f>
        <v>B</v>
      </c>
      <c r="BV22" s="56" t="s">
        <v>352</v>
      </c>
      <c r="BW22" s="56" t="str">
        <f t="shared" si="3"/>
        <v>No</v>
      </c>
      <c r="BX22" s="56"/>
      <c r="BY22" s="56"/>
      <c r="BZ22" s="56" t="e">
        <f>IF(COUNT(AR22,BT22)=2,(IF(AND(AR22&gt;=3,#REF!&gt;=3),"Y","")),"")</f>
        <v>#REF!</v>
      </c>
      <c r="CA22" s="56"/>
      <c r="CB22" s="56" t="str">
        <f>IF(Risk_Assessment6[[#This Row],[Stockpiles]]="Spoil / Waste", "Y", "")</f>
        <v/>
      </c>
      <c r="CC22" s="56" t="str">
        <f>IF(Risk_Assessment6[[#This Row],[Off-site Drainage Discharge (Y/N)]]="Yes", "Y", "")</f>
        <v/>
      </c>
      <c r="CD22" s="56"/>
      <c r="CE22" s="56"/>
      <c r="CF22" s="56"/>
      <c r="CG22" s="56"/>
      <c r="CH22" s="56"/>
      <c r="CI22" s="56"/>
      <c r="CJ22" s="56"/>
      <c r="CK22" s="56"/>
      <c r="CL22" s="56"/>
      <c r="CM22" s="56"/>
      <c r="CN22" s="80">
        <v>1</v>
      </c>
      <c r="CO22" s="80">
        <v>1</v>
      </c>
      <c r="CP22" s="80">
        <v>1</v>
      </c>
      <c r="CQ22" s="80">
        <v>1</v>
      </c>
      <c r="CR22" s="57">
        <f t="shared" si="7"/>
        <v>1</v>
      </c>
      <c r="CS22" s="56">
        <f t="shared" si="4"/>
        <v>1</v>
      </c>
      <c r="CT22" s="56">
        <v>4</v>
      </c>
      <c r="CU22" s="56">
        <v>1</v>
      </c>
      <c r="CV22" s="79">
        <f t="shared" si="5"/>
        <v>2.5</v>
      </c>
      <c r="CW22" s="56">
        <f t="shared" si="6"/>
        <v>3</v>
      </c>
      <c r="CX22" s="87" t="s">
        <v>323</v>
      </c>
      <c r="CY22" s="56" t="s">
        <v>268</v>
      </c>
      <c r="CZ22" s="78" t="s">
        <v>290</v>
      </c>
      <c r="DA22" s="78" t="s">
        <v>268</v>
      </c>
      <c r="DB22" s="78" t="s">
        <v>274</v>
      </c>
      <c r="DC22" s="56"/>
      <c r="DD22" s="78" t="s">
        <v>275</v>
      </c>
      <c r="DE22" s="78" t="s">
        <v>276</v>
      </c>
      <c r="DF22" s="78" t="s">
        <v>276</v>
      </c>
      <c r="DG22" s="78" t="s">
        <v>276</v>
      </c>
      <c r="DH22" s="78" t="s">
        <v>276</v>
      </c>
      <c r="DI22" s="78" t="s">
        <v>276</v>
      </c>
      <c r="DJ22" s="78" t="s">
        <v>276</v>
      </c>
      <c r="DK22" s="78" t="s">
        <v>276</v>
      </c>
      <c r="DL22" s="78" t="s">
        <v>276</v>
      </c>
      <c r="DM22" s="78" t="s">
        <v>276</v>
      </c>
      <c r="DN22" s="78" t="s">
        <v>270</v>
      </c>
      <c r="DO22" s="78" t="s">
        <v>270</v>
      </c>
      <c r="DP22" s="78" t="s">
        <v>276</v>
      </c>
      <c r="DQ22" s="78" t="s">
        <v>270</v>
      </c>
      <c r="DR22" s="56"/>
      <c r="DS22" s="56"/>
      <c r="DT22" s="56"/>
      <c r="DU22" s="44" t="s">
        <v>268</v>
      </c>
      <c r="DV22" s="44" t="s">
        <v>277</v>
      </c>
      <c r="DW22" s="44" t="s">
        <v>278</v>
      </c>
      <c r="DX22" s="77" t="s">
        <v>278</v>
      </c>
      <c r="DZ22" s="86"/>
      <c r="EA22" s="74"/>
      <c r="EB22" s="85"/>
      <c r="EC22" s="72"/>
      <c r="ED22" s="317"/>
      <c r="EE22" s="187"/>
      <c r="EF22" s="69"/>
      <c r="EG22" s="69"/>
      <c r="EH22" s="69"/>
      <c r="EI22" s="69"/>
      <c r="EJ22" s="69"/>
      <c r="EK22" s="69"/>
      <c r="EL22" s="69"/>
      <c r="EM22" s="69"/>
      <c r="EN22" s="69"/>
      <c r="EO22" s="69"/>
      <c r="EP22" s="69"/>
      <c r="EQ22" s="69"/>
      <c r="ER22" s="69"/>
      <c r="ES22" s="69"/>
      <c r="ET22" s="69"/>
      <c r="EU22" s="69"/>
      <c r="EV22" s="307" t="s">
        <v>1</v>
      </c>
      <c r="EW22" s="68"/>
    </row>
    <row r="23" spans="1:153" s="44" customFormat="1" x14ac:dyDescent="0.35">
      <c r="A23" s="44" t="s">
        <v>275</v>
      </c>
      <c r="B23" s="44" t="s">
        <v>419</v>
      </c>
      <c r="C23" s="42" t="s">
        <v>420</v>
      </c>
      <c r="D23" s="42"/>
      <c r="E23" s="44" t="s">
        <v>421</v>
      </c>
      <c r="F23" s="44" t="s">
        <v>269</v>
      </c>
      <c r="G23" s="44">
        <v>-38.088659999999997</v>
      </c>
      <c r="H23" s="44">
        <v>144.245158</v>
      </c>
      <c r="I23" s="44" t="s">
        <v>278</v>
      </c>
      <c r="J23" s="44" t="s">
        <v>278</v>
      </c>
      <c r="K23" s="44" t="s">
        <v>278</v>
      </c>
      <c r="L23" s="44" t="s">
        <v>278</v>
      </c>
      <c r="M23" s="112">
        <v>44357</v>
      </c>
      <c r="N23" s="78" t="s">
        <v>285</v>
      </c>
      <c r="O23" s="78">
        <v>44357</v>
      </c>
      <c r="P23" s="78" t="s">
        <v>286</v>
      </c>
      <c r="Q23" s="78" t="s">
        <v>270</v>
      </c>
      <c r="R23" s="78"/>
      <c r="S23" s="96"/>
      <c r="T23" s="96"/>
      <c r="U23" s="78"/>
      <c r="V23" s="96"/>
      <c r="W23" s="96"/>
      <c r="X23" s="96"/>
      <c r="Y23" s="78"/>
      <c r="Z23" s="56">
        <f t="shared" si="0"/>
        <v>2</v>
      </c>
      <c r="AA23" s="94"/>
      <c r="AB23" s="94"/>
      <c r="AC23" s="56"/>
      <c r="AD23" s="56"/>
      <c r="AE23" s="56"/>
      <c r="AF23" s="56"/>
      <c r="AG23" s="56">
        <v>2</v>
      </c>
      <c r="AH23" s="56"/>
      <c r="AI23">
        <v>3</v>
      </c>
      <c r="AJ23">
        <v>4</v>
      </c>
      <c r="AK23">
        <v>4</v>
      </c>
      <c r="AL23">
        <v>5</v>
      </c>
      <c r="AM23">
        <f t="shared" si="1"/>
        <v>5</v>
      </c>
      <c r="AN23" s="57" cm="1">
        <f t="array" ref="AN23">IF(OR(AJ23="0",AM23="0"),"",INDEX('[3]Oil Matrix'!$D$6:$H$10,'Master All_TRR_TS'!AM23,'Master All_TRR_TS'!AJ23))</f>
        <v>5</v>
      </c>
      <c r="AO23">
        <f t="shared" si="2"/>
        <v>1</v>
      </c>
      <c r="AP23"/>
      <c r="AQ23" s="56" t="s">
        <v>287</v>
      </c>
      <c r="AR23" s="56">
        <f>MAX(Risk_Assessment6[[#This Row],[2) Oil Leak Condition]:[3b) Oil/water separator and shut off valve]])</f>
        <v>5</v>
      </c>
      <c r="AS23" s="82" t="s">
        <v>269</v>
      </c>
      <c r="AT23" s="82" t="s">
        <v>269</v>
      </c>
      <c r="AU23" s="82" t="s">
        <v>270</v>
      </c>
      <c r="AV23" s="82" t="s">
        <v>269</v>
      </c>
      <c r="AW23" s="82" t="s">
        <v>269</v>
      </c>
      <c r="AX23" s="82" t="s">
        <v>269</v>
      </c>
      <c r="AY23" s="82" t="s">
        <v>269</v>
      </c>
      <c r="AZ23" s="81" t="s">
        <v>269</v>
      </c>
      <c r="BA23" s="82" t="s">
        <v>269</v>
      </c>
      <c r="BB23" s="82"/>
      <c r="BE23" s="81"/>
      <c r="BF23" s="81" t="s">
        <v>276</v>
      </c>
      <c r="BM23" s="56" cm="1">
        <f t="array" ref="BM23">MAX(IF(ISBLANK(AS23:BL23),"",VLOOKUP(AS23:BL23,'[3]Impact Factor'!B:D,2,FALSE)))</f>
        <v>2</v>
      </c>
      <c r="BN23" s="56" cm="1">
        <f t="array" ref="BN23">MAX(IF(ISBLANK(AS23:BL23),"",VLOOKUP(AS23:BL23,'[3]Impact Factor'!B:D,3,FALSE)))</f>
        <v>2</v>
      </c>
      <c r="BO23" s="56"/>
      <c r="BP23" s="56"/>
      <c r="BQ23" s="56"/>
      <c r="BR23" s="56"/>
      <c r="BS23" s="80"/>
      <c r="BT23" s="56" cm="1">
        <f t="array" ref="BT23">IF(SUM(BM23:BS23)=0,"N/A",_xlfn.IFS(AND((SUM(BM23:BN23)&gt;0),(SUM(BO23:BS23)&gt;0)),ROUND((($BM$3*MAX(BM23:BN23))+($BO$3*MAX(BO23:BS23))),0),AND(OR(BM23:BN23=0,ISERROR(BM23:BN23)),(SUM(BO23:BS23)&gt;0)), MAX(BO23:BS23),AND((SUM(BO23:BS23)=0),(SUM(BM23:BN23)&gt;0)),MAX(BM23:BN23)))</f>
        <v>2</v>
      </c>
      <c r="BU23" s="56" t="str" cm="1">
        <f t="array" ref="BU23">IF(OR(AR23="N/A", BT23="N/A"), "", INDEX([3]Methodology!$D$3:$H$7,'Master All_TRR_TS'!AR209,'Master All_TRR_TS'!BT209))</f>
        <v>A</v>
      </c>
      <c r="BV23" s="56" t="s">
        <v>352</v>
      </c>
      <c r="BW23" s="56" t="str">
        <f t="shared" si="3"/>
        <v>No</v>
      </c>
      <c r="BX23" s="56"/>
      <c r="BY23" s="56"/>
      <c r="BZ23" s="56" t="e">
        <f>IF(COUNT(AR23,BT23)=2,(IF(AND(AR23&gt;=3,#REF!&gt;=3),"Y","")),"")</f>
        <v>#REF!</v>
      </c>
      <c r="CA23" s="56"/>
      <c r="CB23" s="56" t="str">
        <f>IF(Risk_Assessment6[[#This Row],[Stockpiles]]="Spoil / Waste", "Y", "")</f>
        <v/>
      </c>
      <c r="CC23" s="56" t="str">
        <f>IF(Risk_Assessment6[[#This Row],[Off-site Drainage Discharge (Y/N)]]="Yes", "Y", "")</f>
        <v/>
      </c>
      <c r="CD23" s="56"/>
      <c r="CE23" s="56"/>
      <c r="CF23" s="56"/>
      <c r="CG23" s="56"/>
      <c r="CH23" s="56"/>
      <c r="CI23" s="56"/>
      <c r="CJ23" s="56"/>
      <c r="CK23" s="56"/>
      <c r="CL23" s="56"/>
      <c r="CM23" s="56"/>
      <c r="CN23" s="80">
        <v>1</v>
      </c>
      <c r="CO23" s="80">
        <v>1</v>
      </c>
      <c r="CP23" s="80">
        <v>1</v>
      </c>
      <c r="CQ23" s="80">
        <v>1</v>
      </c>
      <c r="CR23" s="57">
        <f t="shared" si="7"/>
        <v>1</v>
      </c>
      <c r="CS23" s="56">
        <f t="shared" si="4"/>
        <v>1</v>
      </c>
      <c r="CT23" s="56">
        <v>5</v>
      </c>
      <c r="CU23" s="56">
        <v>1</v>
      </c>
      <c r="CV23" s="79">
        <f t="shared" si="5"/>
        <v>3</v>
      </c>
      <c r="CW23" s="56">
        <f t="shared" si="6"/>
        <v>3</v>
      </c>
      <c r="CX23" s="87" t="s">
        <v>323</v>
      </c>
      <c r="CY23" s="56" t="s">
        <v>268</v>
      </c>
      <c r="CZ23" s="78" t="s">
        <v>290</v>
      </c>
      <c r="DA23" s="78" t="s">
        <v>268</v>
      </c>
      <c r="DB23" s="78" t="s">
        <v>274</v>
      </c>
      <c r="DC23" s="56"/>
      <c r="DD23" s="78" t="s">
        <v>275</v>
      </c>
      <c r="DE23" s="78" t="s">
        <v>276</v>
      </c>
      <c r="DF23" s="78" t="s">
        <v>276</v>
      </c>
      <c r="DG23" s="78" t="s">
        <v>276</v>
      </c>
      <c r="DH23" s="78" t="s">
        <v>276</v>
      </c>
      <c r="DI23" s="78" t="s">
        <v>276</v>
      </c>
      <c r="DJ23" s="78" t="s">
        <v>276</v>
      </c>
      <c r="DK23" s="78" t="s">
        <v>276</v>
      </c>
      <c r="DL23" s="78" t="s">
        <v>276</v>
      </c>
      <c r="DM23" s="78" t="s">
        <v>276</v>
      </c>
      <c r="DN23" s="78" t="s">
        <v>276</v>
      </c>
      <c r="DO23" s="78" t="s">
        <v>270</v>
      </c>
      <c r="DP23" s="78" t="s">
        <v>276</v>
      </c>
      <c r="DQ23" s="78" t="s">
        <v>270</v>
      </c>
      <c r="DR23" s="56"/>
      <c r="DS23" s="56"/>
      <c r="DT23" s="56"/>
      <c r="DU23" s="44" t="s">
        <v>268</v>
      </c>
      <c r="DV23" s="44" t="s">
        <v>277</v>
      </c>
      <c r="DW23" s="44" t="s">
        <v>278</v>
      </c>
      <c r="DX23" s="77" t="s">
        <v>278</v>
      </c>
      <c r="DZ23" s="86"/>
      <c r="EA23" s="74"/>
      <c r="EB23" s="85"/>
      <c r="EC23" s="72"/>
      <c r="ED23" s="317"/>
      <c r="EE23" s="187"/>
      <c r="EF23" s="69"/>
      <c r="EG23" s="69"/>
      <c r="EH23" s="69"/>
      <c r="EI23" s="69"/>
      <c r="EJ23" s="69"/>
      <c r="EK23" s="69"/>
      <c r="EL23" s="69"/>
      <c r="EM23" s="69"/>
      <c r="EN23" s="69"/>
      <c r="EO23" s="69"/>
      <c r="EP23" s="69"/>
      <c r="EQ23" s="69"/>
      <c r="ER23" s="69"/>
      <c r="ES23" s="69"/>
      <c r="ET23" s="69"/>
      <c r="EU23" s="69"/>
      <c r="EV23" s="307" t="s">
        <v>1</v>
      </c>
      <c r="EW23" s="68"/>
    </row>
    <row r="24" spans="1:153" s="44" customFormat="1" x14ac:dyDescent="0.35">
      <c r="A24" s="44" t="s">
        <v>374</v>
      </c>
      <c r="B24" s="42" t="s">
        <v>422</v>
      </c>
      <c r="C24" s="44" t="s">
        <v>423</v>
      </c>
      <c r="D24" s="44" t="s">
        <v>424</v>
      </c>
      <c r="E24" s="44" t="s">
        <v>425</v>
      </c>
      <c r="F24" s="44" t="s">
        <v>426</v>
      </c>
      <c r="G24" s="44">
        <v>-36.073765000000002</v>
      </c>
      <c r="H24" s="44">
        <v>146.71691999999999</v>
      </c>
      <c r="I24" s="44" t="s">
        <v>278</v>
      </c>
      <c r="J24" s="44" t="s">
        <v>278</v>
      </c>
      <c r="K24" s="44" t="s">
        <v>297</v>
      </c>
      <c r="L24" s="44" t="s">
        <v>265</v>
      </c>
      <c r="M24" s="44" t="s">
        <v>284</v>
      </c>
      <c r="N24" s="78" t="s">
        <v>285</v>
      </c>
      <c r="O24" s="78">
        <v>44056</v>
      </c>
      <c r="P24" s="78" t="s">
        <v>415</v>
      </c>
      <c r="Q24" s="78" t="s">
        <v>270</v>
      </c>
      <c r="R24" s="78"/>
      <c r="S24" s="96"/>
      <c r="T24" s="96"/>
      <c r="U24" s="78"/>
      <c r="V24" s="96"/>
      <c r="W24" s="96"/>
      <c r="X24" s="96"/>
      <c r="Y24" s="78"/>
      <c r="Z24" s="56">
        <f t="shared" si="0"/>
        <v>2</v>
      </c>
      <c r="AA24" s="94">
        <v>4</v>
      </c>
      <c r="AB24" s="94"/>
      <c r="AC24" s="56"/>
      <c r="AD24" s="56"/>
      <c r="AE24" s="56"/>
      <c r="AF24" s="56"/>
      <c r="AG24" s="56">
        <v>4</v>
      </c>
      <c r="AH24" s="56"/>
      <c r="AI24">
        <v>1</v>
      </c>
      <c r="AJ24">
        <v>1</v>
      </c>
      <c r="AK24">
        <v>1</v>
      </c>
      <c r="AL24">
        <v>2</v>
      </c>
      <c r="AM24">
        <f t="shared" si="1"/>
        <v>2</v>
      </c>
      <c r="AN24" s="57" cm="1">
        <f t="array" ref="AN24">IF(OR(AJ24="0",AM24="0"),"",INDEX('[3]Oil Matrix'!$D$6:$H$10,'Master All_TRR_TS'!AM24,'Master All_TRR_TS'!AJ24))</f>
        <v>1</v>
      </c>
      <c r="AO24">
        <f t="shared" si="2"/>
        <v>1</v>
      </c>
      <c r="AP24"/>
      <c r="AQ24" s="56" t="s">
        <v>427</v>
      </c>
      <c r="AR24" s="56">
        <f>MAX(Risk_Assessment6[[#This Row],[2) Oil Leak Condition]:[3b) Oil/water separator and shut off valve]])</f>
        <v>2</v>
      </c>
      <c r="AS24" s="44" t="s">
        <v>304</v>
      </c>
      <c r="AT24" s="44" t="s">
        <v>305</v>
      </c>
      <c r="AU24" s="44" t="s">
        <v>270</v>
      </c>
      <c r="AV24" s="44" t="s">
        <v>269</v>
      </c>
      <c r="AW24" s="44" t="s">
        <v>269</v>
      </c>
      <c r="AX24" s="82" t="s">
        <v>288</v>
      </c>
      <c r="AZ24" s="81" t="s">
        <v>308</v>
      </c>
      <c r="BE24" s="81"/>
      <c r="BF24" s="81" t="s">
        <v>276</v>
      </c>
      <c r="BM24" s="56" cm="1">
        <f t="array" ref="BM24">MAX(IF(ISBLANK(AS24:BL24),"",VLOOKUP(AS24:BL24,'[3]Impact Factor'!B:D,2,FALSE)))</f>
        <v>3</v>
      </c>
      <c r="BN24" s="56" cm="1">
        <f t="array" ref="BN24">MAX(IF(ISBLANK(AS24:BL24),"",VLOOKUP(AS24:BL24,'[3]Impact Factor'!B:D,3,FALSE)))</f>
        <v>2</v>
      </c>
      <c r="BO24" s="56">
        <v>2</v>
      </c>
      <c r="BP24" s="56"/>
      <c r="BQ24" s="56"/>
      <c r="BR24" s="56"/>
      <c r="BS24" s="80">
        <v>2</v>
      </c>
      <c r="BT24" s="56" cm="1">
        <f t="array" ref="BT24">IF(SUM(BM24:BS24)=0,"N/A",_xlfn.IFS(AND((SUM(BM24:BN24)&gt;0),(SUM(BO24:BS24)&gt;0)),ROUND((($BM$3*MAX(BM24:BN24))+($BO$3*MAX(BO24:BS24))),0),AND(OR(BM24:BN24=0,ISERROR(BM24:BN24)),(SUM(BO24:BS24)&gt;0)), MAX(BO24:BS24),AND((SUM(BO24:BS24)=0),(SUM(BM24:BN24)&gt;0)),MAX(BM24:BN24)))</f>
        <v>3</v>
      </c>
      <c r="BU24" s="56" t="str" cm="1">
        <f t="array" ref="BU24">IF(OR(AR24="N/A", BT24="N/A"), "", INDEX([3]Methodology!$D$3:$H$7,'Master All_TRR_TS'!AR153,'Master All_TRR_TS'!BT153))</f>
        <v>C</v>
      </c>
      <c r="BV24" s="56" t="s">
        <v>271</v>
      </c>
      <c r="BW24" s="56" t="str">
        <f t="shared" si="3"/>
        <v>No</v>
      </c>
      <c r="BX24" s="56"/>
      <c r="BY24" s="56"/>
      <c r="BZ24" s="56" t="e">
        <f>IF(COUNT(AR24,BT24)=2,(IF(AND(AR24&gt;=3,#REF!&gt;=3),"Y","")),"")</f>
        <v>#REF!</v>
      </c>
      <c r="CA24" s="56"/>
      <c r="CB24" s="56" t="str">
        <f>IF(Risk_Assessment6[[#This Row],[Stockpiles]]="Spoil / Waste", "Y", "")</f>
        <v>Y</v>
      </c>
      <c r="CC24" s="56" t="str">
        <f>IF(Risk_Assessment6[[#This Row],[Off-site Drainage Discharge (Y/N)]]="Yes", "Y", "")</f>
        <v/>
      </c>
      <c r="CD24" s="56"/>
      <c r="CE24" s="56"/>
      <c r="CF24" s="56"/>
      <c r="CG24" s="56"/>
      <c r="CH24" s="56"/>
      <c r="CI24" s="56"/>
      <c r="CJ24" s="56"/>
      <c r="CK24" s="56"/>
      <c r="CL24" s="56"/>
      <c r="CM24" s="56"/>
      <c r="CN24" s="80">
        <v>1</v>
      </c>
      <c r="CO24" s="80">
        <v>1</v>
      </c>
      <c r="CP24" s="80">
        <v>1</v>
      </c>
      <c r="CQ24" s="80">
        <v>1</v>
      </c>
      <c r="CR24" s="57">
        <f t="shared" si="7"/>
        <v>1</v>
      </c>
      <c r="CS24" s="56">
        <f t="shared" si="4"/>
        <v>1</v>
      </c>
      <c r="CT24" s="56">
        <v>3</v>
      </c>
      <c r="CU24" s="56">
        <v>1</v>
      </c>
      <c r="CV24" s="79">
        <f t="shared" si="5"/>
        <v>2</v>
      </c>
      <c r="CW24" s="56">
        <f t="shared" si="6"/>
        <v>2</v>
      </c>
      <c r="CX24" s="87" t="s">
        <v>289</v>
      </c>
      <c r="CY24" s="56" t="s">
        <v>268</v>
      </c>
      <c r="CZ24" s="78" t="s">
        <v>428</v>
      </c>
      <c r="DA24" s="78" t="s">
        <v>268</v>
      </c>
      <c r="DB24" s="78" t="s">
        <v>274</v>
      </c>
      <c r="DC24" s="56"/>
      <c r="DD24" s="78" t="s">
        <v>275</v>
      </c>
      <c r="DE24" s="78" t="s">
        <v>276</v>
      </c>
      <c r="DF24" s="78" t="s">
        <v>276</v>
      </c>
      <c r="DG24" s="78" t="s">
        <v>276</v>
      </c>
      <c r="DH24" s="78" t="s">
        <v>276</v>
      </c>
      <c r="DI24" s="78" t="s">
        <v>276</v>
      </c>
      <c r="DJ24" s="78" t="s">
        <v>276</v>
      </c>
      <c r="DK24" s="78" t="s">
        <v>270</v>
      </c>
      <c r="DL24" s="78" t="s">
        <v>276</v>
      </c>
      <c r="DM24" s="78" t="s">
        <v>276</v>
      </c>
      <c r="DN24" s="78" t="s">
        <v>270</v>
      </c>
      <c r="DO24" s="78" t="s">
        <v>270</v>
      </c>
      <c r="DP24" s="78" t="s">
        <v>276</v>
      </c>
      <c r="DQ24" s="78" t="s">
        <v>270</v>
      </c>
      <c r="DR24" s="56"/>
      <c r="DS24" s="56"/>
      <c r="DT24" s="56"/>
      <c r="DU24" s="44" t="s">
        <v>268</v>
      </c>
      <c r="DV24" s="44" t="s">
        <v>277</v>
      </c>
      <c r="DW24" s="44" t="s">
        <v>278</v>
      </c>
      <c r="DX24" s="77" t="s">
        <v>278</v>
      </c>
      <c r="DZ24" s="86"/>
      <c r="EA24" s="74"/>
      <c r="EB24" s="85"/>
      <c r="EC24" s="72"/>
      <c r="ED24" s="317"/>
      <c r="EE24" s="187"/>
      <c r="EF24" s="69"/>
      <c r="EG24" s="69"/>
      <c r="EH24" s="69"/>
      <c r="EI24" s="69"/>
      <c r="EJ24" s="69"/>
      <c r="EK24" s="69"/>
      <c r="EL24" s="69"/>
      <c r="EM24" s="69"/>
      <c r="EN24" s="69"/>
      <c r="EO24" s="69"/>
      <c r="EP24" s="69"/>
      <c r="EQ24" s="69"/>
      <c r="ER24" s="69"/>
      <c r="ES24" s="69"/>
      <c r="ET24" s="69"/>
      <c r="EU24" s="69"/>
      <c r="EV24" s="307" t="s">
        <v>1</v>
      </c>
      <c r="EW24" s="68"/>
    </row>
    <row r="25" spans="1:153" s="44" customFormat="1" ht="17.5" customHeight="1" x14ac:dyDescent="0.35">
      <c r="A25" s="44" t="s">
        <v>374</v>
      </c>
      <c r="B25" s="42" t="s">
        <v>429</v>
      </c>
      <c r="C25" s="44" t="s">
        <v>430</v>
      </c>
      <c r="D25" s="44" t="s">
        <v>294</v>
      </c>
      <c r="E25" s="44" t="s">
        <v>431</v>
      </c>
      <c r="F25" s="44" t="s">
        <v>432</v>
      </c>
      <c r="G25" s="44">
        <v>-37.834499999999998</v>
      </c>
      <c r="H25" s="44">
        <v>145.271917</v>
      </c>
      <c r="I25" s="44" t="s">
        <v>278</v>
      </c>
      <c r="J25" s="44" t="s">
        <v>278</v>
      </c>
      <c r="K25" s="44" t="s">
        <v>297</v>
      </c>
      <c r="L25" s="44" t="s">
        <v>265</v>
      </c>
      <c r="M25" s="44" t="s">
        <v>284</v>
      </c>
      <c r="N25" s="78" t="s">
        <v>285</v>
      </c>
      <c r="O25" s="78">
        <v>43976</v>
      </c>
      <c r="P25" s="78" t="s">
        <v>298</v>
      </c>
      <c r="Q25" s="78" t="s">
        <v>270</v>
      </c>
      <c r="R25" s="95" t="s">
        <v>381</v>
      </c>
      <c r="S25" s="96"/>
      <c r="T25" s="96"/>
      <c r="U25" s="78"/>
      <c r="V25" s="96"/>
      <c r="W25" s="96"/>
      <c r="X25" s="96"/>
      <c r="Y25" s="78"/>
      <c r="Z25" s="56">
        <f t="shared" si="0"/>
        <v>3</v>
      </c>
      <c r="AA25" s="94">
        <v>52</v>
      </c>
      <c r="AB25" s="94"/>
      <c r="AC25" s="92">
        <v>3</v>
      </c>
      <c r="AD25" s="92">
        <v>3</v>
      </c>
      <c r="AE25" s="56"/>
      <c r="AF25" s="56"/>
      <c r="AG25" s="56">
        <v>4</v>
      </c>
      <c r="AH25" s="56"/>
      <c r="AI25">
        <v>7</v>
      </c>
      <c r="AJ25">
        <v>4</v>
      </c>
      <c r="AK25">
        <v>1</v>
      </c>
      <c r="AL25">
        <v>1</v>
      </c>
      <c r="AM25">
        <f t="shared" si="1"/>
        <v>1</v>
      </c>
      <c r="AN25" s="57" cm="1">
        <f t="array" ref="AN25">IF(OR(AJ25="0",AM25="0"),"",INDEX('[3]Oil Matrix'!$D$6:$H$10,'Master All_TRR_TS'!AM25,'Master All_TRR_TS'!AJ25))</f>
        <v>3</v>
      </c>
      <c r="AO25">
        <f t="shared" si="2"/>
        <v>1</v>
      </c>
      <c r="AP25"/>
      <c r="AQ25" s="56" t="s">
        <v>303</v>
      </c>
      <c r="AR25" s="56">
        <f>MAX(Risk_Assessment6[[#This Row],[2) Oil Leak Condition]:[3b) Oil/water separator and shut off valve]])</f>
        <v>4</v>
      </c>
      <c r="AS25" s="44" t="s">
        <v>304</v>
      </c>
      <c r="AT25" s="44" t="s">
        <v>305</v>
      </c>
      <c r="AU25" s="44" t="s">
        <v>270</v>
      </c>
      <c r="AV25" s="44" t="s">
        <v>269</v>
      </c>
      <c r="AW25" s="44" t="s">
        <v>306</v>
      </c>
      <c r="AX25" s="82" t="s">
        <v>269</v>
      </c>
      <c r="AZ25" s="81" t="s">
        <v>269</v>
      </c>
      <c r="BA25" s="119" t="s">
        <v>309</v>
      </c>
      <c r="BB25" s="119" t="s">
        <v>270</v>
      </c>
      <c r="BE25" s="81"/>
      <c r="BF25" s="81" t="s">
        <v>276</v>
      </c>
      <c r="BM25" s="92">
        <v>3</v>
      </c>
      <c r="BN25" s="56" cm="1">
        <f t="array" ref="BN25">MAX(IF(ISBLANK(AS25:BL25),"",VLOOKUP(AS25:BL25,'[3]Impact Factor'!B:D,3,FALSE)))</f>
        <v>4</v>
      </c>
      <c r="BO25" s="56">
        <v>5</v>
      </c>
      <c r="BP25" s="56"/>
      <c r="BQ25" s="92">
        <v>3</v>
      </c>
      <c r="BR25" s="92" t="s">
        <v>270</v>
      </c>
      <c r="BS25" s="80">
        <v>2</v>
      </c>
      <c r="BT25" s="56" cm="1">
        <f t="array" ref="BT25">IF(SUM(BM25:BS25)=0,"N/A",_xlfn.IFS(AND((SUM(BM25:BN25)&gt;0),(SUM(BO25:BS25)&gt;0)),ROUND((($BM$3*MAX(BM25:BN25))+($BO$3*MAX(BO25:BS25))),0),AND(OR(BM25:BN25=0,ISERROR(BM25:BN25)),(SUM(BO25:BS25)&gt;0)), MAX(BO25:BS25),AND((SUM(BO25:BS25)=0),(SUM(BM25:BN25)&gt;0)),MAX(BM25:BN25)))</f>
        <v>4</v>
      </c>
      <c r="BU25" s="56" t="str" cm="1">
        <f t="array" ref="BU25">IF(OR(AR25="N/A", BT25="N/A"), "", INDEX([3]Methodology!$D$3:$H$7,'Master All_TRR_TS'!AR38,'Master All_TRR_TS'!BT38))</f>
        <v>C</v>
      </c>
      <c r="BV25" s="56" t="s">
        <v>404</v>
      </c>
      <c r="BW25" s="165" t="str">
        <f t="shared" si="3"/>
        <v>Yes</v>
      </c>
      <c r="BX25" s="56"/>
      <c r="BY25" s="56"/>
      <c r="BZ25" s="56" t="e">
        <f>IF(COUNT(AR25,BT25)=2,(IF(AND(AR25&gt;=3,#REF!&gt;=3),"Y","")),"")</f>
        <v>#REF!</v>
      </c>
      <c r="CA25" s="56"/>
      <c r="CB25" s="56" t="str">
        <f>IF(Risk_Assessment6[[#This Row],[Stockpiles]]="Spoil / Waste", "Y", "")</f>
        <v/>
      </c>
      <c r="CC25" s="56" t="str">
        <f>IF(Risk_Assessment6[[#This Row],[Off-site Drainage Discharge (Y/N)]]="Yes", "Y", "")</f>
        <v/>
      </c>
      <c r="CD25" s="56"/>
      <c r="CE25" s="56" t="s">
        <v>270</v>
      </c>
      <c r="CF25" s="56" t="s">
        <v>433</v>
      </c>
      <c r="CG25" s="56"/>
      <c r="CH25" s="56"/>
      <c r="CI25" s="56"/>
      <c r="CJ25" s="56"/>
      <c r="CK25" s="56"/>
      <c r="CL25" s="56"/>
      <c r="CM25" s="56"/>
      <c r="CN25" s="80">
        <v>1</v>
      </c>
      <c r="CO25" s="80">
        <v>1</v>
      </c>
      <c r="CP25" s="80">
        <v>1</v>
      </c>
      <c r="CQ25" s="80">
        <v>1</v>
      </c>
      <c r="CR25" s="57">
        <f t="shared" si="7"/>
        <v>1</v>
      </c>
      <c r="CS25" s="56">
        <f t="shared" si="4"/>
        <v>1</v>
      </c>
      <c r="CT25" s="56">
        <v>4</v>
      </c>
      <c r="CU25" s="56">
        <v>2</v>
      </c>
      <c r="CV25" s="79">
        <f t="shared" si="5"/>
        <v>3</v>
      </c>
      <c r="CW25" s="56">
        <f t="shared" si="6"/>
        <v>3</v>
      </c>
      <c r="CX25" s="87" t="s">
        <v>323</v>
      </c>
      <c r="CY25" s="56" t="s">
        <v>268</v>
      </c>
      <c r="CZ25" s="78" t="s">
        <v>434</v>
      </c>
      <c r="DA25" s="78" t="s">
        <v>268</v>
      </c>
      <c r="DB25" s="78" t="s">
        <v>274</v>
      </c>
      <c r="DC25" s="56"/>
      <c r="DD25" s="78" t="s">
        <v>275</v>
      </c>
      <c r="DE25" s="78" t="s">
        <v>276</v>
      </c>
      <c r="DF25" s="78" t="s">
        <v>276</v>
      </c>
      <c r="DG25" s="78" t="s">
        <v>276</v>
      </c>
      <c r="DH25" s="78" t="s">
        <v>276</v>
      </c>
      <c r="DI25" s="78" t="s">
        <v>276</v>
      </c>
      <c r="DJ25" s="78" t="s">
        <v>276</v>
      </c>
      <c r="DK25" s="78" t="s">
        <v>270</v>
      </c>
      <c r="DL25" s="78" t="s">
        <v>276</v>
      </c>
      <c r="DM25" s="78" t="s">
        <v>276</v>
      </c>
      <c r="DN25" s="78" t="s">
        <v>276</v>
      </c>
      <c r="DO25" s="78" t="s">
        <v>270</v>
      </c>
      <c r="DP25" s="78" t="s">
        <v>276</v>
      </c>
      <c r="DQ25" s="78" t="s">
        <v>270</v>
      </c>
      <c r="DR25" s="56"/>
      <c r="DS25" s="56"/>
      <c r="DT25" s="56"/>
      <c r="DU25" s="44" t="s">
        <v>268</v>
      </c>
      <c r="DV25" s="44" t="s">
        <v>277</v>
      </c>
      <c r="DW25" s="44" t="s">
        <v>278</v>
      </c>
      <c r="DX25" s="77" t="s">
        <v>278</v>
      </c>
      <c r="DZ25" s="86"/>
      <c r="EA25" s="74"/>
      <c r="EB25" s="85"/>
      <c r="EC25" s="72"/>
      <c r="ED25" s="317"/>
      <c r="EE25" s="187"/>
      <c r="EF25" s="69"/>
      <c r="EG25" s="69"/>
      <c r="EH25" s="69"/>
      <c r="EI25" s="69"/>
      <c r="EJ25" s="69"/>
      <c r="EK25" s="69"/>
      <c r="EL25" s="69"/>
      <c r="EM25" s="69"/>
      <c r="EN25" s="69"/>
      <c r="EO25" s="69"/>
      <c r="EP25" s="69"/>
      <c r="EQ25" s="69"/>
      <c r="ER25" s="69"/>
      <c r="ES25" s="69"/>
      <c r="ET25" s="69"/>
      <c r="EU25" s="69"/>
      <c r="EV25" s="307" t="s">
        <v>1</v>
      </c>
      <c r="EW25" s="68"/>
    </row>
    <row r="26" spans="1:153" s="44" customFormat="1" x14ac:dyDescent="0.35">
      <c r="A26" s="44" t="s">
        <v>257</v>
      </c>
      <c r="B26" s="42" t="s">
        <v>435</v>
      </c>
      <c r="C26" s="42" t="s">
        <v>436</v>
      </c>
      <c r="D26" s="42"/>
      <c r="E26" s="44" t="s">
        <v>437</v>
      </c>
      <c r="F26" s="44" t="s">
        <v>438</v>
      </c>
      <c r="G26" s="44">
        <v>-38.051443999999996</v>
      </c>
      <c r="H26" s="44">
        <v>145.37105600000001</v>
      </c>
      <c r="I26" s="44" t="s">
        <v>439</v>
      </c>
      <c r="J26" s="44" t="s">
        <v>263</v>
      </c>
      <c r="K26" s="44" t="s">
        <v>297</v>
      </c>
      <c r="L26" s="44" t="s">
        <v>265</v>
      </c>
      <c r="M26" s="44" t="s">
        <v>440</v>
      </c>
      <c r="N26" s="78" t="s">
        <v>285</v>
      </c>
      <c r="O26" s="78">
        <v>44243</v>
      </c>
      <c r="P26" s="78" t="s">
        <v>441</v>
      </c>
      <c r="Q26" s="78" t="s">
        <v>270</v>
      </c>
      <c r="R26" s="78"/>
      <c r="S26" s="96"/>
      <c r="T26" s="96"/>
      <c r="U26" s="78"/>
      <c r="V26" s="96"/>
      <c r="W26" s="96"/>
      <c r="X26" s="96"/>
      <c r="Y26" s="78"/>
      <c r="Z26" s="56">
        <f t="shared" si="0"/>
        <v>2</v>
      </c>
      <c r="AA26" s="94"/>
      <c r="AB26" s="94"/>
      <c r="AC26" s="56"/>
      <c r="AD26" s="56"/>
      <c r="AE26" s="56"/>
      <c r="AF26" s="56"/>
      <c r="AG26" s="56">
        <v>3</v>
      </c>
      <c r="AH26" s="56" t="s">
        <v>442</v>
      </c>
      <c r="AI26">
        <v>1</v>
      </c>
      <c r="AJ26">
        <v>1</v>
      </c>
      <c r="AK26">
        <v>1</v>
      </c>
      <c r="AL26">
        <v>3</v>
      </c>
      <c r="AM26">
        <f t="shared" si="1"/>
        <v>3</v>
      </c>
      <c r="AN26" s="57" cm="1">
        <f t="array" ref="AN26">IF(OR(AJ26="0",AM26="0"),"",INDEX('[3]Oil Matrix'!$D$6:$H$10,'Master All_TRR_TS'!AM26,'Master All_TRR_TS'!AJ26))</f>
        <v>1</v>
      </c>
      <c r="AO26">
        <f t="shared" si="2"/>
        <v>1</v>
      </c>
      <c r="AP26"/>
      <c r="AQ26" s="56" t="s">
        <v>443</v>
      </c>
      <c r="AR26" s="56">
        <f>MAX(Risk_Assessment6[[#This Row],[2) Oil Leak Condition]:[3b) Oil/water separator and shut off valve]])</f>
        <v>3</v>
      </c>
      <c r="AS26" s="44" t="s">
        <v>269</v>
      </c>
      <c r="AT26" s="44" t="s">
        <v>336</v>
      </c>
      <c r="AU26" s="44" t="s">
        <v>269</v>
      </c>
      <c r="AV26" s="44" t="s">
        <v>444</v>
      </c>
      <c r="AW26" s="44" t="s">
        <v>269</v>
      </c>
      <c r="AX26" s="82" t="s">
        <v>288</v>
      </c>
      <c r="AY26" s="44" t="s">
        <v>307</v>
      </c>
      <c r="AZ26" s="81" t="s">
        <v>269</v>
      </c>
      <c r="BA26" s="44" t="s">
        <v>269</v>
      </c>
      <c r="BE26" s="81"/>
      <c r="BF26" s="81" t="s">
        <v>276</v>
      </c>
      <c r="BM26" s="56" cm="1">
        <f t="array" ref="BM26">MAX(IF(ISBLANK(AS26:BL26),"",VLOOKUP(AS26:BL26,'[3]Impact Factor'!B:D,2,FALSE)))</f>
        <v>4</v>
      </c>
      <c r="BN26" s="56" cm="1">
        <f t="array" ref="BN26">MAX(IF(ISBLANK(AS26:BL26),"",VLOOKUP(AS26:BL26,'[3]Impact Factor'!B:D,3,FALSE)))</f>
        <v>4</v>
      </c>
      <c r="BO26" s="56">
        <v>5</v>
      </c>
      <c r="BP26" s="56"/>
      <c r="BQ26" s="56"/>
      <c r="BR26" s="56"/>
      <c r="BS26" s="80"/>
      <c r="BT26" s="56" cm="1">
        <f t="array" ref="BT26">IF(SUM(BM26:BS26)=0,"N/A",_xlfn.IFS(AND((SUM(BM26:BN26)&gt;0),(SUM(BO26:BS26)&gt;0)),ROUND((($BM$3*MAX(BM26:BN26))+($BO$3*MAX(BO26:BS26))),0),AND(OR(BM26:BN26=0,ISERROR(BM26:BN26)),(SUM(BO26:BS26)&gt;0)), MAX(BO26:BS26),AND((SUM(BO26:BS26)=0),(SUM(BM26:BN26)&gt;0)),MAX(BM26:BN26)))</f>
        <v>4</v>
      </c>
      <c r="BU26" s="56" t="str" cm="1">
        <f t="array" ref="BU26">IF(OR(AR26="N/A", BT26="N/A"), "", INDEX([3]Methodology!$D$3:$H$7,'Master All_TRR_TS'!AR112,'Master All_TRR_TS'!BT112))</f>
        <v>C</v>
      </c>
      <c r="BV26" s="56" t="s">
        <v>404</v>
      </c>
      <c r="BW26" s="56" t="str">
        <f t="shared" si="3"/>
        <v>Yes</v>
      </c>
      <c r="BX26" s="56"/>
      <c r="BY26" s="56"/>
      <c r="BZ26" s="56" t="e">
        <f>IF(COUNT(AR26,BT26)=2,(IF(AND(AR26&gt;=3,#REF!&gt;=3),"Y","")),"")</f>
        <v>#REF!</v>
      </c>
      <c r="CA26" s="56"/>
      <c r="CB26" s="56" t="str">
        <f>IF(Risk_Assessment6[[#This Row],[Stockpiles]]="Spoil / Waste", "Y", "")</f>
        <v/>
      </c>
      <c r="CC26" s="56" t="str">
        <f>IF(Risk_Assessment6[[#This Row],[Off-site Drainage Discharge (Y/N)]]="Yes", "Y", "")</f>
        <v/>
      </c>
      <c r="CD26" s="56"/>
      <c r="CE26" s="56"/>
      <c r="CF26" s="56"/>
      <c r="CG26" s="56"/>
      <c r="CH26" s="56"/>
      <c r="CI26" s="56"/>
      <c r="CJ26" s="56"/>
      <c r="CK26" s="56"/>
      <c r="CL26" s="56"/>
      <c r="CM26" s="56"/>
      <c r="CN26" s="80">
        <v>1</v>
      </c>
      <c r="CO26" s="80">
        <v>1</v>
      </c>
      <c r="CP26" s="56">
        <v>2</v>
      </c>
      <c r="CQ26" s="88">
        <v>1</v>
      </c>
      <c r="CR26" s="57">
        <f t="shared" si="7"/>
        <v>1</v>
      </c>
      <c r="CS26" s="56">
        <f t="shared" si="4"/>
        <v>1</v>
      </c>
      <c r="CT26" s="56">
        <v>4</v>
      </c>
      <c r="CU26" s="56">
        <v>1</v>
      </c>
      <c r="CV26" s="79">
        <f t="shared" si="5"/>
        <v>2.5</v>
      </c>
      <c r="CW26" s="56">
        <f t="shared" si="6"/>
        <v>3</v>
      </c>
      <c r="CX26" s="87" t="s">
        <v>323</v>
      </c>
      <c r="CY26" s="56" t="s">
        <v>268</v>
      </c>
      <c r="CZ26" s="78" t="s">
        <v>290</v>
      </c>
      <c r="DA26" s="78" t="s">
        <v>268</v>
      </c>
      <c r="DB26" s="78" t="s">
        <v>274</v>
      </c>
      <c r="DC26" s="56"/>
      <c r="DD26" s="78" t="s">
        <v>275</v>
      </c>
      <c r="DE26" s="78" t="s">
        <v>276</v>
      </c>
      <c r="DF26" s="78" t="s">
        <v>276</v>
      </c>
      <c r="DG26" s="78" t="s">
        <v>276</v>
      </c>
      <c r="DH26" s="78" t="s">
        <v>276</v>
      </c>
      <c r="DI26" s="78" t="s">
        <v>276</v>
      </c>
      <c r="DJ26" s="78" t="s">
        <v>276</v>
      </c>
      <c r="DK26" s="78" t="s">
        <v>276</v>
      </c>
      <c r="DL26" s="78" t="s">
        <v>276</v>
      </c>
      <c r="DM26" s="78" t="s">
        <v>276</v>
      </c>
      <c r="DN26" s="78" t="s">
        <v>276</v>
      </c>
      <c r="DO26" s="78" t="s">
        <v>270</v>
      </c>
      <c r="DP26" s="78" t="s">
        <v>276</v>
      </c>
      <c r="DQ26" s="78" t="s">
        <v>270</v>
      </c>
      <c r="DR26" s="56"/>
      <c r="DS26" s="56"/>
      <c r="DT26" s="56"/>
      <c r="DU26" s="44" t="s">
        <v>268</v>
      </c>
      <c r="DV26" s="44" t="s">
        <v>277</v>
      </c>
      <c r="DW26" s="44" t="s">
        <v>278</v>
      </c>
      <c r="DX26" s="77" t="s">
        <v>278</v>
      </c>
      <c r="DZ26" s="86"/>
      <c r="EA26" s="74"/>
      <c r="EB26" s="85"/>
      <c r="EC26" s="72"/>
      <c r="ED26" s="317"/>
      <c r="EE26" s="187"/>
      <c r="EF26" s="69"/>
      <c r="EG26" s="69"/>
      <c r="EH26" s="69"/>
      <c r="EI26" s="69"/>
      <c r="EJ26" s="69"/>
      <c r="EK26" s="69"/>
      <c r="EL26" s="69"/>
      <c r="EM26" s="69"/>
      <c r="EN26" s="69"/>
      <c r="EO26" s="69"/>
      <c r="EP26" s="69"/>
      <c r="EQ26" s="69"/>
      <c r="ER26" s="69"/>
      <c r="ES26" s="69"/>
      <c r="ET26" s="69"/>
      <c r="EU26" s="69"/>
      <c r="EV26" s="307" t="s">
        <v>1</v>
      </c>
      <c r="EW26" s="68"/>
    </row>
    <row r="27" spans="1:153" s="44" customFormat="1" x14ac:dyDescent="0.35">
      <c r="A27" s="44" t="s">
        <v>337</v>
      </c>
      <c r="B27" s="42" t="s">
        <v>445</v>
      </c>
      <c r="C27" s="42" t="s">
        <v>446</v>
      </c>
      <c r="D27" s="42"/>
      <c r="E27" s="44" t="s">
        <v>447</v>
      </c>
      <c r="F27" s="44" t="s">
        <v>448</v>
      </c>
      <c r="G27" s="44">
        <v>-38.606693999999997</v>
      </c>
      <c r="H27" s="44">
        <v>143.56430599999999</v>
      </c>
      <c r="I27" s="44" t="s">
        <v>278</v>
      </c>
      <c r="J27" s="44" t="s">
        <v>278</v>
      </c>
      <c r="K27" s="44" t="s">
        <v>297</v>
      </c>
      <c r="L27" s="44" t="s">
        <v>265</v>
      </c>
      <c r="M27" s="44" t="s">
        <v>449</v>
      </c>
      <c r="N27" s="78" t="s">
        <v>285</v>
      </c>
      <c r="O27" s="78">
        <v>44145</v>
      </c>
      <c r="P27" s="78" t="s">
        <v>298</v>
      </c>
      <c r="Q27" s="78" t="s">
        <v>270</v>
      </c>
      <c r="R27" s="78"/>
      <c r="S27" s="96"/>
      <c r="T27" s="96"/>
      <c r="U27" s="78"/>
      <c r="V27" s="96"/>
      <c r="W27" s="96"/>
      <c r="X27" s="96"/>
      <c r="Y27" s="78"/>
      <c r="Z27" s="56">
        <f t="shared" si="0"/>
        <v>2</v>
      </c>
      <c r="AA27" s="94"/>
      <c r="AB27" s="94"/>
      <c r="AC27" s="56"/>
      <c r="AD27" s="56"/>
      <c r="AE27" s="56"/>
      <c r="AF27" s="56"/>
      <c r="AG27" s="56">
        <v>2</v>
      </c>
      <c r="AH27" s="56"/>
      <c r="AI27">
        <v>0</v>
      </c>
      <c r="AJ27">
        <v>2</v>
      </c>
      <c r="AK27">
        <v>4</v>
      </c>
      <c r="AL27">
        <v>5</v>
      </c>
      <c r="AM27">
        <f t="shared" si="1"/>
        <v>5</v>
      </c>
      <c r="AN27" s="57" cm="1">
        <f t="array" ref="AN27">IF(OR(AJ27="0",AM27="0"),"",INDEX('[3]Oil Matrix'!$D$6:$H$10,'Master All_TRR_TS'!AM27,'Master All_TRR_TS'!AJ27))</f>
        <v>3</v>
      </c>
      <c r="AO27">
        <f t="shared" si="2"/>
        <v>2</v>
      </c>
      <c r="AP27"/>
      <c r="AQ27" s="56" t="s">
        <v>342</v>
      </c>
      <c r="AR27" s="56">
        <f>MAX(Risk_Assessment6[[#This Row],[2) Oil Leak Condition]:[3b) Oil/water separator and shut off valve]])</f>
        <v>5</v>
      </c>
      <c r="AS27" s="44" t="s">
        <v>269</v>
      </c>
      <c r="AT27" s="44" t="s">
        <v>269</v>
      </c>
      <c r="AU27" s="44" t="s">
        <v>270</v>
      </c>
      <c r="AV27" s="44" t="s">
        <v>269</v>
      </c>
      <c r="AW27" s="44" t="s">
        <v>269</v>
      </c>
      <c r="AX27" s="82" t="s">
        <v>269</v>
      </c>
      <c r="AY27" s="82" t="s">
        <v>269</v>
      </c>
      <c r="AZ27" s="81" t="s">
        <v>269</v>
      </c>
      <c r="BE27" s="81"/>
      <c r="BF27" s="81" t="s">
        <v>276</v>
      </c>
      <c r="BM27" s="56" cm="1">
        <f t="array" ref="BM27">MAX(IF(ISBLANK(AS27:BL27),"",VLOOKUP(AS27:BL27,'[3]Impact Factor'!B:D,2,FALSE)))</f>
        <v>2</v>
      </c>
      <c r="BN27" s="56" cm="1">
        <f t="array" ref="BN27">MAX(IF(ISBLANK(AS27:BL27),"",VLOOKUP(AS27:BL27,'[3]Impact Factor'!B:D,3,FALSE)))</f>
        <v>2</v>
      </c>
      <c r="BO27" s="56">
        <v>3</v>
      </c>
      <c r="BP27" s="56"/>
      <c r="BQ27" s="56"/>
      <c r="BR27" s="56"/>
      <c r="BS27" s="80">
        <v>1</v>
      </c>
      <c r="BT27" s="56" cm="1">
        <f t="array" ref="BT27">IF(SUM(BM27:BS27)=0,"N/A",_xlfn.IFS(AND((SUM(BM27:BN27)&gt;0),(SUM(BO27:BS27)&gt;0)),ROUND((($BM$3*MAX(BM27:BN27))+($BO$3*MAX(BO27:BS27))),0),AND(OR(BM27:BN27=0,ISERROR(BM27:BN27)),(SUM(BO27:BS27)&gt;0)), MAX(BO27:BS27),AND((SUM(BO27:BS27)=0),(SUM(BM27:BN27)&gt;0)),MAX(BM27:BN27)))</f>
        <v>2</v>
      </c>
      <c r="BU27" s="56" t="str" cm="1">
        <f t="array" ref="BU27">IF(OR(AR27="N/A", BT27="N/A"), "", INDEX([3]Methodology!$D$3:$H$7,'Master All_TRR_TS'!AR167,'Master All_TRR_TS'!BT167))</f>
        <v>B</v>
      </c>
      <c r="BV27" s="56" t="s">
        <v>352</v>
      </c>
      <c r="BW27" s="56" t="str">
        <f t="shared" si="3"/>
        <v>No</v>
      </c>
      <c r="BX27" s="56"/>
      <c r="BY27" s="56"/>
      <c r="BZ27" s="56" t="e">
        <f>IF(COUNT(AR27,BT27)=2,(IF(AND(AR27&gt;=3,#REF!&gt;=3),"Y","")),"")</f>
        <v>#REF!</v>
      </c>
      <c r="CA27" s="56"/>
      <c r="CB27" s="56" t="str">
        <f>IF(Risk_Assessment6[[#This Row],[Stockpiles]]="Spoil / Waste", "Y", "")</f>
        <v/>
      </c>
      <c r="CC27" s="56" t="str">
        <f>IF(Risk_Assessment6[[#This Row],[Off-site Drainage Discharge (Y/N)]]="Yes", "Y", "")</f>
        <v/>
      </c>
      <c r="CD27" s="56"/>
      <c r="CE27" s="56"/>
      <c r="CF27" s="56"/>
      <c r="CG27" s="56"/>
      <c r="CH27" s="56"/>
      <c r="CI27" s="56"/>
      <c r="CJ27" s="56"/>
      <c r="CK27" s="56"/>
      <c r="CL27" s="56"/>
      <c r="CM27" s="56"/>
      <c r="CN27" s="56">
        <v>2</v>
      </c>
      <c r="CO27" s="56">
        <v>2</v>
      </c>
      <c r="CP27" s="56">
        <v>2</v>
      </c>
      <c r="CQ27" s="88">
        <v>3</v>
      </c>
      <c r="CR27" s="57">
        <f t="shared" si="7"/>
        <v>2</v>
      </c>
      <c r="CS27" s="56">
        <f t="shared" si="4"/>
        <v>2</v>
      </c>
      <c r="CT27" s="56">
        <v>2</v>
      </c>
      <c r="CU27" s="56">
        <v>1</v>
      </c>
      <c r="CV27" s="79">
        <f t="shared" si="5"/>
        <v>1.5</v>
      </c>
      <c r="CW27" s="56">
        <f t="shared" si="6"/>
        <v>2</v>
      </c>
      <c r="CX27" s="87" t="s">
        <v>289</v>
      </c>
      <c r="CY27" s="56" t="s">
        <v>268</v>
      </c>
      <c r="CZ27" s="78" t="s">
        <v>450</v>
      </c>
      <c r="DA27" s="78" t="s">
        <v>268</v>
      </c>
      <c r="DB27" s="78" t="s">
        <v>274</v>
      </c>
      <c r="DC27" s="56"/>
      <c r="DD27" s="78" t="s">
        <v>275</v>
      </c>
      <c r="DE27" s="78" t="s">
        <v>276</v>
      </c>
      <c r="DF27" s="78" t="s">
        <v>276</v>
      </c>
      <c r="DG27" s="78" t="s">
        <v>276</v>
      </c>
      <c r="DH27" s="78" t="s">
        <v>276</v>
      </c>
      <c r="DI27" s="78" t="s">
        <v>276</v>
      </c>
      <c r="DJ27" s="78" t="s">
        <v>276</v>
      </c>
      <c r="DK27" s="78" t="s">
        <v>276</v>
      </c>
      <c r="DL27" s="78" t="s">
        <v>276</v>
      </c>
      <c r="DM27" s="78" t="s">
        <v>276</v>
      </c>
      <c r="DN27" s="78" t="s">
        <v>270</v>
      </c>
      <c r="DO27" s="78" t="s">
        <v>270</v>
      </c>
      <c r="DP27" s="78" t="s">
        <v>276</v>
      </c>
      <c r="DQ27" s="78" t="s">
        <v>270</v>
      </c>
      <c r="DR27" s="56"/>
      <c r="DS27" s="56"/>
      <c r="DT27" s="56"/>
      <c r="DU27" s="44" t="s">
        <v>268</v>
      </c>
      <c r="DV27" s="44" t="s">
        <v>277</v>
      </c>
      <c r="DW27" s="44" t="s">
        <v>278</v>
      </c>
      <c r="DX27" s="77" t="s">
        <v>278</v>
      </c>
      <c r="DZ27" s="86"/>
      <c r="EA27" s="74"/>
      <c r="EB27" s="85"/>
      <c r="EC27" s="72"/>
      <c r="ED27" s="317"/>
      <c r="EE27" s="187"/>
      <c r="EF27" s="69"/>
      <c r="EG27" s="69"/>
      <c r="EH27" s="69"/>
      <c r="EI27" s="69"/>
      <c r="EJ27" s="69"/>
      <c r="EK27" s="69"/>
      <c r="EL27" s="69"/>
      <c r="EM27" s="69"/>
      <c r="EN27" s="69"/>
      <c r="EO27" s="69"/>
      <c r="EP27" s="69"/>
      <c r="EQ27" s="69"/>
      <c r="ER27" s="69"/>
      <c r="ES27" s="69"/>
      <c r="ET27" s="69"/>
      <c r="EU27" s="69"/>
      <c r="EV27" s="307" t="s">
        <v>1</v>
      </c>
      <c r="EW27" s="68"/>
    </row>
    <row r="28" spans="1:153" s="44" customFormat="1" x14ac:dyDescent="0.35">
      <c r="A28" s="44" t="s">
        <v>374</v>
      </c>
      <c r="B28" s="42" t="s">
        <v>451</v>
      </c>
      <c r="C28" s="44" t="s">
        <v>452</v>
      </c>
      <c r="D28" s="44" t="s">
        <v>294</v>
      </c>
      <c r="E28" s="44" t="s">
        <v>453</v>
      </c>
      <c r="F28" s="44" t="s">
        <v>454</v>
      </c>
      <c r="G28" s="44">
        <v>-37.930110999999997</v>
      </c>
      <c r="H28" s="44">
        <v>145.361028</v>
      </c>
      <c r="I28" s="44" t="s">
        <v>278</v>
      </c>
      <c r="J28" s="44" t="s">
        <v>278</v>
      </c>
      <c r="K28" s="44" t="s">
        <v>297</v>
      </c>
      <c r="L28" s="44" t="s">
        <v>265</v>
      </c>
      <c r="M28" s="44" t="s">
        <v>284</v>
      </c>
      <c r="N28" s="78" t="s">
        <v>285</v>
      </c>
      <c r="O28" s="78">
        <v>43976</v>
      </c>
      <c r="P28" s="78" t="s">
        <v>298</v>
      </c>
      <c r="Q28" s="78" t="s">
        <v>270</v>
      </c>
      <c r="R28" s="78"/>
      <c r="S28" s="96"/>
      <c r="T28" s="96"/>
      <c r="U28" s="78"/>
      <c r="V28" s="96"/>
      <c r="W28" s="96"/>
      <c r="X28" s="96"/>
      <c r="Y28" s="78"/>
      <c r="Z28" s="56">
        <f t="shared" si="0"/>
        <v>2</v>
      </c>
      <c r="AA28" s="94">
        <v>37</v>
      </c>
      <c r="AB28" s="94"/>
      <c r="AC28" s="56"/>
      <c r="AD28" s="56"/>
      <c r="AE28" s="56"/>
      <c r="AF28" s="56"/>
      <c r="AG28" s="56">
        <v>3</v>
      </c>
      <c r="AH28" s="56"/>
      <c r="AI28">
        <v>3</v>
      </c>
      <c r="AJ28">
        <v>4</v>
      </c>
      <c r="AK28">
        <v>4</v>
      </c>
      <c r="AL28">
        <v>3</v>
      </c>
      <c r="AM28">
        <f t="shared" si="1"/>
        <v>4</v>
      </c>
      <c r="AN28" s="57" cm="1">
        <f t="array" ref="AN28">IF(OR(AJ28="0",AM28="0"),"",INDEX('[3]Oil Matrix'!$D$6:$H$10,'Master All_TRR_TS'!AM28,'Master All_TRR_TS'!AJ28))</f>
        <v>4</v>
      </c>
      <c r="AO28">
        <f t="shared" si="2"/>
        <v>1</v>
      </c>
      <c r="AP28"/>
      <c r="AQ28" s="56" t="s">
        <v>455</v>
      </c>
      <c r="AR28" s="56">
        <f>MAX(Risk_Assessment6[[#This Row],[2) Oil Leak Condition]:[3b) Oil/water separator and shut off valve]])</f>
        <v>4</v>
      </c>
      <c r="AS28" s="44" t="s">
        <v>304</v>
      </c>
      <c r="AT28" s="44" t="s">
        <v>305</v>
      </c>
      <c r="AU28" s="44" t="s">
        <v>270</v>
      </c>
      <c r="AV28" s="44" t="s">
        <v>269</v>
      </c>
      <c r="AW28" s="44" t="s">
        <v>306</v>
      </c>
      <c r="AX28" t="s">
        <v>269</v>
      </c>
      <c r="AZ28" s="81" t="s">
        <v>269</v>
      </c>
      <c r="BE28" s="81"/>
      <c r="BF28" s="81" t="s">
        <v>276</v>
      </c>
      <c r="BM28" s="56" cm="1">
        <f t="array" ref="BM28">MAX(IF(ISBLANK(AS28:BL28),"",VLOOKUP(AS28:BL28,'[3]Impact Factor'!B:D,2,FALSE)))</f>
        <v>4</v>
      </c>
      <c r="BN28" s="56" cm="1">
        <f t="array" ref="BN28">MAX(IF(ISBLANK(AS28:BL28),"",VLOOKUP(AS28:BL28,'[3]Impact Factor'!B:D,3,FALSE)))</f>
        <v>4</v>
      </c>
      <c r="BO28" s="56">
        <v>5</v>
      </c>
      <c r="BP28" s="56"/>
      <c r="BQ28" s="56"/>
      <c r="BR28" s="56"/>
      <c r="BS28" s="80">
        <v>2</v>
      </c>
      <c r="BT28" s="56" cm="1">
        <f t="array" ref="BT28">IF(SUM(BM28:BS28)=0,"N/A",_xlfn.IFS(AND((SUM(BM28:BN28)&gt;0),(SUM(BO28:BS28)&gt;0)),ROUND((($BM$3*MAX(BM28:BN28))+($BO$3*MAX(BO28:BS28))),0),AND(OR(BM28:BN28=0,ISERROR(BM28:BN28)),(SUM(BO28:BS28)&gt;0)), MAX(BO28:BS28),AND((SUM(BO28:BS28)=0),(SUM(BM28:BN28)&gt;0)),MAX(BM28:BN28)))</f>
        <v>4</v>
      </c>
      <c r="BU28" s="56" t="str" cm="1">
        <f t="array" ref="BU28">IF(OR(AR28="N/A", BT28="N/A"), "", INDEX([3]Methodology!$D$3:$H$7,'Master All_TRR_TS'!AR116,'Master All_TRR_TS'!BT116))</f>
        <v>C</v>
      </c>
      <c r="BV28" s="56" t="s">
        <v>404</v>
      </c>
      <c r="BW28" s="56" t="str">
        <f t="shared" si="3"/>
        <v>Yes</v>
      </c>
      <c r="BX28" s="56"/>
      <c r="BY28" s="56"/>
      <c r="BZ28" s="56" t="e">
        <f>IF(COUNT(AR28,BT28)=2,(IF(AND(AR28&gt;=3,#REF!&gt;=3),"Y","")),"")</f>
        <v>#REF!</v>
      </c>
      <c r="CA28" s="56"/>
      <c r="CB28" s="56" t="str">
        <f>IF(Risk_Assessment6[[#This Row],[Stockpiles]]="Spoil / Waste", "Y", "")</f>
        <v/>
      </c>
      <c r="CC28" s="56" t="str">
        <f>IF(Risk_Assessment6[[#This Row],[Off-site Drainage Discharge (Y/N)]]="Yes", "Y", "")</f>
        <v/>
      </c>
      <c r="CD28" s="56"/>
      <c r="CE28" s="56" t="s">
        <v>270</v>
      </c>
      <c r="CF28" s="56" t="s">
        <v>456</v>
      </c>
      <c r="CG28" s="56"/>
      <c r="CH28" s="56"/>
      <c r="CI28" s="56"/>
      <c r="CJ28" s="56"/>
      <c r="CK28" s="56"/>
      <c r="CL28" s="56"/>
      <c r="CM28" s="56"/>
      <c r="CN28" s="56">
        <v>2</v>
      </c>
      <c r="CO28" s="56">
        <v>1</v>
      </c>
      <c r="CP28" s="56">
        <v>2</v>
      </c>
      <c r="CQ28" s="88">
        <v>3</v>
      </c>
      <c r="CR28" s="57">
        <f t="shared" si="7"/>
        <v>1</v>
      </c>
      <c r="CS28" s="56">
        <f t="shared" si="4"/>
        <v>1</v>
      </c>
      <c r="CT28" s="56">
        <v>2</v>
      </c>
      <c r="CU28" s="56">
        <v>1</v>
      </c>
      <c r="CV28" s="79">
        <f t="shared" si="5"/>
        <v>1.5</v>
      </c>
      <c r="CW28" s="56">
        <f t="shared" si="6"/>
        <v>2</v>
      </c>
      <c r="CX28" s="87" t="s">
        <v>289</v>
      </c>
      <c r="CY28" s="56" t="s">
        <v>268</v>
      </c>
      <c r="CZ28" s="78" t="s">
        <v>457</v>
      </c>
      <c r="DA28" s="78" t="s">
        <v>268</v>
      </c>
      <c r="DB28" s="78" t="s">
        <v>274</v>
      </c>
      <c r="DC28" s="56"/>
      <c r="DD28" s="78" t="s">
        <v>275</v>
      </c>
      <c r="DE28" s="78" t="s">
        <v>276</v>
      </c>
      <c r="DF28" s="78" t="s">
        <v>276</v>
      </c>
      <c r="DG28" s="78" t="s">
        <v>276</v>
      </c>
      <c r="DH28" s="78" t="s">
        <v>276</v>
      </c>
      <c r="DI28" s="78" t="s">
        <v>276</v>
      </c>
      <c r="DJ28" s="78" t="s">
        <v>276</v>
      </c>
      <c r="DK28" s="78" t="s">
        <v>276</v>
      </c>
      <c r="DL28" s="78" t="s">
        <v>276</v>
      </c>
      <c r="DM28" s="78" t="s">
        <v>276</v>
      </c>
      <c r="DN28" s="78" t="s">
        <v>276</v>
      </c>
      <c r="DO28" s="78" t="s">
        <v>270</v>
      </c>
      <c r="DP28" s="78" t="s">
        <v>276</v>
      </c>
      <c r="DQ28" s="78" t="s">
        <v>270</v>
      </c>
      <c r="DR28" s="56"/>
      <c r="DS28" s="56"/>
      <c r="DT28" s="56"/>
      <c r="DU28" s="44" t="s">
        <v>268</v>
      </c>
      <c r="DV28" s="44" t="s">
        <v>277</v>
      </c>
      <c r="DW28" s="44" t="s">
        <v>278</v>
      </c>
      <c r="DX28" s="77" t="s">
        <v>278</v>
      </c>
      <c r="DZ28" s="86"/>
      <c r="EA28" s="74"/>
      <c r="EB28" s="85"/>
      <c r="EC28" s="72"/>
      <c r="ED28" s="317"/>
      <c r="EE28" s="187"/>
      <c r="EF28" s="69"/>
      <c r="EG28" s="69"/>
      <c r="EH28" s="69"/>
      <c r="EI28" s="69"/>
      <c r="EJ28" s="69"/>
      <c r="EK28" s="69"/>
      <c r="EL28" s="69"/>
      <c r="EM28" s="69"/>
      <c r="EN28" s="69"/>
      <c r="EO28" s="69"/>
      <c r="EP28" s="69"/>
      <c r="EQ28" s="69"/>
      <c r="ER28" s="69"/>
      <c r="ES28" s="69"/>
      <c r="ET28" s="69"/>
      <c r="EU28" s="69"/>
      <c r="EV28" s="307" t="s">
        <v>1</v>
      </c>
      <c r="EW28" s="68"/>
    </row>
    <row r="29" spans="1:153" s="44" customFormat="1" x14ac:dyDescent="0.35">
      <c r="A29" s="44" t="s">
        <v>257</v>
      </c>
      <c r="B29" s="42" t="s">
        <v>458</v>
      </c>
      <c r="C29" s="42" t="s">
        <v>459</v>
      </c>
      <c r="D29" s="42"/>
      <c r="E29" s="44" t="s">
        <v>460</v>
      </c>
      <c r="F29" s="44" t="s">
        <v>461</v>
      </c>
      <c r="G29" s="44">
        <v>-36.558943999999997</v>
      </c>
      <c r="H29" s="44">
        <v>145.99491699999999</v>
      </c>
      <c r="I29" s="44" t="s">
        <v>439</v>
      </c>
      <c r="J29" s="44" t="s">
        <v>263</v>
      </c>
      <c r="K29" s="44" t="s">
        <v>297</v>
      </c>
      <c r="L29" s="44" t="s">
        <v>265</v>
      </c>
      <c r="M29" s="44" t="s">
        <v>462</v>
      </c>
      <c r="N29" s="78" t="s">
        <v>285</v>
      </c>
      <c r="O29" s="78">
        <v>44244</v>
      </c>
      <c r="P29" s="78" t="s">
        <v>463</v>
      </c>
      <c r="Q29" s="78" t="s">
        <v>270</v>
      </c>
      <c r="R29" s="78"/>
      <c r="S29" s="96"/>
      <c r="T29" s="96"/>
      <c r="U29" s="78"/>
      <c r="V29" s="96"/>
      <c r="W29" s="96"/>
      <c r="X29" s="96"/>
      <c r="Y29" s="78"/>
      <c r="Z29" s="56">
        <f t="shared" si="0"/>
        <v>2</v>
      </c>
      <c r="AA29" s="94"/>
      <c r="AB29" s="94" t="s">
        <v>464</v>
      </c>
      <c r="AC29" s="56"/>
      <c r="AD29" s="56"/>
      <c r="AE29" s="56"/>
      <c r="AF29" s="56"/>
      <c r="AG29" s="56">
        <v>3</v>
      </c>
      <c r="AH29" s="56"/>
      <c r="AI29">
        <v>1</v>
      </c>
      <c r="AJ29">
        <v>1</v>
      </c>
      <c r="AK29">
        <v>4</v>
      </c>
      <c r="AL29">
        <v>5</v>
      </c>
      <c r="AM29">
        <f t="shared" si="1"/>
        <v>5</v>
      </c>
      <c r="AN29" s="57" cm="1">
        <f t="array" ref="AN29">IF(OR(AJ29="0",AM29="0"),"",INDEX('[3]Oil Matrix'!$D$6:$H$10,'Master All_TRR_TS'!AM29,'Master All_TRR_TS'!AJ29))</f>
        <v>3</v>
      </c>
      <c r="AO29">
        <f t="shared" si="2"/>
        <v>1</v>
      </c>
      <c r="AP29"/>
      <c r="AQ29" s="56" t="s">
        <v>465</v>
      </c>
      <c r="AR29" s="56">
        <f>MAX(Risk_Assessment6[[#This Row],[2) Oil Leak Condition]:[3b) Oil/water separator and shut off valve]])</f>
        <v>5</v>
      </c>
      <c r="AS29" s="44" t="s">
        <v>269</v>
      </c>
      <c r="AT29" s="44" t="s">
        <v>336</v>
      </c>
      <c r="AU29" s="44" t="s">
        <v>269</v>
      </c>
      <c r="AV29" s="44" t="s">
        <v>269</v>
      </c>
      <c r="AW29" s="44" t="s">
        <v>466</v>
      </c>
      <c r="AX29" s="82" t="s">
        <v>288</v>
      </c>
      <c r="AY29" s="44" t="s">
        <v>307</v>
      </c>
      <c r="AZ29" s="81" t="s">
        <v>269</v>
      </c>
      <c r="BA29" s="44" t="s">
        <v>269</v>
      </c>
      <c r="BE29" s="81"/>
      <c r="BF29" s="81" t="s">
        <v>276</v>
      </c>
      <c r="BM29" s="56" cm="1">
        <f t="array" ref="BM29">MAX(IF(ISBLANK(AS29:BL29),"",VLOOKUP(AS29:BL29,'[3]Impact Factor'!B:D,2,FALSE)))</f>
        <v>3</v>
      </c>
      <c r="BN29" s="56" cm="1">
        <f t="array" ref="BN29">MAX(IF(ISBLANK(AS29:BL29),"",VLOOKUP(AS29:BL29,'[3]Impact Factor'!B:D,3,FALSE)))</f>
        <v>3</v>
      </c>
      <c r="BO29" s="56">
        <v>4</v>
      </c>
      <c r="BP29" s="56"/>
      <c r="BQ29" s="56"/>
      <c r="BR29" s="56"/>
      <c r="BS29" s="80"/>
      <c r="BT29" s="56" cm="1">
        <f t="array" ref="BT29">IF(SUM(BM29:BS29)=0,"N/A",_xlfn.IFS(AND((SUM(BM29:BN29)&gt;0),(SUM(BO29:BS29)&gt;0)),ROUND((($BM$3*MAX(BM29:BN29))+($BO$3*MAX(BO29:BS29))),0),AND(OR(BM29:BN29=0,ISERROR(BM29:BN29)),(SUM(BO29:BS29)&gt;0)), MAX(BO29:BS29),AND((SUM(BO29:BS29)=0),(SUM(BM29:BN29)&gt;0)),MAX(BM29:BN29)))</f>
        <v>3</v>
      </c>
      <c r="BU29" s="56" t="str" cm="1">
        <f t="array" ref="BU29">IF(OR(AR29="N/A", BT29="N/A"), "", INDEX([3]Methodology!$D$3:$H$7,'Master All_TRR_TS'!AR124,'Master All_TRR_TS'!BT124))</f>
        <v>C</v>
      </c>
      <c r="BV29" s="56" t="s">
        <v>271</v>
      </c>
      <c r="BW29" s="56" t="str">
        <f t="shared" si="3"/>
        <v>Yes</v>
      </c>
      <c r="BX29" s="56"/>
      <c r="BY29" s="56"/>
      <c r="BZ29" s="56" t="e">
        <f>IF(COUNT(AR29,BT29)=2,(IF(AND(AR29&gt;=3,#REF!&gt;=3),"Y","")),"")</f>
        <v>#REF!</v>
      </c>
      <c r="CA29" s="56"/>
      <c r="CB29" s="56" t="str">
        <f>IF(Risk_Assessment6[[#This Row],[Stockpiles]]="Spoil / Waste", "Y", "")</f>
        <v/>
      </c>
      <c r="CC29" s="56" t="str">
        <f>IF(Risk_Assessment6[[#This Row],[Off-site Drainage Discharge (Y/N)]]="Yes", "Y", "")</f>
        <v/>
      </c>
      <c r="CD29" s="56"/>
      <c r="CE29" s="56"/>
      <c r="CF29" s="56"/>
      <c r="CG29" s="56"/>
      <c r="CH29" s="56"/>
      <c r="CI29" s="56"/>
      <c r="CJ29" s="56"/>
      <c r="CK29" s="56"/>
      <c r="CL29" s="56"/>
      <c r="CM29" s="56"/>
      <c r="CN29" s="56">
        <v>1</v>
      </c>
      <c r="CO29" s="56">
        <v>1</v>
      </c>
      <c r="CP29" s="56">
        <v>2</v>
      </c>
      <c r="CQ29" s="88">
        <v>1</v>
      </c>
      <c r="CR29" s="57">
        <f t="shared" si="7"/>
        <v>1</v>
      </c>
      <c r="CS29" s="56">
        <f t="shared" si="4"/>
        <v>1</v>
      </c>
      <c r="CT29" s="56">
        <v>3</v>
      </c>
      <c r="CU29" s="56">
        <v>1</v>
      </c>
      <c r="CV29" s="79">
        <f t="shared" si="5"/>
        <v>2</v>
      </c>
      <c r="CW29" s="56">
        <f t="shared" si="6"/>
        <v>2</v>
      </c>
      <c r="CX29" s="87" t="s">
        <v>289</v>
      </c>
      <c r="CY29" s="56" t="s">
        <v>268</v>
      </c>
      <c r="CZ29" s="78" t="s">
        <v>290</v>
      </c>
      <c r="DA29" s="78" t="s">
        <v>268</v>
      </c>
      <c r="DB29" s="78" t="s">
        <v>274</v>
      </c>
      <c r="DC29" s="56"/>
      <c r="DD29" s="78" t="s">
        <v>275</v>
      </c>
      <c r="DE29" s="78" t="s">
        <v>276</v>
      </c>
      <c r="DF29" s="78" t="s">
        <v>276</v>
      </c>
      <c r="DG29" s="78" t="s">
        <v>276</v>
      </c>
      <c r="DH29" s="78" t="s">
        <v>276</v>
      </c>
      <c r="DI29" s="78" t="s">
        <v>276</v>
      </c>
      <c r="DJ29" s="78" t="s">
        <v>276</v>
      </c>
      <c r="DK29" s="78" t="s">
        <v>276</v>
      </c>
      <c r="DL29" s="78" t="s">
        <v>276</v>
      </c>
      <c r="DM29" s="78" t="s">
        <v>276</v>
      </c>
      <c r="DN29" s="78" t="s">
        <v>276</v>
      </c>
      <c r="DO29" s="78" t="s">
        <v>270</v>
      </c>
      <c r="DP29" s="78" t="s">
        <v>276</v>
      </c>
      <c r="DQ29" s="78" t="s">
        <v>270</v>
      </c>
      <c r="DR29" s="56"/>
      <c r="DS29" s="56"/>
      <c r="DT29" s="56"/>
      <c r="DU29" s="44" t="s">
        <v>268</v>
      </c>
      <c r="DV29" s="44" t="s">
        <v>277</v>
      </c>
      <c r="DW29" s="44" t="s">
        <v>278</v>
      </c>
      <c r="DX29" s="77" t="s">
        <v>278</v>
      </c>
      <c r="DZ29" s="86"/>
      <c r="EA29" s="74"/>
      <c r="EB29" s="85"/>
      <c r="EC29" s="72"/>
      <c r="ED29" s="317"/>
      <c r="EE29" s="187"/>
      <c r="EF29" s="69"/>
      <c r="EG29" s="69"/>
      <c r="EH29" s="69"/>
      <c r="EI29" s="69"/>
      <c r="EJ29" s="69"/>
      <c r="EK29" s="69"/>
      <c r="EL29" s="69"/>
      <c r="EM29" s="69"/>
      <c r="EN29" s="69"/>
      <c r="EO29" s="69"/>
      <c r="EP29" s="69"/>
      <c r="EQ29" s="69"/>
      <c r="ER29" s="69"/>
      <c r="ES29" s="69"/>
      <c r="ET29" s="69"/>
      <c r="EU29" s="69"/>
      <c r="EV29" s="307" t="s">
        <v>1</v>
      </c>
      <c r="EW29" s="68"/>
    </row>
    <row r="30" spans="1:153" s="44" customFormat="1" ht="16.899999999999999" customHeight="1" x14ac:dyDescent="0.35">
      <c r="A30" s="44" t="s">
        <v>374</v>
      </c>
      <c r="B30" s="42" t="s">
        <v>467</v>
      </c>
      <c r="C30" s="44" t="s">
        <v>468</v>
      </c>
      <c r="D30" s="44" t="s">
        <v>424</v>
      </c>
      <c r="E30" s="44" t="s">
        <v>469</v>
      </c>
      <c r="F30" s="44" t="s">
        <v>470</v>
      </c>
      <c r="G30" s="44">
        <v>-36.555306000000002</v>
      </c>
      <c r="H30" s="44">
        <v>145.96166700000001</v>
      </c>
      <c r="I30" s="44" t="s">
        <v>278</v>
      </c>
      <c r="J30" s="44" t="s">
        <v>278</v>
      </c>
      <c r="K30" s="44" t="s">
        <v>297</v>
      </c>
      <c r="L30" s="44" t="s">
        <v>265</v>
      </c>
      <c r="M30" s="44" t="s">
        <v>284</v>
      </c>
      <c r="N30" s="78" t="s">
        <v>285</v>
      </c>
      <c r="O30" s="78">
        <v>44029</v>
      </c>
      <c r="P30" s="78" t="s">
        <v>415</v>
      </c>
      <c r="Q30" s="78" t="s">
        <v>270</v>
      </c>
      <c r="R30" s="78"/>
      <c r="S30" s="96"/>
      <c r="T30" s="96"/>
      <c r="U30" s="78"/>
      <c r="V30" s="96"/>
      <c r="W30" s="96" t="s">
        <v>471</v>
      </c>
      <c r="X30" s="96"/>
      <c r="Y30" s="78"/>
      <c r="Z30" s="56">
        <f t="shared" si="0"/>
        <v>2</v>
      </c>
      <c r="AA30" s="94">
        <v>45</v>
      </c>
      <c r="AB30" s="94"/>
      <c r="AC30" s="56"/>
      <c r="AD30" s="56"/>
      <c r="AE30" s="56"/>
      <c r="AF30" s="56"/>
      <c r="AG30" s="56">
        <v>2</v>
      </c>
      <c r="AH30" s="56"/>
      <c r="AI30">
        <v>3</v>
      </c>
      <c r="AJ30" s="111">
        <v>4</v>
      </c>
      <c r="AK30">
        <v>4</v>
      </c>
      <c r="AL30">
        <v>5</v>
      </c>
      <c r="AM30">
        <f t="shared" si="1"/>
        <v>5</v>
      </c>
      <c r="AN30" s="57" cm="1">
        <f t="array" ref="AN30">IF(OR(AJ30="0",AM30="0"),"",INDEX('[3]Oil Matrix'!$D$6:$H$10,'Master All_TRR_TS'!AM30,'Master All_TRR_TS'!AJ30))</f>
        <v>5</v>
      </c>
      <c r="AO30">
        <f t="shared" si="2"/>
        <v>1</v>
      </c>
      <c r="AP30"/>
      <c r="AQ30" s="56" t="s">
        <v>386</v>
      </c>
      <c r="AR30" s="56">
        <f>MAX(Risk_Assessment6[[#This Row],[2) Oil Leak Condition]:[3b) Oil/water separator and shut off valve]])</f>
        <v>5</v>
      </c>
      <c r="AS30" s="44" t="s">
        <v>304</v>
      </c>
      <c r="AT30" s="44" t="s">
        <v>305</v>
      </c>
      <c r="AU30" s="44" t="s">
        <v>270</v>
      </c>
      <c r="AV30" s="44" t="s">
        <v>269</v>
      </c>
      <c r="AW30" s="44" t="s">
        <v>269</v>
      </c>
      <c r="AX30" s="82" t="s">
        <v>269</v>
      </c>
      <c r="AY30" s="44" t="s">
        <v>269</v>
      </c>
      <c r="AZ30" s="81" t="s">
        <v>269</v>
      </c>
      <c r="BA30" s="44" t="s">
        <v>269</v>
      </c>
      <c r="BE30" s="81"/>
      <c r="BF30" s="81" t="s">
        <v>276</v>
      </c>
      <c r="BM30" s="56" cm="1">
        <f t="array" ref="BM30">MAX(IF(ISBLANK(AS30:BL30),"",VLOOKUP(AS30:BL30,'[3]Impact Factor'!B:D,2,FALSE)))</f>
        <v>3</v>
      </c>
      <c r="BN30" s="56" cm="1">
        <f t="array" ref="BN30">MAX(IF(ISBLANK(AS30:BL30),"",VLOOKUP(AS30:BL30,'[3]Impact Factor'!B:D,3,FALSE)))</f>
        <v>2</v>
      </c>
      <c r="BO30" s="56">
        <v>5</v>
      </c>
      <c r="BP30" s="56"/>
      <c r="BQ30" s="56"/>
      <c r="BR30" s="56"/>
      <c r="BS30" s="80">
        <v>1</v>
      </c>
      <c r="BT30" s="56" cm="1">
        <f t="array" ref="BT30">IF(SUM(BM30:BS30)=0,"N/A",_xlfn.IFS(AND((SUM(BM30:BN30)&gt;0),(SUM(BO30:BS30)&gt;0)),ROUND((($BM$3*MAX(BM30:BN30))+($BO$3*MAX(BO30:BS30))),0),AND(OR(BM30:BN30=0,ISERROR(BM30:BN30)),(SUM(BO30:BS30)&gt;0)), MAX(BO30:BS30),AND((SUM(BO30:BS30)=0),(SUM(BM30:BN30)&gt;0)),MAX(BM30:BN30)))</f>
        <v>3</v>
      </c>
      <c r="BU30" s="56" t="str" cm="1">
        <f t="array" ref="BU30">IF(OR(AR30="N/A", BT30="N/A"), "", INDEX([3]Methodology!$D$3:$H$7,'Master All_TRR_TS'!AR42,'Master All_TRR_TS'!BT42))</f>
        <v>D</v>
      </c>
      <c r="BV30" s="56" t="s">
        <v>271</v>
      </c>
      <c r="BW30" s="56" t="s">
        <v>270</v>
      </c>
      <c r="BX30" s="56" t="s">
        <v>472</v>
      </c>
      <c r="BY30" s="56"/>
      <c r="BZ30" s="56" t="s">
        <v>276</v>
      </c>
      <c r="CA30" s="91" t="s">
        <v>473</v>
      </c>
      <c r="CB30" s="56" t="str">
        <f>IF(Risk_Assessment6[[#This Row],[Stockpiles]]="Spoil / Waste", "Y", "")</f>
        <v/>
      </c>
      <c r="CC30" s="56" t="str">
        <f>IF(Risk_Assessment6[[#This Row],[Off-site Drainage Discharge (Y/N)]]="Yes", "Y", "")</f>
        <v/>
      </c>
      <c r="CD30" s="89" t="s">
        <v>474</v>
      </c>
      <c r="CE30" s="56" t="s">
        <v>270</v>
      </c>
      <c r="CF30" s="56" t="s">
        <v>456</v>
      </c>
      <c r="CG30" s="56"/>
      <c r="CH30" s="56"/>
      <c r="CI30" s="56"/>
      <c r="CJ30" s="56"/>
      <c r="CK30" s="56" t="s">
        <v>471</v>
      </c>
      <c r="CL30" s="56"/>
      <c r="CM30" s="56"/>
      <c r="CN30" s="56">
        <v>1</v>
      </c>
      <c r="CO30" s="56">
        <v>1</v>
      </c>
      <c r="CP30" s="56">
        <v>0</v>
      </c>
      <c r="CQ30" s="88">
        <v>5</v>
      </c>
      <c r="CR30" s="57">
        <f t="shared" si="7"/>
        <v>1</v>
      </c>
      <c r="CS30" s="56">
        <f t="shared" si="4"/>
        <v>1</v>
      </c>
      <c r="CT30" s="56">
        <v>5</v>
      </c>
      <c r="CU30" s="56">
        <v>1</v>
      </c>
      <c r="CV30" s="79">
        <f t="shared" si="5"/>
        <v>3</v>
      </c>
      <c r="CW30" s="56">
        <f t="shared" si="6"/>
        <v>3</v>
      </c>
      <c r="CX30" s="87" t="s">
        <v>323</v>
      </c>
      <c r="CY30" s="56" t="s">
        <v>268</v>
      </c>
      <c r="CZ30" s="78" t="s">
        <v>475</v>
      </c>
      <c r="DA30" s="78" t="s">
        <v>268</v>
      </c>
      <c r="DB30" s="78" t="s">
        <v>274</v>
      </c>
      <c r="DC30" s="56"/>
      <c r="DD30" s="78" t="s">
        <v>275</v>
      </c>
      <c r="DE30" s="78" t="s">
        <v>276</v>
      </c>
      <c r="DF30" s="78" t="s">
        <v>276</v>
      </c>
      <c r="DG30" s="78" t="s">
        <v>276</v>
      </c>
      <c r="DH30" s="78" t="s">
        <v>276</v>
      </c>
      <c r="DI30" s="78" t="s">
        <v>270</v>
      </c>
      <c r="DJ30" s="78" t="s">
        <v>270</v>
      </c>
      <c r="DK30" s="78" t="s">
        <v>270</v>
      </c>
      <c r="DL30" s="78" t="s">
        <v>276</v>
      </c>
      <c r="DM30" s="78" t="s">
        <v>276</v>
      </c>
      <c r="DN30" s="78" t="s">
        <v>270</v>
      </c>
      <c r="DO30" s="78" t="s">
        <v>270</v>
      </c>
      <c r="DP30" s="78" t="s">
        <v>276</v>
      </c>
      <c r="DQ30" s="78" t="s">
        <v>270</v>
      </c>
      <c r="DR30" s="56"/>
      <c r="DS30" s="56"/>
      <c r="DT30" s="56"/>
      <c r="DU30" s="44" t="s">
        <v>268</v>
      </c>
      <c r="DV30" s="44" t="s">
        <v>277</v>
      </c>
      <c r="DW30" s="44" t="s">
        <v>278</v>
      </c>
      <c r="DX30" s="77" t="s">
        <v>278</v>
      </c>
      <c r="DZ30" s="86"/>
      <c r="EA30" s="74"/>
      <c r="EB30" s="85"/>
      <c r="EC30" s="72"/>
      <c r="ED30" s="317"/>
      <c r="EE30" s="187"/>
      <c r="EF30" s="69"/>
      <c r="EG30" s="69"/>
      <c r="EH30" s="69"/>
      <c r="EI30" s="69"/>
      <c r="EJ30" s="69"/>
      <c r="EK30" s="69"/>
      <c r="EL30" s="69"/>
      <c r="EM30" s="69"/>
      <c r="EN30" s="69"/>
      <c r="EO30" s="69"/>
      <c r="EP30" s="69"/>
      <c r="EQ30" s="69"/>
      <c r="ER30" s="69"/>
      <c r="ES30" s="69"/>
      <c r="ET30" s="69"/>
      <c r="EU30" s="69"/>
      <c r="EV30" s="307" t="s">
        <v>1</v>
      </c>
      <c r="EW30" s="68"/>
    </row>
    <row r="31" spans="1:153" s="44" customFormat="1" x14ac:dyDescent="0.35">
      <c r="A31" s="44" t="s">
        <v>275</v>
      </c>
      <c r="B31" s="42" t="s">
        <v>476</v>
      </c>
      <c r="C31" s="42" t="s">
        <v>477</v>
      </c>
      <c r="D31" s="42"/>
      <c r="E31" s="44" t="s">
        <v>478</v>
      </c>
      <c r="F31" s="44" t="s">
        <v>269</v>
      </c>
      <c r="G31" s="44">
        <v>-36.751860999999998</v>
      </c>
      <c r="H31" s="44">
        <v>144.264667</v>
      </c>
      <c r="I31" s="44" t="s">
        <v>278</v>
      </c>
      <c r="J31" s="44" t="s">
        <v>278</v>
      </c>
      <c r="K31" s="82" t="s">
        <v>282</v>
      </c>
      <c r="L31" s="82" t="s">
        <v>283</v>
      </c>
      <c r="M31" s="44" t="s">
        <v>284</v>
      </c>
      <c r="N31" s="78" t="s">
        <v>285</v>
      </c>
      <c r="O31" s="78">
        <v>44152</v>
      </c>
      <c r="P31" s="78" t="s">
        <v>286</v>
      </c>
      <c r="Q31" s="78" t="s">
        <v>270</v>
      </c>
      <c r="R31" s="78"/>
      <c r="S31" s="96"/>
      <c r="T31" s="96"/>
      <c r="U31" s="78"/>
      <c r="V31" s="96"/>
      <c r="W31" s="96"/>
      <c r="X31" s="96"/>
      <c r="Y31" s="78"/>
      <c r="Z31" s="56">
        <f t="shared" si="0"/>
        <v>2</v>
      </c>
      <c r="AA31" s="94"/>
      <c r="AB31" s="94"/>
      <c r="AC31" s="56"/>
      <c r="AD31" s="56"/>
      <c r="AE31" s="56"/>
      <c r="AF31" s="56"/>
      <c r="AG31" s="56">
        <v>2</v>
      </c>
      <c r="AH31" s="56"/>
      <c r="AI31">
        <v>1</v>
      </c>
      <c r="AJ31">
        <v>1</v>
      </c>
      <c r="AK31">
        <v>4</v>
      </c>
      <c r="AL31">
        <v>5</v>
      </c>
      <c r="AM31">
        <f t="shared" si="1"/>
        <v>5</v>
      </c>
      <c r="AN31" s="57" cm="1">
        <f t="array" ref="AN31">IF(OR(AJ31="0",AM31="0"),"",INDEX('[3]Oil Matrix'!$D$6:$H$10,'Master All_TRR_TS'!AM31,'Master All_TRR_TS'!AJ31))</f>
        <v>3</v>
      </c>
      <c r="AO31">
        <f t="shared" si="2"/>
        <v>1</v>
      </c>
      <c r="AP31"/>
      <c r="AQ31" s="56" t="s">
        <v>287</v>
      </c>
      <c r="AR31" s="56">
        <f>MAX(Risk_Assessment6[[#This Row],[2) Oil Leak Condition]:[3b) Oil/water separator and shut off valve]])</f>
        <v>5</v>
      </c>
      <c r="AS31" s="44" t="s">
        <v>269</v>
      </c>
      <c r="AT31" s="82" t="s">
        <v>269</v>
      </c>
      <c r="AU31" s="82" t="s">
        <v>270</v>
      </c>
      <c r="AV31" s="82" t="s">
        <v>269</v>
      </c>
      <c r="AW31" s="82" t="s">
        <v>269</v>
      </c>
      <c r="AX31" s="82" t="s">
        <v>269</v>
      </c>
      <c r="AY31" s="44" t="s">
        <v>269</v>
      </c>
      <c r="AZ31" s="81" t="s">
        <v>269</v>
      </c>
      <c r="BA31" s="82"/>
      <c r="BB31" s="82"/>
      <c r="BC31" s="82"/>
      <c r="BD31" s="82"/>
      <c r="BE31" s="81"/>
      <c r="BF31" s="81" t="s">
        <v>276</v>
      </c>
      <c r="BG31" s="82"/>
      <c r="BH31" s="82"/>
      <c r="BI31" s="82"/>
      <c r="BJ31" s="82"/>
      <c r="BK31" s="82"/>
      <c r="BL31" s="82"/>
      <c r="BM31" s="56" cm="1">
        <f t="array" ref="BM31">MAX(IF(ISBLANK(AS31:BL31),"",VLOOKUP(AS31:BL31,'[3]Impact Factor'!B:D,2,FALSE)))</f>
        <v>2</v>
      </c>
      <c r="BN31" s="56" cm="1">
        <f t="array" ref="BN31">MAX(IF(ISBLANK(AS31:BL31),"",VLOOKUP(AS31:BL31,'[3]Impact Factor'!B:D,3,FALSE)))</f>
        <v>2</v>
      </c>
      <c r="BO31" s="56">
        <v>2</v>
      </c>
      <c r="BP31" s="56"/>
      <c r="BQ31" s="56"/>
      <c r="BR31" s="56"/>
      <c r="BS31" s="80">
        <v>4</v>
      </c>
      <c r="BT31" s="56" cm="1">
        <f t="array" ref="BT31">IF(SUM(BM31:BS31)=0,"N/A",_xlfn.IFS(AND((SUM(BM31:BN31)&gt;0),(SUM(BO31:BS31)&gt;0)),ROUND((($BM$3*MAX(BM31:BN31))+($BO$3*MAX(BO31:BS31))),0),AND(OR(BM31:BN31=0,ISERROR(BM31:BN31)),(SUM(BO31:BS31)&gt;0)), MAX(BO31:BS31),AND((SUM(BO31:BS31)=0),(SUM(BM31:BN31)&gt;0)),MAX(BM31:BN31)))</f>
        <v>2</v>
      </c>
      <c r="BU31" s="56" t="str" cm="1">
        <f t="array" ref="BU31">IF(OR(AR31="N/A", BT31="N/A"), "", INDEX([3]Methodology!$D$3:$H$7,'Master All_TRR_TS'!AR98,'Master All_TRR_TS'!BT98))</f>
        <v>C</v>
      </c>
      <c r="BV31" s="56" t="s">
        <v>352</v>
      </c>
      <c r="BW31" s="56" t="str">
        <f t="shared" ref="BW31:BW62" si="8">IF(AND(AR31&gt;2,BT31&gt;2),"Yes", "No")</f>
        <v>No</v>
      </c>
      <c r="BX31" s="56"/>
      <c r="BY31" s="56"/>
      <c r="BZ31" s="56" t="e">
        <f>IF(COUNT(AR31,BT31)=2,(IF(AND(AR31&gt;=3,#REF!&gt;=3),"Y","")),"")</f>
        <v>#REF!</v>
      </c>
      <c r="CA31" s="56"/>
      <c r="CB31" s="56" t="str">
        <f>IF(Risk_Assessment6[[#This Row],[Stockpiles]]="Spoil / Waste", "Y", "")</f>
        <v/>
      </c>
      <c r="CC31" s="56" t="str">
        <f>IF(Risk_Assessment6[[#This Row],[Off-site Drainage Discharge (Y/N)]]="Yes", "Y", "")</f>
        <v/>
      </c>
      <c r="CD31" s="56"/>
      <c r="CE31" s="56"/>
      <c r="CF31" s="56"/>
      <c r="CG31" s="56"/>
      <c r="CH31" s="56"/>
      <c r="CI31" s="56"/>
      <c r="CJ31" s="56"/>
      <c r="CK31" s="56"/>
      <c r="CL31" s="56"/>
      <c r="CM31" s="56"/>
      <c r="CN31" s="56">
        <v>2</v>
      </c>
      <c r="CO31" s="56">
        <v>1</v>
      </c>
      <c r="CP31" s="56">
        <v>2</v>
      </c>
      <c r="CQ31" s="88">
        <v>3</v>
      </c>
      <c r="CR31" s="57">
        <f t="shared" si="7"/>
        <v>1</v>
      </c>
      <c r="CS31" s="56">
        <f t="shared" si="4"/>
        <v>1</v>
      </c>
      <c r="CT31" s="56">
        <v>3</v>
      </c>
      <c r="CU31" s="56">
        <v>1</v>
      </c>
      <c r="CV31" s="79">
        <f t="shared" si="5"/>
        <v>2</v>
      </c>
      <c r="CW31" s="56">
        <f t="shared" si="6"/>
        <v>2</v>
      </c>
      <c r="CX31" s="87" t="s">
        <v>289</v>
      </c>
      <c r="CY31" s="56" t="s">
        <v>268</v>
      </c>
      <c r="CZ31" s="78" t="s">
        <v>479</v>
      </c>
      <c r="DA31" s="78" t="s">
        <v>268</v>
      </c>
      <c r="DB31" s="78" t="s">
        <v>274</v>
      </c>
      <c r="DC31" s="56"/>
      <c r="DD31" s="78" t="s">
        <v>275</v>
      </c>
      <c r="DE31" s="78" t="s">
        <v>276</v>
      </c>
      <c r="DF31" s="78" t="s">
        <v>276</v>
      </c>
      <c r="DG31" s="78" t="s">
        <v>276</v>
      </c>
      <c r="DH31" s="78" t="s">
        <v>276</v>
      </c>
      <c r="DI31" s="78" t="s">
        <v>276</v>
      </c>
      <c r="DJ31" s="78" t="s">
        <v>276</v>
      </c>
      <c r="DK31" s="78" t="s">
        <v>270</v>
      </c>
      <c r="DL31" s="78" t="s">
        <v>276</v>
      </c>
      <c r="DM31" s="78" t="s">
        <v>276</v>
      </c>
      <c r="DN31" s="78" t="s">
        <v>276</v>
      </c>
      <c r="DO31" s="78" t="s">
        <v>270</v>
      </c>
      <c r="DP31" s="78" t="s">
        <v>276</v>
      </c>
      <c r="DQ31" s="78" t="s">
        <v>270</v>
      </c>
      <c r="DR31" s="56"/>
      <c r="DS31" s="56"/>
      <c r="DT31" s="56"/>
      <c r="DU31" s="44" t="s">
        <v>268</v>
      </c>
      <c r="DV31" s="44" t="s">
        <v>277</v>
      </c>
      <c r="DW31" s="44" t="s">
        <v>278</v>
      </c>
      <c r="DX31" s="77" t="s">
        <v>278</v>
      </c>
      <c r="DZ31" s="86"/>
      <c r="EA31" s="74"/>
      <c r="EB31" s="85"/>
      <c r="EC31" s="72"/>
      <c r="ED31" s="317"/>
      <c r="EE31" s="187"/>
      <c r="EF31" s="69"/>
      <c r="EG31" s="69"/>
      <c r="EH31" s="69"/>
      <c r="EI31" s="69"/>
      <c r="EJ31" s="69"/>
      <c r="EK31" s="69"/>
      <c r="EL31" s="69"/>
      <c r="EM31" s="69"/>
      <c r="EN31" s="69"/>
      <c r="EO31" s="69"/>
      <c r="EP31" s="69"/>
      <c r="EQ31" s="69"/>
      <c r="ER31" s="69"/>
      <c r="ES31" s="69"/>
      <c r="ET31" s="69"/>
      <c r="EU31" s="69"/>
      <c r="EV31" s="307" t="s">
        <v>1</v>
      </c>
      <c r="EW31" s="68"/>
    </row>
    <row r="32" spans="1:153" s="44" customFormat="1" ht="90" customHeight="1" x14ac:dyDescent="0.35">
      <c r="A32" s="44" t="s">
        <v>291</v>
      </c>
      <c r="B32" s="44" t="s">
        <v>480</v>
      </c>
      <c r="C32" s="44" t="s">
        <v>481</v>
      </c>
      <c r="D32" s="44" t="s">
        <v>277</v>
      </c>
      <c r="E32" s="44" t="s">
        <v>482</v>
      </c>
      <c r="F32" s="44" t="s">
        <v>483</v>
      </c>
      <c r="G32" s="44">
        <v>-36.783861000000002</v>
      </c>
      <c r="H32" s="44">
        <v>144.25277800000001</v>
      </c>
      <c r="I32" s="44" t="s">
        <v>262</v>
      </c>
      <c r="J32" s="44" t="s">
        <v>484</v>
      </c>
      <c r="K32" s="44" t="s">
        <v>297</v>
      </c>
      <c r="L32" s="44" t="s">
        <v>265</v>
      </c>
      <c r="M32" s="44" t="s">
        <v>284</v>
      </c>
      <c r="N32" s="78" t="s">
        <v>285</v>
      </c>
      <c r="O32" s="78">
        <v>44082</v>
      </c>
      <c r="P32" s="78" t="s">
        <v>415</v>
      </c>
      <c r="Q32" s="78" t="s">
        <v>270</v>
      </c>
      <c r="R32" s="78" t="s">
        <v>270</v>
      </c>
      <c r="S32" s="96"/>
      <c r="T32" s="96"/>
      <c r="U32" s="78"/>
      <c r="V32" s="96"/>
      <c r="W32" s="96"/>
      <c r="X32" s="96" t="s">
        <v>485</v>
      </c>
      <c r="Y32" s="78"/>
      <c r="Z32" s="56">
        <f t="shared" si="0"/>
        <v>3</v>
      </c>
      <c r="AA32" s="94">
        <v>8</v>
      </c>
      <c r="AB32" s="94"/>
      <c r="AC32" s="56"/>
      <c r="AD32" s="56"/>
      <c r="AE32" s="56" t="s">
        <v>486</v>
      </c>
      <c r="AF32" s="117" t="s">
        <v>302</v>
      </c>
      <c r="AG32" s="56">
        <v>5</v>
      </c>
      <c r="AH32" s="89"/>
      <c r="AI32">
        <v>1</v>
      </c>
      <c r="AJ32">
        <v>1</v>
      </c>
      <c r="AK32">
        <v>1</v>
      </c>
      <c r="AL32">
        <v>1</v>
      </c>
      <c r="AM32">
        <f t="shared" si="1"/>
        <v>1</v>
      </c>
      <c r="AN32" s="57" cm="1">
        <f t="array" ref="AN32">IF(OR(AJ32="0",AM32="0"),"",INDEX('[3]Oil Matrix'!$D$6:$H$10,'Master All_TRR_TS'!AM32,'Master All_TRR_TS'!AJ32))</f>
        <v>1</v>
      </c>
      <c r="AO32">
        <f t="shared" si="2"/>
        <v>1</v>
      </c>
      <c r="AP32"/>
      <c r="AQ32" s="93" t="s">
        <v>303</v>
      </c>
      <c r="AR32" s="56">
        <f>MAX(Risk_Assessment6[[#This Row],[2) Oil Leak Condition]:[3b) Oil/water separator and shut off valve]])</f>
        <v>1</v>
      </c>
      <c r="AS32" s="44" t="s">
        <v>304</v>
      </c>
      <c r="AT32" s="44" t="s">
        <v>305</v>
      </c>
      <c r="AU32" s="44" t="s">
        <v>270</v>
      </c>
      <c r="AV32" s="44" t="s">
        <v>444</v>
      </c>
      <c r="AW32" s="44" t="s">
        <v>269</v>
      </c>
      <c r="AX32" s="82" t="s">
        <v>288</v>
      </c>
      <c r="AZ32" s="81" t="s">
        <v>308</v>
      </c>
      <c r="BE32" s="81"/>
      <c r="BF32" s="81" t="s">
        <v>276</v>
      </c>
      <c r="BM32" s="56" cm="1">
        <f t="array" ref="BM32">MAX(IF(ISBLANK(AS32:BL32),"",VLOOKUP(AS32:BL32,'[3]Impact Factor'!B:D,2,FALSE)))</f>
        <v>4</v>
      </c>
      <c r="BN32" s="56" cm="1">
        <f t="array" ref="BN32">MAX(IF(ISBLANK(AS32:BL32),"",VLOOKUP(AS32:BL32,'[3]Impact Factor'!B:D,3,FALSE)))</f>
        <v>4</v>
      </c>
      <c r="BO32" s="56">
        <v>2</v>
      </c>
      <c r="BP32" s="56"/>
      <c r="BQ32" s="56"/>
      <c r="BR32" s="56"/>
      <c r="BS32" s="80">
        <v>2</v>
      </c>
      <c r="BT32" s="56" cm="1">
        <f t="array" ref="BT32">IF(SUM(BM32:BS32)=0,"N/A",_xlfn.IFS(AND((SUM(BM32:BN32)&gt;0),(SUM(BO32:BS32)&gt;0)),ROUND((($BM$3*MAX(BM32:BN32))+($BO$3*MAX(BO32:BS32))),0),AND(OR(BM32:BN32=0,ISERROR(BM32:BN32)),(SUM(BO32:BS32)&gt;0)), MAX(BO32:BS32),AND((SUM(BO32:BS32)=0),(SUM(BM32:BN32)&gt;0)),MAX(BM32:BN32)))</f>
        <v>4</v>
      </c>
      <c r="BU32" s="56" t="str" cm="1">
        <f t="array" ref="BU32">IF(OR(AR32="N/A", BT32="N/A"), "", INDEX([3]Methodology!$D$3:$H$7,'Master All_TRR_TS'!AR26,'Master All_TRR_TS'!BT26))</f>
        <v>B</v>
      </c>
      <c r="BV32" s="56" t="s">
        <v>404</v>
      </c>
      <c r="BW32" s="56" t="str">
        <f t="shared" si="8"/>
        <v>No</v>
      </c>
      <c r="BX32" s="56"/>
      <c r="BY32" s="56"/>
      <c r="BZ32" s="56" t="e">
        <f>IF(COUNT(AR32,BT32)=2,(IF(AND(AR32&gt;=3,#REF!&gt;=3),"Y","")),"")</f>
        <v>#REF!</v>
      </c>
      <c r="CA32" s="56" t="s">
        <v>166</v>
      </c>
      <c r="CB32" s="56" t="str">
        <f>IF(Risk_Assessment6[[#This Row],[Stockpiles]]="Spoil / Waste", "Y", "")</f>
        <v>Y</v>
      </c>
      <c r="CC32" s="56" t="str">
        <f>IF(Risk_Assessment6[[#This Row],[Off-site Drainage Discharge (Y/N)]]="Yes", "Y", "")</f>
        <v/>
      </c>
      <c r="CD32" s="56"/>
      <c r="CE32" s="56"/>
      <c r="CF32" s="56"/>
      <c r="CG32" s="56"/>
      <c r="CH32" s="56"/>
      <c r="CI32" s="56"/>
      <c r="CJ32" s="56"/>
      <c r="CK32" s="56"/>
      <c r="CL32" s="56" t="s">
        <v>485</v>
      </c>
      <c r="CM32" s="56"/>
      <c r="CN32" s="56">
        <v>1</v>
      </c>
      <c r="CO32" s="56">
        <v>1</v>
      </c>
      <c r="CP32" s="56">
        <v>2</v>
      </c>
      <c r="CQ32" s="88">
        <v>3</v>
      </c>
      <c r="CR32" s="57">
        <f t="shared" si="7"/>
        <v>1</v>
      </c>
      <c r="CS32" s="56">
        <f t="shared" si="4"/>
        <v>1</v>
      </c>
      <c r="CT32" s="56">
        <v>5</v>
      </c>
      <c r="CU32" s="56">
        <v>1</v>
      </c>
      <c r="CV32" s="79">
        <f t="shared" si="5"/>
        <v>3</v>
      </c>
      <c r="CW32" s="56">
        <f t="shared" si="6"/>
        <v>3</v>
      </c>
      <c r="CX32" s="87" t="s">
        <v>323</v>
      </c>
      <c r="CY32" s="56" t="s">
        <v>268</v>
      </c>
      <c r="CZ32" s="78" t="s">
        <v>487</v>
      </c>
      <c r="DA32" s="78" t="s">
        <v>268</v>
      </c>
      <c r="DB32" s="78" t="s">
        <v>274</v>
      </c>
      <c r="DC32" s="56"/>
      <c r="DD32" s="78" t="s">
        <v>275</v>
      </c>
      <c r="DE32" s="78" t="s">
        <v>276</v>
      </c>
      <c r="DF32" s="78" t="s">
        <v>276</v>
      </c>
      <c r="DG32" s="78" t="s">
        <v>276</v>
      </c>
      <c r="DH32" s="78" t="s">
        <v>276</v>
      </c>
      <c r="DI32" s="78" t="s">
        <v>276</v>
      </c>
      <c r="DJ32" s="78" t="s">
        <v>276</v>
      </c>
      <c r="DK32" s="78" t="s">
        <v>270</v>
      </c>
      <c r="DL32" s="78" t="s">
        <v>276</v>
      </c>
      <c r="DM32" s="78" t="s">
        <v>276</v>
      </c>
      <c r="DN32" s="78" t="s">
        <v>270</v>
      </c>
      <c r="DO32" s="78" t="s">
        <v>270</v>
      </c>
      <c r="DP32" s="78" t="s">
        <v>276</v>
      </c>
      <c r="DQ32" s="78" t="s">
        <v>270</v>
      </c>
      <c r="DR32" s="56"/>
      <c r="DS32" s="56"/>
      <c r="DT32" s="56"/>
      <c r="DU32" s="44" t="s">
        <v>268</v>
      </c>
      <c r="DV32" s="44" t="s">
        <v>277</v>
      </c>
      <c r="DW32" s="44" t="s">
        <v>278</v>
      </c>
      <c r="DX32" s="77" t="s">
        <v>278</v>
      </c>
      <c r="DY32" s="103" t="s">
        <v>488</v>
      </c>
      <c r="DZ32" s="86" t="s">
        <v>489</v>
      </c>
      <c r="EA32" s="44" t="s">
        <v>315</v>
      </c>
      <c r="EB32" s="73" t="s">
        <v>490</v>
      </c>
      <c r="EC32" s="102" t="s">
        <v>491</v>
      </c>
      <c r="ED32" s="320" t="s">
        <v>492</v>
      </c>
      <c r="EE32" s="188"/>
      <c r="EF32" s="69"/>
      <c r="EG32" s="69"/>
      <c r="EH32" s="69"/>
      <c r="EI32" s="69"/>
      <c r="EJ32" s="69"/>
      <c r="EK32" s="69"/>
      <c r="EL32" s="307" t="s">
        <v>1</v>
      </c>
      <c r="EM32" s="69"/>
      <c r="EN32" s="69"/>
      <c r="EO32" s="69"/>
      <c r="EP32" s="69"/>
      <c r="EQ32" s="69"/>
      <c r="ER32" s="69"/>
      <c r="ES32" s="307" t="s">
        <v>1</v>
      </c>
      <c r="ET32" s="69"/>
      <c r="EU32" s="69"/>
      <c r="EV32" s="307" t="s">
        <v>1</v>
      </c>
      <c r="EW32" s="68"/>
    </row>
    <row r="33" spans="1:153" s="44" customFormat="1" x14ac:dyDescent="0.35">
      <c r="A33" s="44" t="s">
        <v>374</v>
      </c>
      <c r="B33" s="42" t="s">
        <v>493</v>
      </c>
      <c r="C33" s="44" t="s">
        <v>494</v>
      </c>
      <c r="D33" s="44" t="s">
        <v>294</v>
      </c>
      <c r="E33" s="44" t="s">
        <v>495</v>
      </c>
      <c r="F33" s="44" t="s">
        <v>496</v>
      </c>
      <c r="G33" s="44">
        <v>-38.013682000000003</v>
      </c>
      <c r="H33" s="44">
        <v>145.34787600000001</v>
      </c>
      <c r="I33" s="44" t="s">
        <v>278</v>
      </c>
      <c r="J33" s="44" t="s">
        <v>278</v>
      </c>
      <c r="K33" s="44" t="s">
        <v>264</v>
      </c>
      <c r="L33" s="44" t="s">
        <v>265</v>
      </c>
      <c r="M33" s="44" t="s">
        <v>284</v>
      </c>
      <c r="N33" s="78" t="s">
        <v>285</v>
      </c>
      <c r="O33" s="78">
        <v>43977</v>
      </c>
      <c r="P33" s="78" t="s">
        <v>298</v>
      </c>
      <c r="Q33" s="78" t="s">
        <v>270</v>
      </c>
      <c r="R33" s="78"/>
      <c r="S33" s="96"/>
      <c r="T33" s="96"/>
      <c r="U33" s="78"/>
      <c r="V33" s="96"/>
      <c r="W33" s="96"/>
      <c r="X33" s="96"/>
      <c r="Y33" s="78"/>
      <c r="Z33" s="56">
        <f t="shared" si="0"/>
        <v>2</v>
      </c>
      <c r="AA33" s="94">
        <v>20</v>
      </c>
      <c r="AB33" s="94"/>
      <c r="AC33" s="56"/>
      <c r="AD33" s="56"/>
      <c r="AE33" s="56"/>
      <c r="AF33" s="56"/>
      <c r="AG33" s="56">
        <v>3</v>
      </c>
      <c r="AH33" s="56"/>
      <c r="AI33">
        <v>1</v>
      </c>
      <c r="AJ33">
        <v>1</v>
      </c>
      <c r="AK33">
        <v>4</v>
      </c>
      <c r="AL33">
        <v>2</v>
      </c>
      <c r="AM33">
        <f t="shared" si="1"/>
        <v>4</v>
      </c>
      <c r="AN33" s="57" cm="1">
        <f t="array" ref="AN33">IF(OR(AJ33="0",AM33="0"),"",INDEX('[3]Oil Matrix'!$D$6:$H$10,'Master All_TRR_TS'!AM33,'Master All_TRR_TS'!AJ33))</f>
        <v>2</v>
      </c>
      <c r="AO33">
        <f t="shared" si="2"/>
        <v>1</v>
      </c>
      <c r="AP33"/>
      <c r="AQ33" s="56" t="s">
        <v>497</v>
      </c>
      <c r="AR33" s="56">
        <f>MAX(Risk_Assessment6[[#This Row],[2) Oil Leak Condition]:[3b) Oil/water separator and shut off valve]])</f>
        <v>4</v>
      </c>
      <c r="AS33" s="44" t="s">
        <v>269</v>
      </c>
      <c r="AT33" s="44" t="s">
        <v>305</v>
      </c>
      <c r="AU33" s="44" t="s">
        <v>270</v>
      </c>
      <c r="AV33" s="44" t="s">
        <v>269</v>
      </c>
      <c r="AW33" s="44" t="s">
        <v>306</v>
      </c>
      <c r="AX33" s="82" t="s">
        <v>288</v>
      </c>
      <c r="AZ33" s="81" t="s">
        <v>269</v>
      </c>
      <c r="BE33" s="81"/>
      <c r="BF33" s="81" t="s">
        <v>276</v>
      </c>
      <c r="BM33" s="56" cm="1">
        <f t="array" ref="BM33">MAX(IF(ISBLANK(AS33:BL33),"",VLOOKUP(AS33:BL33,'[3]Impact Factor'!B:D,2,FALSE)))</f>
        <v>4</v>
      </c>
      <c r="BN33" s="56" cm="1">
        <f t="array" ref="BN33">MAX(IF(ISBLANK(AS33:BL33),"",VLOOKUP(AS33:BL33,'[3]Impact Factor'!B:D,3,FALSE)))</f>
        <v>4</v>
      </c>
      <c r="BO33" s="56">
        <v>2</v>
      </c>
      <c r="BP33" s="56"/>
      <c r="BQ33" s="56"/>
      <c r="BR33" s="56"/>
      <c r="BS33" s="80">
        <v>2</v>
      </c>
      <c r="BT33" s="56" cm="1">
        <f t="array" ref="BT33">IF(SUM(BM33:BS33)=0,"N/A",_xlfn.IFS(AND((SUM(BM33:BN33)&gt;0),(SUM(BO33:BS33)&gt;0)),ROUND((($BM$3*MAX(BM33:BN33))+($BO$3*MAX(BO33:BS33))),0),AND(OR(BM33:BN33=0,ISERROR(BM33:BN33)),(SUM(BO33:BS33)&gt;0)), MAX(BO33:BS33),AND((SUM(BO33:BS33)=0),(SUM(BM33:BN33)&gt;0)),MAX(BM33:BN33)))</f>
        <v>4</v>
      </c>
      <c r="BU33" s="56" t="str" cm="1">
        <f t="array" ref="BU33">IF(OR(AR33="N/A", BT33="N/A"), "", INDEX([3]Methodology!$D$3:$H$7,'Master All_TRR_TS'!AR117,'Master All_TRR_TS'!BT117))</f>
        <v>D</v>
      </c>
      <c r="BV33" s="56" t="s">
        <v>404</v>
      </c>
      <c r="BW33" s="56" t="str">
        <f t="shared" si="8"/>
        <v>Yes</v>
      </c>
      <c r="BX33" s="56"/>
      <c r="BY33" s="56"/>
      <c r="BZ33" s="56" t="e">
        <f>IF(COUNT(AR33,BT33)=2,(IF(AND(AR33&gt;=3,#REF!&gt;=3),"Y","")),"")</f>
        <v>#REF!</v>
      </c>
      <c r="CA33" s="56"/>
      <c r="CB33" s="56" t="str">
        <f>IF(Risk_Assessment6[[#This Row],[Stockpiles]]="Spoil / Waste", "Y", "")</f>
        <v/>
      </c>
      <c r="CC33" s="56" t="str">
        <f>IF(Risk_Assessment6[[#This Row],[Off-site Drainage Discharge (Y/N)]]="Yes", "Y", "")</f>
        <v/>
      </c>
      <c r="CD33" s="56"/>
      <c r="CE33" s="56"/>
      <c r="CF33" s="56"/>
      <c r="CG33" s="56"/>
      <c r="CH33" s="56"/>
      <c r="CI33" s="56"/>
      <c r="CJ33" s="56"/>
      <c r="CK33" s="56"/>
      <c r="CL33" s="56"/>
      <c r="CM33" s="56"/>
      <c r="CN33" s="56">
        <v>2</v>
      </c>
      <c r="CO33" s="56">
        <v>1</v>
      </c>
      <c r="CP33" s="56">
        <v>2</v>
      </c>
      <c r="CQ33" s="88">
        <v>3</v>
      </c>
      <c r="CR33" s="57">
        <f t="shared" si="7"/>
        <v>1</v>
      </c>
      <c r="CS33" s="56">
        <f t="shared" si="4"/>
        <v>1</v>
      </c>
      <c r="CT33" s="56" t="e">
        <v>#N/A</v>
      </c>
      <c r="CU33" s="56" t="e">
        <v>#N/A</v>
      </c>
      <c r="CV33" s="79" t="e">
        <f t="shared" si="5"/>
        <v>#N/A</v>
      </c>
      <c r="CW33" s="56" t="e">
        <f t="shared" si="6"/>
        <v>#N/A</v>
      </c>
      <c r="CX33" s="78" t="e">
        <v>#N/A</v>
      </c>
      <c r="CY33" s="56" t="s">
        <v>268</v>
      </c>
      <c r="CZ33" s="78" t="e">
        <v>#N/A</v>
      </c>
      <c r="DA33" s="78" t="e">
        <v>#N/A</v>
      </c>
      <c r="DB33" s="78" t="e">
        <v>#N/A</v>
      </c>
      <c r="DC33" s="56"/>
      <c r="DD33" s="78" t="e">
        <v>#N/A</v>
      </c>
      <c r="DE33" s="78" t="e">
        <v>#N/A</v>
      </c>
      <c r="DF33" s="78" t="e">
        <v>#N/A</v>
      </c>
      <c r="DG33" s="78" t="e">
        <v>#N/A</v>
      </c>
      <c r="DH33" s="78" t="e">
        <v>#N/A</v>
      </c>
      <c r="DI33" s="78" t="e">
        <v>#N/A</v>
      </c>
      <c r="DJ33" s="78" t="e">
        <v>#N/A</v>
      </c>
      <c r="DK33" s="78" t="e">
        <v>#N/A</v>
      </c>
      <c r="DL33" s="78" t="e">
        <v>#N/A</v>
      </c>
      <c r="DM33" s="78" t="e">
        <v>#N/A</v>
      </c>
      <c r="DN33" s="78" t="e">
        <v>#N/A</v>
      </c>
      <c r="DO33" s="78" t="e">
        <v>#N/A</v>
      </c>
      <c r="DP33" s="78" t="e">
        <v>#N/A</v>
      </c>
      <c r="DQ33" s="78" t="e">
        <v>#N/A</v>
      </c>
      <c r="DR33" s="56"/>
      <c r="DS33" s="56"/>
      <c r="DT33" s="56"/>
      <c r="DU33" s="44" t="s">
        <v>268</v>
      </c>
      <c r="DV33" s="44" t="s">
        <v>277</v>
      </c>
      <c r="DW33" s="44" t="s">
        <v>278</v>
      </c>
      <c r="DX33" s="77" t="s">
        <v>278</v>
      </c>
      <c r="DZ33" s="86"/>
      <c r="EA33" s="74"/>
      <c r="EB33" s="85"/>
      <c r="EC33" s="72"/>
      <c r="ED33" s="317"/>
      <c r="EE33" s="187"/>
      <c r="EF33" s="69"/>
      <c r="EG33" s="69"/>
      <c r="EH33" s="69"/>
      <c r="EI33" s="69"/>
      <c r="EJ33" s="69"/>
      <c r="EK33" s="69"/>
      <c r="EL33" s="69"/>
      <c r="EM33" s="69"/>
      <c r="EN33" s="69"/>
      <c r="EO33" s="69"/>
      <c r="EP33" s="69"/>
      <c r="EQ33" s="69"/>
      <c r="ER33" s="69"/>
      <c r="ES33" s="69"/>
      <c r="ET33" s="69"/>
      <c r="EU33" s="69"/>
      <c r="EV33" s="307" t="s">
        <v>1</v>
      </c>
      <c r="EW33" s="68"/>
    </row>
    <row r="34" spans="1:153" s="44" customFormat="1" x14ac:dyDescent="0.35">
      <c r="A34" s="44" t="s">
        <v>337</v>
      </c>
      <c r="B34" s="42" t="s">
        <v>498</v>
      </c>
      <c r="C34" s="42" t="s">
        <v>499</v>
      </c>
      <c r="D34" s="42"/>
      <c r="E34" s="44" t="s">
        <v>500</v>
      </c>
      <c r="F34" s="44" t="s">
        <v>501</v>
      </c>
      <c r="G34" s="44">
        <v>-36.807667000000002</v>
      </c>
      <c r="H34" s="44">
        <v>144.25483299999999</v>
      </c>
      <c r="I34" s="44" t="s">
        <v>278</v>
      </c>
      <c r="J34" s="44" t="s">
        <v>278</v>
      </c>
      <c r="K34" s="44" t="s">
        <v>297</v>
      </c>
      <c r="L34" s="44" t="s">
        <v>283</v>
      </c>
      <c r="M34" s="44" t="s">
        <v>502</v>
      </c>
      <c r="N34" s="78" t="s">
        <v>285</v>
      </c>
      <c r="O34" s="78">
        <v>44147</v>
      </c>
      <c r="P34" s="78" t="s">
        <v>298</v>
      </c>
      <c r="Q34" s="78" t="s">
        <v>270</v>
      </c>
      <c r="R34" s="78"/>
      <c r="S34" s="96"/>
      <c r="T34" s="96"/>
      <c r="U34" s="78"/>
      <c r="V34" s="96"/>
      <c r="W34" s="96"/>
      <c r="X34" s="96"/>
      <c r="Y34" s="78"/>
      <c r="Z34" s="56">
        <f t="shared" si="0"/>
        <v>2</v>
      </c>
      <c r="AA34" s="94"/>
      <c r="AB34" s="94"/>
      <c r="AC34" s="56"/>
      <c r="AD34" s="56"/>
      <c r="AE34" s="56"/>
      <c r="AF34" s="56"/>
      <c r="AG34" s="56">
        <v>2</v>
      </c>
      <c r="AH34" s="56"/>
      <c r="AI34">
        <v>1</v>
      </c>
      <c r="AJ34">
        <v>1</v>
      </c>
      <c r="AK34">
        <v>4</v>
      </c>
      <c r="AL34">
        <v>5</v>
      </c>
      <c r="AM34">
        <f t="shared" si="1"/>
        <v>5</v>
      </c>
      <c r="AN34" s="57" cm="1">
        <f t="array" ref="AN34">IF(OR(AJ34="0",AM34="0"),"",INDEX('[3]Oil Matrix'!$D$6:$H$10,'Master All_TRR_TS'!AM34,'Master All_TRR_TS'!AJ34))</f>
        <v>3</v>
      </c>
      <c r="AO34">
        <f t="shared" si="2"/>
        <v>1</v>
      </c>
      <c r="AP34"/>
      <c r="AQ34" s="56" t="s">
        <v>342</v>
      </c>
      <c r="AR34" s="56">
        <f>MAX(Risk_Assessment6[[#This Row],[2) Oil Leak Condition]:[3b) Oil/water separator and shut off valve]])</f>
        <v>5</v>
      </c>
      <c r="AS34" s="44" t="s">
        <v>269</v>
      </c>
      <c r="AT34" s="44" t="s">
        <v>269</v>
      </c>
      <c r="AU34" s="44" t="s">
        <v>270</v>
      </c>
      <c r="AV34" s="44" t="s">
        <v>269</v>
      </c>
      <c r="AW34" s="44" t="s">
        <v>269</v>
      </c>
      <c r="AX34" s="82" t="s">
        <v>269</v>
      </c>
      <c r="AY34" s="82" t="s">
        <v>269</v>
      </c>
      <c r="AZ34" s="81" t="s">
        <v>269</v>
      </c>
      <c r="BE34" s="81"/>
      <c r="BF34" s="81" t="s">
        <v>276</v>
      </c>
      <c r="BM34" s="56" cm="1">
        <f t="array" ref="BM34">MAX(IF(ISBLANK(AS34:BL34),"",VLOOKUP(AS34:BL34,'[3]Impact Factor'!B:D,2,FALSE)))</f>
        <v>2</v>
      </c>
      <c r="BN34" s="56" cm="1">
        <f t="array" ref="BN34">MAX(IF(ISBLANK(AS34:BL34),"",VLOOKUP(AS34:BL34,'[3]Impact Factor'!B:D,3,FALSE)))</f>
        <v>2</v>
      </c>
      <c r="BO34" s="56">
        <v>3</v>
      </c>
      <c r="BP34" s="56"/>
      <c r="BQ34" s="56"/>
      <c r="BR34" s="56"/>
      <c r="BS34" s="80">
        <v>1</v>
      </c>
      <c r="BT34" s="56" cm="1">
        <f t="array" ref="BT34">IF(SUM(BM34:BS34)=0,"N/A",_xlfn.IFS(AND((SUM(BM34:BN34)&gt;0),(SUM(BO34:BS34)&gt;0)),ROUND((($BM$3*MAX(BM34:BN34))+($BO$3*MAX(BO34:BS34))),0),AND(OR(BM34:BN34=0,ISERROR(BM34:BN34)),(SUM(BO34:BS34)&gt;0)), MAX(BO34:BS34),AND((SUM(BO34:BS34)=0),(SUM(BM34:BN34)&gt;0)),MAX(BM34:BN34)))</f>
        <v>2</v>
      </c>
      <c r="BU34" s="56" t="str" cm="1">
        <f t="array" ref="BU34">IF(OR(AR34="N/A", BT34="N/A"), "", INDEX([3]Methodology!$D$3:$H$7,'Master All_TRR_TS'!AR260,'Master All_TRR_TS'!BT260))</f>
        <v>B</v>
      </c>
      <c r="BV34" s="56" t="s">
        <v>352</v>
      </c>
      <c r="BW34" s="56" t="str">
        <f t="shared" si="8"/>
        <v>No</v>
      </c>
      <c r="BX34" s="56"/>
      <c r="BY34" s="56"/>
      <c r="BZ34" s="56" t="e">
        <f>IF(COUNT(AR34,BT34)=2,(IF(AND(AR34&gt;=3,#REF!&gt;=3),"Y","")),"")</f>
        <v>#REF!</v>
      </c>
      <c r="CA34" s="56"/>
      <c r="CB34" s="56" t="str">
        <f>IF(Risk_Assessment6[[#This Row],[Stockpiles]]="Spoil / Waste", "Y", "")</f>
        <v/>
      </c>
      <c r="CC34" s="56" t="str">
        <f>IF(Risk_Assessment6[[#This Row],[Off-site Drainage Discharge (Y/N)]]="Yes", "Y", "")</f>
        <v/>
      </c>
      <c r="CD34" s="56"/>
      <c r="CE34" s="56"/>
      <c r="CF34" s="56"/>
      <c r="CG34" s="56"/>
      <c r="CH34" s="56"/>
      <c r="CI34" s="56"/>
      <c r="CJ34" s="56"/>
      <c r="CK34" s="56"/>
      <c r="CL34" s="56"/>
      <c r="CM34" s="56"/>
      <c r="CN34" s="80">
        <v>1</v>
      </c>
      <c r="CO34" s="80">
        <v>1</v>
      </c>
      <c r="CP34" s="56">
        <v>4</v>
      </c>
      <c r="CQ34" s="80">
        <v>1</v>
      </c>
      <c r="CR34" s="57">
        <f t="shared" si="7"/>
        <v>1</v>
      </c>
      <c r="CS34" s="56">
        <f t="shared" si="4"/>
        <v>1</v>
      </c>
      <c r="CT34" s="56" t="e">
        <v>#N/A</v>
      </c>
      <c r="CU34" s="56" t="e">
        <v>#N/A</v>
      </c>
      <c r="CV34" s="79" t="e">
        <f t="shared" si="5"/>
        <v>#N/A</v>
      </c>
      <c r="CW34" s="56" t="e">
        <f t="shared" si="6"/>
        <v>#N/A</v>
      </c>
      <c r="CX34" s="78" t="e">
        <v>#N/A</v>
      </c>
      <c r="CY34" s="56" t="s">
        <v>268</v>
      </c>
      <c r="CZ34" s="78" t="e">
        <v>#N/A</v>
      </c>
      <c r="DA34" s="78" t="e">
        <v>#N/A</v>
      </c>
      <c r="DB34" s="78" t="e">
        <v>#N/A</v>
      </c>
      <c r="DC34" s="56"/>
      <c r="DD34" s="78" t="e">
        <v>#N/A</v>
      </c>
      <c r="DE34" s="78" t="e">
        <v>#N/A</v>
      </c>
      <c r="DF34" s="78" t="e">
        <v>#N/A</v>
      </c>
      <c r="DG34" s="78" t="e">
        <v>#N/A</v>
      </c>
      <c r="DH34" s="78" t="e">
        <v>#N/A</v>
      </c>
      <c r="DI34" s="78" t="e">
        <v>#N/A</v>
      </c>
      <c r="DJ34" s="78" t="e">
        <v>#N/A</v>
      </c>
      <c r="DK34" s="78" t="e">
        <v>#N/A</v>
      </c>
      <c r="DL34" s="78" t="e">
        <v>#N/A</v>
      </c>
      <c r="DM34" s="78" t="e">
        <v>#N/A</v>
      </c>
      <c r="DN34" s="78" t="e">
        <v>#N/A</v>
      </c>
      <c r="DO34" s="78" t="e">
        <v>#N/A</v>
      </c>
      <c r="DP34" s="78" t="e">
        <v>#N/A</v>
      </c>
      <c r="DQ34" s="78" t="e">
        <v>#N/A</v>
      </c>
      <c r="DR34" s="56"/>
      <c r="DS34" s="56"/>
      <c r="DT34" s="56"/>
      <c r="DU34" s="44" t="s">
        <v>268</v>
      </c>
      <c r="DV34" s="44" t="s">
        <v>277</v>
      </c>
      <c r="DW34" s="44" t="s">
        <v>278</v>
      </c>
      <c r="DX34" s="77" t="s">
        <v>278</v>
      </c>
      <c r="DZ34" s="86"/>
      <c r="EA34" s="74"/>
      <c r="EB34" s="85"/>
      <c r="EC34" s="72"/>
      <c r="ED34" s="317"/>
      <c r="EE34" s="187"/>
      <c r="EF34" s="69"/>
      <c r="EG34" s="69"/>
      <c r="EH34" s="69"/>
      <c r="EI34" s="69"/>
      <c r="EJ34" s="69"/>
      <c r="EK34" s="69"/>
      <c r="EL34" s="69"/>
      <c r="EM34" s="69"/>
      <c r="EN34" s="69"/>
      <c r="EO34" s="69"/>
      <c r="EP34" s="69"/>
      <c r="EQ34" s="69"/>
      <c r="ER34" s="69"/>
      <c r="ES34" s="69"/>
      <c r="ET34" s="69"/>
      <c r="EU34" s="69"/>
      <c r="EV34" s="307" t="s">
        <v>1</v>
      </c>
      <c r="EW34" s="68"/>
    </row>
    <row r="35" spans="1:153" s="44" customFormat="1" x14ac:dyDescent="0.35">
      <c r="A35" s="44" t="s">
        <v>337</v>
      </c>
      <c r="B35" s="42" t="s">
        <v>503</v>
      </c>
      <c r="C35" s="42" t="s">
        <v>504</v>
      </c>
      <c r="D35" s="42"/>
      <c r="E35" s="44" t="s">
        <v>505</v>
      </c>
      <c r="F35" s="44" t="s">
        <v>506</v>
      </c>
      <c r="G35" s="44">
        <v>-38.405889000000002</v>
      </c>
      <c r="H35" s="44">
        <v>146.63855599999999</v>
      </c>
      <c r="I35" s="44" t="s">
        <v>278</v>
      </c>
      <c r="J35" s="44" t="s">
        <v>278</v>
      </c>
      <c r="K35" s="44" t="s">
        <v>297</v>
      </c>
      <c r="L35" s="44" t="s">
        <v>265</v>
      </c>
      <c r="M35" s="44" t="s">
        <v>284</v>
      </c>
      <c r="N35" s="78" t="s">
        <v>285</v>
      </c>
      <c r="O35" s="78">
        <v>44067</v>
      </c>
      <c r="P35" s="78" t="s">
        <v>371</v>
      </c>
      <c r="Q35" s="78" t="s">
        <v>270</v>
      </c>
      <c r="R35" s="78"/>
      <c r="S35" s="96"/>
      <c r="T35" s="96"/>
      <c r="U35" s="78"/>
      <c r="V35" s="96"/>
      <c r="W35" s="96"/>
      <c r="X35" s="96"/>
      <c r="Y35" s="78"/>
      <c r="Z35" s="56">
        <f t="shared" si="0"/>
        <v>2</v>
      </c>
      <c r="AA35" s="94"/>
      <c r="AB35" s="94"/>
      <c r="AC35" s="56"/>
      <c r="AD35" s="56"/>
      <c r="AE35" s="56"/>
      <c r="AF35" s="56"/>
      <c r="AG35" s="56">
        <v>2</v>
      </c>
      <c r="AH35" s="56"/>
      <c r="AI35">
        <v>1</v>
      </c>
      <c r="AJ35">
        <v>1</v>
      </c>
      <c r="AK35">
        <v>4</v>
      </c>
      <c r="AL35">
        <v>5</v>
      </c>
      <c r="AM35">
        <f t="shared" si="1"/>
        <v>5</v>
      </c>
      <c r="AN35" s="57" cm="1">
        <f t="array" ref="AN35">IF(OR(AJ35="0",AM35="0"),"",INDEX('[3]Oil Matrix'!$D$6:$H$10,'Master All_TRR_TS'!AM35,'Master All_TRR_TS'!AJ35))</f>
        <v>3</v>
      </c>
      <c r="AO35">
        <f t="shared" si="2"/>
        <v>4</v>
      </c>
      <c r="AP35"/>
      <c r="AQ35" s="56" t="s">
        <v>342</v>
      </c>
      <c r="AR35" s="56">
        <f>MAX(Risk_Assessment6[[#This Row],[2) Oil Leak Condition]:[3b) Oil/water separator and shut off valve]])</f>
        <v>5</v>
      </c>
      <c r="AS35" s="44" t="s">
        <v>269</v>
      </c>
      <c r="AT35" s="44" t="s">
        <v>269</v>
      </c>
      <c r="AU35" s="44" t="s">
        <v>270</v>
      </c>
      <c r="AV35" s="44" t="s">
        <v>269</v>
      </c>
      <c r="AW35" s="44" t="s">
        <v>269</v>
      </c>
      <c r="AX35" s="82" t="s">
        <v>269</v>
      </c>
      <c r="AY35" s="82" t="s">
        <v>269</v>
      </c>
      <c r="AZ35" s="81" t="s">
        <v>269</v>
      </c>
      <c r="BE35" s="81"/>
      <c r="BF35" s="81" t="s">
        <v>276</v>
      </c>
      <c r="BM35" s="56" cm="1">
        <f t="array" ref="BM35">MAX(IF(ISBLANK(AS35:BL35),"",VLOOKUP(AS35:BL35,'[3]Impact Factor'!B:D,2,FALSE)))</f>
        <v>2</v>
      </c>
      <c r="BN35" s="56" cm="1">
        <f t="array" ref="BN35">MAX(IF(ISBLANK(AS35:BL35),"",VLOOKUP(AS35:BL35,'[3]Impact Factor'!B:D,3,FALSE)))</f>
        <v>2</v>
      </c>
      <c r="BO35" s="56">
        <v>2</v>
      </c>
      <c r="BP35" s="56"/>
      <c r="BQ35" s="56"/>
      <c r="BR35" s="56"/>
      <c r="BS35" s="80">
        <v>4</v>
      </c>
      <c r="BT35" s="56" cm="1">
        <f t="array" ref="BT35">IF(SUM(BM35:BS35)=0,"N/A",_xlfn.IFS(AND((SUM(BM35:BN35)&gt;0),(SUM(BO35:BS35)&gt;0)),ROUND((($BM$3*MAX(BM35:BN35))+($BO$3*MAX(BO35:BS35))),0),AND(OR(BM35:BN35=0,ISERROR(BM35:BN35)),(SUM(BO35:BS35)&gt;0)), MAX(BO35:BS35),AND((SUM(BO35:BS35)=0),(SUM(BM35:BN35)&gt;0)),MAX(BM35:BN35)))</f>
        <v>2</v>
      </c>
      <c r="BU35" s="56" t="str" cm="1">
        <f t="array" ref="BU35">IF(OR(AR35="N/A", BT35="N/A"), "", INDEX([3]Methodology!$D$3:$H$7,'Master All_TRR_TS'!AR217,'Master All_TRR_TS'!BT217))</f>
        <v>C</v>
      </c>
      <c r="BV35" s="56" t="s">
        <v>352</v>
      </c>
      <c r="BW35" s="56" t="str">
        <f t="shared" si="8"/>
        <v>No</v>
      </c>
      <c r="BX35" s="56"/>
      <c r="BY35" s="56"/>
      <c r="BZ35" s="56" t="e">
        <f>IF(COUNT(AR35,BT35)=2,(IF(AND(AR35&gt;=3,#REF!&gt;=3),"Y","")),"")</f>
        <v>#REF!</v>
      </c>
      <c r="CA35" s="56"/>
      <c r="CB35" s="56" t="str">
        <f>IF(Risk_Assessment6[[#This Row],[Stockpiles]]="Spoil / Waste", "Y", "")</f>
        <v/>
      </c>
      <c r="CC35" s="56" t="str">
        <f>IF(Risk_Assessment6[[#This Row],[Off-site Drainage Discharge (Y/N)]]="Yes", "Y", "")</f>
        <v/>
      </c>
      <c r="CD35" s="56"/>
      <c r="CE35" s="56"/>
      <c r="CF35" s="56"/>
      <c r="CG35" s="56"/>
      <c r="CH35" s="56"/>
      <c r="CI35" s="56"/>
      <c r="CJ35" s="56"/>
      <c r="CK35" s="56"/>
      <c r="CL35" s="56"/>
      <c r="CM35" s="56"/>
      <c r="CN35" s="105" t="s">
        <v>351</v>
      </c>
      <c r="CO35" s="105">
        <v>4</v>
      </c>
      <c r="CP35" s="105">
        <v>1</v>
      </c>
      <c r="CQ35" s="104">
        <v>1</v>
      </c>
      <c r="CR35" s="57">
        <f t="shared" si="7"/>
        <v>4</v>
      </c>
      <c r="CS35" s="56">
        <f t="shared" si="4"/>
        <v>4</v>
      </c>
      <c r="CT35" s="56" t="e">
        <v>#N/A</v>
      </c>
      <c r="CU35" s="56" t="e">
        <v>#N/A</v>
      </c>
      <c r="CV35" s="79" t="e">
        <f t="shared" si="5"/>
        <v>#N/A</v>
      </c>
      <c r="CW35" s="56" t="e">
        <f t="shared" si="6"/>
        <v>#N/A</v>
      </c>
      <c r="CX35" s="78" t="e">
        <v>#N/A</v>
      </c>
      <c r="CY35" s="56" t="s">
        <v>268</v>
      </c>
      <c r="CZ35" s="78" t="e">
        <v>#N/A</v>
      </c>
      <c r="DA35" s="78" t="e">
        <v>#N/A</v>
      </c>
      <c r="DB35" s="78" t="e">
        <v>#N/A</v>
      </c>
      <c r="DC35" s="56"/>
      <c r="DD35" s="78" t="e">
        <v>#N/A</v>
      </c>
      <c r="DE35" s="78" t="e">
        <v>#N/A</v>
      </c>
      <c r="DF35" s="78" t="e">
        <v>#N/A</v>
      </c>
      <c r="DG35" s="78" t="e">
        <v>#N/A</v>
      </c>
      <c r="DH35" s="78" t="e">
        <v>#N/A</v>
      </c>
      <c r="DI35" s="78" t="e">
        <v>#N/A</v>
      </c>
      <c r="DJ35" s="78" t="e">
        <v>#N/A</v>
      </c>
      <c r="DK35" s="78" t="e">
        <v>#N/A</v>
      </c>
      <c r="DL35" s="78" t="e">
        <v>#N/A</v>
      </c>
      <c r="DM35" s="78" t="e">
        <v>#N/A</v>
      </c>
      <c r="DN35" s="78" t="e">
        <v>#N/A</v>
      </c>
      <c r="DO35" s="78" t="e">
        <v>#N/A</v>
      </c>
      <c r="DP35" s="78" t="e">
        <v>#N/A</v>
      </c>
      <c r="DQ35" s="78" t="e">
        <v>#N/A</v>
      </c>
      <c r="DR35" s="56"/>
      <c r="DS35" s="56"/>
      <c r="DT35" s="56"/>
      <c r="DU35" s="44" t="s">
        <v>268</v>
      </c>
      <c r="DV35" s="44" t="s">
        <v>277</v>
      </c>
      <c r="DW35" s="44" t="s">
        <v>278</v>
      </c>
      <c r="DX35" s="77" t="s">
        <v>278</v>
      </c>
      <c r="DZ35" s="86"/>
      <c r="EA35" s="74"/>
      <c r="EB35" s="85"/>
      <c r="EC35" s="72"/>
      <c r="ED35" s="317"/>
      <c r="EE35" s="187"/>
      <c r="EF35" s="69"/>
      <c r="EG35" s="69"/>
      <c r="EH35" s="69"/>
      <c r="EI35" s="69"/>
      <c r="EJ35" s="69"/>
      <c r="EK35" s="69"/>
      <c r="EL35" s="69"/>
      <c r="EM35" s="69"/>
      <c r="EN35" s="69"/>
      <c r="EO35" s="69"/>
      <c r="EP35" s="69"/>
      <c r="EQ35" s="69"/>
      <c r="ER35" s="69"/>
      <c r="ES35" s="69"/>
      <c r="ET35" s="69"/>
      <c r="EU35" s="69"/>
      <c r="EV35" s="307" t="s">
        <v>1</v>
      </c>
      <c r="EW35" s="68"/>
    </row>
    <row r="36" spans="1:153" s="44" customFormat="1" x14ac:dyDescent="0.35">
      <c r="A36" s="44" t="s">
        <v>374</v>
      </c>
      <c r="B36" s="44" t="s">
        <v>507</v>
      </c>
      <c r="C36" s="44" t="s">
        <v>508</v>
      </c>
      <c r="D36" s="44" t="s">
        <v>294</v>
      </c>
      <c r="E36" s="44" t="s">
        <v>509</v>
      </c>
      <c r="F36" s="44" t="s">
        <v>510</v>
      </c>
      <c r="G36" s="44">
        <v>-37.865527999999998</v>
      </c>
      <c r="H36" s="44">
        <v>145.25372200000001</v>
      </c>
      <c r="I36" s="44" t="s">
        <v>278</v>
      </c>
      <c r="J36" s="44" t="s">
        <v>278</v>
      </c>
      <c r="K36" s="44" t="s">
        <v>297</v>
      </c>
      <c r="L36" s="44" t="s">
        <v>265</v>
      </c>
      <c r="M36" s="44" t="s">
        <v>284</v>
      </c>
      <c r="N36" s="78" t="s">
        <v>285</v>
      </c>
      <c r="O36" s="78">
        <v>43976</v>
      </c>
      <c r="P36" s="78" t="s">
        <v>298</v>
      </c>
      <c r="Q36" s="78" t="s">
        <v>270</v>
      </c>
      <c r="R36" s="78"/>
      <c r="S36" s="96"/>
      <c r="T36" s="96" t="s">
        <v>382</v>
      </c>
      <c r="U36" s="78"/>
      <c r="V36" s="96"/>
      <c r="W36" s="96"/>
      <c r="X36" s="96"/>
      <c r="Y36" s="78"/>
      <c r="Z36" s="56">
        <f t="shared" si="0"/>
        <v>5</v>
      </c>
      <c r="AA36" s="94">
        <v>22</v>
      </c>
      <c r="AB36" s="94"/>
      <c r="AC36" s="56"/>
      <c r="AD36" s="56"/>
      <c r="AE36" s="56"/>
      <c r="AF36" s="56"/>
      <c r="AG36" s="56">
        <v>4</v>
      </c>
      <c r="AH36" s="56"/>
      <c r="AI36">
        <v>3</v>
      </c>
      <c r="AJ36">
        <v>2</v>
      </c>
      <c r="AK36">
        <v>4</v>
      </c>
      <c r="AL36">
        <v>2</v>
      </c>
      <c r="AM36">
        <f t="shared" si="1"/>
        <v>4</v>
      </c>
      <c r="AN36" s="57" cm="1">
        <f t="array" ref="AN36">IF(OR(AJ36="0",AM36="0"),"",INDEX('[3]Oil Matrix'!$D$6:$H$10,'Master All_TRR_TS'!AM36,'Master All_TRR_TS'!AJ36))</f>
        <v>3</v>
      </c>
      <c r="AO36">
        <f t="shared" si="2"/>
        <v>1</v>
      </c>
      <c r="AP36"/>
      <c r="AQ36" s="56" t="s">
        <v>497</v>
      </c>
      <c r="AR36" s="56">
        <f>MAX(Risk_Assessment6[[#This Row],[2) Oil Leak Condition]:[3b) Oil/water separator and shut off valve]])</f>
        <v>4</v>
      </c>
      <c r="AS36" s="44" t="s">
        <v>304</v>
      </c>
      <c r="AT36" s="44" t="s">
        <v>305</v>
      </c>
      <c r="AU36" s="44" t="s">
        <v>270</v>
      </c>
      <c r="AV36" s="44" t="s">
        <v>269</v>
      </c>
      <c r="AW36" s="44" t="s">
        <v>306</v>
      </c>
      <c r="AX36" s="82" t="s">
        <v>269</v>
      </c>
      <c r="AY36" s="44" t="s">
        <v>269</v>
      </c>
      <c r="AZ36" s="81" t="s">
        <v>269</v>
      </c>
      <c r="BA36" s="44" t="s">
        <v>269</v>
      </c>
      <c r="BE36" s="81"/>
      <c r="BF36" s="81" t="s">
        <v>276</v>
      </c>
      <c r="BM36" s="56" cm="1">
        <f t="array" ref="BM36">MAX(IF(ISBLANK(AS36:BL36),"",VLOOKUP(AS36:BL36,'[3]Impact Factor'!B:D,2,FALSE)))</f>
        <v>4</v>
      </c>
      <c r="BN36" s="56" cm="1">
        <f t="array" ref="BN36">MAX(IF(ISBLANK(AS36:BL36),"",VLOOKUP(AS36:BL36,'[3]Impact Factor'!B:D,3,FALSE)))</f>
        <v>4</v>
      </c>
      <c r="BO36" s="56">
        <v>5</v>
      </c>
      <c r="BP36" s="56" t="s">
        <v>276</v>
      </c>
      <c r="BQ36" s="56">
        <v>5</v>
      </c>
      <c r="BR36" s="56" t="s">
        <v>276</v>
      </c>
      <c r="BS36" s="88">
        <v>3</v>
      </c>
      <c r="BT36" s="56" cm="1">
        <f t="array" ref="BT36">IF(SUM(BM36:BS36)=0,"N/A",_xlfn.IFS(AND((SUM(BM36:BN36)&gt;0),(SUM(BO36:BS36)&gt;0)),ROUND((($BM$3*MAX(BM36:BN36))+($BO$3*MAX(BO36:BS36))),0),AND(OR(BM36:BN36=0,ISERROR(BM36:BN36)),(SUM(BO36:BS36)&gt;0)), MAX(BO36:BS36),AND((SUM(BO36:BS36)=0),(SUM(BM36:BN36)&gt;0)),MAX(BM36:BN36)))</f>
        <v>4</v>
      </c>
      <c r="BU36" s="56" t="str" cm="1">
        <f t="array" ref="BU36">IF(OR(AR36="N/A", BT36="N/A"), "", INDEX([3]Methodology!$D$3:$H$7,'Master All_TRR_TS'!AR54,'Master All_TRR_TS'!BT54))</f>
        <v>C</v>
      </c>
      <c r="BV36" s="56" t="s">
        <v>404</v>
      </c>
      <c r="BW36" s="56" t="str">
        <f t="shared" si="8"/>
        <v>Yes</v>
      </c>
      <c r="BX36" s="56" t="s">
        <v>310</v>
      </c>
      <c r="BY36" s="56"/>
      <c r="BZ36" s="56" t="e">
        <f>IF(COUNT(AR36,BT36)=2,(IF(AND(AR36&gt;=3,#REF!&gt;=3),"Y","")),"")</f>
        <v>#REF!</v>
      </c>
      <c r="CA36" s="56" t="s">
        <v>511</v>
      </c>
      <c r="CB36" s="56" t="str">
        <f>IF(Risk_Assessment6[[#This Row],[Stockpiles]]="Spoil / Waste", "Y", "")</f>
        <v/>
      </c>
      <c r="CC36" s="56" t="str">
        <f>IF(Risk_Assessment6[[#This Row],[Off-site Drainage Discharge (Y/N)]]="Yes", "Y", "")</f>
        <v/>
      </c>
      <c r="CD36" s="89" t="s">
        <v>390</v>
      </c>
      <c r="CE36" s="56"/>
      <c r="CF36" s="56"/>
      <c r="CG36" s="56"/>
      <c r="CH36" s="56"/>
      <c r="CI36" s="56"/>
      <c r="CJ36" s="56" t="s">
        <v>382</v>
      </c>
      <c r="CK36" s="56"/>
      <c r="CL36" s="56"/>
      <c r="CM36" s="56"/>
      <c r="CN36" s="80">
        <v>1</v>
      </c>
      <c r="CO36" s="80">
        <v>1</v>
      </c>
      <c r="CP36" s="80">
        <v>1</v>
      </c>
      <c r="CQ36" s="80">
        <v>1</v>
      </c>
      <c r="CR36" s="57">
        <f t="shared" si="7"/>
        <v>1</v>
      </c>
      <c r="CS36" s="56">
        <f t="shared" si="4"/>
        <v>1</v>
      </c>
      <c r="CT36" s="56" t="e">
        <v>#N/A</v>
      </c>
      <c r="CU36" s="56" t="e">
        <v>#N/A</v>
      </c>
      <c r="CV36" s="79" t="e">
        <f t="shared" si="5"/>
        <v>#N/A</v>
      </c>
      <c r="CW36" s="56" t="e">
        <f t="shared" si="6"/>
        <v>#N/A</v>
      </c>
      <c r="CX36" s="78" t="e">
        <v>#N/A</v>
      </c>
      <c r="CY36" s="56" t="s">
        <v>268</v>
      </c>
      <c r="CZ36" s="78" t="e">
        <v>#N/A</v>
      </c>
      <c r="DA36" s="78" t="e">
        <v>#N/A</v>
      </c>
      <c r="DB36" s="78" t="e">
        <v>#N/A</v>
      </c>
      <c r="DC36" s="56"/>
      <c r="DD36" s="78" t="e">
        <v>#N/A</v>
      </c>
      <c r="DE36" s="78" t="e">
        <v>#N/A</v>
      </c>
      <c r="DF36" s="78" t="e">
        <v>#N/A</v>
      </c>
      <c r="DG36" s="78" t="e">
        <v>#N/A</v>
      </c>
      <c r="DH36" s="78" t="e">
        <v>#N/A</v>
      </c>
      <c r="DI36" s="78" t="e">
        <v>#N/A</v>
      </c>
      <c r="DJ36" s="78" t="e">
        <v>#N/A</v>
      </c>
      <c r="DK36" s="78" t="e">
        <v>#N/A</v>
      </c>
      <c r="DL36" s="78" t="e">
        <v>#N/A</v>
      </c>
      <c r="DM36" s="78" t="e">
        <v>#N/A</v>
      </c>
      <c r="DN36" s="78" t="e">
        <v>#N/A</v>
      </c>
      <c r="DO36" s="78" t="e">
        <v>#N/A</v>
      </c>
      <c r="DP36" s="78" t="e">
        <v>#N/A</v>
      </c>
      <c r="DQ36" s="78" t="e">
        <v>#N/A</v>
      </c>
      <c r="DR36" s="56"/>
      <c r="DS36" s="56"/>
      <c r="DT36" s="56"/>
      <c r="DU36" s="44" t="s">
        <v>268</v>
      </c>
      <c r="DV36" s="44" t="s">
        <v>277</v>
      </c>
      <c r="DW36" s="44" t="s">
        <v>278</v>
      </c>
      <c r="DX36" s="77" t="s">
        <v>278</v>
      </c>
      <c r="DZ36" s="86"/>
      <c r="EA36" s="74"/>
      <c r="EB36" s="85"/>
      <c r="EC36" s="72"/>
      <c r="ED36" s="317"/>
      <c r="EE36" s="187"/>
      <c r="EF36" s="69"/>
      <c r="EG36" s="69"/>
      <c r="EH36" s="69"/>
      <c r="EI36" s="69"/>
      <c r="EJ36" s="69"/>
      <c r="EK36" s="69"/>
      <c r="EL36" s="69"/>
      <c r="EM36" s="69"/>
      <c r="EN36" s="69"/>
      <c r="EO36" s="69"/>
      <c r="EP36" s="69"/>
      <c r="EQ36" s="69"/>
      <c r="ER36" s="69"/>
      <c r="ES36" s="69"/>
      <c r="ET36" s="69"/>
      <c r="EU36" s="69"/>
      <c r="EV36" s="307" t="s">
        <v>1</v>
      </c>
      <c r="EW36" s="68"/>
    </row>
    <row r="37" spans="1:153" s="44" customFormat="1" x14ac:dyDescent="0.35">
      <c r="A37" s="44" t="s">
        <v>374</v>
      </c>
      <c r="B37" s="42" t="s">
        <v>512</v>
      </c>
      <c r="C37" s="44" t="s">
        <v>513</v>
      </c>
      <c r="D37" s="44" t="s">
        <v>424</v>
      </c>
      <c r="E37" s="44" t="s">
        <v>514</v>
      </c>
      <c r="F37" s="44" t="s">
        <v>515</v>
      </c>
      <c r="G37" s="44">
        <v>-36.726166999999997</v>
      </c>
      <c r="H37" s="44">
        <v>146.97013899999999</v>
      </c>
      <c r="I37" s="44" t="s">
        <v>278</v>
      </c>
      <c r="J37" s="44" t="s">
        <v>278</v>
      </c>
      <c r="K37" s="44" t="s">
        <v>297</v>
      </c>
      <c r="L37" s="44" t="s">
        <v>265</v>
      </c>
      <c r="M37" s="78">
        <v>44027</v>
      </c>
      <c r="N37" s="78" t="s">
        <v>285</v>
      </c>
      <c r="O37" s="78">
        <v>44029</v>
      </c>
      <c r="P37" s="78" t="s">
        <v>415</v>
      </c>
      <c r="Q37" s="78" t="s">
        <v>270</v>
      </c>
      <c r="R37" s="78"/>
      <c r="S37" s="96"/>
      <c r="T37" s="96"/>
      <c r="U37" s="78"/>
      <c r="V37" s="96"/>
      <c r="W37" s="96"/>
      <c r="X37" s="96"/>
      <c r="Y37" s="78"/>
      <c r="Z37" s="56">
        <f t="shared" si="0"/>
        <v>2</v>
      </c>
      <c r="AA37" s="94">
        <v>11</v>
      </c>
      <c r="AB37" s="94"/>
      <c r="AC37" s="56"/>
      <c r="AD37" s="56"/>
      <c r="AE37" s="56"/>
      <c r="AF37" s="56"/>
      <c r="AG37" s="56">
        <v>2</v>
      </c>
      <c r="AH37" s="56"/>
      <c r="AI37">
        <v>2</v>
      </c>
      <c r="AJ37">
        <v>1</v>
      </c>
      <c r="AK37">
        <v>1</v>
      </c>
      <c r="AL37">
        <v>1</v>
      </c>
      <c r="AM37">
        <f t="shared" si="1"/>
        <v>1</v>
      </c>
      <c r="AN37" s="57" cm="1">
        <f t="array" ref="AN37">IF(OR(AJ37="0",AM37="0"),"",INDEX('[3]Oil Matrix'!$D$6:$H$10,'Master All_TRR_TS'!AM37,'Master All_TRR_TS'!AJ37))</f>
        <v>1</v>
      </c>
      <c r="AO37">
        <f t="shared" ref="AO37:AO68" si="9">CS37</f>
        <v>1</v>
      </c>
      <c r="AP37"/>
      <c r="AQ37" s="56" t="s">
        <v>303</v>
      </c>
      <c r="AR37" s="56">
        <f>MAX(Risk_Assessment6[[#This Row],[2) Oil Leak Condition]:[3b) Oil/water separator and shut off valve]])</f>
        <v>1</v>
      </c>
      <c r="AS37" s="44" t="s">
        <v>304</v>
      </c>
      <c r="AT37" s="82" t="s">
        <v>269</v>
      </c>
      <c r="AU37" s="44" t="s">
        <v>270</v>
      </c>
      <c r="AV37" s="44" t="s">
        <v>269</v>
      </c>
      <c r="AW37" s="44" t="s">
        <v>269</v>
      </c>
      <c r="AX37" s="82"/>
      <c r="AZ37" s="81" t="s">
        <v>269</v>
      </c>
      <c r="BE37" s="81"/>
      <c r="BF37" s="81" t="s">
        <v>276</v>
      </c>
      <c r="BM37" s="56" cm="1">
        <f t="array" ref="BM37">MAX(IF(ISBLANK(AS37:BL37),"",VLOOKUP(AS37:BL37,'[3]Impact Factor'!B:D,2,FALSE)))</f>
        <v>2</v>
      </c>
      <c r="BN37" s="56" cm="1">
        <f t="array" ref="BN37">MAX(IF(ISBLANK(AS37:BL37),"",VLOOKUP(AS37:BL37,'[3]Impact Factor'!B:D,3,FALSE)))</f>
        <v>2</v>
      </c>
      <c r="BO37" s="56">
        <v>5</v>
      </c>
      <c r="BP37" s="56"/>
      <c r="BQ37" s="56"/>
      <c r="BR37" s="56"/>
      <c r="BS37" s="80">
        <v>1</v>
      </c>
      <c r="BT37" s="56" cm="1">
        <f t="array" ref="BT37">IF(SUM(BM37:BS37)=0,"N/A",_xlfn.IFS(AND((SUM(BM37:BN37)&gt;0),(SUM(BO37:BS37)&gt;0)),ROUND((($BM$3*MAX(BM37:BN37))+($BO$3*MAX(BO37:BS37))),0),AND(OR(BM37:BN37=0,ISERROR(BM37:BN37)),(SUM(BO37:BS37)&gt;0)), MAX(BO37:BS37),AND((SUM(BO37:BS37)=0),(SUM(BM37:BN37)&gt;0)),MAX(BM37:BN37)))</f>
        <v>3</v>
      </c>
      <c r="BU37" s="56" t="str" cm="1">
        <f t="array" ref="BU37">IF(OR(AR37="N/A", BT37="N/A"), "", INDEX([3]Methodology!$D$3:$H$7,'Master All_TRR_TS'!AR128,'Master All_TRR_TS'!BT128))</f>
        <v>B</v>
      </c>
      <c r="BV37" s="56" t="s">
        <v>271</v>
      </c>
      <c r="BW37" s="56" t="str">
        <f t="shared" si="8"/>
        <v>No</v>
      </c>
      <c r="BX37" s="56"/>
      <c r="BY37" s="56"/>
      <c r="BZ37" s="56" t="e">
        <f>IF(COUNT(AR37,BT37)=2,(IF(AND(AR37&gt;=3,#REF!&gt;=3),"Y","")),"")</f>
        <v>#REF!</v>
      </c>
      <c r="CA37" s="56"/>
      <c r="CB37" s="56" t="str">
        <f>IF(Risk_Assessment6[[#This Row],[Stockpiles]]="Spoil / Waste", "Y", "")</f>
        <v/>
      </c>
      <c r="CC37" s="56" t="str">
        <f>IF(Risk_Assessment6[[#This Row],[Off-site Drainage Discharge (Y/N)]]="Yes", "Y", "")</f>
        <v/>
      </c>
      <c r="CD37" s="56"/>
      <c r="CE37" s="56" t="s">
        <v>270</v>
      </c>
      <c r="CF37" s="56" t="s">
        <v>433</v>
      </c>
      <c r="CG37" s="56"/>
      <c r="CH37" s="56"/>
      <c r="CI37" s="56"/>
      <c r="CJ37" s="56"/>
      <c r="CK37" s="56"/>
      <c r="CL37" s="56"/>
      <c r="CM37" s="56"/>
      <c r="CN37" s="80">
        <v>1</v>
      </c>
      <c r="CO37" s="80">
        <v>1</v>
      </c>
      <c r="CP37" s="80">
        <v>1</v>
      </c>
      <c r="CQ37" s="80">
        <v>1</v>
      </c>
      <c r="CR37" s="57">
        <f t="shared" si="7"/>
        <v>1</v>
      </c>
      <c r="CS37" s="56">
        <f t="shared" si="4"/>
        <v>1</v>
      </c>
      <c r="CT37" s="56" t="e">
        <v>#N/A</v>
      </c>
      <c r="CU37" s="56" t="e">
        <v>#N/A</v>
      </c>
      <c r="CV37" s="79" t="e">
        <f t="shared" ref="CV37:CV68" si="10">AVERAGE(CT37:CU37)</f>
        <v>#N/A</v>
      </c>
      <c r="CW37" s="56" t="e">
        <f t="shared" ref="CW37:CW68" si="11">ROUND(CV37,0)</f>
        <v>#N/A</v>
      </c>
      <c r="CX37" s="78" t="e">
        <v>#N/A</v>
      </c>
      <c r="CY37" s="56" t="s">
        <v>268</v>
      </c>
      <c r="CZ37" s="78" t="e">
        <v>#N/A</v>
      </c>
      <c r="DA37" s="78" t="e">
        <v>#N/A</v>
      </c>
      <c r="DB37" s="78" t="e">
        <v>#N/A</v>
      </c>
      <c r="DC37" s="56"/>
      <c r="DD37" s="78" t="e">
        <v>#N/A</v>
      </c>
      <c r="DE37" s="78" t="e">
        <v>#N/A</v>
      </c>
      <c r="DF37" s="78" t="e">
        <v>#N/A</v>
      </c>
      <c r="DG37" s="78" t="e">
        <v>#N/A</v>
      </c>
      <c r="DH37" s="78" t="e">
        <v>#N/A</v>
      </c>
      <c r="DI37" s="78" t="e">
        <v>#N/A</v>
      </c>
      <c r="DJ37" s="78" t="e">
        <v>#N/A</v>
      </c>
      <c r="DK37" s="78" t="e">
        <v>#N/A</v>
      </c>
      <c r="DL37" s="78" t="e">
        <v>#N/A</v>
      </c>
      <c r="DM37" s="78" t="e">
        <v>#N/A</v>
      </c>
      <c r="DN37" s="78" t="e">
        <v>#N/A</v>
      </c>
      <c r="DO37" s="78" t="e">
        <v>#N/A</v>
      </c>
      <c r="DP37" s="78" t="e">
        <v>#N/A</v>
      </c>
      <c r="DQ37" s="78" t="e">
        <v>#N/A</v>
      </c>
      <c r="DR37" s="56"/>
      <c r="DS37" s="56"/>
      <c r="DT37" s="56"/>
      <c r="DU37" s="44" t="s">
        <v>268</v>
      </c>
      <c r="DV37" s="44" t="s">
        <v>277</v>
      </c>
      <c r="DW37" s="44" t="s">
        <v>278</v>
      </c>
      <c r="DX37" s="77" t="s">
        <v>278</v>
      </c>
      <c r="DZ37" s="86"/>
      <c r="EA37" s="74"/>
      <c r="EB37" s="85"/>
      <c r="EC37" s="72"/>
      <c r="ED37" s="317"/>
      <c r="EE37" s="187"/>
      <c r="EF37" s="69"/>
      <c r="EG37" s="69"/>
      <c r="EH37" s="69"/>
      <c r="EI37" s="69"/>
      <c r="EJ37" s="69"/>
      <c r="EK37" s="69"/>
      <c r="EL37" s="69"/>
      <c r="EM37" s="69"/>
      <c r="EN37" s="69"/>
      <c r="EO37" s="69"/>
      <c r="EP37" s="69"/>
      <c r="EQ37" s="69"/>
      <c r="ER37" s="69"/>
      <c r="ES37" s="69"/>
      <c r="ET37" s="69"/>
      <c r="EU37" s="69"/>
      <c r="EV37" s="307" t="s">
        <v>1</v>
      </c>
      <c r="EW37" s="68"/>
    </row>
    <row r="38" spans="1:153" s="44" customFormat="1" x14ac:dyDescent="0.35">
      <c r="A38" s="44" t="s">
        <v>257</v>
      </c>
      <c r="B38" s="44" t="s">
        <v>516</v>
      </c>
      <c r="C38" s="42" t="s">
        <v>517</v>
      </c>
      <c r="D38" s="42"/>
      <c r="E38" s="44" t="s">
        <v>518</v>
      </c>
      <c r="F38" s="44" t="s">
        <v>519</v>
      </c>
      <c r="G38" s="44">
        <v>-37.761111</v>
      </c>
      <c r="H38" s="44">
        <v>145.34702799999999</v>
      </c>
      <c r="I38" s="44" t="s">
        <v>520</v>
      </c>
      <c r="J38" s="44" t="s">
        <v>278</v>
      </c>
      <c r="K38" s="44" t="s">
        <v>264</v>
      </c>
      <c r="L38" s="44" t="s">
        <v>265</v>
      </c>
      <c r="M38" s="44" t="s">
        <v>322</v>
      </c>
      <c r="N38" s="78" t="s">
        <v>285</v>
      </c>
      <c r="O38" s="78">
        <v>44237</v>
      </c>
      <c r="P38" s="78" t="s">
        <v>521</v>
      </c>
      <c r="Q38" s="78" t="s">
        <v>270</v>
      </c>
      <c r="R38" s="78"/>
      <c r="S38" s="96"/>
      <c r="T38" s="96"/>
      <c r="U38" s="78"/>
      <c r="V38" s="96"/>
      <c r="W38" s="96"/>
      <c r="X38" s="96"/>
      <c r="Y38" s="78"/>
      <c r="Z38" s="56">
        <f t="shared" si="0"/>
        <v>2</v>
      </c>
      <c r="AA38" s="94"/>
      <c r="AB38" s="94"/>
      <c r="AC38" s="56"/>
      <c r="AD38" s="56"/>
      <c r="AE38" s="56"/>
      <c r="AF38" s="56"/>
      <c r="AG38" s="56">
        <v>1</v>
      </c>
      <c r="AH38" s="56"/>
      <c r="AI38">
        <v>1</v>
      </c>
      <c r="AJ38">
        <v>1</v>
      </c>
      <c r="AK38">
        <v>4</v>
      </c>
      <c r="AL38">
        <v>5</v>
      </c>
      <c r="AM38">
        <f t="shared" si="1"/>
        <v>5</v>
      </c>
      <c r="AN38" s="57" cm="1">
        <f t="array" ref="AN38">IF(OR(AJ38="0",AM38="0"),"",INDEX('[3]Oil Matrix'!$D$6:$H$10,'Master All_TRR_TS'!AM38,'Master All_TRR_TS'!AJ38))</f>
        <v>3</v>
      </c>
      <c r="AO38">
        <f t="shared" si="9"/>
        <v>4</v>
      </c>
      <c r="AP38"/>
      <c r="AQ38" s="56"/>
      <c r="AR38" s="56">
        <f>MAX(Risk_Assessment6[[#This Row],[2) Oil Leak Condition]:[3b) Oil/water separator and shut off valve]])</f>
        <v>5</v>
      </c>
      <c r="AS38" s="44" t="s">
        <v>269</v>
      </c>
      <c r="AT38" s="44" t="s">
        <v>269</v>
      </c>
      <c r="AU38" s="44" t="s">
        <v>269</v>
      </c>
      <c r="AV38" s="44" t="s">
        <v>269</v>
      </c>
      <c r="AW38" s="44" t="s">
        <v>269</v>
      </c>
      <c r="AX38" s="82" t="s">
        <v>269</v>
      </c>
      <c r="AY38" s="44" t="s">
        <v>269</v>
      </c>
      <c r="AZ38" s="81" t="s">
        <v>269</v>
      </c>
      <c r="BA38" s="44" t="s">
        <v>269</v>
      </c>
      <c r="BE38" s="81"/>
      <c r="BF38" s="81" t="s">
        <v>276</v>
      </c>
      <c r="BM38" s="56" cm="1">
        <f t="array" ref="BM38">MAX(IF(ISBLANK(AS38:BL38),"",VLOOKUP(AS38:BL38,'[3]Impact Factor'!B:D,2,FALSE)))</f>
        <v>1</v>
      </c>
      <c r="BN38" s="56" cm="1">
        <f t="array" ref="BN38">MAX(IF(ISBLANK(AS38:BL38),"",VLOOKUP(AS38:BL38,'[3]Impact Factor'!B:D,3,FALSE)))</f>
        <v>1</v>
      </c>
      <c r="BO38" s="56">
        <v>3</v>
      </c>
      <c r="BP38" s="56"/>
      <c r="BQ38" s="56"/>
      <c r="BR38" s="56"/>
      <c r="BS38" s="80">
        <v>1</v>
      </c>
      <c r="BT38" s="56" cm="1">
        <f t="array" ref="BT38">IF(SUM(BM38:BS38)=0,"N/A",_xlfn.IFS(AND((SUM(BM38:BN38)&gt;0),(SUM(BO38:BS38)&gt;0)),ROUND((($BM$3*MAX(BM38:BN38))+($BO$3*MAX(BO38:BS38))),0),AND(OR(BM38:BN38=0,ISERROR(BM38:BN38)),(SUM(BO38:BS38)&gt;0)), MAX(BO38:BS38),AND((SUM(BO38:BS38)=0),(SUM(BM38:BN38)&gt;0)),MAX(BM38:BN38)))</f>
        <v>1</v>
      </c>
      <c r="BU38" s="56" t="str" cm="1">
        <f t="array" ref="BU38">IF(OR(AR38="N/A", BT38="N/A"), "", INDEX([3]Methodology!$D$3:$H$7,'Master All_TRR_TS'!AR59,'Master All_TRR_TS'!BT59))</f>
        <v>B</v>
      </c>
      <c r="BV38" s="56" t="s">
        <v>352</v>
      </c>
      <c r="BW38" s="56" t="str">
        <f t="shared" si="8"/>
        <v>No</v>
      </c>
      <c r="BX38" s="56"/>
      <c r="BY38" s="56"/>
      <c r="BZ38" s="56" t="e">
        <f>IF(COUNT(AR38,BT38)=2,(IF(AND(AR38&gt;=3,#REF!&gt;=3),"Y","")),"")</f>
        <v>#REF!</v>
      </c>
      <c r="CA38" s="56"/>
      <c r="CB38" s="56" t="str">
        <f>IF(Risk_Assessment6[[#This Row],[Stockpiles]]="Spoil / Waste", "Y", "")</f>
        <v/>
      </c>
      <c r="CC38" s="56" t="str">
        <f>IF(Risk_Assessment6[[#This Row],[Off-site Drainage Discharge (Y/N)]]="Yes", "Y", "")</f>
        <v/>
      </c>
      <c r="CD38" s="56"/>
      <c r="CE38" s="56"/>
      <c r="CF38" s="56"/>
      <c r="CG38" s="56"/>
      <c r="CH38" s="56"/>
      <c r="CI38" s="56"/>
      <c r="CJ38" s="56"/>
      <c r="CK38" s="56"/>
      <c r="CL38" s="56"/>
      <c r="CM38" s="56"/>
      <c r="CN38" s="105">
        <v>7</v>
      </c>
      <c r="CO38" s="105">
        <v>4</v>
      </c>
      <c r="CP38" s="105">
        <v>1</v>
      </c>
      <c r="CQ38" s="104">
        <v>2</v>
      </c>
      <c r="CR38" s="57">
        <f t="shared" si="7"/>
        <v>4</v>
      </c>
      <c r="CS38" s="56">
        <f t="shared" si="4"/>
        <v>4</v>
      </c>
      <c r="CT38" s="56" t="e">
        <v>#N/A</v>
      </c>
      <c r="CU38" s="56" t="e">
        <v>#N/A</v>
      </c>
      <c r="CV38" s="79" t="e">
        <f t="shared" si="10"/>
        <v>#N/A</v>
      </c>
      <c r="CW38" s="56" t="e">
        <f t="shared" si="11"/>
        <v>#N/A</v>
      </c>
      <c r="CX38" s="78" t="e">
        <v>#N/A</v>
      </c>
      <c r="CY38" s="56" t="s">
        <v>268</v>
      </c>
      <c r="CZ38" s="78" t="e">
        <v>#N/A</v>
      </c>
      <c r="DA38" s="78" t="e">
        <v>#N/A</v>
      </c>
      <c r="DB38" s="78" t="e">
        <v>#N/A</v>
      </c>
      <c r="DC38" s="56"/>
      <c r="DD38" s="78" t="e">
        <v>#N/A</v>
      </c>
      <c r="DE38" s="78" t="e">
        <v>#N/A</v>
      </c>
      <c r="DF38" s="78" t="e">
        <v>#N/A</v>
      </c>
      <c r="DG38" s="78" t="e">
        <v>#N/A</v>
      </c>
      <c r="DH38" s="78" t="e">
        <v>#N/A</v>
      </c>
      <c r="DI38" s="78" t="e">
        <v>#N/A</v>
      </c>
      <c r="DJ38" s="78" t="e">
        <v>#N/A</v>
      </c>
      <c r="DK38" s="78" t="e">
        <v>#N/A</v>
      </c>
      <c r="DL38" s="78" t="e">
        <v>#N/A</v>
      </c>
      <c r="DM38" s="78" t="e">
        <v>#N/A</v>
      </c>
      <c r="DN38" s="78" t="e">
        <v>#N/A</v>
      </c>
      <c r="DO38" s="78" t="e">
        <v>#N/A</v>
      </c>
      <c r="DP38" s="78" t="e">
        <v>#N/A</v>
      </c>
      <c r="DQ38" s="78" t="e">
        <v>#N/A</v>
      </c>
      <c r="DR38" s="56"/>
      <c r="DS38" s="56"/>
      <c r="DT38" s="56"/>
      <c r="DU38" s="44" t="s">
        <v>268</v>
      </c>
      <c r="DV38" s="44" t="s">
        <v>277</v>
      </c>
      <c r="DW38" s="44" t="s">
        <v>278</v>
      </c>
      <c r="DX38" s="77" t="s">
        <v>278</v>
      </c>
      <c r="DZ38" s="86"/>
      <c r="EA38" s="74"/>
      <c r="EB38" s="85"/>
      <c r="EC38" s="72"/>
      <c r="ED38" s="317"/>
      <c r="EE38" s="187"/>
      <c r="EF38" s="69"/>
      <c r="EG38" s="69"/>
      <c r="EH38" s="69"/>
      <c r="EI38" s="69"/>
      <c r="EJ38" s="69"/>
      <c r="EK38" s="69"/>
      <c r="EL38" s="69"/>
      <c r="EM38" s="69"/>
      <c r="EN38" s="69"/>
      <c r="EO38" s="69"/>
      <c r="EP38" s="69"/>
      <c r="EQ38" s="69"/>
      <c r="ER38" s="69"/>
      <c r="ES38" s="69"/>
      <c r="ET38" s="69"/>
      <c r="EU38" s="69"/>
      <c r="EV38" s="307" t="s">
        <v>1</v>
      </c>
      <c r="EW38" s="68"/>
    </row>
    <row r="39" spans="1:153" s="44" customFormat="1" ht="123" customHeight="1" x14ac:dyDescent="0.35">
      <c r="A39" s="44" t="s">
        <v>291</v>
      </c>
      <c r="B39" s="44" t="s">
        <v>522</v>
      </c>
      <c r="C39" s="44" t="s">
        <v>523</v>
      </c>
      <c r="D39" s="44" t="s">
        <v>294</v>
      </c>
      <c r="E39" s="44" t="s">
        <v>524</v>
      </c>
      <c r="F39" s="44" t="s">
        <v>525</v>
      </c>
      <c r="G39" s="44">
        <v>-37.825583000000002</v>
      </c>
      <c r="H39" s="44">
        <v>144.86005599999999</v>
      </c>
      <c r="I39" s="44" t="s">
        <v>278</v>
      </c>
      <c r="J39" s="44" t="s">
        <v>278</v>
      </c>
      <c r="K39" s="44" t="s">
        <v>297</v>
      </c>
      <c r="L39" s="44" t="s">
        <v>265</v>
      </c>
      <c r="M39" s="78">
        <v>43969</v>
      </c>
      <c r="N39" s="78" t="s">
        <v>285</v>
      </c>
      <c r="O39" s="78">
        <v>43969</v>
      </c>
      <c r="P39" s="78" t="s">
        <v>298</v>
      </c>
      <c r="Q39" s="78" t="s">
        <v>270</v>
      </c>
      <c r="R39" s="114" t="s">
        <v>526</v>
      </c>
      <c r="S39" s="96"/>
      <c r="T39" s="96" t="s">
        <v>299</v>
      </c>
      <c r="U39" s="78"/>
      <c r="V39" s="96"/>
      <c r="W39" s="114" t="s">
        <v>527</v>
      </c>
      <c r="X39" s="96" t="s">
        <v>528</v>
      </c>
      <c r="Y39" s="95">
        <v>45292</v>
      </c>
      <c r="Z39" s="56">
        <f>IF(OR(U39&lt;&gt;"",T39&lt;&gt;""),5,IF(R39&lt;&gt;"",4,IF(#REF!&lt;&gt;"",3,IF(Q39="Yes",2,1))))</f>
        <v>5</v>
      </c>
      <c r="AA39" s="94">
        <v>8</v>
      </c>
      <c r="AB39" s="163" t="s">
        <v>529</v>
      </c>
      <c r="AC39" s="56">
        <v>5</v>
      </c>
      <c r="AD39" s="56">
        <v>4</v>
      </c>
      <c r="AE39" s="56" t="s">
        <v>530</v>
      </c>
      <c r="AF39" s="117" t="s">
        <v>302</v>
      </c>
      <c r="AG39" s="56">
        <v>5</v>
      </c>
      <c r="AH39" s="93" t="s">
        <v>531</v>
      </c>
      <c r="AI39" s="111">
        <v>5</v>
      </c>
      <c r="AJ39" s="111">
        <v>4</v>
      </c>
      <c r="AK39">
        <v>1</v>
      </c>
      <c r="AL39">
        <v>1</v>
      </c>
      <c r="AM39">
        <f t="shared" si="1"/>
        <v>1</v>
      </c>
      <c r="AN39" s="57" cm="1">
        <f t="array" ref="AN39">IF(OR(AJ39="0",AM39="0"),"",INDEX('[3]Oil Matrix'!$D$6:$H$10,'Master All_TRR_TS'!AM39,'Master All_TRR_TS'!AJ39))</f>
        <v>3</v>
      </c>
      <c r="AO39">
        <f t="shared" si="9"/>
        <v>1</v>
      </c>
      <c r="AP39"/>
      <c r="AQ39" s="93" t="s">
        <v>303</v>
      </c>
      <c r="AR39" s="56">
        <f>MAX(Risk_Assessment6[[#This Row],[2) Oil Leak Condition]:[3b) Oil/water separator and shut off valve]])</f>
        <v>4</v>
      </c>
      <c r="AS39" s="44" t="s">
        <v>304</v>
      </c>
      <c r="AT39" s="44" t="s">
        <v>305</v>
      </c>
      <c r="AU39" s="44" t="s">
        <v>269</v>
      </c>
      <c r="AV39" s="44" t="s">
        <v>269</v>
      </c>
      <c r="AW39" s="44" t="s">
        <v>269</v>
      </c>
      <c r="AX39" s="82" t="s">
        <v>288</v>
      </c>
      <c r="AY39" s="44" t="s">
        <v>307</v>
      </c>
      <c r="AZ39" s="81" t="s">
        <v>532</v>
      </c>
      <c r="BA39" s="44" t="s">
        <v>269</v>
      </c>
      <c r="BD39" s="44" t="s">
        <v>533</v>
      </c>
      <c r="BE39" s="81"/>
      <c r="BF39" s="81" t="s">
        <v>276</v>
      </c>
      <c r="BM39" s="92">
        <v>4</v>
      </c>
      <c r="BN39" s="56" cm="1">
        <f t="array" ref="BN39">MAX(IF(ISBLANK(AS39:BL39),"",VLOOKUP(AS39:BL39,'[3]Impact Factor'!B:D,3,FALSE)))</f>
        <v>5</v>
      </c>
      <c r="BO39" s="56">
        <v>5</v>
      </c>
      <c r="BP39" s="56" t="s">
        <v>270</v>
      </c>
      <c r="BQ39" s="92">
        <v>3</v>
      </c>
      <c r="BR39" s="92" t="s">
        <v>270</v>
      </c>
      <c r="BS39" s="56">
        <v>2</v>
      </c>
      <c r="BT39" s="56" cm="1">
        <f t="array" ref="BT39">IF(SUM(BM39:BS39)=0,"N/A",_xlfn.IFS(AND((SUM(BM39:BN39)&gt;0),(SUM(BO39:BS39)&gt;0)),ROUND((($BM$3*MAX(BM39:BN39))+($BO$3*MAX(BO39:BS39))),0),AND(OR(BM39:BN39=0,ISERROR(BM39:BN39)),(SUM(BO39:BS39)&gt;0)), MAX(BO39:BS39),AND((SUM(BO39:BS39)=0),(SUM(BM39:BN39)&gt;0)),MAX(BM39:BN39)))</f>
        <v>5</v>
      </c>
      <c r="BU39" s="56" t="str" cm="1">
        <f t="array" ref="BU39">IF(OR(AR39="N/A", BT39="N/A"), "", INDEX([3]Methodology!$D$3:$H$7,'Master All_TRR_TS'!AR57,'Master All_TRR_TS'!BT57))</f>
        <v>C</v>
      </c>
      <c r="BV39" s="56" t="s">
        <v>404</v>
      </c>
      <c r="BW39" s="56" t="str">
        <f t="shared" si="8"/>
        <v>Yes</v>
      </c>
      <c r="BX39" s="56" t="s">
        <v>534</v>
      </c>
      <c r="BY39" s="56"/>
      <c r="BZ39" s="91" t="s">
        <v>276</v>
      </c>
      <c r="CA39" s="167"/>
      <c r="CB39" s="90" t="s">
        <v>535</v>
      </c>
      <c r="CC39" s="56" t="str">
        <f>IF(Risk_Assessment6[[#This Row],[Off-site Drainage Discharge (Y/N)]]="Yes", "Y", "")</f>
        <v>Y</v>
      </c>
      <c r="CD39" s="89" t="s">
        <v>536</v>
      </c>
      <c r="CE39" s="56"/>
      <c r="CF39" s="56"/>
      <c r="CG39" s="56"/>
      <c r="CH39" s="56"/>
      <c r="CI39" s="56"/>
      <c r="CJ39" s="56" t="s">
        <v>299</v>
      </c>
      <c r="CK39" s="56" t="s">
        <v>537</v>
      </c>
      <c r="CL39" s="92" t="s">
        <v>528</v>
      </c>
      <c r="CM39" s="56"/>
      <c r="CN39" s="58">
        <v>1</v>
      </c>
      <c r="CO39" s="58">
        <v>1</v>
      </c>
      <c r="CP39" s="58">
        <v>1</v>
      </c>
      <c r="CQ39" s="58">
        <v>1</v>
      </c>
      <c r="CR39" s="57">
        <f t="shared" si="7"/>
        <v>1</v>
      </c>
      <c r="CS39" s="56">
        <f t="shared" si="4"/>
        <v>1</v>
      </c>
      <c r="CT39" s="56" t="e">
        <v>#N/A</v>
      </c>
      <c r="CU39" s="56" t="e">
        <v>#N/A</v>
      </c>
      <c r="CV39" s="79" t="e">
        <f t="shared" si="10"/>
        <v>#N/A</v>
      </c>
      <c r="CW39" s="56" t="e">
        <f t="shared" si="11"/>
        <v>#N/A</v>
      </c>
      <c r="CX39" s="78" t="e">
        <v>#N/A</v>
      </c>
      <c r="CY39" s="56" t="s">
        <v>268</v>
      </c>
      <c r="CZ39" s="78" t="e">
        <v>#N/A</v>
      </c>
      <c r="DA39" s="78" t="e">
        <v>#N/A</v>
      </c>
      <c r="DB39" s="78" t="e">
        <v>#N/A</v>
      </c>
      <c r="DC39" s="56"/>
      <c r="DD39" s="78" t="e">
        <v>#N/A</v>
      </c>
      <c r="DE39" s="78" t="e">
        <v>#N/A</v>
      </c>
      <c r="DF39" s="78" t="e">
        <v>#N/A</v>
      </c>
      <c r="DG39" s="78" t="e">
        <v>#N/A</v>
      </c>
      <c r="DH39" s="78" t="e">
        <v>#N/A</v>
      </c>
      <c r="DI39" s="78" t="e">
        <v>#N/A</v>
      </c>
      <c r="DJ39" s="78" t="e">
        <v>#N/A</v>
      </c>
      <c r="DK39" s="78" t="e">
        <v>#N/A</v>
      </c>
      <c r="DL39" s="78" t="e">
        <v>#N/A</v>
      </c>
      <c r="DM39" s="78" t="e">
        <v>#N/A</v>
      </c>
      <c r="DN39" s="78" t="e">
        <v>#N/A</v>
      </c>
      <c r="DO39" s="78" t="e">
        <v>#N/A</v>
      </c>
      <c r="DP39" s="78" t="e">
        <v>#N/A</v>
      </c>
      <c r="DQ39" s="78" t="e">
        <v>#N/A</v>
      </c>
      <c r="DR39" s="56"/>
      <c r="DS39" s="56"/>
      <c r="DT39" s="56"/>
      <c r="DU39" s="44" t="s">
        <v>268</v>
      </c>
      <c r="DV39" s="44" t="s">
        <v>277</v>
      </c>
      <c r="DW39" s="44" t="s">
        <v>278</v>
      </c>
      <c r="DX39" s="77" t="s">
        <v>278</v>
      </c>
      <c r="DY39" s="44" t="s">
        <v>313</v>
      </c>
      <c r="DZ39" s="86" t="s">
        <v>314</v>
      </c>
      <c r="EA39" s="74" t="s">
        <v>315</v>
      </c>
      <c r="EB39" s="93" t="s">
        <v>538</v>
      </c>
      <c r="EC39" s="102" t="s">
        <v>539</v>
      </c>
      <c r="ED39" s="320" t="s">
        <v>540</v>
      </c>
      <c r="EE39" s="101"/>
      <c r="EF39" s="307" t="s">
        <v>1</v>
      </c>
      <c r="EG39" s="307" t="s">
        <v>1</v>
      </c>
      <c r="EH39" s="182" t="s">
        <v>410</v>
      </c>
      <c r="EI39" s="100"/>
      <c r="EJ39" s="307" t="s">
        <v>1</v>
      </c>
      <c r="EK39" s="100"/>
      <c r="EL39" s="100"/>
      <c r="EM39" s="100"/>
      <c r="EN39" s="181"/>
      <c r="EO39" s="181"/>
      <c r="EP39" s="307" t="s">
        <v>1</v>
      </c>
      <c r="EQ39" s="181"/>
      <c r="ER39" s="181"/>
      <c r="ES39" s="181"/>
      <c r="ET39" s="181"/>
      <c r="EU39" s="181"/>
      <c r="EV39" s="307" t="s">
        <v>1</v>
      </c>
      <c r="EW39" s="68"/>
    </row>
    <row r="40" spans="1:153" s="44" customFormat="1" x14ac:dyDescent="0.35">
      <c r="A40" s="44" t="s">
        <v>337</v>
      </c>
      <c r="B40" s="44" t="s">
        <v>541</v>
      </c>
      <c r="C40" s="44" t="s">
        <v>542</v>
      </c>
      <c r="E40" s="44" t="s">
        <v>543</v>
      </c>
      <c r="F40" s="44" t="s">
        <v>544</v>
      </c>
      <c r="G40" s="44">
        <v>-38.246957999999999</v>
      </c>
      <c r="H40" s="44">
        <v>146.41187199999999</v>
      </c>
      <c r="I40" s="44" t="s">
        <v>278</v>
      </c>
      <c r="J40" s="44" t="s">
        <v>278</v>
      </c>
      <c r="K40" s="44" t="s">
        <v>264</v>
      </c>
      <c r="L40" s="44" t="s">
        <v>265</v>
      </c>
      <c r="M40" s="44" t="s">
        <v>545</v>
      </c>
      <c r="N40" s="78" t="s">
        <v>285</v>
      </c>
      <c r="O40" s="78">
        <v>44251</v>
      </c>
      <c r="P40" s="78" t="s">
        <v>371</v>
      </c>
      <c r="Q40" s="78" t="s">
        <v>270</v>
      </c>
      <c r="R40" s="78"/>
      <c r="S40" s="96"/>
      <c r="T40" s="96"/>
      <c r="U40" s="78"/>
      <c r="V40" s="96"/>
      <c r="W40" s="96"/>
      <c r="X40" s="96"/>
      <c r="Y40" s="78"/>
      <c r="Z40" s="56">
        <f t="shared" ref="Z40:Z103" si="12">IF(OR(U40&lt;&gt;"",T40&lt;&gt;""),5,IF(S40&lt;&gt;"",4,IF(R40&lt;&gt;"",3,IF(Q40="Yes",2,1))))</f>
        <v>2</v>
      </c>
      <c r="AA40" s="94"/>
      <c r="AB40" s="94"/>
      <c r="AC40" s="56"/>
      <c r="AD40" s="56"/>
      <c r="AE40" s="56"/>
      <c r="AF40" s="56"/>
      <c r="AG40" s="56">
        <v>1</v>
      </c>
      <c r="AH40" s="56"/>
      <c r="AI40">
        <v>1</v>
      </c>
      <c r="AJ40">
        <v>1</v>
      </c>
      <c r="AK40">
        <v>4</v>
      </c>
      <c r="AL40">
        <v>5</v>
      </c>
      <c r="AM40">
        <f t="shared" si="1"/>
        <v>5</v>
      </c>
      <c r="AN40" s="57" cm="1">
        <f t="array" ref="AN40">IF(OR(AJ40="0",AM40="0"),"",INDEX('[3]Oil Matrix'!$D$6:$H$10,'Master All_TRR_TS'!AM40,'Master All_TRR_TS'!AJ40))</f>
        <v>3</v>
      </c>
      <c r="AO40">
        <f t="shared" si="9"/>
        <v>2</v>
      </c>
      <c r="AP40"/>
      <c r="AQ40" s="56" t="s">
        <v>342</v>
      </c>
      <c r="AR40" s="56">
        <f>MAX(Risk_Assessment6[[#This Row],[2) Oil Leak Condition]:[3b) Oil/water separator and shut off valve]])</f>
        <v>5</v>
      </c>
      <c r="AS40" s="44" t="s">
        <v>269</v>
      </c>
      <c r="AT40" s="44" t="s">
        <v>269</v>
      </c>
      <c r="AU40" s="44" t="s">
        <v>269</v>
      </c>
      <c r="AV40" s="44" t="s">
        <v>269</v>
      </c>
      <c r="AW40" s="44" t="s">
        <v>269</v>
      </c>
      <c r="AX40" s="82" t="s">
        <v>269</v>
      </c>
      <c r="AY40" s="82" t="s">
        <v>269</v>
      </c>
      <c r="AZ40" s="81" t="s">
        <v>269</v>
      </c>
      <c r="BA40" s="44" t="s">
        <v>269</v>
      </c>
      <c r="BE40" s="81"/>
      <c r="BF40" s="81" t="s">
        <v>276</v>
      </c>
      <c r="BM40" s="56" cm="1">
        <f t="array" ref="BM40">MAX(IF(ISBLANK(AS40:BL40),"",VLOOKUP(AS40:BL40,'[3]Impact Factor'!B:D,2,FALSE)))</f>
        <v>1</v>
      </c>
      <c r="BN40" s="56" cm="1">
        <f t="array" ref="BN40">MAX(IF(ISBLANK(AS40:BL40),"",VLOOKUP(AS40:BL40,'[3]Impact Factor'!B:D,3,FALSE)))</f>
        <v>1</v>
      </c>
      <c r="BO40" s="56">
        <v>2</v>
      </c>
      <c r="BP40" s="56"/>
      <c r="BQ40" s="56"/>
      <c r="BR40" s="56"/>
      <c r="BS40" s="80">
        <v>4</v>
      </c>
      <c r="BT40" s="56" cm="1">
        <f t="array" ref="BT40">IF(SUM(BM40:BS40)=0,"N/A",_xlfn.IFS(AND((SUM(BM40:BN40)&gt;0),(SUM(BO40:BS40)&gt;0)),ROUND((($BM$3*MAX(BM40:BN40))+($BO$3*MAX(BO40:BS40))),0),AND(OR(BM40:BN40=0,ISERROR(BM40:BN40)),(SUM(BO40:BS40)&gt;0)), MAX(BO40:BS40),AND((SUM(BO40:BS40)=0),(SUM(BM40:BN40)&gt;0)),MAX(BM40:BN40)))</f>
        <v>2</v>
      </c>
      <c r="BU40" s="56" t="str" cm="1">
        <f t="array" ref="BU40">IF(OR(AR40="N/A", BT40="N/A"), "", INDEX([3]Methodology!$D$3:$H$7,'Master All_TRR_TS'!AR261,'Master All_TRR_TS'!BT261))</f>
        <v>B</v>
      </c>
      <c r="BV40" s="56" t="s">
        <v>352</v>
      </c>
      <c r="BW40" s="56" t="str">
        <f t="shared" si="8"/>
        <v>No</v>
      </c>
      <c r="BX40" s="56"/>
      <c r="BY40" s="56"/>
      <c r="BZ40" s="56" t="e">
        <f>IF(COUNT(AR40,BT40)=2,(IF(AND(AR40&gt;=3,#REF!&gt;=3),"Y","")),"")</f>
        <v>#REF!</v>
      </c>
      <c r="CA40" s="56"/>
      <c r="CB40" s="56" t="str">
        <f>IF(Risk_Assessment6[[#This Row],[Stockpiles]]="Spoil / Waste", "Y", "")</f>
        <v/>
      </c>
      <c r="CC40" s="56" t="str">
        <f>IF(Risk_Assessment6[[#This Row],[Off-site Drainage Discharge (Y/N)]]="Yes", "Y", "")</f>
        <v/>
      </c>
      <c r="CD40" s="56"/>
      <c r="CE40" s="56"/>
      <c r="CF40" s="56"/>
      <c r="CG40" s="56"/>
      <c r="CH40" s="56"/>
      <c r="CI40" s="56"/>
      <c r="CJ40" s="56"/>
      <c r="CK40" s="56"/>
      <c r="CL40" s="56"/>
      <c r="CM40" s="56"/>
      <c r="CN40" s="105">
        <v>3</v>
      </c>
      <c r="CO40" s="105">
        <v>2</v>
      </c>
      <c r="CP40" s="105">
        <v>2</v>
      </c>
      <c r="CQ40" s="104">
        <v>1</v>
      </c>
      <c r="CR40" s="57">
        <f t="shared" si="7"/>
        <v>2</v>
      </c>
      <c r="CS40" s="56">
        <f t="shared" si="4"/>
        <v>2</v>
      </c>
      <c r="CT40" s="56" t="e">
        <v>#N/A</v>
      </c>
      <c r="CU40" s="56" t="e">
        <v>#N/A</v>
      </c>
      <c r="CV40" s="79" t="e">
        <f t="shared" si="10"/>
        <v>#N/A</v>
      </c>
      <c r="CW40" s="56" t="e">
        <f t="shared" si="11"/>
        <v>#N/A</v>
      </c>
      <c r="CX40" s="78" t="e">
        <v>#N/A</v>
      </c>
      <c r="CY40" s="56" t="s">
        <v>268</v>
      </c>
      <c r="CZ40" s="78" t="e">
        <v>#N/A</v>
      </c>
      <c r="DA40" s="78" t="e">
        <v>#N/A</v>
      </c>
      <c r="DB40" s="78" t="e">
        <v>#N/A</v>
      </c>
      <c r="DC40" s="56"/>
      <c r="DD40" s="78" t="e">
        <v>#N/A</v>
      </c>
      <c r="DE40" s="78" t="e">
        <v>#N/A</v>
      </c>
      <c r="DF40" s="78" t="e">
        <v>#N/A</v>
      </c>
      <c r="DG40" s="78" t="e">
        <v>#N/A</v>
      </c>
      <c r="DH40" s="78" t="e">
        <v>#N/A</v>
      </c>
      <c r="DI40" s="78" t="e">
        <v>#N/A</v>
      </c>
      <c r="DJ40" s="78" t="e">
        <v>#N/A</v>
      </c>
      <c r="DK40" s="78" t="e">
        <v>#N/A</v>
      </c>
      <c r="DL40" s="78" t="e">
        <v>#N/A</v>
      </c>
      <c r="DM40" s="78" t="e">
        <v>#N/A</v>
      </c>
      <c r="DN40" s="78" t="e">
        <v>#N/A</v>
      </c>
      <c r="DO40" s="78" t="e">
        <v>#N/A</v>
      </c>
      <c r="DP40" s="78" t="e">
        <v>#N/A</v>
      </c>
      <c r="DQ40" s="78" t="e">
        <v>#N/A</v>
      </c>
      <c r="DR40" s="56"/>
      <c r="DS40" s="56"/>
      <c r="DT40" s="56"/>
      <c r="DU40" s="44" t="s">
        <v>268</v>
      </c>
      <c r="DV40" s="44" t="s">
        <v>277</v>
      </c>
      <c r="DW40" s="44" t="s">
        <v>278</v>
      </c>
      <c r="DX40" s="77" t="s">
        <v>278</v>
      </c>
      <c r="DZ40" s="86"/>
      <c r="EA40" s="74"/>
      <c r="EB40" s="85"/>
      <c r="EC40" s="72"/>
      <c r="ED40" s="317"/>
      <c r="EE40" s="71"/>
      <c r="EF40" s="70"/>
      <c r="EG40" s="70"/>
      <c r="EH40" s="70"/>
      <c r="EI40" s="70"/>
      <c r="EJ40" s="70"/>
      <c r="EK40" s="70"/>
      <c r="EL40" s="70"/>
      <c r="EM40" s="70"/>
      <c r="EN40" s="69"/>
      <c r="EO40" s="69"/>
      <c r="EP40" s="69"/>
      <c r="EQ40" s="69"/>
      <c r="ER40" s="69"/>
      <c r="ES40" s="69"/>
      <c r="ET40" s="69"/>
      <c r="EU40" s="69"/>
      <c r="EV40" s="307" t="s">
        <v>1</v>
      </c>
      <c r="EW40" s="68"/>
    </row>
    <row r="41" spans="1:153" s="44" customFormat="1" ht="90" customHeight="1" x14ac:dyDescent="0.35">
      <c r="A41" s="44" t="s">
        <v>291</v>
      </c>
      <c r="B41" s="44" t="s">
        <v>546</v>
      </c>
      <c r="C41" s="44" t="s">
        <v>547</v>
      </c>
      <c r="D41" s="44" t="s">
        <v>294</v>
      </c>
      <c r="E41" s="44" t="s">
        <v>548</v>
      </c>
      <c r="F41" s="44" t="s">
        <v>549</v>
      </c>
      <c r="G41" s="44">
        <v>-37.773862000000001</v>
      </c>
      <c r="H41" s="44">
        <v>144.983701</v>
      </c>
      <c r="I41" s="44" t="s">
        <v>278</v>
      </c>
      <c r="J41" s="44" t="s">
        <v>278</v>
      </c>
      <c r="K41" s="44" t="s">
        <v>297</v>
      </c>
      <c r="L41" s="44" t="s">
        <v>265</v>
      </c>
      <c r="M41" s="44" t="s">
        <v>284</v>
      </c>
      <c r="N41" s="78" t="s">
        <v>285</v>
      </c>
      <c r="O41" s="78">
        <v>44047</v>
      </c>
      <c r="P41" s="78" t="s">
        <v>298</v>
      </c>
      <c r="Q41" s="78" t="s">
        <v>270</v>
      </c>
      <c r="R41" s="95" t="s">
        <v>550</v>
      </c>
      <c r="S41" s="96"/>
      <c r="T41" s="96" t="s">
        <v>299</v>
      </c>
      <c r="U41" s="78"/>
      <c r="V41" s="96"/>
      <c r="W41" s="114" t="s">
        <v>551</v>
      </c>
      <c r="X41" s="96" t="s">
        <v>552</v>
      </c>
      <c r="Y41" s="95">
        <v>44927</v>
      </c>
      <c r="Z41" s="56">
        <f t="shared" si="12"/>
        <v>5</v>
      </c>
      <c r="AA41" s="94">
        <v>5</v>
      </c>
      <c r="AB41" s="163" t="s">
        <v>553</v>
      </c>
      <c r="AC41" s="56">
        <v>5</v>
      </c>
      <c r="AD41" s="56"/>
      <c r="AE41" s="89" t="s">
        <v>554</v>
      </c>
      <c r="AF41" s="110" t="s">
        <v>555</v>
      </c>
      <c r="AG41" s="56">
        <v>5</v>
      </c>
      <c r="AH41" s="145" t="s">
        <v>556</v>
      </c>
      <c r="AI41" s="111">
        <v>6</v>
      </c>
      <c r="AJ41" s="111">
        <v>3</v>
      </c>
      <c r="AK41">
        <v>1</v>
      </c>
      <c r="AL41">
        <v>1</v>
      </c>
      <c r="AM41">
        <f t="shared" si="1"/>
        <v>1</v>
      </c>
      <c r="AN41" s="57" cm="1">
        <f t="array" ref="AN41">IF(OR(AJ41="0",AM41="0"),"",INDEX('[3]Oil Matrix'!$D$6:$H$10,'Master All_TRR_TS'!AM41,'Master All_TRR_TS'!AJ41))</f>
        <v>2</v>
      </c>
      <c r="AO41">
        <f t="shared" si="9"/>
        <v>1</v>
      </c>
      <c r="AP41"/>
      <c r="AQ41" s="93" t="s">
        <v>303</v>
      </c>
      <c r="AR41" s="56">
        <f>MAX(Risk_Assessment6[[#This Row],[2) Oil Leak Condition]:[3b) Oil/water separator and shut off valve]])</f>
        <v>3</v>
      </c>
      <c r="AS41" s="44" t="s">
        <v>304</v>
      </c>
      <c r="AT41" s="44" t="s">
        <v>305</v>
      </c>
      <c r="AU41" s="44" t="s">
        <v>270</v>
      </c>
      <c r="AV41" s="119" t="s">
        <v>557</v>
      </c>
      <c r="AW41" s="44" t="s">
        <v>306</v>
      </c>
      <c r="AX41" s="82" t="s">
        <v>558</v>
      </c>
      <c r="AY41" s="44" t="s">
        <v>307</v>
      </c>
      <c r="AZ41" s="81" t="s">
        <v>269</v>
      </c>
      <c r="BA41" s="44" t="s">
        <v>269</v>
      </c>
      <c r="BB41" s="119" t="s">
        <v>270</v>
      </c>
      <c r="BE41" s="81"/>
      <c r="BF41" s="81" t="s">
        <v>276</v>
      </c>
      <c r="BI41" s="119" t="s">
        <v>269</v>
      </c>
      <c r="BM41" s="92">
        <v>3</v>
      </c>
      <c r="BN41" s="56" cm="1">
        <f t="array" ref="BN41">MAX(IF(ISBLANK(AS41:BL41),"",VLOOKUP(AS41:BL41,'[3]Impact Factor'!B:D,3,FALSE)))</f>
        <v>4</v>
      </c>
      <c r="BO41" s="56">
        <v>5</v>
      </c>
      <c r="BP41" s="92" t="s">
        <v>270</v>
      </c>
      <c r="BQ41" s="56">
        <v>5</v>
      </c>
      <c r="BR41" s="92" t="s">
        <v>270</v>
      </c>
      <c r="BS41" s="56">
        <v>5</v>
      </c>
      <c r="BT41" s="56" cm="1">
        <f t="array" ref="BT41">IF(SUM(BM41:BS41)=0,"N/A",_xlfn.IFS(AND((SUM(BM41:BN41)&gt;0),(SUM(BO41:BS41)&gt;0)),ROUND((($BM$3*MAX(BM41:BN41))+($BO$3*MAX(BO41:BS41))),0),AND(OR(BM41:BN41=0,ISERROR(BM41:BN41)),(SUM(BO41:BS41)&gt;0)), MAX(BO41:BS41),AND((SUM(BO41:BS41)=0),(SUM(BM41:BN41)&gt;0)),MAX(BM41:BN41)))</f>
        <v>4</v>
      </c>
      <c r="BU41" s="56" t="str" cm="1">
        <f t="array" ref="BU41">IF(OR(AR41="N/A", BT41="N/A"), "", INDEX([3]Methodology!$D$3:$H$7,'Master All_TRR_TS'!AR60,'Master All_TRR_TS'!BT60))</f>
        <v>C</v>
      </c>
      <c r="BV41" s="56" t="s">
        <v>404</v>
      </c>
      <c r="BW41" s="56" t="str">
        <f t="shared" si="8"/>
        <v>Yes</v>
      </c>
      <c r="BX41" s="56" t="s">
        <v>310</v>
      </c>
      <c r="BY41" s="56"/>
      <c r="BZ41" s="56" t="e">
        <f>IF(COUNT(AR41,BT41)=2,(IF(AND(AR41&gt;=3,#REF!&gt;=3),"Y","")),"")</f>
        <v>#REF!</v>
      </c>
      <c r="CA41" s="56"/>
      <c r="CB41" s="56" t="str">
        <f>IF(Risk_Assessment6[[#This Row],[Stockpiles]]="Spoil / Waste", "Y", "")</f>
        <v/>
      </c>
      <c r="CC41" s="56" t="str">
        <f>IF(Risk_Assessment6[[#This Row],[Off-site Drainage Discharge (Y/N)]]="Yes", "Y", "")</f>
        <v>Y</v>
      </c>
      <c r="CD41" s="89" t="s">
        <v>559</v>
      </c>
      <c r="CE41" s="56"/>
      <c r="CF41" s="56"/>
      <c r="CG41" s="56"/>
      <c r="CH41" s="56"/>
      <c r="CI41" s="56"/>
      <c r="CJ41" s="56" t="s">
        <v>299</v>
      </c>
      <c r="CK41" s="56"/>
      <c r="CL41" s="56" t="s">
        <v>552</v>
      </c>
      <c r="CM41" s="56"/>
      <c r="CN41" s="105">
        <v>2</v>
      </c>
      <c r="CO41" s="105">
        <v>1</v>
      </c>
      <c r="CP41" s="105">
        <v>4</v>
      </c>
      <c r="CQ41" s="58">
        <v>1</v>
      </c>
      <c r="CR41" s="57">
        <f t="shared" si="7"/>
        <v>1</v>
      </c>
      <c r="CS41" s="56">
        <f t="shared" si="4"/>
        <v>1</v>
      </c>
      <c r="CT41" s="56" t="e">
        <v>#N/A</v>
      </c>
      <c r="CU41" s="56" t="e">
        <v>#N/A</v>
      </c>
      <c r="CV41" s="79" t="e">
        <f t="shared" si="10"/>
        <v>#N/A</v>
      </c>
      <c r="CW41" s="56" t="e">
        <f t="shared" si="11"/>
        <v>#N/A</v>
      </c>
      <c r="CX41" s="78" t="e">
        <v>#N/A</v>
      </c>
      <c r="CY41" s="56" t="s">
        <v>268</v>
      </c>
      <c r="CZ41" s="78" t="e">
        <v>#N/A</v>
      </c>
      <c r="DA41" s="78" t="e">
        <v>#N/A</v>
      </c>
      <c r="DB41" s="78" t="e">
        <v>#N/A</v>
      </c>
      <c r="DC41" s="56"/>
      <c r="DD41" s="78" t="e">
        <v>#N/A</v>
      </c>
      <c r="DE41" s="78" t="e">
        <v>#N/A</v>
      </c>
      <c r="DF41" s="78" t="e">
        <v>#N/A</v>
      </c>
      <c r="DG41" s="78" t="e">
        <v>#N/A</v>
      </c>
      <c r="DH41" s="78" t="e">
        <v>#N/A</v>
      </c>
      <c r="DI41" s="78" t="e">
        <v>#N/A</v>
      </c>
      <c r="DJ41" s="78" t="e">
        <v>#N/A</v>
      </c>
      <c r="DK41" s="78" t="e">
        <v>#N/A</v>
      </c>
      <c r="DL41" s="78" t="e">
        <v>#N/A</v>
      </c>
      <c r="DM41" s="78" t="e">
        <v>#N/A</v>
      </c>
      <c r="DN41" s="78" t="e">
        <v>#N/A</v>
      </c>
      <c r="DO41" s="78" t="e">
        <v>#N/A</v>
      </c>
      <c r="DP41" s="78" t="e">
        <v>#N/A</v>
      </c>
      <c r="DQ41" s="78" t="e">
        <v>#N/A</v>
      </c>
      <c r="DR41" s="56"/>
      <c r="DS41" s="56"/>
      <c r="DT41" s="56"/>
      <c r="DU41" s="44" t="s">
        <v>268</v>
      </c>
      <c r="DV41" s="44" t="s">
        <v>277</v>
      </c>
      <c r="DW41" s="44" t="s">
        <v>278</v>
      </c>
      <c r="DX41" s="77" t="s">
        <v>278</v>
      </c>
      <c r="DY41" s="44" t="s">
        <v>488</v>
      </c>
      <c r="DZ41" s="86" t="s">
        <v>314</v>
      </c>
      <c r="EA41" s="74" t="s">
        <v>315</v>
      </c>
      <c r="EB41" s="73" t="s">
        <v>538</v>
      </c>
      <c r="EC41" s="109" t="s">
        <v>560</v>
      </c>
      <c r="ED41" s="320" t="s">
        <v>561</v>
      </c>
      <c r="EE41" s="307" t="s">
        <v>1</v>
      </c>
      <c r="EF41" s="307" t="s">
        <v>1</v>
      </c>
      <c r="EG41" s="307" t="s">
        <v>1</v>
      </c>
      <c r="EH41" s="171" t="s">
        <v>410</v>
      </c>
      <c r="EI41" s="124"/>
      <c r="EJ41" s="124"/>
      <c r="EK41" s="124"/>
      <c r="EL41" s="124"/>
      <c r="EM41" s="124"/>
      <c r="EN41" s="123"/>
      <c r="EO41" s="123"/>
      <c r="EP41" s="123"/>
      <c r="EQ41" s="123"/>
      <c r="ER41" s="123"/>
      <c r="ES41" s="123"/>
      <c r="ET41" s="123"/>
      <c r="EU41" s="123"/>
      <c r="EV41" s="307" t="s">
        <v>1</v>
      </c>
      <c r="EW41" s="68"/>
    </row>
    <row r="42" spans="1:153" s="44" customFormat="1" ht="58" x14ac:dyDescent="0.35">
      <c r="A42" s="44" t="s">
        <v>291</v>
      </c>
      <c r="B42" s="42" t="s">
        <v>562</v>
      </c>
      <c r="C42" s="42" t="s">
        <v>563</v>
      </c>
      <c r="D42" s="44" t="s">
        <v>277</v>
      </c>
      <c r="E42" s="44" t="s">
        <v>564</v>
      </c>
      <c r="F42" s="44" t="s">
        <v>269</v>
      </c>
      <c r="G42" s="44">
        <v>-37.041822000000003</v>
      </c>
      <c r="H42" s="44">
        <v>142.98555999999999</v>
      </c>
      <c r="I42" s="44" t="s">
        <v>278</v>
      </c>
      <c r="J42" s="44" t="s">
        <v>278</v>
      </c>
      <c r="K42" s="44" t="s">
        <v>565</v>
      </c>
      <c r="L42" s="44" t="s">
        <v>565</v>
      </c>
      <c r="M42" s="44" t="s">
        <v>284</v>
      </c>
      <c r="N42" s="78" t="s">
        <v>285</v>
      </c>
      <c r="O42" s="78">
        <v>44068</v>
      </c>
      <c r="P42" s="78" t="s">
        <v>415</v>
      </c>
      <c r="Q42" s="78" t="s">
        <v>270</v>
      </c>
      <c r="R42" s="78"/>
      <c r="S42" s="96"/>
      <c r="T42" s="96"/>
      <c r="U42" s="78"/>
      <c r="V42" s="96"/>
      <c r="W42" s="96"/>
      <c r="X42" s="96"/>
      <c r="Y42" s="78"/>
      <c r="Z42" s="56">
        <f t="shared" si="12"/>
        <v>2</v>
      </c>
      <c r="AA42" s="94">
        <v>2</v>
      </c>
      <c r="AB42" s="94"/>
      <c r="AC42" s="56"/>
      <c r="AD42" s="56"/>
      <c r="AE42" s="56"/>
      <c r="AF42" s="56"/>
      <c r="AG42" s="56">
        <v>4</v>
      </c>
      <c r="AH42" s="89"/>
      <c r="AI42">
        <v>1</v>
      </c>
      <c r="AJ42">
        <v>1</v>
      </c>
      <c r="AK42">
        <v>1</v>
      </c>
      <c r="AL42">
        <v>2</v>
      </c>
      <c r="AM42">
        <f t="shared" si="1"/>
        <v>2</v>
      </c>
      <c r="AN42" s="57" cm="1">
        <f t="array" ref="AN42">IF(OR(AJ42="0",AM42="0"),"",INDEX('[3]Oil Matrix'!$D$6:$H$10,'Master All_TRR_TS'!AM42,'Master All_TRR_TS'!AJ42))</f>
        <v>1</v>
      </c>
      <c r="AO42">
        <f t="shared" si="9"/>
        <v>2</v>
      </c>
      <c r="AP42"/>
      <c r="AQ42" s="93" t="s">
        <v>427</v>
      </c>
      <c r="AR42" s="56">
        <f>MAX(Risk_Assessment6[[#This Row],[2) Oil Leak Condition]:[3b) Oil/water separator and shut off valve]])</f>
        <v>2</v>
      </c>
      <c r="AS42" s="44" t="s">
        <v>269</v>
      </c>
      <c r="AT42" s="44" t="s">
        <v>305</v>
      </c>
      <c r="AU42" s="44" t="s">
        <v>270</v>
      </c>
      <c r="AV42" s="44" t="s">
        <v>269</v>
      </c>
      <c r="AW42" s="44" t="s">
        <v>269</v>
      </c>
      <c r="AX42" s="82" t="s">
        <v>288</v>
      </c>
      <c r="AZ42" s="81" t="s">
        <v>269</v>
      </c>
      <c r="BE42" s="81"/>
      <c r="BF42" s="81" t="s">
        <v>276</v>
      </c>
      <c r="BM42" s="56" cm="1">
        <f t="array" ref="BM42">MAX(IF(ISBLANK(AS42:BL42),"",VLOOKUP(AS42:BL42,'[3]Impact Factor'!B:D,2,FALSE)))</f>
        <v>3</v>
      </c>
      <c r="BN42" s="56" cm="1">
        <f t="array" ref="BN42">MAX(IF(ISBLANK(AS42:BL42),"",VLOOKUP(AS42:BL42,'[3]Impact Factor'!B:D,3,FALSE)))</f>
        <v>2</v>
      </c>
      <c r="BO42" s="56">
        <v>3</v>
      </c>
      <c r="BP42" s="56"/>
      <c r="BQ42" s="56"/>
      <c r="BR42" s="56"/>
      <c r="BS42" s="80">
        <v>1</v>
      </c>
      <c r="BT42" s="56" cm="1">
        <f t="array" ref="BT42">IF(SUM(BM42:BS42)=0,"N/A",_xlfn.IFS(AND((SUM(BM42:BN42)&gt;0),(SUM(BO42:BS42)&gt;0)),ROUND((($BM$3*MAX(BM42:BN42))+($BO$3*MAX(BO42:BS42))),0),AND(OR(BM42:BN42=0,ISERROR(BM42:BN42)),(SUM(BO42:BS42)&gt;0)), MAX(BO42:BS42),AND((SUM(BO42:BS42)=0),(SUM(BM42:BN42)&gt;0)),MAX(BM42:BN42)))</f>
        <v>3</v>
      </c>
      <c r="BU42" s="56" t="str" cm="1">
        <f t="array" ref="BU42">IF(OR(AR42="N/A", BT42="N/A"), "", INDEX([3]Methodology!$D$3:$H$7,'Master All_TRR_TS'!AR61,'Master All_TRR_TS'!BT61))</f>
        <v>C</v>
      </c>
      <c r="BV42" s="56" t="s">
        <v>271</v>
      </c>
      <c r="BW42" s="56" t="str">
        <f t="shared" si="8"/>
        <v>No</v>
      </c>
      <c r="BX42" s="56"/>
      <c r="BY42" s="56"/>
      <c r="BZ42" s="56" t="e">
        <f>IF(COUNT(AR42,BT42)=2,(IF(AND(AR42&gt;=3,#REF!&gt;=3),"Y","")),"")</f>
        <v>#REF!</v>
      </c>
      <c r="CA42" s="56"/>
      <c r="CB42" s="56" t="str">
        <f>IF(Risk_Assessment6[[#This Row],[Stockpiles]]="Spoil / Waste", "Y", "")</f>
        <v/>
      </c>
      <c r="CC42" s="56" t="str">
        <f>IF(Risk_Assessment6[[#This Row],[Off-site Drainage Discharge (Y/N)]]="Yes", "Y", "")</f>
        <v/>
      </c>
      <c r="CD42" s="56"/>
      <c r="CE42" s="56"/>
      <c r="CF42" s="56"/>
      <c r="CG42" s="56"/>
      <c r="CH42" s="56"/>
      <c r="CI42" s="56"/>
      <c r="CJ42" s="56"/>
      <c r="CK42" s="56"/>
      <c r="CL42" s="56"/>
      <c r="CM42" s="56"/>
      <c r="CN42" s="105">
        <v>3</v>
      </c>
      <c r="CO42" s="105">
        <v>2</v>
      </c>
      <c r="CP42" s="105">
        <v>4</v>
      </c>
      <c r="CQ42" s="58">
        <v>1</v>
      </c>
      <c r="CR42" s="57">
        <f t="shared" si="7"/>
        <v>2</v>
      </c>
      <c r="CS42" s="56">
        <f t="shared" si="4"/>
        <v>2</v>
      </c>
      <c r="CT42" s="56" t="e">
        <v>#N/A</v>
      </c>
      <c r="CU42" s="56" t="e">
        <v>#N/A</v>
      </c>
      <c r="CV42" s="79" t="e">
        <f t="shared" si="10"/>
        <v>#N/A</v>
      </c>
      <c r="CW42" s="56" t="e">
        <f t="shared" si="11"/>
        <v>#N/A</v>
      </c>
      <c r="CX42" s="78" t="e">
        <v>#N/A</v>
      </c>
      <c r="CY42" s="56" t="s">
        <v>268</v>
      </c>
      <c r="CZ42" s="78" t="e">
        <v>#N/A</v>
      </c>
      <c r="DA42" s="78" t="e">
        <v>#N/A</v>
      </c>
      <c r="DB42" s="78" t="e">
        <v>#N/A</v>
      </c>
      <c r="DC42" s="56"/>
      <c r="DD42" s="78" t="e">
        <v>#N/A</v>
      </c>
      <c r="DE42" s="78" t="e">
        <v>#N/A</v>
      </c>
      <c r="DF42" s="78" t="e">
        <v>#N/A</v>
      </c>
      <c r="DG42" s="78" t="e">
        <v>#N/A</v>
      </c>
      <c r="DH42" s="78" t="e">
        <v>#N/A</v>
      </c>
      <c r="DI42" s="78" t="e">
        <v>#N/A</v>
      </c>
      <c r="DJ42" s="78" t="e">
        <v>#N/A</v>
      </c>
      <c r="DK42" s="78" t="e">
        <v>#N/A</v>
      </c>
      <c r="DL42" s="78" t="e">
        <v>#N/A</v>
      </c>
      <c r="DM42" s="78" t="e">
        <v>#N/A</v>
      </c>
      <c r="DN42" s="78" t="e">
        <v>#N/A</v>
      </c>
      <c r="DO42" s="78" t="e">
        <v>#N/A</v>
      </c>
      <c r="DP42" s="78" t="e">
        <v>#N/A</v>
      </c>
      <c r="DQ42" s="78" t="e">
        <v>#N/A</v>
      </c>
      <c r="DR42" s="56"/>
      <c r="DS42" s="56"/>
      <c r="DT42" s="56"/>
      <c r="DU42" s="44" t="s">
        <v>268</v>
      </c>
      <c r="DV42" s="44" t="s">
        <v>277</v>
      </c>
      <c r="DW42" s="44" t="s">
        <v>278</v>
      </c>
      <c r="DX42" s="77" t="s">
        <v>278</v>
      </c>
      <c r="DY42" s="76" t="s">
        <v>268</v>
      </c>
      <c r="DZ42" s="75" t="s">
        <v>566</v>
      </c>
      <c r="EA42" s="74" t="s">
        <v>567</v>
      </c>
      <c r="EB42" s="73" t="s">
        <v>568</v>
      </c>
      <c r="EC42" s="102" t="s">
        <v>569</v>
      </c>
      <c r="ED42" s="320" t="s">
        <v>570</v>
      </c>
      <c r="EE42" s="71"/>
      <c r="EF42" s="70"/>
      <c r="EG42" s="70"/>
      <c r="EH42" s="70"/>
      <c r="EI42" s="70"/>
      <c r="EJ42" s="70"/>
      <c r="EK42" s="70"/>
      <c r="EL42" s="70"/>
      <c r="EM42" s="70"/>
      <c r="EN42" s="69"/>
      <c r="EO42" s="307" t="s">
        <v>1</v>
      </c>
      <c r="EP42" s="69"/>
      <c r="EQ42" s="69"/>
      <c r="ER42" s="69"/>
      <c r="ES42" s="69"/>
      <c r="ET42" s="69"/>
      <c r="EU42" s="69"/>
      <c r="EV42" s="307" t="s">
        <v>1</v>
      </c>
      <c r="EW42" s="68"/>
    </row>
    <row r="43" spans="1:153" s="44" customFormat="1" x14ac:dyDescent="0.35">
      <c r="A43" s="44" t="s">
        <v>337</v>
      </c>
      <c r="B43" s="42" t="s">
        <v>571</v>
      </c>
      <c r="C43" s="42" t="s">
        <v>572</v>
      </c>
      <c r="D43" s="42"/>
      <c r="E43" s="44" t="s">
        <v>573</v>
      </c>
      <c r="F43" s="44" t="s">
        <v>574</v>
      </c>
      <c r="G43" s="44">
        <v>-38.246110999999999</v>
      </c>
      <c r="H43" s="44">
        <v>146.08861099999999</v>
      </c>
      <c r="I43" s="44" t="s">
        <v>278</v>
      </c>
      <c r="J43" s="44" t="s">
        <v>278</v>
      </c>
      <c r="K43" s="44" t="s">
        <v>297</v>
      </c>
      <c r="L43" s="44" t="s">
        <v>265</v>
      </c>
      <c r="M43" s="44" t="s">
        <v>284</v>
      </c>
      <c r="N43" s="78" t="s">
        <v>285</v>
      </c>
      <c r="O43" s="78">
        <v>44119</v>
      </c>
      <c r="P43" s="78" t="s">
        <v>371</v>
      </c>
      <c r="Q43" s="78" t="s">
        <v>270</v>
      </c>
      <c r="R43" s="78"/>
      <c r="S43" s="96"/>
      <c r="T43" s="96"/>
      <c r="U43" s="78"/>
      <c r="V43" s="96"/>
      <c r="W43" s="96"/>
      <c r="X43" s="96"/>
      <c r="Y43" s="78"/>
      <c r="Z43" s="56">
        <f t="shared" si="12"/>
        <v>2</v>
      </c>
      <c r="AA43" s="94"/>
      <c r="AB43" s="94"/>
      <c r="AC43" s="56"/>
      <c r="AD43" s="56"/>
      <c r="AE43" s="56"/>
      <c r="AF43" s="56"/>
      <c r="AG43" s="56">
        <v>2</v>
      </c>
      <c r="AH43" s="56"/>
      <c r="AI43">
        <v>1</v>
      </c>
      <c r="AJ43">
        <v>1</v>
      </c>
      <c r="AK43">
        <v>4</v>
      </c>
      <c r="AL43">
        <v>5</v>
      </c>
      <c r="AM43">
        <f t="shared" si="1"/>
        <v>5</v>
      </c>
      <c r="AN43" s="57" cm="1">
        <f t="array" ref="AN43">IF(OR(AJ43="0",AM43="0"),"",INDEX('[3]Oil Matrix'!$D$6:$H$10,'Master All_TRR_TS'!AM43,'Master All_TRR_TS'!AJ43))</f>
        <v>3</v>
      </c>
      <c r="AO43">
        <f t="shared" si="9"/>
        <v>1</v>
      </c>
      <c r="AP43"/>
      <c r="AQ43" s="56" t="s">
        <v>342</v>
      </c>
      <c r="AR43" s="56">
        <f>MAX(Risk_Assessment6[[#This Row],[2) Oil Leak Condition]:[3b) Oil/water separator and shut off valve]])</f>
        <v>5</v>
      </c>
      <c r="AS43" s="44" t="s">
        <v>269</v>
      </c>
      <c r="AT43" s="44" t="s">
        <v>269</v>
      </c>
      <c r="AU43" s="44" t="s">
        <v>270</v>
      </c>
      <c r="AV43" s="44" t="s">
        <v>269</v>
      </c>
      <c r="AW43" s="44" t="s">
        <v>269</v>
      </c>
      <c r="AX43" s="82" t="s">
        <v>269</v>
      </c>
      <c r="AY43" s="82" t="s">
        <v>269</v>
      </c>
      <c r="AZ43" s="81" t="s">
        <v>269</v>
      </c>
      <c r="BE43" s="81"/>
      <c r="BF43" s="81" t="s">
        <v>276</v>
      </c>
      <c r="BM43" s="56" cm="1">
        <f t="array" ref="BM43">MAX(IF(ISBLANK(AS43:BL43),"",VLOOKUP(AS43:BL43,'[3]Impact Factor'!B:D,2,FALSE)))</f>
        <v>2</v>
      </c>
      <c r="BN43" s="56" cm="1">
        <f t="array" ref="BN43">MAX(IF(ISBLANK(AS43:BL43),"",VLOOKUP(AS43:BL43,'[3]Impact Factor'!B:D,3,FALSE)))</f>
        <v>2</v>
      </c>
      <c r="BO43" s="56">
        <v>1</v>
      </c>
      <c r="BP43" s="56"/>
      <c r="BQ43" s="56"/>
      <c r="BR43" s="56"/>
      <c r="BS43" s="80">
        <v>4</v>
      </c>
      <c r="BT43" s="56" cm="1">
        <f t="array" ref="BT43">IF(SUM(BM43:BS43)=0,"N/A",_xlfn.IFS(AND((SUM(BM43:BN43)&gt;0),(SUM(BO43:BS43)&gt;0)),ROUND((($BM$3*MAX(BM43:BN43))+($BO$3*MAX(BO43:BS43))),0),AND(OR(BM43:BN43=0,ISERROR(BM43:BN43)),(SUM(BO43:BS43)&gt;0)), MAX(BO43:BS43),AND((SUM(BO43:BS43)=0),(SUM(BM43:BN43)&gt;0)),MAX(BM43:BN43)))</f>
        <v>2</v>
      </c>
      <c r="BU43" s="56" t="str" cm="1">
        <f t="array" ref="BU43">IF(OR(AR43="N/A", BT43="N/A"), "", INDEX([3]Methodology!$D$3:$H$7,'Master All_TRR_TS'!AR218,'Master All_TRR_TS'!BT218))</f>
        <v>D</v>
      </c>
      <c r="BV43" s="56" t="s">
        <v>352</v>
      </c>
      <c r="BW43" s="56" t="str">
        <f t="shared" si="8"/>
        <v>No</v>
      </c>
      <c r="BX43" s="56"/>
      <c r="BY43" s="56"/>
      <c r="BZ43" s="56" t="e">
        <f>IF(COUNT(AR43,BT43)=2,(IF(AND(AR43&gt;=3,#REF!&gt;=3),"Y","")),"")</f>
        <v>#REF!</v>
      </c>
      <c r="CA43" s="56"/>
      <c r="CB43" s="56" t="str">
        <f>IF(Risk_Assessment6[[#This Row],[Stockpiles]]="Spoil / Waste", "Y", "")</f>
        <v/>
      </c>
      <c r="CC43" s="56" t="str">
        <f>IF(Risk_Assessment6[[#This Row],[Off-site Drainage Discharge (Y/N)]]="Yes", "Y", "")</f>
        <v/>
      </c>
      <c r="CD43" s="56"/>
      <c r="CE43" s="56"/>
      <c r="CF43" s="56"/>
      <c r="CG43" s="56"/>
      <c r="CH43" s="56"/>
      <c r="CI43" s="56"/>
      <c r="CJ43" s="56"/>
      <c r="CK43" s="56"/>
      <c r="CL43" s="56"/>
      <c r="CM43" s="56"/>
      <c r="CN43" s="58">
        <v>1</v>
      </c>
      <c r="CO43" s="58">
        <v>1</v>
      </c>
      <c r="CP43" s="58">
        <v>1</v>
      </c>
      <c r="CQ43" s="58">
        <v>1</v>
      </c>
      <c r="CR43" s="57">
        <f t="shared" si="7"/>
        <v>1</v>
      </c>
      <c r="CS43" s="56">
        <f t="shared" si="4"/>
        <v>1</v>
      </c>
      <c r="CT43" s="56">
        <v>3</v>
      </c>
      <c r="CU43" s="56">
        <v>1</v>
      </c>
      <c r="CV43" s="79">
        <f t="shared" si="10"/>
        <v>2</v>
      </c>
      <c r="CW43" s="56">
        <f t="shared" si="11"/>
        <v>2</v>
      </c>
      <c r="CX43" s="87" t="s">
        <v>289</v>
      </c>
      <c r="CY43" s="56" t="s">
        <v>268</v>
      </c>
      <c r="CZ43" s="78" t="e">
        <v>#N/A</v>
      </c>
      <c r="DA43" s="78" t="e">
        <v>#N/A</v>
      </c>
      <c r="DB43" s="78" t="e">
        <v>#N/A</v>
      </c>
      <c r="DC43" s="56"/>
      <c r="DD43" s="78" t="s">
        <v>275</v>
      </c>
      <c r="DE43" s="78" t="s">
        <v>276</v>
      </c>
      <c r="DF43" s="78" t="s">
        <v>276</v>
      </c>
      <c r="DG43" s="78" t="s">
        <v>276</v>
      </c>
      <c r="DH43" s="78" t="s">
        <v>276</v>
      </c>
      <c r="DI43" s="78" t="s">
        <v>276</v>
      </c>
      <c r="DJ43" s="78" t="s">
        <v>276</v>
      </c>
      <c r="DK43" s="78" t="s">
        <v>270</v>
      </c>
      <c r="DL43" s="78" t="s">
        <v>276</v>
      </c>
      <c r="DM43" s="78" t="s">
        <v>276</v>
      </c>
      <c r="DN43" s="78" t="s">
        <v>276</v>
      </c>
      <c r="DO43" s="78" t="s">
        <v>270</v>
      </c>
      <c r="DP43" s="78" t="s">
        <v>276</v>
      </c>
      <c r="DQ43" s="78" t="s">
        <v>270</v>
      </c>
      <c r="DR43" s="56" t="s">
        <v>268</v>
      </c>
      <c r="DS43" s="56" t="s">
        <v>268</v>
      </c>
      <c r="DT43" s="56" t="s">
        <v>268</v>
      </c>
      <c r="DU43" s="44" t="s">
        <v>268</v>
      </c>
      <c r="DV43" s="44" t="s">
        <v>277</v>
      </c>
      <c r="DW43" s="44" t="s">
        <v>278</v>
      </c>
      <c r="DX43" s="77" t="s">
        <v>278</v>
      </c>
      <c r="DZ43" s="86"/>
      <c r="EA43" s="74"/>
      <c r="EB43" s="85"/>
      <c r="EC43" s="72"/>
      <c r="ED43" s="317"/>
      <c r="EE43" s="71"/>
      <c r="EF43" s="70"/>
      <c r="EG43" s="70"/>
      <c r="EH43" s="70"/>
      <c r="EI43" s="70"/>
      <c r="EJ43" s="70"/>
      <c r="EK43" s="70"/>
      <c r="EL43" s="70"/>
      <c r="EM43" s="70"/>
      <c r="EN43" s="69"/>
      <c r="EO43" s="69"/>
      <c r="EP43" s="69"/>
      <c r="EQ43" s="69"/>
      <c r="ER43" s="69"/>
      <c r="ES43" s="69"/>
      <c r="ET43" s="69"/>
      <c r="EU43" s="69"/>
      <c r="EV43" s="307" t="s">
        <v>1</v>
      </c>
      <c r="EW43" s="68"/>
    </row>
    <row r="44" spans="1:153" s="44" customFormat="1" x14ac:dyDescent="0.35">
      <c r="A44" s="44" t="s">
        <v>374</v>
      </c>
      <c r="B44" s="42" t="s">
        <v>575</v>
      </c>
      <c r="C44" s="44" t="s">
        <v>576</v>
      </c>
      <c r="D44" s="44" t="s">
        <v>377</v>
      </c>
      <c r="E44" s="44" t="s">
        <v>577</v>
      </c>
      <c r="F44" s="44" t="s">
        <v>578</v>
      </c>
      <c r="G44" s="44">
        <v>-37.579777999999997</v>
      </c>
      <c r="H44" s="44">
        <v>149.12894399999999</v>
      </c>
      <c r="I44" s="44" t="s">
        <v>278</v>
      </c>
      <c r="J44" s="44" t="s">
        <v>278</v>
      </c>
      <c r="K44" s="44" t="s">
        <v>350</v>
      </c>
      <c r="L44" s="44" t="s">
        <v>265</v>
      </c>
      <c r="M44" s="44" t="s">
        <v>284</v>
      </c>
      <c r="N44" s="78" t="s">
        <v>285</v>
      </c>
      <c r="O44" s="78">
        <v>44045</v>
      </c>
      <c r="P44" s="78" t="s">
        <v>371</v>
      </c>
      <c r="Q44" s="78" t="s">
        <v>270</v>
      </c>
      <c r="R44" s="78"/>
      <c r="S44" s="96"/>
      <c r="T44" s="96"/>
      <c r="U44" s="78"/>
      <c r="V44" s="96"/>
      <c r="W44" s="96"/>
      <c r="X44" s="96"/>
      <c r="Y44" s="78"/>
      <c r="Z44" s="56">
        <f t="shared" si="12"/>
        <v>2</v>
      </c>
      <c r="AA44" s="94">
        <v>58</v>
      </c>
      <c r="AB44" s="94"/>
      <c r="AC44" s="56"/>
      <c r="AD44" s="56"/>
      <c r="AE44" s="56"/>
      <c r="AF44" s="56"/>
      <c r="AG44" s="56">
        <v>3</v>
      </c>
      <c r="AH44" s="56"/>
      <c r="AI44">
        <v>3</v>
      </c>
      <c r="AJ44">
        <v>4</v>
      </c>
      <c r="AK44">
        <v>4</v>
      </c>
      <c r="AL44">
        <v>5</v>
      </c>
      <c r="AM44">
        <f t="shared" si="1"/>
        <v>5</v>
      </c>
      <c r="AN44" s="57" cm="1">
        <f t="array" ref="AN44">IF(OR(AJ44="0",AM44="0"),"",INDEX('[3]Oil Matrix'!$D$6:$H$10,'Master All_TRR_TS'!AM44,'Master All_TRR_TS'!AJ44))</f>
        <v>5</v>
      </c>
      <c r="AO44">
        <f t="shared" si="9"/>
        <v>1</v>
      </c>
      <c r="AP44"/>
      <c r="AQ44" s="56" t="s">
        <v>386</v>
      </c>
      <c r="AR44" s="56">
        <f>MAX(Risk_Assessment6[[#This Row],[2) Oil Leak Condition]:[3b) Oil/water separator and shut off valve]])</f>
        <v>5</v>
      </c>
      <c r="AS44" s="44" t="s">
        <v>304</v>
      </c>
      <c r="AT44" s="44" t="s">
        <v>305</v>
      </c>
      <c r="AU44" s="44" t="s">
        <v>270</v>
      </c>
      <c r="AV44" s="44" t="s">
        <v>269</v>
      </c>
      <c r="AW44" s="44" t="s">
        <v>269</v>
      </c>
      <c r="AX44" s="82" t="s">
        <v>269</v>
      </c>
      <c r="AY44" s="44" t="s">
        <v>269</v>
      </c>
      <c r="AZ44" s="81" t="s">
        <v>269</v>
      </c>
      <c r="BA44" s="44" t="s">
        <v>309</v>
      </c>
      <c r="BE44" s="81"/>
      <c r="BF44" s="81" t="s">
        <v>276</v>
      </c>
      <c r="BM44" s="56" cm="1">
        <f t="array" ref="BM44">MAX(IF(ISBLANK(AS44:BL44),"",VLOOKUP(AS44:BL44,'[3]Impact Factor'!B:D,2,FALSE)))</f>
        <v>3</v>
      </c>
      <c r="BN44" s="56" cm="1">
        <f t="array" ref="BN44">MAX(IF(ISBLANK(AS44:BL44),"",VLOOKUP(AS44:BL44,'[3]Impact Factor'!B:D,3,FALSE)))</f>
        <v>3</v>
      </c>
      <c r="BO44" s="56">
        <v>3</v>
      </c>
      <c r="BP44" s="56"/>
      <c r="BQ44" s="56"/>
      <c r="BR44" s="56"/>
      <c r="BS44" s="80">
        <v>4</v>
      </c>
      <c r="BT44" s="56" cm="1">
        <f t="array" ref="BT44">IF(SUM(BM44:BS44)=0,"N/A",_xlfn.IFS(AND((SUM(BM44:BN44)&gt;0),(SUM(BO44:BS44)&gt;0)),ROUND((($BM$3*MAX(BM44:BN44))+($BO$3*MAX(BO44:BS44))),0),AND(OR(BM44:BN44=0,ISERROR(BM44:BN44)),(SUM(BO44:BS44)&gt;0)), MAX(BO44:BS44),AND((SUM(BO44:BS44)=0),(SUM(BM44:BN44)&gt;0)),MAX(BM44:BN44)))</f>
        <v>3</v>
      </c>
      <c r="BU44" s="56" t="str" cm="1">
        <f t="array" ref="BU44">IF(OR(AR44="N/A", BT44="N/A"), "", INDEX([3]Methodology!$D$3:$H$7,'Master All_TRR_TS'!AR132,'Master All_TRR_TS'!BT132))</f>
        <v>B</v>
      </c>
      <c r="BV44" s="56" t="s">
        <v>271</v>
      </c>
      <c r="BW44" s="56" t="str">
        <f t="shared" si="8"/>
        <v>Yes</v>
      </c>
      <c r="BX44" s="56"/>
      <c r="BY44" s="56"/>
      <c r="BZ44" s="56" t="e">
        <f>IF(COUNT(AR44,BT44)=2,(IF(AND(AR44&gt;=3,#REF!&gt;=3),"Y","")),"")</f>
        <v>#REF!</v>
      </c>
      <c r="CA44" s="56"/>
      <c r="CB44" s="56" t="str">
        <f>IF(Risk_Assessment6[[#This Row],[Stockpiles]]="Spoil / Waste", "Y", "")</f>
        <v/>
      </c>
      <c r="CC44" s="56" t="str">
        <f>IF(Risk_Assessment6[[#This Row],[Off-site Drainage Discharge (Y/N)]]="Yes", "Y", "")</f>
        <v/>
      </c>
      <c r="CD44" s="56"/>
      <c r="CE44" s="56"/>
      <c r="CF44" s="56"/>
      <c r="CG44" s="56"/>
      <c r="CH44" s="56"/>
      <c r="CI44" s="56"/>
      <c r="CJ44" s="56"/>
      <c r="CK44" s="56"/>
      <c r="CL44" s="56"/>
      <c r="CM44" s="56"/>
      <c r="CN44" s="58">
        <v>1</v>
      </c>
      <c r="CO44" s="58">
        <v>1</v>
      </c>
      <c r="CP44" s="58">
        <v>1</v>
      </c>
      <c r="CQ44" s="58">
        <v>1</v>
      </c>
      <c r="CR44" s="57">
        <f t="shared" si="7"/>
        <v>1</v>
      </c>
      <c r="CS44" s="56">
        <f t="shared" si="4"/>
        <v>1</v>
      </c>
      <c r="CT44" s="56">
        <v>3</v>
      </c>
      <c r="CU44" s="56">
        <v>1</v>
      </c>
      <c r="CV44" s="79">
        <f t="shared" si="10"/>
        <v>2</v>
      </c>
      <c r="CW44" s="56">
        <f t="shared" si="11"/>
        <v>2</v>
      </c>
      <c r="CX44" s="87" t="s">
        <v>289</v>
      </c>
      <c r="CY44" s="56" t="s">
        <v>268</v>
      </c>
      <c r="CZ44" s="78" t="s">
        <v>579</v>
      </c>
      <c r="DA44" s="78" t="e">
        <v>#N/A</v>
      </c>
      <c r="DB44" s="78" t="e">
        <v>#N/A</v>
      </c>
      <c r="DC44" s="56"/>
      <c r="DD44" s="78" t="e">
        <v>#N/A</v>
      </c>
      <c r="DE44" s="78" t="s">
        <v>276</v>
      </c>
      <c r="DF44" s="78" t="s">
        <v>276</v>
      </c>
      <c r="DG44" s="78" t="s">
        <v>276</v>
      </c>
      <c r="DH44" s="78" t="s">
        <v>276</v>
      </c>
      <c r="DI44" s="78" t="s">
        <v>276</v>
      </c>
      <c r="DJ44" s="78" t="s">
        <v>276</v>
      </c>
      <c r="DK44" s="78" t="s">
        <v>270</v>
      </c>
      <c r="DL44" s="78" t="s">
        <v>276</v>
      </c>
      <c r="DM44" s="78" t="s">
        <v>276</v>
      </c>
      <c r="DN44" s="78" t="s">
        <v>276</v>
      </c>
      <c r="DO44" s="78" t="s">
        <v>270</v>
      </c>
      <c r="DP44" s="78" t="s">
        <v>276</v>
      </c>
      <c r="DQ44" s="78" t="s">
        <v>270</v>
      </c>
      <c r="DR44" s="56" t="s">
        <v>268</v>
      </c>
      <c r="DS44" s="56" t="s">
        <v>268</v>
      </c>
      <c r="DT44" s="56" t="s">
        <v>268</v>
      </c>
      <c r="DU44" s="44" t="s">
        <v>268</v>
      </c>
      <c r="DV44" s="44" t="s">
        <v>277</v>
      </c>
      <c r="DW44" s="44" t="s">
        <v>278</v>
      </c>
      <c r="DX44" s="77" t="s">
        <v>278</v>
      </c>
      <c r="DZ44" s="86"/>
      <c r="EA44" s="74"/>
      <c r="EB44" s="85"/>
      <c r="EC44" s="72"/>
      <c r="ED44" s="317"/>
      <c r="EE44" s="71"/>
      <c r="EF44" s="70"/>
      <c r="EG44" s="70"/>
      <c r="EH44" s="70"/>
      <c r="EI44" s="70"/>
      <c r="EJ44" s="70"/>
      <c r="EK44" s="70"/>
      <c r="EL44" s="70"/>
      <c r="EM44" s="70"/>
      <c r="EN44" s="69"/>
      <c r="EO44" s="69"/>
      <c r="EP44" s="69"/>
      <c r="EQ44" s="69"/>
      <c r="ER44" s="69"/>
      <c r="ES44" s="69"/>
      <c r="ET44" s="69"/>
      <c r="EU44" s="69"/>
      <c r="EV44" s="307" t="s">
        <v>1</v>
      </c>
      <c r="EW44" s="68"/>
    </row>
    <row r="45" spans="1:153" s="44" customFormat="1" x14ac:dyDescent="0.35">
      <c r="A45" s="74" t="s">
        <v>337</v>
      </c>
      <c r="B45" s="74" t="s">
        <v>580</v>
      </c>
      <c r="C45" s="74" t="s">
        <v>581</v>
      </c>
      <c r="D45" s="74"/>
      <c r="E45" s="74" t="s">
        <v>582</v>
      </c>
      <c r="F45" s="74" t="s">
        <v>583</v>
      </c>
      <c r="G45" s="74">
        <v>-38.422632</v>
      </c>
      <c r="H45" s="74">
        <v>146.58123900000001</v>
      </c>
      <c r="I45" s="74" t="s">
        <v>278</v>
      </c>
      <c r="J45" s="74" t="s">
        <v>278</v>
      </c>
      <c r="K45" s="74" t="s">
        <v>297</v>
      </c>
      <c r="L45" s="74" t="s">
        <v>283</v>
      </c>
      <c r="M45" s="44" t="s">
        <v>584</v>
      </c>
      <c r="N45" s="173" t="s">
        <v>267</v>
      </c>
      <c r="O45" s="173"/>
      <c r="P45" s="173"/>
      <c r="Q45" s="173" t="s">
        <v>268</v>
      </c>
      <c r="R45" s="173"/>
      <c r="S45" s="186"/>
      <c r="T45" s="186"/>
      <c r="U45" s="173"/>
      <c r="V45" s="186"/>
      <c r="W45" s="186"/>
      <c r="X45" s="186"/>
      <c r="Y45" s="173"/>
      <c r="Z45" s="56">
        <f t="shared" si="12"/>
        <v>1</v>
      </c>
      <c r="AA45" s="163"/>
      <c r="AB45" s="163"/>
      <c r="AC45" s="149"/>
      <c r="AD45" s="149"/>
      <c r="AE45" s="149"/>
      <c r="AF45" s="149"/>
      <c r="AG45" s="149">
        <v>2</v>
      </c>
      <c r="AH45" s="149"/>
      <c r="AI45">
        <v>31</v>
      </c>
      <c r="AJ45">
        <v>3</v>
      </c>
      <c r="AK45">
        <v>4</v>
      </c>
      <c r="AL45">
        <v>5</v>
      </c>
      <c r="AM45">
        <f t="shared" si="1"/>
        <v>5</v>
      </c>
      <c r="AN45" s="57" cm="1">
        <f t="array" ref="AN45">IF(OR(AJ45="0",AM45="0"),"",INDEX('[3]Oil Matrix'!$D$6:$H$10,'Master All_TRR_TS'!AM45,'Master All_TRR_TS'!AJ45))</f>
        <v>4</v>
      </c>
      <c r="AO45">
        <f t="shared" si="9"/>
        <v>1</v>
      </c>
      <c r="AP45"/>
      <c r="AQ45" s="149"/>
      <c r="AR45" s="56">
        <f>MAX(Risk_Assessment6[[#This Row],[2) Oil Leak Condition]:[3b) Oil/water separator and shut off valve]])</f>
        <v>5</v>
      </c>
      <c r="AS45" s="44" t="s">
        <v>269</v>
      </c>
      <c r="AT45" s="74"/>
      <c r="AV45" s="74"/>
      <c r="AW45" s="74"/>
      <c r="AX45" s="82"/>
      <c r="AY45" s="74"/>
      <c r="AZ45" s="81"/>
      <c r="BA45" s="74"/>
      <c r="BB45" s="74"/>
      <c r="BC45" s="74"/>
      <c r="BD45" s="74"/>
      <c r="BE45" s="81"/>
      <c r="BF45" s="81" t="s">
        <v>270</v>
      </c>
      <c r="BG45" s="74"/>
      <c r="BH45" s="74"/>
      <c r="BI45" s="74"/>
      <c r="BJ45" s="74"/>
      <c r="BK45" s="74"/>
      <c r="BL45" s="74"/>
      <c r="BM45" s="56" cm="1">
        <f t="array" ref="BM45">MAX(IF(ISBLANK(AS45:BL45),"",VLOOKUP(AS45:BL45,'[3]Impact Factor'!B:D,2,FALSE)))</f>
        <v>2</v>
      </c>
      <c r="BN45" s="56" cm="1">
        <f t="array" ref="BN45">MAX(IF(ISBLANK(AS45:BL45),"",VLOOKUP(AS45:BL45,'[3]Impact Factor'!B:D,3,FALSE)))</f>
        <v>2</v>
      </c>
      <c r="BO45" s="56"/>
      <c r="BP45" s="56"/>
      <c r="BQ45" s="56"/>
      <c r="BR45" s="56"/>
      <c r="BS45" s="80"/>
      <c r="BT45" s="56" cm="1">
        <f t="array" ref="BT45">IF(SUM(BM45:BS45)=0,"N/A",_xlfn.IFS(AND((SUM(BM45:BN45)&gt;0),(SUM(BO45:BS45)&gt;0)),ROUND((($BM$3*MAX(BM45:BN45))+($BO$3*MAX(BO45:BS45))),0),AND(OR(BM45:BN45=0,ISERROR(BM45:BN45)),(SUM(BO45:BS45)&gt;0)), MAX(BO45:BS45),AND((SUM(BO45:BS45)=0),(SUM(BM45:BN45)&gt;0)),MAX(BM45:BN45)))</f>
        <v>2</v>
      </c>
      <c r="BU45" s="56" t="str" cm="1">
        <f t="array" ref="BU45">IF(OR(AR45="N/A", BT45="N/A"), "", INDEX([3]Methodology!$D$3:$H$7,'Master All_TRR_TS'!AR257,'Master All_TRR_TS'!BT257))</f>
        <v>C</v>
      </c>
      <c r="BV45" s="56" t="s">
        <v>271</v>
      </c>
      <c r="BW45" s="56" t="str">
        <f t="shared" si="8"/>
        <v>No</v>
      </c>
      <c r="BX45" s="56"/>
      <c r="BY45" s="56"/>
      <c r="BZ45" s="56" t="e">
        <f>IF(COUNT(AR45,BT45)=2,(IF(AND(AR45&gt;=3,#REF!&gt;=3),"Y","")),"")</f>
        <v>#REF!</v>
      </c>
      <c r="CA45" s="56"/>
      <c r="CB45" s="56" t="str">
        <f>IF(Risk_Assessment6[[#This Row],[Stockpiles]]="Spoil / Waste", "Y", "")</f>
        <v/>
      </c>
      <c r="CC45" s="56" t="str">
        <f>IF(Risk_Assessment6[[#This Row],[Off-site Drainage Discharge (Y/N)]]="Yes", "Y", "")</f>
        <v/>
      </c>
      <c r="CD45" s="56"/>
      <c r="CE45" s="56"/>
      <c r="CF45" s="56"/>
      <c r="CG45" s="56"/>
      <c r="CH45" s="56"/>
      <c r="CI45" s="56"/>
      <c r="CJ45" s="56"/>
      <c r="CK45" s="56"/>
      <c r="CL45" s="56"/>
      <c r="CM45" s="56"/>
      <c r="CN45" s="58">
        <v>1</v>
      </c>
      <c r="CO45" s="58">
        <v>1</v>
      </c>
      <c r="CP45" s="58">
        <v>1</v>
      </c>
      <c r="CQ45" s="58">
        <v>1</v>
      </c>
      <c r="CR45" s="57">
        <f t="shared" si="7"/>
        <v>1</v>
      </c>
      <c r="CS45" s="56">
        <f t="shared" si="4"/>
        <v>1</v>
      </c>
      <c r="CT45" s="56">
        <v>3</v>
      </c>
      <c r="CU45" s="56">
        <v>1</v>
      </c>
      <c r="CV45" s="79">
        <f t="shared" si="10"/>
        <v>2</v>
      </c>
      <c r="CW45" s="56">
        <f t="shared" si="11"/>
        <v>2</v>
      </c>
      <c r="CX45" s="87" t="s">
        <v>289</v>
      </c>
      <c r="CY45" s="56" t="s">
        <v>268</v>
      </c>
      <c r="CZ45" s="78" t="s">
        <v>579</v>
      </c>
      <c r="DA45" s="78" t="e">
        <v>#N/A</v>
      </c>
      <c r="DB45" s="78" t="s">
        <v>276</v>
      </c>
      <c r="DC45" s="56"/>
      <c r="DD45" s="78" t="s">
        <v>275</v>
      </c>
      <c r="DE45" s="78" t="s">
        <v>276</v>
      </c>
      <c r="DF45" s="78" t="s">
        <v>276</v>
      </c>
      <c r="DG45" s="78" t="s">
        <v>276</v>
      </c>
      <c r="DH45" s="78" t="s">
        <v>276</v>
      </c>
      <c r="DI45" s="78" t="s">
        <v>276</v>
      </c>
      <c r="DJ45" s="78" t="s">
        <v>276</v>
      </c>
      <c r="DK45" s="78" t="s">
        <v>270</v>
      </c>
      <c r="DL45" s="78" t="s">
        <v>276</v>
      </c>
      <c r="DM45" s="78" t="s">
        <v>276</v>
      </c>
      <c r="DN45" s="78" t="s">
        <v>276</v>
      </c>
      <c r="DO45" s="78" t="s">
        <v>270</v>
      </c>
      <c r="DP45" s="78" t="s">
        <v>276</v>
      </c>
      <c r="DQ45" s="78" t="s">
        <v>270</v>
      </c>
      <c r="DR45" s="56" t="s">
        <v>268</v>
      </c>
      <c r="DS45" s="56" t="s">
        <v>268</v>
      </c>
      <c r="DT45" s="56" t="s">
        <v>268</v>
      </c>
      <c r="DU45" s="44" t="s">
        <v>268</v>
      </c>
      <c r="DV45" s="44" t="s">
        <v>277</v>
      </c>
      <c r="DW45" s="44" t="s">
        <v>278</v>
      </c>
      <c r="DX45" s="77" t="s">
        <v>278</v>
      </c>
      <c r="DZ45" s="86"/>
      <c r="EA45" s="74"/>
      <c r="EB45" s="85"/>
      <c r="EC45" s="72"/>
      <c r="ED45" s="317"/>
      <c r="EE45" s="71"/>
      <c r="EF45" s="70"/>
      <c r="EG45" s="70"/>
      <c r="EH45" s="70"/>
      <c r="EI45" s="70"/>
      <c r="EJ45" s="70"/>
      <c r="EK45" s="70"/>
      <c r="EL45" s="70"/>
      <c r="EM45" s="70"/>
      <c r="EN45" s="69"/>
      <c r="EO45" s="69"/>
      <c r="EP45" s="69"/>
      <c r="EQ45" s="69"/>
      <c r="ER45" s="69"/>
      <c r="ES45" s="69"/>
      <c r="ET45" s="69"/>
      <c r="EU45" s="69"/>
      <c r="EV45" s="307" t="s">
        <v>1</v>
      </c>
      <c r="EW45" s="68"/>
    </row>
    <row r="46" spans="1:153" s="44" customFormat="1" x14ac:dyDescent="0.35">
      <c r="A46" s="44" t="s">
        <v>275</v>
      </c>
      <c r="B46" s="42" t="s">
        <v>585</v>
      </c>
      <c r="C46" s="42" t="s">
        <v>586</v>
      </c>
      <c r="D46" s="42"/>
      <c r="E46" s="44" t="s">
        <v>587</v>
      </c>
      <c r="F46" s="44" t="s">
        <v>269</v>
      </c>
      <c r="G46" s="44">
        <v>-37.062666999999998</v>
      </c>
      <c r="H46" s="44">
        <v>144.17047199999999</v>
      </c>
      <c r="I46" s="44" t="s">
        <v>278</v>
      </c>
      <c r="J46" s="44" t="s">
        <v>278</v>
      </c>
      <c r="K46" s="82" t="s">
        <v>282</v>
      </c>
      <c r="L46" s="82" t="s">
        <v>283</v>
      </c>
      <c r="M46" s="44" t="s">
        <v>284</v>
      </c>
      <c r="N46" s="78" t="s">
        <v>285</v>
      </c>
      <c r="O46" s="78">
        <v>44152</v>
      </c>
      <c r="P46" s="78" t="s">
        <v>286</v>
      </c>
      <c r="Q46" s="78" t="s">
        <v>270</v>
      </c>
      <c r="R46" s="78"/>
      <c r="S46" s="96"/>
      <c r="T46" s="96"/>
      <c r="U46" s="78"/>
      <c r="V46" s="96"/>
      <c r="W46" s="96"/>
      <c r="X46" s="96"/>
      <c r="Y46" s="78"/>
      <c r="Z46" s="56">
        <f t="shared" si="12"/>
        <v>2</v>
      </c>
      <c r="AA46" s="94"/>
      <c r="AB46" s="94"/>
      <c r="AC46" s="56"/>
      <c r="AD46" s="56"/>
      <c r="AE46" s="56"/>
      <c r="AF46" s="56"/>
      <c r="AG46" s="56">
        <v>2</v>
      </c>
      <c r="AH46" s="56"/>
      <c r="AI46">
        <v>8</v>
      </c>
      <c r="AJ46">
        <v>1</v>
      </c>
      <c r="AK46">
        <v>4</v>
      </c>
      <c r="AL46">
        <v>5</v>
      </c>
      <c r="AM46">
        <f t="shared" si="1"/>
        <v>5</v>
      </c>
      <c r="AN46" s="57" cm="1">
        <f t="array" ref="AN46">IF(OR(AJ46="0",AM46="0"),"",INDEX('[3]Oil Matrix'!$D$6:$H$10,'Master All_TRR_TS'!AM46,'Master All_TRR_TS'!AJ46))</f>
        <v>3</v>
      </c>
      <c r="AO46">
        <f t="shared" si="9"/>
        <v>1</v>
      </c>
      <c r="AP46"/>
      <c r="AQ46" s="56" t="s">
        <v>287</v>
      </c>
      <c r="AR46" s="56">
        <f>MAX(Risk_Assessment6[[#This Row],[2) Oil Leak Condition]:[3b) Oil/water separator and shut off valve]])</f>
        <v>5</v>
      </c>
      <c r="AS46" s="44" t="s">
        <v>269</v>
      </c>
      <c r="AT46" s="82" t="s">
        <v>269</v>
      </c>
      <c r="AU46" s="82" t="s">
        <v>270</v>
      </c>
      <c r="AV46" s="82" t="s">
        <v>269</v>
      </c>
      <c r="AW46" s="82" t="s">
        <v>269</v>
      </c>
      <c r="AX46" s="82" t="s">
        <v>269</v>
      </c>
      <c r="AY46" s="44" t="s">
        <v>269</v>
      </c>
      <c r="AZ46" s="81" t="s">
        <v>269</v>
      </c>
      <c r="BA46" s="82"/>
      <c r="BB46" s="82"/>
      <c r="BC46" s="82"/>
      <c r="BD46" s="82"/>
      <c r="BE46" s="81"/>
      <c r="BF46" s="81" t="s">
        <v>276</v>
      </c>
      <c r="BG46" s="82"/>
      <c r="BH46" s="82"/>
      <c r="BI46" s="82"/>
      <c r="BJ46" s="82"/>
      <c r="BK46" s="82"/>
      <c r="BL46" s="82"/>
      <c r="BM46" s="56" cm="1">
        <f t="array" ref="BM46">MAX(IF(ISBLANK(AS46:BL46),"",VLOOKUP(AS46:BL46,'[3]Impact Factor'!B:D,2,FALSE)))</f>
        <v>2</v>
      </c>
      <c r="BN46" s="56" cm="1">
        <f t="array" ref="BN46">MAX(IF(ISBLANK(AS46:BL46),"",VLOOKUP(AS46:BL46,'[3]Impact Factor'!B:D,3,FALSE)))</f>
        <v>2</v>
      </c>
      <c r="BO46" s="56">
        <v>3</v>
      </c>
      <c r="BP46" s="56"/>
      <c r="BQ46" s="56"/>
      <c r="BR46" s="56"/>
      <c r="BS46" s="80">
        <v>1</v>
      </c>
      <c r="BT46" s="56" cm="1">
        <f t="array" ref="BT46">IF(SUM(BM46:BS46)=0,"N/A",_xlfn.IFS(AND((SUM(BM46:BN46)&gt;0),(SUM(BO46:BS46)&gt;0)),ROUND((($BM$3*MAX(BM46:BN46))+($BO$3*MAX(BO46:BS46))),0),AND(OR(BM46:BN46=0,ISERROR(BM46:BN46)),(SUM(BO46:BS46)&gt;0)), MAX(BO46:BS46),AND((SUM(BO46:BS46)=0),(SUM(BM46:BN46)&gt;0)),MAX(BM46:BN46)))</f>
        <v>2</v>
      </c>
      <c r="BU46" s="56" t="str" cm="1">
        <f t="array" ref="BU46">IF(OR(AR46="N/A", BT46="N/A"), "", INDEX([3]Methodology!$D$3:$H$7,'Master All_TRR_TS'!AR228,'Master All_TRR_TS'!BT228))</f>
        <v>C</v>
      </c>
      <c r="BV46" s="56" t="s">
        <v>352</v>
      </c>
      <c r="BW46" s="56" t="str">
        <f t="shared" si="8"/>
        <v>No</v>
      </c>
      <c r="BX46" s="56"/>
      <c r="BY46" s="56"/>
      <c r="BZ46" s="56" t="e">
        <f>IF(COUNT(AR46,BT46)=2,(IF(AND(AR46&gt;=3,#REF!&gt;=3),"Y","")),"")</f>
        <v>#REF!</v>
      </c>
      <c r="CA46" s="56"/>
      <c r="CB46" s="56" t="str">
        <f>IF(Risk_Assessment6[[#This Row],[Stockpiles]]="Spoil / Waste", "Y", "")</f>
        <v/>
      </c>
      <c r="CC46" s="56" t="str">
        <f>IF(Risk_Assessment6[[#This Row],[Off-site Drainage Discharge (Y/N)]]="Yes", "Y", "")</f>
        <v/>
      </c>
      <c r="CD46" s="56"/>
      <c r="CE46" s="56"/>
      <c r="CF46" s="56"/>
      <c r="CG46" s="56"/>
      <c r="CH46" s="56"/>
      <c r="CI46" s="56"/>
      <c r="CJ46" s="56"/>
      <c r="CK46" s="56"/>
      <c r="CL46" s="56"/>
      <c r="CM46" s="56"/>
      <c r="CN46" s="58">
        <v>1</v>
      </c>
      <c r="CO46" s="58">
        <v>1</v>
      </c>
      <c r="CP46" s="58">
        <v>1</v>
      </c>
      <c r="CQ46" s="58">
        <v>1</v>
      </c>
      <c r="CR46" s="57">
        <f t="shared" si="7"/>
        <v>1</v>
      </c>
      <c r="CS46" s="56">
        <f t="shared" si="4"/>
        <v>1</v>
      </c>
      <c r="CT46" s="56">
        <v>1</v>
      </c>
      <c r="CU46" s="56">
        <v>4</v>
      </c>
      <c r="CV46" s="79">
        <f t="shared" si="10"/>
        <v>2.5</v>
      </c>
      <c r="CW46" s="56">
        <f t="shared" si="11"/>
        <v>3</v>
      </c>
      <c r="CX46" s="78" t="s">
        <v>588</v>
      </c>
      <c r="CY46" s="56" t="s">
        <v>268</v>
      </c>
      <c r="CZ46" s="78"/>
      <c r="DA46" s="78" t="s">
        <v>268</v>
      </c>
      <c r="DB46" s="78" t="s">
        <v>589</v>
      </c>
      <c r="DC46" s="56"/>
      <c r="DD46" s="78" t="s">
        <v>590</v>
      </c>
      <c r="DE46" s="78" t="s">
        <v>276</v>
      </c>
      <c r="DF46" s="78" t="s">
        <v>276</v>
      </c>
      <c r="DG46" s="78" t="s">
        <v>276</v>
      </c>
      <c r="DH46" s="78" t="s">
        <v>276</v>
      </c>
      <c r="DI46" s="78" t="s">
        <v>276</v>
      </c>
      <c r="DJ46" s="78" t="s">
        <v>276</v>
      </c>
      <c r="DK46" s="78" t="s">
        <v>276</v>
      </c>
      <c r="DL46" s="78" t="s">
        <v>270</v>
      </c>
      <c r="DM46" s="78" t="s">
        <v>276</v>
      </c>
      <c r="DN46" s="78" t="s">
        <v>276</v>
      </c>
      <c r="DO46" s="78" t="s">
        <v>270</v>
      </c>
      <c r="DP46" s="78" t="s">
        <v>276</v>
      </c>
      <c r="DQ46" s="78">
        <v>0</v>
      </c>
      <c r="DR46" s="56"/>
      <c r="DS46" s="56"/>
      <c r="DT46" s="56"/>
      <c r="DU46" s="44" t="s">
        <v>268</v>
      </c>
      <c r="DV46" s="44" t="s">
        <v>294</v>
      </c>
      <c r="DW46" s="44" t="s">
        <v>278</v>
      </c>
      <c r="DX46" s="77" t="s">
        <v>278</v>
      </c>
      <c r="DZ46" s="86"/>
      <c r="EA46" s="74"/>
      <c r="EB46" s="85"/>
      <c r="EC46" s="72"/>
      <c r="ED46" s="317"/>
      <c r="EE46" s="71"/>
      <c r="EF46" s="70"/>
      <c r="EG46" s="70"/>
      <c r="EH46" s="70"/>
      <c r="EI46" s="70"/>
      <c r="EJ46" s="70"/>
      <c r="EK46" s="70"/>
      <c r="EL46" s="70"/>
      <c r="EM46" s="70"/>
      <c r="EN46" s="69"/>
      <c r="EO46" s="69"/>
      <c r="EP46" s="69"/>
      <c r="EQ46" s="69"/>
      <c r="ER46" s="69"/>
      <c r="ES46" s="69"/>
      <c r="ET46" s="69"/>
      <c r="EU46" s="69"/>
      <c r="EV46" s="307" t="s">
        <v>1</v>
      </c>
      <c r="EW46" s="68"/>
    </row>
    <row r="47" spans="1:153" s="44" customFormat="1" x14ac:dyDescent="0.35">
      <c r="A47" s="44" t="s">
        <v>374</v>
      </c>
      <c r="B47" s="42" t="s">
        <v>591</v>
      </c>
      <c r="C47" s="44" t="s">
        <v>592</v>
      </c>
      <c r="D47" s="44" t="s">
        <v>294</v>
      </c>
      <c r="E47" s="44" t="s">
        <v>593</v>
      </c>
      <c r="F47" s="44" t="s">
        <v>594</v>
      </c>
      <c r="G47" s="44">
        <v>-37.761415</v>
      </c>
      <c r="H47" s="44">
        <v>145.31243799999999</v>
      </c>
      <c r="I47" s="44" t="s">
        <v>278</v>
      </c>
      <c r="J47" s="44" t="s">
        <v>278</v>
      </c>
      <c r="K47" s="44" t="s">
        <v>297</v>
      </c>
      <c r="L47" s="44" t="s">
        <v>265</v>
      </c>
      <c r="M47" s="44" t="s">
        <v>284</v>
      </c>
      <c r="N47" s="78" t="s">
        <v>285</v>
      </c>
      <c r="O47" s="78">
        <v>43976</v>
      </c>
      <c r="P47" s="78" t="s">
        <v>298</v>
      </c>
      <c r="Q47" s="78" t="s">
        <v>270</v>
      </c>
      <c r="R47" s="78"/>
      <c r="S47" s="96"/>
      <c r="T47" s="96"/>
      <c r="U47" s="78"/>
      <c r="V47" s="96"/>
      <c r="W47" s="96"/>
      <c r="X47" s="96"/>
      <c r="Y47" s="78"/>
      <c r="Z47" s="56">
        <f t="shared" si="12"/>
        <v>2</v>
      </c>
      <c r="AA47" s="94">
        <v>7</v>
      </c>
      <c r="AB47" s="94"/>
      <c r="AC47" s="56"/>
      <c r="AD47" s="56"/>
      <c r="AE47" s="56"/>
      <c r="AF47" s="56"/>
      <c r="AG47" s="56">
        <v>3</v>
      </c>
      <c r="AH47" s="56" t="s">
        <v>595</v>
      </c>
      <c r="AI47">
        <v>2</v>
      </c>
      <c r="AJ47">
        <v>1</v>
      </c>
      <c r="AK47">
        <v>1</v>
      </c>
      <c r="AL47">
        <v>1</v>
      </c>
      <c r="AM47">
        <f t="shared" si="1"/>
        <v>1</v>
      </c>
      <c r="AN47" s="57" cm="1">
        <f t="array" ref="AN47">IF(OR(AJ47="0",AM47="0"),"",INDEX('[3]Oil Matrix'!$D$6:$H$10,'Master All_TRR_TS'!AM47,'Master All_TRR_TS'!AJ47))</f>
        <v>1</v>
      </c>
      <c r="AO47">
        <f t="shared" si="9"/>
        <v>4</v>
      </c>
      <c r="AP47"/>
      <c r="AQ47" s="56" t="s">
        <v>303</v>
      </c>
      <c r="AR47" s="56">
        <f>MAX(Risk_Assessment6[[#This Row],[2) Oil Leak Condition]:[3b) Oil/water separator and shut off valve]])</f>
        <v>1</v>
      </c>
      <c r="AS47" s="44" t="s">
        <v>269</v>
      </c>
      <c r="AT47" s="44" t="s">
        <v>305</v>
      </c>
      <c r="AU47" s="44" t="s">
        <v>270</v>
      </c>
      <c r="AV47" s="44" t="s">
        <v>269</v>
      </c>
      <c r="AW47" s="44" t="s">
        <v>306</v>
      </c>
      <c r="AX47" s="82"/>
      <c r="AZ47" s="81" t="s">
        <v>269</v>
      </c>
      <c r="BE47" s="81"/>
      <c r="BF47" s="81" t="s">
        <v>276</v>
      </c>
      <c r="BM47" s="56" cm="1">
        <f t="array" ref="BM47">MAX(IF(ISBLANK(AS47:BL47),"",VLOOKUP(AS47:BL47,'[3]Impact Factor'!B:D,2,FALSE)))</f>
        <v>4</v>
      </c>
      <c r="BN47" s="56" cm="1">
        <f t="array" ref="BN47">MAX(IF(ISBLANK(AS47:BL47),"",VLOOKUP(AS47:BL47,'[3]Impact Factor'!B:D,3,FALSE)))</f>
        <v>4</v>
      </c>
      <c r="BO47" s="56">
        <v>5</v>
      </c>
      <c r="BP47" s="56"/>
      <c r="BQ47" s="56"/>
      <c r="BR47" s="56"/>
      <c r="BS47" s="80">
        <v>2</v>
      </c>
      <c r="BT47" s="56" cm="1">
        <f t="array" ref="BT47">IF(SUM(BM47:BS47)=0,"N/A",_xlfn.IFS(AND((SUM(BM47:BN47)&gt;0),(SUM(BO47:BS47)&gt;0)),ROUND((($BM$3*MAX(BM47:BN47))+($BO$3*MAX(BO47:BS47))),0),AND(OR(BM47:BN47=0,ISERROR(BM47:BN47)),(SUM(BO47:BS47)&gt;0)), MAX(BO47:BS47),AND((SUM(BO47:BS47)=0),(SUM(BM47:BN47)&gt;0)),MAX(BM47:BN47)))</f>
        <v>4</v>
      </c>
      <c r="BU47" s="56" t="str" cm="1">
        <f t="array" ref="BU47">IF(OR(AR47="N/A", BT47="N/A"), "", INDEX([3]Methodology!$D$3:$H$7,'Master All_TRR_TS'!AR187,'Master All_TRR_TS'!BT187))</f>
        <v>C</v>
      </c>
      <c r="BV47" s="56" t="s">
        <v>404</v>
      </c>
      <c r="BW47" s="56" t="str">
        <f t="shared" si="8"/>
        <v>No</v>
      </c>
      <c r="BX47" s="56"/>
      <c r="BY47" s="56"/>
      <c r="BZ47" s="56" t="e">
        <f>IF(COUNT(AR47,BT47)=2,(IF(AND(AR47&gt;=3,#REF!&gt;=3),"Y","")),"")</f>
        <v>#REF!</v>
      </c>
      <c r="CA47" s="56"/>
      <c r="CB47" s="56" t="str">
        <f>IF(Risk_Assessment6[[#This Row],[Stockpiles]]="Spoil / Waste", "Y", "")</f>
        <v/>
      </c>
      <c r="CC47" s="56" t="str">
        <f>IF(Risk_Assessment6[[#This Row],[Off-site Drainage Discharge (Y/N)]]="Yes", "Y", "")</f>
        <v/>
      </c>
      <c r="CD47" s="56"/>
      <c r="CE47" s="56"/>
      <c r="CF47" s="56"/>
      <c r="CG47" s="56"/>
      <c r="CH47" s="56"/>
      <c r="CI47" s="56"/>
      <c r="CJ47" s="56"/>
      <c r="CK47" s="56"/>
      <c r="CL47" s="56"/>
      <c r="CM47" s="56"/>
      <c r="CN47" s="105">
        <v>9</v>
      </c>
      <c r="CO47" s="105">
        <v>4</v>
      </c>
      <c r="CP47" s="105">
        <v>4</v>
      </c>
      <c r="CQ47" s="104">
        <v>5</v>
      </c>
      <c r="CR47" s="57">
        <f t="shared" si="7"/>
        <v>4</v>
      </c>
      <c r="CS47" s="56">
        <f t="shared" si="4"/>
        <v>4</v>
      </c>
      <c r="CT47" s="56" t="e">
        <v>#N/A</v>
      </c>
      <c r="CU47" s="56" t="e">
        <v>#N/A</v>
      </c>
      <c r="CV47" s="79" t="e">
        <f t="shared" si="10"/>
        <v>#N/A</v>
      </c>
      <c r="CW47" s="56" t="e">
        <f t="shared" si="11"/>
        <v>#N/A</v>
      </c>
      <c r="CX47" s="78" t="e">
        <v>#N/A</v>
      </c>
      <c r="CY47" s="56" t="s">
        <v>268</v>
      </c>
      <c r="CZ47" s="78" t="e">
        <v>#N/A</v>
      </c>
      <c r="DA47" s="78" t="e">
        <v>#N/A</v>
      </c>
      <c r="DB47" s="78" t="e">
        <v>#N/A</v>
      </c>
      <c r="DC47" s="56"/>
      <c r="DD47" s="78" t="e">
        <v>#N/A</v>
      </c>
      <c r="DE47" s="78" t="e">
        <v>#N/A</v>
      </c>
      <c r="DF47" s="78" t="e">
        <v>#N/A</v>
      </c>
      <c r="DG47" s="78" t="e">
        <v>#N/A</v>
      </c>
      <c r="DH47" s="78" t="e">
        <v>#N/A</v>
      </c>
      <c r="DI47" s="78" t="e">
        <v>#N/A</v>
      </c>
      <c r="DJ47" s="78" t="e">
        <v>#N/A</v>
      </c>
      <c r="DK47" s="78" t="e">
        <v>#N/A</v>
      </c>
      <c r="DL47" s="78" t="e">
        <v>#N/A</v>
      </c>
      <c r="DM47" s="78" t="e">
        <v>#N/A</v>
      </c>
      <c r="DN47" s="78" t="e">
        <v>#N/A</v>
      </c>
      <c r="DO47" s="78" t="e">
        <v>#N/A</v>
      </c>
      <c r="DP47" s="78" t="e">
        <v>#N/A</v>
      </c>
      <c r="DQ47" s="78" t="e">
        <v>#N/A</v>
      </c>
      <c r="DR47" s="56"/>
      <c r="DS47" s="56"/>
      <c r="DT47" s="56"/>
      <c r="DU47" s="44" t="s">
        <v>268</v>
      </c>
      <c r="DV47" s="44" t="s">
        <v>277</v>
      </c>
      <c r="DW47" s="44" t="s">
        <v>278</v>
      </c>
      <c r="DX47" s="77" t="s">
        <v>278</v>
      </c>
      <c r="DZ47" s="86"/>
      <c r="EA47" s="74"/>
      <c r="EB47" s="85"/>
      <c r="EC47" s="72"/>
      <c r="ED47" s="317"/>
      <c r="EE47" s="71"/>
      <c r="EF47" s="70"/>
      <c r="EG47" s="70"/>
      <c r="EH47" s="70"/>
      <c r="EI47" s="70"/>
      <c r="EJ47" s="70"/>
      <c r="EK47" s="70"/>
      <c r="EL47" s="70"/>
      <c r="EM47" s="70"/>
      <c r="EN47" s="69"/>
      <c r="EO47" s="69"/>
      <c r="EP47" s="69"/>
      <c r="EQ47" s="69"/>
      <c r="ER47" s="69"/>
      <c r="ES47" s="69"/>
      <c r="ET47" s="69"/>
      <c r="EU47" s="69"/>
      <c r="EV47" s="307" t="s">
        <v>1</v>
      </c>
      <c r="EW47" s="68"/>
    </row>
    <row r="48" spans="1:153" s="44" customFormat="1" x14ac:dyDescent="0.35">
      <c r="A48" s="44" t="s">
        <v>374</v>
      </c>
      <c r="B48" s="42" t="s">
        <v>596</v>
      </c>
      <c r="C48" s="44" t="s">
        <v>597</v>
      </c>
      <c r="D48" s="44" t="s">
        <v>424</v>
      </c>
      <c r="E48" s="44" t="s">
        <v>598</v>
      </c>
      <c r="F48" s="44" t="s">
        <v>599</v>
      </c>
      <c r="G48" s="44">
        <v>-36.806361000000003</v>
      </c>
      <c r="H48" s="44">
        <v>147.224917</v>
      </c>
      <c r="I48" s="44" t="s">
        <v>278</v>
      </c>
      <c r="J48" s="44" t="s">
        <v>278</v>
      </c>
      <c r="K48" s="44" t="s">
        <v>264</v>
      </c>
      <c r="L48" s="44" t="s">
        <v>265</v>
      </c>
      <c r="M48" s="44" t="s">
        <v>284</v>
      </c>
      <c r="N48" s="78" t="s">
        <v>285</v>
      </c>
      <c r="O48" s="78">
        <v>44014</v>
      </c>
      <c r="P48" s="78" t="s">
        <v>415</v>
      </c>
      <c r="Q48" s="78" t="s">
        <v>270</v>
      </c>
      <c r="R48" s="78"/>
      <c r="S48" s="96"/>
      <c r="T48" s="96"/>
      <c r="U48" s="78"/>
      <c r="V48" s="96"/>
      <c r="W48" s="96"/>
      <c r="X48" s="96"/>
      <c r="Y48" s="78"/>
      <c r="Z48" s="56">
        <f t="shared" si="12"/>
        <v>2</v>
      </c>
      <c r="AA48" s="94">
        <v>85</v>
      </c>
      <c r="AB48" s="94"/>
      <c r="AC48" s="56"/>
      <c r="AD48" s="56"/>
      <c r="AE48" s="56"/>
      <c r="AF48" s="56"/>
      <c r="AG48" s="56">
        <v>3</v>
      </c>
      <c r="AH48" s="56"/>
      <c r="AI48">
        <v>3</v>
      </c>
      <c r="AJ48">
        <v>4</v>
      </c>
      <c r="AK48">
        <v>1</v>
      </c>
      <c r="AL48">
        <v>1</v>
      </c>
      <c r="AM48">
        <f t="shared" si="1"/>
        <v>1</v>
      </c>
      <c r="AN48" s="57" cm="1">
        <f t="array" ref="AN48">IF(OR(AJ48="0",AM48="0"),"",INDEX('[3]Oil Matrix'!$D$6:$H$10,'Master All_TRR_TS'!AM48,'Master All_TRR_TS'!AJ48))</f>
        <v>3</v>
      </c>
      <c r="AO48">
        <f t="shared" si="9"/>
        <v>1</v>
      </c>
      <c r="AP48"/>
      <c r="AQ48" s="56" t="s">
        <v>303</v>
      </c>
      <c r="AR48" s="56">
        <f>MAX(Risk_Assessment6[[#This Row],[2) Oil Leak Condition]:[3b) Oil/water separator and shut off valve]])</f>
        <v>4</v>
      </c>
      <c r="AS48" s="44" t="s">
        <v>304</v>
      </c>
      <c r="AT48" s="44" t="s">
        <v>305</v>
      </c>
      <c r="AU48" s="44" t="s">
        <v>270</v>
      </c>
      <c r="AV48" s="44" t="s">
        <v>269</v>
      </c>
      <c r="AW48" s="44" t="s">
        <v>269</v>
      </c>
      <c r="AX48" s="82" t="s">
        <v>269</v>
      </c>
      <c r="AZ48" s="81" t="s">
        <v>269</v>
      </c>
      <c r="BE48" s="81"/>
      <c r="BF48" s="81" t="s">
        <v>276</v>
      </c>
      <c r="BM48" s="56" cm="1">
        <f t="array" ref="BM48">MAX(IF(ISBLANK(AS48:BL48),"",VLOOKUP(AS48:BL48,'[3]Impact Factor'!B:D,2,FALSE)))</f>
        <v>3</v>
      </c>
      <c r="BN48" s="56" cm="1">
        <f t="array" ref="BN48">MAX(IF(ISBLANK(AS48:BL48),"",VLOOKUP(AS48:BL48,'[3]Impact Factor'!B:D,3,FALSE)))</f>
        <v>2</v>
      </c>
      <c r="BO48" s="56">
        <v>1</v>
      </c>
      <c r="BP48" s="56"/>
      <c r="BQ48" s="56"/>
      <c r="BR48" s="56"/>
      <c r="BS48" s="80">
        <v>5</v>
      </c>
      <c r="BT48" s="56" cm="1">
        <f t="array" ref="BT48">IF(SUM(BM48:BS48)=0,"N/A",_xlfn.IFS(AND((SUM(BM48:BN48)&gt;0),(SUM(BO48:BS48)&gt;0)),ROUND((($BM$3*MAX(BM48:BN48))+($BO$3*MAX(BO48:BS48))),0),AND(OR(BM48:BN48=0,ISERROR(BM48:BN48)),(SUM(BO48:BS48)&gt;0)), MAX(BO48:BS48),AND((SUM(BO48:BS48)=0),(SUM(BM48:BN48)&gt;0)),MAX(BM48:BN48)))</f>
        <v>3</v>
      </c>
      <c r="BU48" s="56" t="str" cm="1">
        <f t="array" ref="BU48">IF(OR(AR48="N/A", BT48="N/A"), "", INDEX([3]Methodology!$D$3:$H$7,'Master All_TRR_TS'!AR131,'Master All_TRR_TS'!BT131))</f>
        <v>C</v>
      </c>
      <c r="BV48" s="56" t="s">
        <v>271</v>
      </c>
      <c r="BW48" s="56" t="str">
        <f t="shared" si="8"/>
        <v>Yes</v>
      </c>
      <c r="BX48" s="56"/>
      <c r="BY48" s="56"/>
      <c r="BZ48" s="56" t="e">
        <f>IF(COUNT(AR48,BT48)=2,(IF(AND(AR48&gt;=3,#REF!&gt;=3),"Y","")),"")</f>
        <v>#REF!</v>
      </c>
      <c r="CA48" s="56"/>
      <c r="CB48" s="56" t="str">
        <f>IF(Risk_Assessment6[[#This Row],[Stockpiles]]="Spoil / Waste", "Y", "")</f>
        <v/>
      </c>
      <c r="CC48" s="56" t="str">
        <f>IF(Risk_Assessment6[[#This Row],[Off-site Drainage Discharge (Y/N)]]="Yes", "Y", "")</f>
        <v/>
      </c>
      <c r="CD48" s="56"/>
      <c r="CE48" s="56" t="s">
        <v>270</v>
      </c>
      <c r="CF48" s="56" t="s">
        <v>391</v>
      </c>
      <c r="CG48" s="56" t="s">
        <v>270</v>
      </c>
      <c r="CH48" s="56" t="s">
        <v>600</v>
      </c>
      <c r="CI48" s="56"/>
      <c r="CJ48" s="56"/>
      <c r="CK48" s="56"/>
      <c r="CL48" s="56"/>
      <c r="CM48" s="56"/>
      <c r="CN48" s="58">
        <v>1</v>
      </c>
      <c r="CO48" s="58">
        <v>1</v>
      </c>
      <c r="CP48" s="58">
        <v>1</v>
      </c>
      <c r="CQ48" s="58">
        <v>1</v>
      </c>
      <c r="CR48" s="57">
        <f t="shared" si="7"/>
        <v>1</v>
      </c>
      <c r="CS48" s="56">
        <f t="shared" si="4"/>
        <v>1</v>
      </c>
      <c r="CT48" s="56">
        <v>5</v>
      </c>
      <c r="CU48" s="56">
        <v>4</v>
      </c>
      <c r="CV48" s="79">
        <f t="shared" si="10"/>
        <v>4.5</v>
      </c>
      <c r="CW48" s="56">
        <f t="shared" si="11"/>
        <v>5</v>
      </c>
      <c r="CX48" s="78" t="s">
        <v>601</v>
      </c>
      <c r="CY48" s="56" t="s">
        <v>268</v>
      </c>
      <c r="CZ48" s="78"/>
      <c r="DA48" s="78" t="s">
        <v>268</v>
      </c>
      <c r="DB48" s="78" t="s">
        <v>276</v>
      </c>
      <c r="DC48" s="56"/>
      <c r="DD48" s="78" t="s">
        <v>337</v>
      </c>
      <c r="DE48" s="78" t="s">
        <v>276</v>
      </c>
      <c r="DF48" s="78" t="s">
        <v>276</v>
      </c>
      <c r="DG48" s="78" t="s">
        <v>276</v>
      </c>
      <c r="DH48" s="78" t="s">
        <v>276</v>
      </c>
      <c r="DI48" s="78" t="s">
        <v>276</v>
      </c>
      <c r="DJ48" s="78" t="s">
        <v>276</v>
      </c>
      <c r="DK48" s="78" t="s">
        <v>276</v>
      </c>
      <c r="DL48" s="78" t="s">
        <v>276</v>
      </c>
      <c r="DM48" s="78" t="s">
        <v>270</v>
      </c>
      <c r="DN48" s="78" t="s">
        <v>270</v>
      </c>
      <c r="DO48" s="78" t="s">
        <v>270</v>
      </c>
      <c r="DP48" s="78" t="s">
        <v>276</v>
      </c>
      <c r="DQ48" s="78">
        <v>0</v>
      </c>
      <c r="DR48" s="56"/>
      <c r="DS48" s="56"/>
      <c r="DT48" s="56"/>
      <c r="DU48" s="44" t="s">
        <v>268</v>
      </c>
      <c r="DV48" s="44" t="s">
        <v>294</v>
      </c>
      <c r="DW48" s="44" t="s">
        <v>602</v>
      </c>
      <c r="DX48" s="77" t="s">
        <v>404</v>
      </c>
      <c r="DZ48" s="86"/>
      <c r="EA48" s="74"/>
      <c r="EB48" s="85"/>
      <c r="EC48" s="72"/>
      <c r="ED48" s="317"/>
      <c r="EE48" s="71"/>
      <c r="EF48" s="70"/>
      <c r="EG48" s="70"/>
      <c r="EH48" s="70"/>
      <c r="EI48" s="70"/>
      <c r="EJ48" s="70"/>
      <c r="EK48" s="70"/>
      <c r="EL48" s="70"/>
      <c r="EM48" s="70"/>
      <c r="EN48" s="69"/>
      <c r="EO48" s="69"/>
      <c r="EP48" s="69"/>
      <c r="EQ48" s="69"/>
      <c r="ER48" s="69"/>
      <c r="ES48" s="69"/>
      <c r="ET48" s="69"/>
      <c r="EU48" s="69"/>
      <c r="EV48" s="307" t="s">
        <v>1</v>
      </c>
      <c r="EW48" s="68"/>
    </row>
    <row r="49" spans="1:153" s="44" customFormat="1" x14ac:dyDescent="0.35">
      <c r="A49" s="44" t="s">
        <v>374</v>
      </c>
      <c r="B49" s="42" t="s">
        <v>603</v>
      </c>
      <c r="C49" s="44" t="s">
        <v>604</v>
      </c>
      <c r="D49" s="44" t="s">
        <v>294</v>
      </c>
      <c r="E49" s="44" t="s">
        <v>605</v>
      </c>
      <c r="F49" s="44" t="s">
        <v>606</v>
      </c>
      <c r="G49" s="44">
        <v>-38.094845999999997</v>
      </c>
      <c r="H49" s="44">
        <v>145.33292299999999</v>
      </c>
      <c r="I49" s="44" t="s">
        <v>278</v>
      </c>
      <c r="J49" s="44" t="s">
        <v>278</v>
      </c>
      <c r="K49" s="44" t="s">
        <v>264</v>
      </c>
      <c r="L49" s="44" t="s">
        <v>265</v>
      </c>
      <c r="M49" s="44" t="s">
        <v>284</v>
      </c>
      <c r="N49" s="78" t="s">
        <v>285</v>
      </c>
      <c r="O49" s="78">
        <v>43977</v>
      </c>
      <c r="P49" s="78" t="s">
        <v>298</v>
      </c>
      <c r="Q49" s="78" t="s">
        <v>270</v>
      </c>
      <c r="R49" s="78"/>
      <c r="S49" s="96"/>
      <c r="T49" s="96" t="s">
        <v>382</v>
      </c>
      <c r="U49" s="78"/>
      <c r="V49" s="96"/>
      <c r="W49" s="96"/>
      <c r="X49" s="96"/>
      <c r="Y49" s="78"/>
      <c r="Z49" s="56">
        <f t="shared" si="12"/>
        <v>5</v>
      </c>
      <c r="AA49" s="94">
        <v>15</v>
      </c>
      <c r="AB49" s="94"/>
      <c r="AC49" s="56"/>
      <c r="AD49" s="56"/>
      <c r="AE49" s="56"/>
      <c r="AF49" s="56"/>
      <c r="AG49" s="56">
        <v>5</v>
      </c>
      <c r="AH49" s="56"/>
      <c r="AI49">
        <v>10</v>
      </c>
      <c r="AJ49">
        <v>4</v>
      </c>
      <c r="AK49">
        <v>4</v>
      </c>
      <c r="AL49">
        <v>3</v>
      </c>
      <c r="AM49">
        <f t="shared" si="1"/>
        <v>4</v>
      </c>
      <c r="AN49" s="57" cm="1">
        <f t="array" ref="AN49">IF(OR(AJ49="0",AM49="0"),"",INDEX('[3]Oil Matrix'!$D$6:$H$10,'Master All_TRR_TS'!AM49,'Master All_TRR_TS'!AJ49))</f>
        <v>4</v>
      </c>
      <c r="AO49">
        <f t="shared" si="9"/>
        <v>1</v>
      </c>
      <c r="AP49"/>
      <c r="AQ49" s="56" t="s">
        <v>455</v>
      </c>
      <c r="AR49" s="56">
        <f>MAX(Risk_Assessment6[[#This Row],[2) Oil Leak Condition]:[3b) Oil/water separator and shut off valve]])</f>
        <v>4</v>
      </c>
      <c r="AS49" s="44" t="s">
        <v>304</v>
      </c>
      <c r="AT49" s="44" t="s">
        <v>305</v>
      </c>
      <c r="AU49" s="44" t="s">
        <v>270</v>
      </c>
      <c r="AV49" s="44" t="s">
        <v>269</v>
      </c>
      <c r="AW49" s="44" t="s">
        <v>306</v>
      </c>
      <c r="AX49" s="82" t="s">
        <v>288</v>
      </c>
      <c r="AY49" s="44" t="s">
        <v>269</v>
      </c>
      <c r="AZ49" s="81" t="s">
        <v>269</v>
      </c>
      <c r="BA49" s="44" t="s">
        <v>309</v>
      </c>
      <c r="BE49" s="81"/>
      <c r="BF49" s="81" t="s">
        <v>276</v>
      </c>
      <c r="BM49" s="56" cm="1">
        <f t="array" ref="BM49">MAX(IF(ISBLANK(AS49:BL49),"",VLOOKUP(AS49:BL49,'[3]Impact Factor'!B:D,2,FALSE)))</f>
        <v>4</v>
      </c>
      <c r="BN49" s="56" cm="1">
        <f t="array" ref="BN49">MAX(IF(ISBLANK(AS49:BL49),"",VLOOKUP(AS49:BL49,'[3]Impact Factor'!B:D,3,FALSE)))</f>
        <v>4</v>
      </c>
      <c r="BO49" s="56">
        <v>4</v>
      </c>
      <c r="BP49" s="56" t="s">
        <v>276</v>
      </c>
      <c r="BQ49" s="56">
        <v>4</v>
      </c>
      <c r="BR49" s="56" t="s">
        <v>276</v>
      </c>
      <c r="BS49" s="88">
        <v>2</v>
      </c>
      <c r="BT49" s="56" cm="1">
        <f t="array" ref="BT49">IF(SUM(BM49:BS49)=0,"N/A",_xlfn.IFS(AND((SUM(BM49:BN49)&gt;0),(SUM(BO49:BS49)&gt;0)),ROUND((($BM$3*MAX(BM49:BN49))+($BO$3*MAX(BO49:BS49))),0),AND(OR(BM49:BN49=0,ISERROR(BM49:BN49)),(SUM(BO49:BS49)&gt;0)), MAX(BO49:BS49),AND((SUM(BO49:BS49)=0),(SUM(BM49:BN49)&gt;0)),MAX(BM49:BN49)))</f>
        <v>4</v>
      </c>
      <c r="BU49" s="56" t="str" cm="1">
        <f t="array" ref="BU49">IF(OR(AR49="N/A", BT49="N/A"), "", INDEX([3]Methodology!$D$3:$H$7,'Master All_TRR_TS'!AR69,'Master All_TRR_TS'!BT69))</f>
        <v>C</v>
      </c>
      <c r="BV49" s="56" t="s">
        <v>271</v>
      </c>
      <c r="BW49" s="56" t="str">
        <f t="shared" si="8"/>
        <v>Yes</v>
      </c>
      <c r="BX49" s="56" t="s">
        <v>310</v>
      </c>
      <c r="BY49" s="56"/>
      <c r="BZ49" s="56" t="e">
        <f>IF(COUNT(AR49,BT49)=2,(IF(AND(AR49&gt;=3,#REF!&gt;=3),"Y","")),"")</f>
        <v>#REF!</v>
      </c>
      <c r="CA49" s="56" t="s">
        <v>511</v>
      </c>
      <c r="CB49" s="56" t="str">
        <f>IF(Risk_Assessment6[[#This Row],[Stockpiles]]="Spoil / Waste", "Y", "")</f>
        <v/>
      </c>
      <c r="CC49" s="56" t="str">
        <f>IF(Risk_Assessment6[[#This Row],[Off-site Drainage Discharge (Y/N)]]="Yes", "Y", "")</f>
        <v/>
      </c>
      <c r="CD49" s="89" t="s">
        <v>390</v>
      </c>
      <c r="CE49" s="56"/>
      <c r="CF49" s="56"/>
      <c r="CG49" s="56"/>
      <c r="CH49" s="56"/>
      <c r="CI49" s="56"/>
      <c r="CJ49" s="56" t="s">
        <v>382</v>
      </c>
      <c r="CK49" s="56"/>
      <c r="CL49" s="56"/>
      <c r="CM49" s="56"/>
      <c r="CN49" s="58">
        <v>1</v>
      </c>
      <c r="CO49" s="58">
        <v>1</v>
      </c>
      <c r="CP49" s="58">
        <v>1</v>
      </c>
      <c r="CQ49" s="58">
        <v>1</v>
      </c>
      <c r="CR49" s="57">
        <f t="shared" si="7"/>
        <v>1</v>
      </c>
      <c r="CS49" s="56">
        <f t="shared" si="4"/>
        <v>1</v>
      </c>
      <c r="CT49" s="56">
        <v>4</v>
      </c>
      <c r="CU49" s="56">
        <v>1</v>
      </c>
      <c r="CV49" s="79">
        <f t="shared" si="10"/>
        <v>2.5</v>
      </c>
      <c r="CW49" s="56">
        <f t="shared" si="11"/>
        <v>3</v>
      </c>
      <c r="CX49" s="87" t="s">
        <v>323</v>
      </c>
      <c r="CY49" s="56" t="s">
        <v>268</v>
      </c>
      <c r="CZ49" s="78"/>
      <c r="DA49" s="78" t="s">
        <v>268</v>
      </c>
      <c r="DB49" s="78" t="s">
        <v>274</v>
      </c>
      <c r="DC49" s="56"/>
      <c r="DD49" s="78" t="s">
        <v>337</v>
      </c>
      <c r="DE49" s="78" t="s">
        <v>276</v>
      </c>
      <c r="DF49" s="78" t="s">
        <v>276</v>
      </c>
      <c r="DG49" s="78" t="s">
        <v>276</v>
      </c>
      <c r="DH49" s="78" t="s">
        <v>276</v>
      </c>
      <c r="DI49" s="78" t="s">
        <v>276</v>
      </c>
      <c r="DJ49" s="78" t="s">
        <v>276</v>
      </c>
      <c r="DK49" s="78" t="s">
        <v>276</v>
      </c>
      <c r="DL49" s="78" t="s">
        <v>276</v>
      </c>
      <c r="DM49" s="78" t="s">
        <v>276</v>
      </c>
      <c r="DN49" s="78" t="s">
        <v>276</v>
      </c>
      <c r="DO49" s="78" t="s">
        <v>270</v>
      </c>
      <c r="DP49" s="78" t="s">
        <v>276</v>
      </c>
      <c r="DQ49" s="78">
        <v>0</v>
      </c>
      <c r="DR49" s="56"/>
      <c r="DS49" s="56"/>
      <c r="DT49" s="56"/>
      <c r="DU49" s="44" t="s">
        <v>268</v>
      </c>
      <c r="DV49" s="44" t="s">
        <v>277</v>
      </c>
      <c r="DW49" s="44" t="s">
        <v>607</v>
      </c>
      <c r="DX49" s="77" t="s">
        <v>271</v>
      </c>
      <c r="DZ49" s="86"/>
      <c r="EA49" s="74"/>
      <c r="EB49" s="85"/>
      <c r="EC49" s="72"/>
      <c r="ED49" s="317"/>
      <c r="EE49" s="71"/>
      <c r="EF49" s="70"/>
      <c r="EG49" s="70"/>
      <c r="EH49" s="70"/>
      <c r="EI49" s="70"/>
      <c r="EJ49" s="70"/>
      <c r="EK49" s="70"/>
      <c r="EL49" s="70"/>
      <c r="EM49" s="70"/>
      <c r="EN49" s="69"/>
      <c r="EO49" s="69"/>
      <c r="EP49" s="69"/>
      <c r="EQ49" s="69"/>
      <c r="ER49" s="69"/>
      <c r="ES49" s="69"/>
      <c r="ET49" s="69"/>
      <c r="EU49" s="69"/>
      <c r="EV49" s="307" t="s">
        <v>1</v>
      </c>
      <c r="EW49" s="68"/>
    </row>
    <row r="50" spans="1:153" s="44" customFormat="1" x14ac:dyDescent="0.35">
      <c r="A50" s="44" t="s">
        <v>275</v>
      </c>
      <c r="B50" s="44" t="s">
        <v>608</v>
      </c>
      <c r="C50" s="42" t="s">
        <v>609</v>
      </c>
      <c r="D50" s="42"/>
      <c r="E50" s="44" t="s">
        <v>610</v>
      </c>
      <c r="F50" s="44" t="s">
        <v>269</v>
      </c>
      <c r="G50" s="44">
        <v>-38.330680000000001</v>
      </c>
      <c r="H50" s="44">
        <v>143.04599999999999</v>
      </c>
      <c r="I50" s="44" t="s">
        <v>278</v>
      </c>
      <c r="J50" s="44" t="s">
        <v>278</v>
      </c>
      <c r="K50" s="44" t="s">
        <v>297</v>
      </c>
      <c r="L50" s="44" t="s">
        <v>265</v>
      </c>
      <c r="M50" s="108" t="s">
        <v>284</v>
      </c>
      <c r="N50" s="78" t="s">
        <v>285</v>
      </c>
      <c r="O50" s="78">
        <v>44295</v>
      </c>
      <c r="P50" s="78" t="s">
        <v>286</v>
      </c>
      <c r="Q50" s="78" t="s">
        <v>270</v>
      </c>
      <c r="R50" s="78"/>
      <c r="S50" s="96"/>
      <c r="T50" s="96"/>
      <c r="U50" s="78"/>
      <c r="V50" s="96"/>
      <c r="W50" s="96"/>
      <c r="X50" s="96"/>
      <c r="Y50" s="78"/>
      <c r="Z50" s="56">
        <f t="shared" si="12"/>
        <v>2</v>
      </c>
      <c r="AA50" s="94"/>
      <c r="AB50" s="94"/>
      <c r="AC50" s="56"/>
      <c r="AD50" s="56"/>
      <c r="AE50" s="56"/>
      <c r="AF50" s="56"/>
      <c r="AG50" s="56">
        <v>2</v>
      </c>
      <c r="AH50" s="56"/>
      <c r="AI50" t="s">
        <v>276</v>
      </c>
      <c r="AJ50">
        <v>1</v>
      </c>
      <c r="AK50">
        <v>4</v>
      </c>
      <c r="AL50">
        <v>5</v>
      </c>
      <c r="AM50">
        <f t="shared" si="1"/>
        <v>5</v>
      </c>
      <c r="AN50" s="57" cm="1">
        <f t="array" ref="AN50">IF(OR(AJ50="0",AM50="0"),"",INDEX('[3]Oil Matrix'!$D$6:$H$10,'Master All_TRR_TS'!AM50,'Master All_TRR_TS'!AJ50))</f>
        <v>3</v>
      </c>
      <c r="AO50">
        <f t="shared" si="9"/>
        <v>1</v>
      </c>
      <c r="AP50"/>
      <c r="AQ50" s="56" t="s">
        <v>287</v>
      </c>
      <c r="AR50" s="56">
        <f>MAX(Risk_Assessment6[[#This Row],[2) Oil Leak Condition]:[3b) Oil/water separator and shut off valve]])</f>
        <v>5</v>
      </c>
      <c r="AS50" s="82" t="s">
        <v>269</v>
      </c>
      <c r="AT50" s="82" t="s">
        <v>269</v>
      </c>
      <c r="AU50" s="82" t="s">
        <v>270</v>
      </c>
      <c r="AV50" s="82" t="s">
        <v>269</v>
      </c>
      <c r="AW50" s="82" t="s">
        <v>269</v>
      </c>
      <c r="AX50" s="82" t="s">
        <v>269</v>
      </c>
      <c r="AY50" s="82" t="s">
        <v>269</v>
      </c>
      <c r="AZ50" s="81" t="s">
        <v>269</v>
      </c>
      <c r="BA50" s="82" t="s">
        <v>269</v>
      </c>
      <c r="BB50" s="82"/>
      <c r="BE50" s="81"/>
      <c r="BF50" s="81" t="s">
        <v>276</v>
      </c>
      <c r="BM50" s="56" cm="1">
        <f t="array" ref="BM50">MAX(IF(ISBLANK(AS50:BL50),"",VLOOKUP(AS50:BL50,'[3]Impact Factor'!B:D,2,FALSE)))</f>
        <v>2</v>
      </c>
      <c r="BN50" s="56" cm="1">
        <f t="array" ref="BN50">MAX(IF(ISBLANK(AS50:BL50),"",VLOOKUP(AS50:BL50,'[3]Impact Factor'!B:D,3,FALSE)))</f>
        <v>2</v>
      </c>
      <c r="BO50" s="56"/>
      <c r="BP50" s="56"/>
      <c r="BQ50" s="56"/>
      <c r="BR50" s="56"/>
      <c r="BS50" s="80"/>
      <c r="BT50" s="56" cm="1">
        <f t="array" ref="BT50">IF(SUM(BM50:BS50)=0,"N/A",_xlfn.IFS(AND((SUM(BM50:BN50)&gt;0),(SUM(BO50:BS50)&gt;0)),ROUND((($BM$3*MAX(BM50:BN50))+($BO$3*MAX(BO50:BS50))),0),AND(OR(BM50:BN50=0,ISERROR(BM50:BN50)),(SUM(BO50:BS50)&gt;0)), MAX(BO50:BS50),AND((SUM(BO50:BS50)=0),(SUM(BM50:BN50)&gt;0)),MAX(BM50:BN50)))</f>
        <v>2</v>
      </c>
      <c r="BU50" s="56" t="str" cm="1">
        <f t="array" ref="BU50">IF(OR(AR50="N/A", BT50="N/A"), "", INDEX([3]Methodology!$D$3:$H$7,'Master All_TRR_TS'!AR199,'Master All_TRR_TS'!BT199))</f>
        <v>A</v>
      </c>
      <c r="BV50" s="56" t="s">
        <v>271</v>
      </c>
      <c r="BW50" s="56" t="str">
        <f t="shared" si="8"/>
        <v>No</v>
      </c>
      <c r="BX50" s="56"/>
      <c r="BY50" s="56"/>
      <c r="BZ50" s="56" t="e">
        <f>IF(COUNT(AR50,BT50)=2,(IF(AND(AR50&gt;=3,#REF!&gt;=3),"Y","")),"")</f>
        <v>#REF!</v>
      </c>
      <c r="CA50" s="56"/>
      <c r="CB50" s="56" t="str">
        <f>IF(Risk_Assessment6[[#This Row],[Stockpiles]]="Spoil / Waste", "Y", "")</f>
        <v/>
      </c>
      <c r="CC50" s="56" t="str">
        <f>IF(Risk_Assessment6[[#This Row],[Off-site Drainage Discharge (Y/N)]]="Yes", "Y", "")</f>
        <v/>
      </c>
      <c r="CD50" s="56"/>
      <c r="CE50" s="56"/>
      <c r="CF50" s="56"/>
      <c r="CG50" s="56"/>
      <c r="CH50" s="56"/>
      <c r="CI50" s="56"/>
      <c r="CJ50" s="56"/>
      <c r="CK50" s="56"/>
      <c r="CL50" s="56"/>
      <c r="CM50" s="56"/>
      <c r="CN50" s="58">
        <v>1</v>
      </c>
      <c r="CO50" s="58">
        <v>1</v>
      </c>
      <c r="CP50" s="58">
        <v>1</v>
      </c>
      <c r="CQ50" s="58">
        <v>1</v>
      </c>
      <c r="CR50" s="57">
        <f t="shared" si="7"/>
        <v>1</v>
      </c>
      <c r="CS50" s="56">
        <f t="shared" si="4"/>
        <v>1</v>
      </c>
      <c r="CT50" s="56">
        <v>2</v>
      </c>
      <c r="CU50" s="56">
        <v>1</v>
      </c>
      <c r="CV50" s="79">
        <f t="shared" si="10"/>
        <v>1.5</v>
      </c>
      <c r="CW50" s="56">
        <f t="shared" si="11"/>
        <v>2</v>
      </c>
      <c r="CX50" s="87" t="s">
        <v>289</v>
      </c>
      <c r="CY50" s="56" t="s">
        <v>268</v>
      </c>
      <c r="CZ50" s="78"/>
      <c r="DA50" s="78" t="s">
        <v>268</v>
      </c>
      <c r="DB50" s="78" t="s">
        <v>274</v>
      </c>
      <c r="DC50" s="56"/>
      <c r="DD50" s="78" t="s">
        <v>337</v>
      </c>
      <c r="DE50" s="78" t="s">
        <v>276</v>
      </c>
      <c r="DF50" s="78" t="s">
        <v>276</v>
      </c>
      <c r="DG50" s="78" t="s">
        <v>276</v>
      </c>
      <c r="DH50" s="78" t="s">
        <v>276</v>
      </c>
      <c r="DI50" s="78" t="s">
        <v>276</v>
      </c>
      <c r="DJ50" s="78" t="s">
        <v>276</v>
      </c>
      <c r="DK50" s="78" t="s">
        <v>276</v>
      </c>
      <c r="DL50" s="78" t="s">
        <v>276</v>
      </c>
      <c r="DM50" s="78" t="s">
        <v>276</v>
      </c>
      <c r="DN50" s="78" t="s">
        <v>276</v>
      </c>
      <c r="DO50" s="78" t="s">
        <v>276</v>
      </c>
      <c r="DP50" s="78" t="s">
        <v>276</v>
      </c>
      <c r="DQ50" s="78">
        <v>0</v>
      </c>
      <c r="DR50" s="56"/>
      <c r="DS50" s="56"/>
      <c r="DT50" s="56"/>
      <c r="DU50" s="44" t="s">
        <v>268</v>
      </c>
      <c r="DV50" s="44" t="s">
        <v>424</v>
      </c>
      <c r="DW50" s="44" t="s">
        <v>607</v>
      </c>
      <c r="DX50" s="77" t="s">
        <v>352</v>
      </c>
      <c r="DZ50" s="86"/>
      <c r="EA50" s="74"/>
      <c r="EB50" s="85"/>
      <c r="EC50" s="72"/>
      <c r="ED50" s="317"/>
      <c r="EE50" s="71"/>
      <c r="EF50" s="70"/>
      <c r="EG50" s="70"/>
      <c r="EH50" s="70"/>
      <c r="EI50" s="70"/>
      <c r="EJ50" s="70"/>
      <c r="EK50" s="70"/>
      <c r="EL50" s="70"/>
      <c r="EM50" s="70"/>
      <c r="EN50" s="69"/>
      <c r="EO50" s="69"/>
      <c r="EP50" s="69"/>
      <c r="EQ50" s="69"/>
      <c r="ER50" s="69"/>
      <c r="ES50" s="69"/>
      <c r="ET50" s="69"/>
      <c r="EU50" s="69"/>
      <c r="EV50" s="307" t="s">
        <v>1</v>
      </c>
      <c r="EW50" s="68"/>
    </row>
    <row r="51" spans="1:153" s="44" customFormat="1" x14ac:dyDescent="0.35">
      <c r="A51" s="44" t="s">
        <v>337</v>
      </c>
      <c r="B51" s="42" t="s">
        <v>611</v>
      </c>
      <c r="C51" s="42" t="s">
        <v>612</v>
      </c>
      <c r="D51" s="42"/>
      <c r="E51" s="44" t="s">
        <v>613</v>
      </c>
      <c r="F51" s="44" t="s">
        <v>614</v>
      </c>
      <c r="G51" s="44">
        <v>-37.952972000000003</v>
      </c>
      <c r="H51" s="44">
        <v>145.48777799999999</v>
      </c>
      <c r="I51" s="44" t="s">
        <v>278</v>
      </c>
      <c r="J51" s="44" t="s">
        <v>278</v>
      </c>
      <c r="K51" s="44" t="s">
        <v>297</v>
      </c>
      <c r="L51" s="44" t="s">
        <v>265</v>
      </c>
      <c r="M51" s="44" t="s">
        <v>284</v>
      </c>
      <c r="N51" s="78" t="s">
        <v>285</v>
      </c>
      <c r="O51" s="78">
        <v>43993</v>
      </c>
      <c r="P51" s="78" t="s">
        <v>298</v>
      </c>
      <c r="Q51" s="78" t="s">
        <v>270</v>
      </c>
      <c r="R51" s="78"/>
      <c r="S51" s="96"/>
      <c r="T51" s="96"/>
      <c r="U51" s="78"/>
      <c r="V51" s="96"/>
      <c r="W51" s="96"/>
      <c r="X51" s="96"/>
      <c r="Y51" s="78"/>
      <c r="Z51" s="56">
        <f t="shared" si="12"/>
        <v>2</v>
      </c>
      <c r="AA51" s="94"/>
      <c r="AB51" s="94"/>
      <c r="AC51" s="56"/>
      <c r="AD51" s="56"/>
      <c r="AE51" s="56"/>
      <c r="AF51" s="56"/>
      <c r="AG51" s="56">
        <v>2</v>
      </c>
      <c r="AH51" s="56"/>
      <c r="AI51">
        <v>1</v>
      </c>
      <c r="AJ51">
        <v>1</v>
      </c>
      <c r="AK51">
        <v>4</v>
      </c>
      <c r="AL51">
        <v>5</v>
      </c>
      <c r="AM51">
        <f t="shared" si="1"/>
        <v>5</v>
      </c>
      <c r="AN51" s="57" cm="1">
        <f t="array" ref="AN51">IF(OR(AJ51="0",AM51="0"),"",INDEX('[3]Oil Matrix'!$D$6:$H$10,'Master All_TRR_TS'!AM51,'Master All_TRR_TS'!AJ51))</f>
        <v>3</v>
      </c>
      <c r="AO51">
        <f t="shared" si="9"/>
        <v>1</v>
      </c>
      <c r="AP51"/>
      <c r="AQ51" s="56" t="s">
        <v>342</v>
      </c>
      <c r="AR51" s="56">
        <f>MAX(Risk_Assessment6[[#This Row],[2) Oil Leak Condition]:[3b) Oil/water separator and shut off valve]])</f>
        <v>5</v>
      </c>
      <c r="AS51" s="44" t="s">
        <v>269</v>
      </c>
      <c r="AT51" s="44" t="s">
        <v>269</v>
      </c>
      <c r="AU51" s="44" t="s">
        <v>270</v>
      </c>
      <c r="AV51" s="44" t="s">
        <v>269</v>
      </c>
      <c r="AW51" s="44" t="s">
        <v>269</v>
      </c>
      <c r="AX51" s="82" t="s">
        <v>269</v>
      </c>
      <c r="AY51" s="82" t="s">
        <v>269</v>
      </c>
      <c r="AZ51" s="81" t="s">
        <v>269</v>
      </c>
      <c r="BE51" s="81"/>
      <c r="BF51" s="81" t="s">
        <v>276</v>
      </c>
      <c r="BM51" s="56" cm="1">
        <f t="array" ref="BM51">MAX(IF(ISBLANK(AS51:BL51),"",VLOOKUP(AS51:BL51,'[3]Impact Factor'!B:D,2,FALSE)))</f>
        <v>2</v>
      </c>
      <c r="BN51" s="56" cm="1">
        <f t="array" ref="BN51">MAX(IF(ISBLANK(AS51:BL51),"",VLOOKUP(AS51:BL51,'[3]Impact Factor'!B:D,3,FALSE)))</f>
        <v>2</v>
      </c>
      <c r="BO51" s="56">
        <v>1</v>
      </c>
      <c r="BP51" s="56"/>
      <c r="BQ51" s="56"/>
      <c r="BR51" s="56"/>
      <c r="BS51" s="80">
        <v>2</v>
      </c>
      <c r="BT51" s="56" cm="1">
        <f t="array" ref="BT51">IF(SUM(BM51:BS51)=0,"N/A",_xlfn.IFS(AND((SUM(BM51:BN51)&gt;0),(SUM(BO51:BS51)&gt;0)),ROUND((($BM$3*MAX(BM51:BN51))+($BO$3*MAX(BO51:BS51))),0),AND(OR(BM51:BN51=0,ISERROR(BM51:BN51)),(SUM(BO51:BS51)&gt;0)), MAX(BO51:BS51),AND((SUM(BO51:BS51)=0),(SUM(BM51:BN51)&gt;0)),MAX(BM51:BN51)))</f>
        <v>2</v>
      </c>
      <c r="BU51" s="56" t="str" cm="1">
        <f t="array" ref="BU51">IF(OR(AR51="N/A", BT51="N/A"), "", INDEX([3]Methodology!$D$3:$H$7,'Master All_TRR_TS'!AR219,'Master All_TRR_TS'!BT219))</f>
        <v>C</v>
      </c>
      <c r="BV51" s="56" t="s">
        <v>352</v>
      </c>
      <c r="BW51" s="56" t="str">
        <f t="shared" si="8"/>
        <v>No</v>
      </c>
      <c r="BX51" s="56"/>
      <c r="BY51" s="56"/>
      <c r="BZ51" s="56" t="e">
        <f>IF(COUNT(AR51,BT51)=2,(IF(AND(AR51&gt;=3,#REF!&gt;=3),"Y","")),"")</f>
        <v>#REF!</v>
      </c>
      <c r="CA51" s="56"/>
      <c r="CB51" s="56" t="str">
        <f>IF(Risk_Assessment6[[#This Row],[Stockpiles]]="Spoil / Waste", "Y", "")</f>
        <v/>
      </c>
      <c r="CC51" s="56" t="str">
        <f>IF(Risk_Assessment6[[#This Row],[Off-site Drainage Discharge (Y/N)]]="Yes", "Y", "")</f>
        <v/>
      </c>
      <c r="CD51" s="56"/>
      <c r="CE51" s="56"/>
      <c r="CF51" s="56"/>
      <c r="CG51" s="56"/>
      <c r="CH51" s="56"/>
      <c r="CI51" s="56"/>
      <c r="CJ51" s="56"/>
      <c r="CK51" s="56"/>
      <c r="CL51" s="56"/>
      <c r="CM51" s="56"/>
      <c r="CN51" s="58">
        <v>1</v>
      </c>
      <c r="CO51" s="58">
        <v>1</v>
      </c>
      <c r="CP51" s="58">
        <v>1</v>
      </c>
      <c r="CQ51" s="58">
        <v>1</v>
      </c>
      <c r="CR51" s="57">
        <f t="shared" si="7"/>
        <v>1</v>
      </c>
      <c r="CS51" s="56">
        <f t="shared" si="4"/>
        <v>1</v>
      </c>
      <c r="CT51" s="56">
        <v>2</v>
      </c>
      <c r="CU51" s="56">
        <v>4</v>
      </c>
      <c r="CV51" s="79">
        <f t="shared" si="10"/>
        <v>3</v>
      </c>
      <c r="CW51" s="56">
        <f t="shared" si="11"/>
        <v>3</v>
      </c>
      <c r="CX51" s="87" t="s">
        <v>323</v>
      </c>
      <c r="CY51" s="56" t="s">
        <v>268</v>
      </c>
      <c r="CZ51" s="78"/>
      <c r="DA51" s="78" t="s">
        <v>268</v>
      </c>
      <c r="DB51" s="78" t="s">
        <v>274</v>
      </c>
      <c r="DC51" s="56"/>
      <c r="DD51" s="78" t="s">
        <v>337</v>
      </c>
      <c r="DE51" s="78" t="s">
        <v>276</v>
      </c>
      <c r="DF51" s="78" t="s">
        <v>276</v>
      </c>
      <c r="DG51" s="78" t="s">
        <v>276</v>
      </c>
      <c r="DH51" s="78" t="s">
        <v>276</v>
      </c>
      <c r="DI51" s="78" t="s">
        <v>276</v>
      </c>
      <c r="DJ51" s="78" t="s">
        <v>276</v>
      </c>
      <c r="DK51" s="78" t="s">
        <v>276</v>
      </c>
      <c r="DL51" s="78" t="s">
        <v>276</v>
      </c>
      <c r="DM51" s="78" t="s">
        <v>276</v>
      </c>
      <c r="DN51" s="78" t="s">
        <v>270</v>
      </c>
      <c r="DO51" s="78" t="s">
        <v>270</v>
      </c>
      <c r="DP51" s="78" t="s">
        <v>276</v>
      </c>
      <c r="DQ51" s="78">
        <v>0</v>
      </c>
      <c r="DR51" s="56"/>
      <c r="DS51" s="56"/>
      <c r="DT51" s="56"/>
      <c r="DU51" s="44" t="s">
        <v>268</v>
      </c>
      <c r="DV51" s="44" t="s">
        <v>377</v>
      </c>
      <c r="DW51" s="44" t="s">
        <v>278</v>
      </c>
      <c r="DX51" s="77" t="s">
        <v>278</v>
      </c>
      <c r="DZ51" s="86"/>
      <c r="EA51" s="74"/>
      <c r="EB51" s="85"/>
      <c r="EC51" s="72"/>
      <c r="ED51" s="317"/>
      <c r="EE51" s="71"/>
      <c r="EF51" s="70"/>
      <c r="EG51" s="70"/>
      <c r="EH51" s="70"/>
      <c r="EI51" s="70"/>
      <c r="EJ51" s="70"/>
      <c r="EK51" s="70"/>
      <c r="EL51" s="70"/>
      <c r="EM51" s="70"/>
      <c r="EN51" s="69"/>
      <c r="EO51" s="69"/>
      <c r="EP51" s="69"/>
      <c r="EQ51" s="69"/>
      <c r="ER51" s="69"/>
      <c r="ES51" s="69"/>
      <c r="ET51" s="69"/>
      <c r="EU51" s="69"/>
      <c r="EV51" s="307" t="s">
        <v>1</v>
      </c>
      <c r="EW51" s="68"/>
    </row>
    <row r="52" spans="1:153" s="44" customFormat="1" x14ac:dyDescent="0.35">
      <c r="A52" s="44" t="s">
        <v>275</v>
      </c>
      <c r="B52" s="44" t="s">
        <v>615</v>
      </c>
      <c r="C52" s="42" t="s">
        <v>616</v>
      </c>
      <c r="D52" s="42"/>
      <c r="E52" s="44" t="s">
        <v>617</v>
      </c>
      <c r="F52" s="82" t="s">
        <v>618</v>
      </c>
      <c r="G52" s="106">
        <v>-38.373348999999997</v>
      </c>
      <c r="H52" s="44">
        <v>143.57092299999999</v>
      </c>
      <c r="I52" s="44" t="s">
        <v>278</v>
      </c>
      <c r="J52" s="44" t="s">
        <v>278</v>
      </c>
      <c r="K52" s="44" t="s">
        <v>264</v>
      </c>
      <c r="L52" s="44" t="s">
        <v>619</v>
      </c>
      <c r="M52" s="44" t="s">
        <v>284</v>
      </c>
      <c r="N52" s="78" t="s">
        <v>285</v>
      </c>
      <c r="O52" s="78">
        <v>44217</v>
      </c>
      <c r="P52" s="78" t="s">
        <v>286</v>
      </c>
      <c r="Q52" s="78" t="s">
        <v>270</v>
      </c>
      <c r="R52" s="78"/>
      <c r="S52" s="96"/>
      <c r="T52" s="96"/>
      <c r="U52" s="78"/>
      <c r="V52" s="96"/>
      <c r="W52" s="96"/>
      <c r="X52" s="96"/>
      <c r="Y52" s="78"/>
      <c r="Z52" s="56">
        <f t="shared" si="12"/>
        <v>2</v>
      </c>
      <c r="AA52" s="94"/>
      <c r="AB52" s="94"/>
      <c r="AC52" s="56"/>
      <c r="AD52" s="56"/>
      <c r="AE52" s="56"/>
      <c r="AF52" s="56"/>
      <c r="AG52" s="56">
        <v>2</v>
      </c>
      <c r="AH52" s="56"/>
      <c r="AI52">
        <v>2</v>
      </c>
      <c r="AJ52">
        <v>4</v>
      </c>
      <c r="AK52">
        <v>4</v>
      </c>
      <c r="AL52">
        <v>5</v>
      </c>
      <c r="AM52">
        <f t="shared" si="1"/>
        <v>5</v>
      </c>
      <c r="AN52" s="57" cm="1">
        <f t="array" ref="AN52">IF(OR(AJ52="0",AM52="0"),"",INDEX('[3]Oil Matrix'!$D$6:$H$10,'Master All_TRR_TS'!AM52,'Master All_TRR_TS'!AJ52))</f>
        <v>5</v>
      </c>
      <c r="AO52">
        <f t="shared" si="9"/>
        <v>1</v>
      </c>
      <c r="AP52"/>
      <c r="AQ52" s="56" t="s">
        <v>287</v>
      </c>
      <c r="AR52" s="56">
        <f>MAX(Risk_Assessment6[[#This Row],[2) Oil Leak Condition]:[3b) Oil/water separator and shut off valve]])</f>
        <v>5</v>
      </c>
      <c r="AS52" s="44" t="s">
        <v>269</v>
      </c>
      <c r="AT52" s="44" t="s">
        <v>269</v>
      </c>
      <c r="AU52" s="44" t="s">
        <v>270</v>
      </c>
      <c r="AV52" s="44" t="s">
        <v>269</v>
      </c>
      <c r="AW52" s="44" t="s">
        <v>269</v>
      </c>
      <c r="AX52" s="82" t="s">
        <v>269</v>
      </c>
      <c r="AY52" s="44" t="s">
        <v>269</v>
      </c>
      <c r="AZ52" s="81" t="s">
        <v>269</v>
      </c>
      <c r="BE52" s="81"/>
      <c r="BF52" s="81" t="s">
        <v>276</v>
      </c>
      <c r="BM52" s="56" cm="1">
        <f t="array" ref="BM52">MAX(IF(ISBLANK(AS52:BL52),"",VLOOKUP(AS52:BL52,'[3]Impact Factor'!B:D,2,FALSE)))</f>
        <v>2</v>
      </c>
      <c r="BN52" s="56" cm="1">
        <f t="array" ref="BN52">MAX(IF(ISBLANK(AS52:BL52),"",VLOOKUP(AS52:BL52,'[3]Impact Factor'!B:D,3,FALSE)))</f>
        <v>2</v>
      </c>
      <c r="BO52" s="56">
        <v>3</v>
      </c>
      <c r="BP52" s="56"/>
      <c r="BQ52" s="56"/>
      <c r="BR52" s="56"/>
      <c r="BS52" s="80">
        <v>1</v>
      </c>
      <c r="BT52" s="56" cm="1">
        <f t="array" ref="BT52">IF(SUM(BM52:BS52)=0,"N/A",_xlfn.IFS(AND((SUM(BM52:BN52)&gt;0),(SUM(BO52:BS52)&gt;0)),ROUND((($BM$3*MAX(BM52:BN52))+($BO$3*MAX(BO52:BS52))),0),AND(OR(BM52:BN52=0,ISERROR(BM52:BN52)),(SUM(BO52:BS52)&gt;0)), MAX(BO52:BS52),AND((SUM(BO52:BS52)=0),(SUM(BM52:BN52)&gt;0)),MAX(BM52:BN52)))</f>
        <v>2</v>
      </c>
      <c r="BU52" s="56" t="str" cm="1">
        <f t="array" ref="BU52">IF(OR(AR52="N/A", BT52="N/A"), "", INDEX([3]Methodology!$D$3:$H$7,'Master All_TRR_TS'!AR206,'Master All_TRR_TS'!BT206))</f>
        <v>B</v>
      </c>
      <c r="BV52" s="56" t="s">
        <v>352</v>
      </c>
      <c r="BW52" s="56" t="str">
        <f t="shared" si="8"/>
        <v>No</v>
      </c>
      <c r="BX52" s="56"/>
      <c r="BY52" s="56"/>
      <c r="BZ52" s="56" t="e">
        <f>IF(COUNT(AR52,BT52)=2,(IF(AND(AR52&gt;=3,#REF!&gt;=3),"Y","")),"")</f>
        <v>#REF!</v>
      </c>
      <c r="CA52" s="56"/>
      <c r="CB52" s="56" t="str">
        <f>IF(Risk_Assessment6[[#This Row],[Stockpiles]]="Spoil / Waste", "Y", "")</f>
        <v/>
      </c>
      <c r="CC52" s="56" t="str">
        <f>IF(Risk_Assessment6[[#This Row],[Off-site Drainage Discharge (Y/N)]]="Yes", "Y", "")</f>
        <v/>
      </c>
      <c r="CD52" s="56"/>
      <c r="CE52" s="56"/>
      <c r="CF52" s="56"/>
      <c r="CG52" s="56"/>
      <c r="CH52" s="56"/>
      <c r="CI52" s="56"/>
      <c r="CJ52" s="56"/>
      <c r="CK52" s="56"/>
      <c r="CL52" s="56"/>
      <c r="CM52" s="56"/>
      <c r="CN52" s="58">
        <v>1</v>
      </c>
      <c r="CO52" s="58">
        <v>1</v>
      </c>
      <c r="CP52" s="58">
        <v>1</v>
      </c>
      <c r="CQ52" s="58">
        <v>1</v>
      </c>
      <c r="CR52" s="57">
        <f t="shared" si="7"/>
        <v>1</v>
      </c>
      <c r="CS52" s="56">
        <f t="shared" si="4"/>
        <v>1</v>
      </c>
      <c r="CT52" s="56">
        <v>1</v>
      </c>
      <c r="CU52" s="56">
        <v>4</v>
      </c>
      <c r="CV52" s="79">
        <f t="shared" si="10"/>
        <v>2.5</v>
      </c>
      <c r="CW52" s="56">
        <f t="shared" si="11"/>
        <v>3</v>
      </c>
      <c r="CX52" s="87" t="s">
        <v>323</v>
      </c>
      <c r="CY52" s="56" t="s">
        <v>268</v>
      </c>
      <c r="CZ52" s="78" t="s">
        <v>620</v>
      </c>
      <c r="DA52" s="78" t="s">
        <v>268</v>
      </c>
      <c r="DB52" s="78" t="s">
        <v>274</v>
      </c>
      <c r="DC52" s="56"/>
      <c r="DD52" s="78" t="s">
        <v>337</v>
      </c>
      <c r="DE52" s="78" t="s">
        <v>276</v>
      </c>
      <c r="DF52" s="78" t="s">
        <v>276</v>
      </c>
      <c r="DG52" s="78" t="s">
        <v>276</v>
      </c>
      <c r="DH52" s="78" t="s">
        <v>276</v>
      </c>
      <c r="DI52" s="78" t="s">
        <v>276</v>
      </c>
      <c r="DJ52" s="78" t="s">
        <v>276</v>
      </c>
      <c r="DK52" s="78" t="s">
        <v>276</v>
      </c>
      <c r="DL52" s="78" t="s">
        <v>276</v>
      </c>
      <c r="DM52" s="78" t="s">
        <v>276</v>
      </c>
      <c r="DN52" s="78" t="s">
        <v>270</v>
      </c>
      <c r="DO52" s="78" t="s">
        <v>270</v>
      </c>
      <c r="DP52" s="78" t="s">
        <v>276</v>
      </c>
      <c r="DQ52" s="78">
        <v>0</v>
      </c>
      <c r="DR52" s="56"/>
      <c r="DS52" s="56"/>
      <c r="DT52" s="56"/>
      <c r="DU52" s="44" t="s">
        <v>268</v>
      </c>
      <c r="DV52" s="44" t="s">
        <v>377</v>
      </c>
      <c r="DW52" s="44" t="s">
        <v>278</v>
      </c>
      <c r="DX52" s="77" t="s">
        <v>278</v>
      </c>
      <c r="DZ52" s="86"/>
      <c r="EA52" s="74"/>
      <c r="EB52" s="85"/>
      <c r="EC52" s="72"/>
      <c r="ED52" s="317"/>
      <c r="EE52" s="71"/>
      <c r="EF52" s="70"/>
      <c r="EG52" s="70"/>
      <c r="EH52" s="70"/>
      <c r="EI52" s="70"/>
      <c r="EJ52" s="70"/>
      <c r="EK52" s="70"/>
      <c r="EL52" s="70"/>
      <c r="EM52" s="70"/>
      <c r="EN52" s="69"/>
      <c r="EO52" s="69"/>
      <c r="EP52" s="69"/>
      <c r="EQ52" s="69"/>
      <c r="ER52" s="69"/>
      <c r="ES52" s="69"/>
      <c r="ET52" s="69"/>
      <c r="EU52" s="69"/>
      <c r="EV52" s="307" t="s">
        <v>1</v>
      </c>
      <c r="EW52" s="68"/>
    </row>
    <row r="53" spans="1:153" s="44" customFormat="1" x14ac:dyDescent="0.35">
      <c r="A53" s="44" t="s">
        <v>257</v>
      </c>
      <c r="B53" s="44" t="s">
        <v>621</v>
      </c>
      <c r="C53" s="44" t="s">
        <v>622</v>
      </c>
      <c r="E53" s="44" t="s">
        <v>623</v>
      </c>
      <c r="F53" s="44" t="s">
        <v>269</v>
      </c>
      <c r="G53" s="44">
        <v>-37.807780999999999</v>
      </c>
      <c r="H53" s="44">
        <v>144.989846</v>
      </c>
      <c r="I53" s="44" t="s">
        <v>278</v>
      </c>
      <c r="J53" s="44" t="s">
        <v>624</v>
      </c>
      <c r="K53" s="44" t="s">
        <v>264</v>
      </c>
      <c r="L53" s="44" t="s">
        <v>265</v>
      </c>
      <c r="M53" s="44" t="s">
        <v>440</v>
      </c>
      <c r="N53" s="78" t="s">
        <v>285</v>
      </c>
      <c r="O53" s="78">
        <v>44239</v>
      </c>
      <c r="P53" s="78" t="s">
        <v>625</v>
      </c>
      <c r="Q53" s="78" t="s">
        <v>270</v>
      </c>
      <c r="R53" s="78"/>
      <c r="S53" s="96"/>
      <c r="T53" s="96"/>
      <c r="U53" s="78"/>
      <c r="V53" s="96"/>
      <c r="W53" s="96"/>
      <c r="X53" s="96"/>
      <c r="Y53" s="78"/>
      <c r="Z53" s="56">
        <f t="shared" si="12"/>
        <v>2</v>
      </c>
      <c r="AA53" s="94"/>
      <c r="AB53" s="94"/>
      <c r="AC53" s="56"/>
      <c r="AD53" s="56"/>
      <c r="AE53" s="56"/>
      <c r="AF53" s="56"/>
      <c r="AG53" s="56">
        <v>2</v>
      </c>
      <c r="AH53" s="56"/>
      <c r="AI53">
        <v>4</v>
      </c>
      <c r="AJ53">
        <v>3</v>
      </c>
      <c r="AK53">
        <v>4</v>
      </c>
      <c r="AL53">
        <v>5</v>
      </c>
      <c r="AM53">
        <f t="shared" si="1"/>
        <v>5</v>
      </c>
      <c r="AN53" s="57" cm="1">
        <f t="array" ref="AN53">IF(OR(AJ53="0",AM53="0"),"",INDEX('[3]Oil Matrix'!$D$6:$H$10,'Master All_TRR_TS'!AM53,'Master All_TRR_TS'!AJ53))</f>
        <v>4</v>
      </c>
      <c r="AO53">
        <f t="shared" si="9"/>
        <v>1</v>
      </c>
      <c r="AP53"/>
      <c r="AQ53" s="56" t="s">
        <v>626</v>
      </c>
      <c r="AR53" s="56">
        <f>MAX(Risk_Assessment6[[#This Row],[2) Oil Leak Condition]:[3b) Oil/water separator and shut off valve]])</f>
        <v>5</v>
      </c>
      <c r="AS53" s="44" t="s">
        <v>269</v>
      </c>
      <c r="AT53" s="44" t="s">
        <v>269</v>
      </c>
      <c r="AU53" s="44" t="s">
        <v>269</v>
      </c>
      <c r="AV53" s="44" t="s">
        <v>269</v>
      </c>
      <c r="AW53" s="44" t="s">
        <v>269</v>
      </c>
      <c r="AX53" s="82" t="s">
        <v>269</v>
      </c>
      <c r="AY53" s="44" t="s">
        <v>307</v>
      </c>
      <c r="AZ53" s="81" t="s">
        <v>269</v>
      </c>
      <c r="BA53" s="44" t="s">
        <v>269</v>
      </c>
      <c r="BC53" s="44" t="s">
        <v>269</v>
      </c>
      <c r="BE53" s="81"/>
      <c r="BF53" s="81" t="s">
        <v>276</v>
      </c>
      <c r="BM53" s="56" cm="1">
        <f t="array" ref="BM53">MAX(IF(ISBLANK(AS53:BL53),"",VLOOKUP(AS53:BL53,'[3]Impact Factor'!B:D,2,FALSE)))</f>
        <v>1</v>
      </c>
      <c r="BN53" s="56" cm="1">
        <f t="array" ref="BN53">MAX(IF(ISBLANK(AS53:BL53),"",VLOOKUP(AS53:BL53,'[3]Impact Factor'!B:D,3,FALSE)))</f>
        <v>2</v>
      </c>
      <c r="BO53" s="56"/>
      <c r="BP53" s="56"/>
      <c r="BQ53" s="56"/>
      <c r="BR53" s="56"/>
      <c r="BS53" s="80"/>
      <c r="BT53" s="56" cm="1">
        <f t="array" ref="BT53">IF(SUM(BM53:BS53)=0,"N/A",_xlfn.IFS(AND((SUM(BM53:BN53)&gt;0),(SUM(BO53:BS53)&gt;0)),ROUND((($BM$3*MAX(BM53:BN53))+($BO$3*MAX(BO53:BS53))),0),AND(OR(BM53:BN53=0,ISERROR(BM53:BN53)),(SUM(BO53:BS53)&gt;0)), MAX(BO53:BS53),AND((SUM(BO53:BS53)=0),(SUM(BM53:BN53)&gt;0)),MAX(BM53:BN53)))</f>
        <v>2</v>
      </c>
      <c r="BU53" s="56" t="str" cm="1">
        <f t="array" ref="BU53">IF(OR(AR53="N/A", BT53="N/A"), "", INDEX([3]Methodology!$D$3:$H$7,'Master All_TRR_TS'!AR157,'Master All_TRR_TS'!BT157))</f>
        <v>C</v>
      </c>
      <c r="BV53" s="56" t="s">
        <v>352</v>
      </c>
      <c r="BW53" s="56" t="str">
        <f t="shared" si="8"/>
        <v>No</v>
      </c>
      <c r="BX53" s="56"/>
      <c r="BY53" s="56"/>
      <c r="BZ53" s="56" t="e">
        <f>IF(COUNT(AR53,BT53)=2,(IF(AND(AR53&gt;=3,#REF!&gt;=3),"Y","")),"")</f>
        <v>#REF!</v>
      </c>
      <c r="CA53" s="56"/>
      <c r="CB53" s="56" t="str">
        <f>IF(Risk_Assessment6[[#This Row],[Stockpiles]]="Spoil / Waste", "Y", "")</f>
        <v/>
      </c>
      <c r="CC53" s="56" t="str">
        <f>IF(Risk_Assessment6[[#This Row],[Off-site Drainage Discharge (Y/N)]]="Yes", "Y", "")</f>
        <v/>
      </c>
      <c r="CD53" s="56"/>
      <c r="CE53" s="56"/>
      <c r="CF53" s="56"/>
      <c r="CG53" s="56"/>
      <c r="CH53" s="56"/>
      <c r="CI53" s="56"/>
      <c r="CJ53" s="56"/>
      <c r="CK53" s="56"/>
      <c r="CL53" s="56"/>
      <c r="CM53" s="56"/>
      <c r="CN53" s="58">
        <v>1</v>
      </c>
      <c r="CO53" s="58">
        <v>1</v>
      </c>
      <c r="CP53" s="58">
        <v>1</v>
      </c>
      <c r="CQ53" s="58">
        <v>1</v>
      </c>
      <c r="CR53" s="57">
        <f t="shared" si="7"/>
        <v>1</v>
      </c>
      <c r="CS53" s="56">
        <f t="shared" si="4"/>
        <v>1</v>
      </c>
      <c r="CT53" s="56">
        <v>1</v>
      </c>
      <c r="CU53" s="56">
        <v>2</v>
      </c>
      <c r="CV53" s="79">
        <f t="shared" si="10"/>
        <v>1.5</v>
      </c>
      <c r="CW53" s="56">
        <f t="shared" si="11"/>
        <v>2</v>
      </c>
      <c r="CX53" s="87" t="s">
        <v>289</v>
      </c>
      <c r="CY53" s="56" t="s">
        <v>268</v>
      </c>
      <c r="CZ53" s="78"/>
      <c r="DA53" s="78" t="s">
        <v>268</v>
      </c>
      <c r="DB53" s="78" t="s">
        <v>276</v>
      </c>
      <c r="DC53" s="56"/>
      <c r="DD53" s="78" t="s">
        <v>337</v>
      </c>
      <c r="DE53" s="78" t="s">
        <v>276</v>
      </c>
      <c r="DF53" s="78" t="s">
        <v>276</v>
      </c>
      <c r="DG53" s="78" t="s">
        <v>276</v>
      </c>
      <c r="DH53" s="78" t="s">
        <v>276</v>
      </c>
      <c r="DI53" s="78" t="s">
        <v>276</v>
      </c>
      <c r="DJ53" s="78" t="s">
        <v>276</v>
      </c>
      <c r="DK53" s="78" t="s">
        <v>276</v>
      </c>
      <c r="DL53" s="78" t="s">
        <v>276</v>
      </c>
      <c r="DM53" s="78" t="s">
        <v>270</v>
      </c>
      <c r="DN53" s="78" t="s">
        <v>270</v>
      </c>
      <c r="DO53" s="78" t="s">
        <v>270</v>
      </c>
      <c r="DP53" s="78" t="s">
        <v>276</v>
      </c>
      <c r="DQ53" s="78">
        <v>0</v>
      </c>
      <c r="DR53" s="56"/>
      <c r="DS53" s="56"/>
      <c r="DT53" s="56"/>
      <c r="DU53" s="44" t="s">
        <v>268</v>
      </c>
      <c r="DV53" s="44" t="s">
        <v>294</v>
      </c>
      <c r="DW53" s="44" t="s">
        <v>602</v>
      </c>
      <c r="DX53" s="77" t="s">
        <v>352</v>
      </c>
      <c r="DZ53" s="86"/>
      <c r="EA53" s="74"/>
      <c r="EB53" s="85"/>
      <c r="EC53" s="72"/>
      <c r="ED53" s="317"/>
      <c r="EE53" s="71"/>
      <c r="EF53" s="70"/>
      <c r="EG53" s="70"/>
      <c r="EH53" s="70"/>
      <c r="EI53" s="70"/>
      <c r="EJ53" s="70"/>
      <c r="EK53" s="70"/>
      <c r="EL53" s="70"/>
      <c r="EM53" s="70"/>
      <c r="EN53" s="69"/>
      <c r="EO53" s="69"/>
      <c r="EP53" s="69"/>
      <c r="EQ53" s="69"/>
      <c r="ER53" s="69"/>
      <c r="ES53" s="69"/>
      <c r="ET53" s="69"/>
      <c r="EU53" s="69"/>
      <c r="EV53" s="307" t="s">
        <v>1</v>
      </c>
      <c r="EW53" s="68"/>
    </row>
    <row r="54" spans="1:153" s="44" customFormat="1" x14ac:dyDescent="0.35">
      <c r="A54" s="44" t="s">
        <v>275</v>
      </c>
      <c r="B54" s="42" t="s">
        <v>627</v>
      </c>
      <c r="C54" s="42" t="s">
        <v>628</v>
      </c>
      <c r="D54" s="42"/>
      <c r="E54" s="44" t="s">
        <v>629</v>
      </c>
      <c r="F54" s="82" t="s">
        <v>630</v>
      </c>
      <c r="G54" s="44">
        <v>-38.066916999999997</v>
      </c>
      <c r="H54" s="44">
        <v>144.382139</v>
      </c>
      <c r="I54" s="44" t="s">
        <v>278</v>
      </c>
      <c r="J54" s="44" t="s">
        <v>278</v>
      </c>
      <c r="K54" s="82" t="s">
        <v>282</v>
      </c>
      <c r="L54" s="82" t="s">
        <v>283</v>
      </c>
      <c r="M54" s="44" t="s">
        <v>284</v>
      </c>
      <c r="N54" s="78" t="s">
        <v>285</v>
      </c>
      <c r="O54" s="78">
        <v>44151</v>
      </c>
      <c r="P54" s="78" t="s">
        <v>286</v>
      </c>
      <c r="Q54" s="78" t="s">
        <v>270</v>
      </c>
      <c r="R54" s="78"/>
      <c r="S54" s="96"/>
      <c r="T54" s="96"/>
      <c r="U54" s="78"/>
      <c r="V54" s="96"/>
      <c r="W54" s="96"/>
      <c r="X54" s="96"/>
      <c r="Y54" s="78"/>
      <c r="Z54" s="56">
        <f t="shared" si="12"/>
        <v>2</v>
      </c>
      <c r="AA54" s="94"/>
      <c r="AB54" s="94"/>
      <c r="AC54" s="56"/>
      <c r="AD54" s="56"/>
      <c r="AE54" s="56"/>
      <c r="AF54" s="56"/>
      <c r="AG54" s="56">
        <v>2</v>
      </c>
      <c r="AH54" s="56"/>
      <c r="AI54">
        <v>5</v>
      </c>
      <c r="AJ54">
        <v>1</v>
      </c>
      <c r="AK54">
        <v>4</v>
      </c>
      <c r="AL54">
        <v>5</v>
      </c>
      <c r="AM54">
        <f t="shared" si="1"/>
        <v>5</v>
      </c>
      <c r="AN54" s="57" cm="1">
        <f t="array" ref="AN54">IF(OR(AJ54="0",AM54="0"),"",INDEX('[3]Oil Matrix'!$D$6:$H$10,'Master All_TRR_TS'!AM54,'Master All_TRR_TS'!AJ54))</f>
        <v>3</v>
      </c>
      <c r="AO54">
        <f t="shared" si="9"/>
        <v>2</v>
      </c>
      <c r="AP54"/>
      <c r="AQ54" s="56" t="s">
        <v>287</v>
      </c>
      <c r="AR54" s="56">
        <f>MAX(Risk_Assessment6[[#This Row],[2) Oil Leak Condition]:[3b) Oil/water separator and shut off valve]])</f>
        <v>5</v>
      </c>
      <c r="AS54" s="44" t="s">
        <v>269</v>
      </c>
      <c r="AT54" s="82" t="s">
        <v>269</v>
      </c>
      <c r="AU54" s="82" t="s">
        <v>270</v>
      </c>
      <c r="AV54" s="82" t="s">
        <v>269</v>
      </c>
      <c r="AW54" s="82" t="s">
        <v>269</v>
      </c>
      <c r="AX54" s="82" t="s">
        <v>288</v>
      </c>
      <c r="AY54" s="44" t="s">
        <v>269</v>
      </c>
      <c r="AZ54" s="81" t="s">
        <v>269</v>
      </c>
      <c r="BA54" s="82"/>
      <c r="BB54" s="82"/>
      <c r="BC54" s="82"/>
      <c r="BD54" s="82"/>
      <c r="BE54" s="81"/>
      <c r="BF54" s="81" t="s">
        <v>276</v>
      </c>
      <c r="BG54" s="82"/>
      <c r="BH54" s="82"/>
      <c r="BI54" s="82"/>
      <c r="BJ54" s="82"/>
      <c r="BK54" s="82"/>
      <c r="BL54" s="82"/>
      <c r="BM54" s="56" cm="1">
        <f t="array" ref="BM54">MAX(IF(ISBLANK(AS54:BL54),"",VLOOKUP(AS54:BL54,'[3]Impact Factor'!B:D,2,FALSE)))</f>
        <v>2</v>
      </c>
      <c r="BN54" s="56" cm="1">
        <f t="array" ref="BN54">MAX(IF(ISBLANK(AS54:BL54),"",VLOOKUP(AS54:BL54,'[3]Impact Factor'!B:D,3,FALSE)))</f>
        <v>2</v>
      </c>
      <c r="BO54" s="56">
        <v>2</v>
      </c>
      <c r="BP54" s="56"/>
      <c r="BQ54" s="56"/>
      <c r="BR54" s="56"/>
      <c r="BS54" s="80">
        <v>4</v>
      </c>
      <c r="BT54" s="56" cm="1">
        <f t="array" ref="BT54">IF(SUM(BM54:BS54)=0,"N/A",_xlfn.IFS(AND((SUM(BM54:BN54)&gt;0),(SUM(BO54:BS54)&gt;0)),ROUND((($BM$3*MAX(BM54:BN54))+($BO$3*MAX(BO54:BS54))),0),AND(OR(BM54:BN54=0,ISERROR(BM54:BN54)),(SUM(BO54:BS54)&gt;0)), MAX(BO54:BS54),AND((SUM(BO54:BS54)=0),(SUM(BM54:BN54)&gt;0)),MAX(BM54:BN54)))</f>
        <v>2</v>
      </c>
      <c r="BU54" s="56" t="str" cm="1">
        <f t="array" ref="BU54">IF(OR(AR54="N/A", BT54="N/A"), "", INDEX([3]Methodology!$D$3:$H$7,'Master All_TRR_TS'!AR223,'Master All_TRR_TS'!BT223))</f>
        <v>C</v>
      </c>
      <c r="BV54" s="56" t="s">
        <v>352</v>
      </c>
      <c r="BW54" s="56" t="str">
        <f t="shared" si="8"/>
        <v>No</v>
      </c>
      <c r="BX54" s="56"/>
      <c r="BY54" s="56"/>
      <c r="BZ54" s="56" t="e">
        <f>IF(COUNT(AR54,BT54)=2,(IF(AND(AR54&gt;=3,#REF!&gt;=3),"Y","")),"")</f>
        <v>#REF!</v>
      </c>
      <c r="CA54" s="56"/>
      <c r="CB54" s="56" t="str">
        <f>IF(Risk_Assessment6[[#This Row],[Stockpiles]]="Spoil / Waste", "Y", "")</f>
        <v/>
      </c>
      <c r="CC54" s="56" t="str">
        <f>IF(Risk_Assessment6[[#This Row],[Off-site Drainage Discharge (Y/N)]]="Yes", "Y", "")</f>
        <v/>
      </c>
      <c r="CD54" s="56"/>
      <c r="CE54" s="56"/>
      <c r="CF54" s="56"/>
      <c r="CG54" s="56"/>
      <c r="CH54" s="56"/>
      <c r="CI54" s="56"/>
      <c r="CJ54" s="56"/>
      <c r="CK54" s="56"/>
      <c r="CL54" s="56"/>
      <c r="CM54" s="56"/>
      <c r="CN54" s="105">
        <v>3</v>
      </c>
      <c r="CO54" s="105">
        <v>2</v>
      </c>
      <c r="CP54" s="105">
        <v>4</v>
      </c>
      <c r="CQ54" s="104">
        <v>0</v>
      </c>
      <c r="CR54" s="57">
        <f t="shared" si="7"/>
        <v>2</v>
      </c>
      <c r="CS54" s="56">
        <f t="shared" si="4"/>
        <v>2</v>
      </c>
      <c r="CT54" s="56">
        <v>3</v>
      </c>
      <c r="CU54" s="56">
        <v>4</v>
      </c>
      <c r="CV54" s="79">
        <f t="shared" si="10"/>
        <v>3.5</v>
      </c>
      <c r="CW54" s="56">
        <f t="shared" si="11"/>
        <v>4</v>
      </c>
      <c r="CX54" s="78" t="s">
        <v>631</v>
      </c>
      <c r="CY54" s="56" t="s">
        <v>268</v>
      </c>
      <c r="CZ54" s="78"/>
      <c r="DA54" s="78" t="s">
        <v>268</v>
      </c>
      <c r="DB54" s="78" t="s">
        <v>276</v>
      </c>
      <c r="DC54" s="56"/>
      <c r="DD54" s="78" t="s">
        <v>337</v>
      </c>
      <c r="DE54" s="78" t="s">
        <v>276</v>
      </c>
      <c r="DF54" s="78" t="s">
        <v>276</v>
      </c>
      <c r="DG54" s="78" t="s">
        <v>276</v>
      </c>
      <c r="DH54" s="78" t="s">
        <v>276</v>
      </c>
      <c r="DI54" s="78" t="s">
        <v>276</v>
      </c>
      <c r="DJ54" s="78" t="s">
        <v>276</v>
      </c>
      <c r="DK54" s="78" t="s">
        <v>276</v>
      </c>
      <c r="DL54" s="78" t="s">
        <v>276</v>
      </c>
      <c r="DM54" s="78" t="s">
        <v>270</v>
      </c>
      <c r="DN54" s="78" t="s">
        <v>270</v>
      </c>
      <c r="DO54" s="78" t="s">
        <v>270</v>
      </c>
      <c r="DP54" s="78" t="s">
        <v>276</v>
      </c>
      <c r="DQ54" s="78">
        <v>0</v>
      </c>
      <c r="DR54" s="56"/>
      <c r="DS54" s="56"/>
      <c r="DT54" s="56"/>
      <c r="DU54" s="44" t="s">
        <v>268</v>
      </c>
      <c r="DV54" s="44" t="s">
        <v>294</v>
      </c>
      <c r="DW54" s="44" t="s">
        <v>602</v>
      </c>
      <c r="DX54" s="77" t="s">
        <v>404</v>
      </c>
      <c r="DZ54" s="86"/>
      <c r="EA54" s="74"/>
      <c r="EB54" s="85"/>
      <c r="EC54" s="72"/>
      <c r="ED54" s="317"/>
      <c r="EE54" s="71"/>
      <c r="EF54" s="70"/>
      <c r="EG54" s="70"/>
      <c r="EH54" s="70"/>
      <c r="EI54" s="70"/>
      <c r="EJ54" s="70"/>
      <c r="EK54" s="70"/>
      <c r="EL54" s="70"/>
      <c r="EM54" s="70"/>
      <c r="EN54" s="69"/>
      <c r="EO54" s="69"/>
      <c r="EP54" s="69"/>
      <c r="EQ54" s="69"/>
      <c r="ER54" s="69"/>
      <c r="ES54" s="69"/>
      <c r="ET54" s="69"/>
      <c r="EU54" s="69"/>
      <c r="EV54" s="307" t="s">
        <v>1</v>
      </c>
      <c r="EW54" s="68"/>
    </row>
    <row r="55" spans="1:153" s="44" customFormat="1" x14ac:dyDescent="0.35">
      <c r="A55" s="44" t="s">
        <v>275</v>
      </c>
      <c r="B55" s="44" t="s">
        <v>632</v>
      </c>
      <c r="C55" s="42" t="s">
        <v>633</v>
      </c>
      <c r="D55" s="42"/>
      <c r="E55" s="44" t="s">
        <v>634</v>
      </c>
      <c r="F55" s="44" t="s">
        <v>269</v>
      </c>
      <c r="G55" s="44">
        <v>-37.718975999999998</v>
      </c>
      <c r="H55" s="44">
        <v>144.96083400000001</v>
      </c>
      <c r="I55" s="44" t="s">
        <v>278</v>
      </c>
      <c r="J55" s="44" t="s">
        <v>278</v>
      </c>
      <c r="K55" s="44" t="s">
        <v>297</v>
      </c>
      <c r="L55" s="44" t="s">
        <v>265</v>
      </c>
      <c r="M55" s="44" t="s">
        <v>284</v>
      </c>
      <c r="N55" s="78" t="s">
        <v>285</v>
      </c>
      <c r="O55" s="78">
        <v>44155</v>
      </c>
      <c r="P55" s="78" t="s">
        <v>286</v>
      </c>
      <c r="Q55" s="78" t="s">
        <v>270</v>
      </c>
      <c r="R55" s="78"/>
      <c r="S55" s="96"/>
      <c r="T55" s="96"/>
      <c r="U55" s="78"/>
      <c r="V55" s="96"/>
      <c r="W55" s="96"/>
      <c r="X55" s="96"/>
      <c r="Y55" s="78"/>
      <c r="Z55" s="56">
        <f t="shared" si="12"/>
        <v>2</v>
      </c>
      <c r="AA55" s="94"/>
      <c r="AB55" s="94"/>
      <c r="AC55" s="56"/>
      <c r="AD55" s="56"/>
      <c r="AE55" s="56"/>
      <c r="AF55" s="56"/>
      <c r="AG55" s="56">
        <v>2</v>
      </c>
      <c r="AH55" s="56"/>
      <c r="AI55">
        <v>20</v>
      </c>
      <c r="AJ55">
        <v>3</v>
      </c>
      <c r="AK55">
        <v>4</v>
      </c>
      <c r="AL55">
        <v>5</v>
      </c>
      <c r="AM55">
        <f t="shared" si="1"/>
        <v>5</v>
      </c>
      <c r="AN55" s="57" cm="1">
        <f t="array" ref="AN55">IF(OR(AJ55="0",AM55="0"),"",INDEX('[3]Oil Matrix'!$D$6:$H$10,'Master All_TRR_TS'!AM55,'Master All_TRR_TS'!AJ55))</f>
        <v>4</v>
      </c>
      <c r="AO55">
        <f t="shared" si="9"/>
        <v>1</v>
      </c>
      <c r="AP55"/>
      <c r="AQ55" s="56" t="s">
        <v>287</v>
      </c>
      <c r="AR55" s="56">
        <f>MAX(Risk_Assessment6[[#This Row],[2) Oil Leak Condition]:[3b) Oil/water separator and shut off valve]])</f>
        <v>5</v>
      </c>
      <c r="AS55" s="44" t="s">
        <v>269</v>
      </c>
      <c r="AT55" s="44" t="s">
        <v>269</v>
      </c>
      <c r="AU55" s="44" t="s">
        <v>270</v>
      </c>
      <c r="AV55" s="44" t="s">
        <v>269</v>
      </c>
      <c r="AW55" s="44" t="s">
        <v>269</v>
      </c>
      <c r="AX55" s="82" t="s">
        <v>269</v>
      </c>
      <c r="AY55" s="44" t="s">
        <v>269</v>
      </c>
      <c r="AZ55" s="81" t="s">
        <v>269</v>
      </c>
      <c r="BE55" s="81"/>
      <c r="BF55" s="81" t="s">
        <v>276</v>
      </c>
      <c r="BM55" s="56" cm="1">
        <f t="array" ref="BM55">MAX(IF(ISBLANK(AS55:BL55),"",VLOOKUP(AS55:BL55,'[3]Impact Factor'!B:D,2,FALSE)))</f>
        <v>2</v>
      </c>
      <c r="BN55" s="56" cm="1">
        <f t="array" ref="BN55">MAX(IF(ISBLANK(AS55:BL55),"",VLOOKUP(AS55:BL55,'[3]Impact Factor'!B:D,3,FALSE)))</f>
        <v>2</v>
      </c>
      <c r="BO55" s="56">
        <v>4</v>
      </c>
      <c r="BP55" s="56"/>
      <c r="BQ55" s="56"/>
      <c r="BR55" s="56"/>
      <c r="BS55" s="80">
        <v>1</v>
      </c>
      <c r="BT55" s="56" cm="1">
        <f t="array" ref="BT55">IF(SUM(BM55:BS55)=0,"N/A",_xlfn.IFS(AND((SUM(BM55:BN55)&gt;0),(SUM(BO55:BS55)&gt;0)),ROUND((($BM$3*MAX(BM55:BN55))+($BO$3*MAX(BO55:BS55))),0),AND(OR(BM55:BN55=0,ISERROR(BM55:BN55)),(SUM(BO55:BS55)&gt;0)), MAX(BO55:BS55),AND((SUM(BO55:BS55)=0),(SUM(BM55:BN55)&gt;0)),MAX(BM55:BN55)))</f>
        <v>2</v>
      </c>
      <c r="BU55" s="56" t="str" cm="1">
        <f t="array" ref="BU55">IF(OR(AR55="N/A", BT55="N/A"), "", INDEX([3]Methodology!$D$3:$H$7,'Master All_TRR_TS'!AR224,'Master All_TRR_TS'!BT224))</f>
        <v>C</v>
      </c>
      <c r="BV55" s="56" t="s">
        <v>352</v>
      </c>
      <c r="BW55" s="56" t="str">
        <f t="shared" si="8"/>
        <v>No</v>
      </c>
      <c r="BX55" s="56"/>
      <c r="BY55" s="56"/>
      <c r="BZ55" s="56" t="e">
        <f>IF(COUNT(AR55,BT55)=2,(IF(AND(AR55&gt;=3,#REF!&gt;=3),"Y","")),"")</f>
        <v>#REF!</v>
      </c>
      <c r="CA55" s="56"/>
      <c r="CB55" s="56" t="str">
        <f>IF(Risk_Assessment6[[#This Row],[Stockpiles]]="Spoil / Waste", "Y", "")</f>
        <v/>
      </c>
      <c r="CC55" s="56" t="str">
        <f>IF(Risk_Assessment6[[#This Row],[Off-site Drainage Discharge (Y/N)]]="Yes", "Y", "")</f>
        <v/>
      </c>
      <c r="CD55" s="56"/>
      <c r="CE55" s="56"/>
      <c r="CF55" s="56"/>
      <c r="CG55" s="56"/>
      <c r="CH55" s="56"/>
      <c r="CI55" s="56"/>
      <c r="CJ55" s="56"/>
      <c r="CK55" s="56"/>
      <c r="CL55" s="56"/>
      <c r="CM55" s="56"/>
      <c r="CN55" s="105">
        <v>1</v>
      </c>
      <c r="CO55" s="105">
        <v>1</v>
      </c>
      <c r="CP55" s="105">
        <v>4</v>
      </c>
      <c r="CQ55" s="104">
        <v>5</v>
      </c>
      <c r="CR55" s="57">
        <f t="shared" si="7"/>
        <v>1</v>
      </c>
      <c r="CS55" s="56">
        <f t="shared" si="4"/>
        <v>1</v>
      </c>
      <c r="CT55" s="56">
        <v>1</v>
      </c>
      <c r="CU55" s="56">
        <v>4</v>
      </c>
      <c r="CV55" s="79">
        <f t="shared" si="10"/>
        <v>2.5</v>
      </c>
      <c r="CW55" s="56">
        <f t="shared" si="11"/>
        <v>3</v>
      </c>
      <c r="CX55" s="87" t="s">
        <v>323</v>
      </c>
      <c r="CY55" s="56" t="s">
        <v>268</v>
      </c>
      <c r="CZ55" s="78" t="s">
        <v>635</v>
      </c>
      <c r="DA55" s="78" t="s">
        <v>268</v>
      </c>
      <c r="DB55" s="78" t="s">
        <v>274</v>
      </c>
      <c r="DC55" s="56"/>
      <c r="DD55" s="78" t="s">
        <v>337</v>
      </c>
      <c r="DE55" s="78" t="s">
        <v>276</v>
      </c>
      <c r="DF55" s="78" t="s">
        <v>276</v>
      </c>
      <c r="DG55" s="78" t="s">
        <v>276</v>
      </c>
      <c r="DH55" s="78" t="s">
        <v>276</v>
      </c>
      <c r="DI55" s="78" t="s">
        <v>276</v>
      </c>
      <c r="DJ55" s="78" t="s">
        <v>276</v>
      </c>
      <c r="DK55" s="78" t="s">
        <v>276</v>
      </c>
      <c r="DL55" s="78" t="s">
        <v>276</v>
      </c>
      <c r="DM55" s="78" t="s">
        <v>276</v>
      </c>
      <c r="DN55" s="78" t="s">
        <v>276</v>
      </c>
      <c r="DO55" s="78" t="s">
        <v>270</v>
      </c>
      <c r="DP55" s="78" t="s">
        <v>276</v>
      </c>
      <c r="DQ55" s="78">
        <v>0</v>
      </c>
      <c r="DR55" s="56"/>
      <c r="DS55" s="56"/>
      <c r="DT55" s="56"/>
      <c r="DU55" s="44" t="s">
        <v>636</v>
      </c>
      <c r="DV55" s="44" t="s">
        <v>277</v>
      </c>
      <c r="DW55" s="44" t="s">
        <v>278</v>
      </c>
      <c r="DX55" s="77" t="s">
        <v>278</v>
      </c>
      <c r="DZ55" s="86"/>
      <c r="EA55" s="74"/>
      <c r="EB55" s="85"/>
      <c r="EC55" s="72"/>
      <c r="ED55" s="317"/>
      <c r="EE55" s="71"/>
      <c r="EF55" s="70"/>
      <c r="EG55" s="70"/>
      <c r="EH55" s="70"/>
      <c r="EI55" s="70"/>
      <c r="EJ55" s="70"/>
      <c r="EK55" s="70"/>
      <c r="EL55" s="70"/>
      <c r="EM55" s="70"/>
      <c r="EN55" s="69"/>
      <c r="EO55" s="69"/>
      <c r="EP55" s="69"/>
      <c r="EQ55" s="69"/>
      <c r="ER55" s="69"/>
      <c r="ES55" s="69"/>
      <c r="ET55" s="69"/>
      <c r="EU55" s="69"/>
      <c r="EV55" s="307" t="s">
        <v>1</v>
      </c>
      <c r="EW55" s="68"/>
    </row>
    <row r="56" spans="1:153" s="44" customFormat="1" ht="153" customHeight="1" x14ac:dyDescent="0.35">
      <c r="A56" s="44" t="s">
        <v>291</v>
      </c>
      <c r="B56" s="42" t="s">
        <v>637</v>
      </c>
      <c r="C56" s="42" t="s">
        <v>638</v>
      </c>
      <c r="D56" s="44" t="s">
        <v>294</v>
      </c>
      <c r="E56" s="44" t="s">
        <v>639</v>
      </c>
      <c r="F56" s="82" t="s">
        <v>640</v>
      </c>
      <c r="G56" s="44">
        <v>-38.084876999999999</v>
      </c>
      <c r="H56" s="44">
        <v>145.26516799999999</v>
      </c>
      <c r="I56" s="44" t="s">
        <v>278</v>
      </c>
      <c r="J56" s="44" t="s">
        <v>278</v>
      </c>
      <c r="K56" s="82" t="s">
        <v>297</v>
      </c>
      <c r="L56" s="82" t="s">
        <v>265</v>
      </c>
      <c r="M56" s="78">
        <v>44028</v>
      </c>
      <c r="N56" s="78" t="s">
        <v>285</v>
      </c>
      <c r="O56" s="78">
        <v>44028</v>
      </c>
      <c r="P56" s="78" t="s">
        <v>298</v>
      </c>
      <c r="Q56" s="78" t="s">
        <v>270</v>
      </c>
      <c r="R56" s="78" t="s">
        <v>270</v>
      </c>
      <c r="S56" s="96"/>
      <c r="T56" s="96"/>
      <c r="U56" s="78"/>
      <c r="V56" s="96"/>
      <c r="W56" s="114" t="s">
        <v>641</v>
      </c>
      <c r="X56" s="96" t="s">
        <v>642</v>
      </c>
      <c r="Y56" s="78"/>
      <c r="Z56" s="56">
        <f t="shared" si="12"/>
        <v>3</v>
      </c>
      <c r="AA56" s="94">
        <v>12</v>
      </c>
      <c r="AB56" s="94"/>
      <c r="AC56" s="56"/>
      <c r="AD56" s="56"/>
      <c r="AE56" s="56"/>
      <c r="AF56" s="56"/>
      <c r="AG56" s="56">
        <v>5</v>
      </c>
      <c r="AH56" s="145" t="s">
        <v>643</v>
      </c>
      <c r="AI56" s="111">
        <v>6</v>
      </c>
      <c r="AJ56" s="111">
        <v>3</v>
      </c>
      <c r="AK56">
        <v>1</v>
      </c>
      <c r="AL56">
        <v>2</v>
      </c>
      <c r="AM56">
        <f t="shared" si="1"/>
        <v>2</v>
      </c>
      <c r="AN56" s="57" cm="1">
        <f t="array" ref="AN56">IF(OR(AJ56="0",AM56="0"),"",INDEX('[3]Oil Matrix'!$D$6:$H$10,'Master All_TRR_TS'!AM56,'Master All_TRR_TS'!AJ56))</f>
        <v>2</v>
      </c>
      <c r="AO56">
        <f t="shared" si="9"/>
        <v>4</v>
      </c>
      <c r="AP56"/>
      <c r="AQ56" s="93" t="s">
        <v>427</v>
      </c>
      <c r="AR56" s="56">
        <f>MAX(Risk_Assessment6[[#This Row],[2) Oil Leak Condition]:[3b) Oil/water separator and shut off valve]])</f>
        <v>3</v>
      </c>
      <c r="AS56" s="82" t="s">
        <v>304</v>
      </c>
      <c r="AT56" s="44" t="s">
        <v>305</v>
      </c>
      <c r="AU56" s="82" t="s">
        <v>270</v>
      </c>
      <c r="AV56" s="82" t="s">
        <v>269</v>
      </c>
      <c r="AW56" s="44" t="s">
        <v>306</v>
      </c>
      <c r="AX56" s="82"/>
      <c r="AY56" s="82"/>
      <c r="AZ56" s="81" t="s">
        <v>269</v>
      </c>
      <c r="BA56" s="185" t="s">
        <v>269</v>
      </c>
      <c r="BB56" s="82"/>
      <c r="BC56" s="82"/>
      <c r="BD56" s="82"/>
      <c r="BE56" s="81"/>
      <c r="BF56" s="81" t="s">
        <v>276</v>
      </c>
      <c r="BG56" s="82"/>
      <c r="BH56" s="82"/>
      <c r="BI56" s="82"/>
      <c r="BJ56" s="82"/>
      <c r="BK56" s="82"/>
      <c r="BL56" s="82"/>
      <c r="BM56" s="92">
        <v>3</v>
      </c>
      <c r="BN56" s="56" cm="1">
        <f t="array" ref="BN56">MAX(IF(ISBLANK(AS56:BL56),"",VLOOKUP(AS56:BL56,'[3]Impact Factor'!B:D,3,FALSE)))</f>
        <v>4</v>
      </c>
      <c r="BO56" s="56">
        <v>4</v>
      </c>
      <c r="BP56" s="92" t="s">
        <v>270</v>
      </c>
      <c r="BQ56" s="56"/>
      <c r="BR56" s="56"/>
      <c r="BS56" s="80">
        <v>2</v>
      </c>
      <c r="BT56" s="56" cm="1">
        <f t="array" ref="BT56">IF(SUM(BM56:BS56)=0,"N/A",_xlfn.IFS(AND((SUM(BM56:BN56)&gt;0),(SUM(BO56:BS56)&gt;0)),ROUND((($BM$3*MAX(BM56:BN56))+($BO$3*MAX(BO56:BS56))),0),AND(OR(BM56:BN56=0,ISERROR(BM56:BN56)),(SUM(BO56:BS56)&gt;0)), MAX(BO56:BS56),AND((SUM(BO56:BS56)=0),(SUM(BM56:BN56)&gt;0)),MAX(BM56:BN56)))</f>
        <v>4</v>
      </c>
      <c r="BU56" s="56" t="str" cm="1">
        <f t="array" ref="BU56">IF(OR(AR56="N/A", BT56="N/A"), "", INDEX([3]Methodology!$D$3:$H$7,'Master All_TRR_TS'!AR62,'Master All_TRR_TS'!BT62))</f>
        <v>C</v>
      </c>
      <c r="BV56" s="56" t="s">
        <v>404</v>
      </c>
      <c r="BW56" s="56" t="str">
        <f t="shared" si="8"/>
        <v>Yes</v>
      </c>
      <c r="BX56" s="56"/>
      <c r="BY56" s="56"/>
      <c r="BZ56" s="56" t="e">
        <f>IF(COUNT(AR56,BT56)=2,(IF(AND(AR56&gt;=3,#REF!&gt;=3),"Y","")),"")</f>
        <v>#REF!</v>
      </c>
      <c r="CA56" s="56"/>
      <c r="CB56" s="56" t="str">
        <f>IF(Risk_Assessment6[[#This Row],[Stockpiles]]="Spoil / Waste", "Y", "")</f>
        <v/>
      </c>
      <c r="CC56" s="56" t="str">
        <f>IF(Risk_Assessment6[[#This Row],[Off-site Drainage Discharge (Y/N)]]="Yes", "Y", "")</f>
        <v>Y</v>
      </c>
      <c r="CD56" s="56"/>
      <c r="CE56" s="56"/>
      <c r="CF56" s="56"/>
      <c r="CG56" s="56"/>
      <c r="CH56" s="56"/>
      <c r="CI56" s="56"/>
      <c r="CJ56" s="56"/>
      <c r="CK56" s="56"/>
      <c r="CL56" s="56" t="s">
        <v>642</v>
      </c>
      <c r="CM56" s="56"/>
      <c r="CN56" s="105">
        <v>2</v>
      </c>
      <c r="CO56" s="105">
        <v>3</v>
      </c>
      <c r="CP56" s="105">
        <v>4</v>
      </c>
      <c r="CQ56" s="104">
        <v>5</v>
      </c>
      <c r="CR56" s="57">
        <f t="shared" si="7"/>
        <v>4</v>
      </c>
      <c r="CS56" s="56">
        <f t="shared" si="4"/>
        <v>4</v>
      </c>
      <c r="CT56" s="56">
        <v>1</v>
      </c>
      <c r="CU56" s="56">
        <v>4</v>
      </c>
      <c r="CV56" s="79">
        <f t="shared" si="10"/>
        <v>2.5</v>
      </c>
      <c r="CW56" s="56">
        <f t="shared" si="11"/>
        <v>3</v>
      </c>
      <c r="CX56" s="87" t="s">
        <v>323</v>
      </c>
      <c r="CY56" s="56" t="s">
        <v>268</v>
      </c>
      <c r="CZ56" s="78"/>
      <c r="DA56" s="78" t="s">
        <v>268</v>
      </c>
      <c r="DB56" s="78" t="s">
        <v>274</v>
      </c>
      <c r="DC56" s="56"/>
      <c r="DD56" s="78" t="s">
        <v>337</v>
      </c>
      <c r="DE56" s="78" t="s">
        <v>276</v>
      </c>
      <c r="DF56" s="78" t="s">
        <v>276</v>
      </c>
      <c r="DG56" s="78" t="s">
        <v>276</v>
      </c>
      <c r="DH56" s="78" t="s">
        <v>276</v>
      </c>
      <c r="DI56" s="78" t="s">
        <v>276</v>
      </c>
      <c r="DJ56" s="78" t="s">
        <v>276</v>
      </c>
      <c r="DK56" s="78" t="s">
        <v>276</v>
      </c>
      <c r="DL56" s="78" t="s">
        <v>276</v>
      </c>
      <c r="DM56" s="78" t="s">
        <v>276</v>
      </c>
      <c r="DN56" s="78" t="s">
        <v>276</v>
      </c>
      <c r="DO56" s="78" t="s">
        <v>270</v>
      </c>
      <c r="DP56" s="78" t="s">
        <v>276</v>
      </c>
      <c r="DQ56" s="78">
        <v>0</v>
      </c>
      <c r="DR56" s="56"/>
      <c r="DS56" s="56"/>
      <c r="DT56" s="56"/>
      <c r="DU56" s="44" t="s">
        <v>268</v>
      </c>
      <c r="DV56" s="44" t="s">
        <v>377</v>
      </c>
      <c r="DW56" s="44" t="s">
        <v>278</v>
      </c>
      <c r="DX56" s="77" t="s">
        <v>278</v>
      </c>
      <c r="DY56" s="74" t="s">
        <v>644</v>
      </c>
      <c r="DZ56" s="86" t="s">
        <v>645</v>
      </c>
      <c r="EA56" s="74" t="s">
        <v>315</v>
      </c>
      <c r="EB56" s="73" t="s">
        <v>646</v>
      </c>
      <c r="EC56" s="166" t="s">
        <v>647</v>
      </c>
      <c r="ED56" s="320" t="s">
        <v>648</v>
      </c>
      <c r="EE56" s="101"/>
      <c r="EF56" s="307" t="s">
        <v>1</v>
      </c>
      <c r="EG56" s="307" t="s">
        <v>1</v>
      </c>
      <c r="EH56" s="99" t="s">
        <v>410</v>
      </c>
      <c r="EI56" s="307" t="s">
        <v>1</v>
      </c>
      <c r="EJ56" s="70"/>
      <c r="EK56" s="70"/>
      <c r="EL56" s="70"/>
      <c r="EM56" s="70"/>
      <c r="EN56" s="69"/>
      <c r="EO56" s="307" t="s">
        <v>1</v>
      </c>
      <c r="EP56" s="69"/>
      <c r="EQ56" s="307" t="s">
        <v>1</v>
      </c>
      <c r="ER56" s="307" t="s">
        <v>1</v>
      </c>
      <c r="ES56" s="69"/>
      <c r="ET56" s="307" t="s">
        <v>1</v>
      </c>
      <c r="EU56" s="69"/>
      <c r="EV56" s="307" t="s">
        <v>1</v>
      </c>
      <c r="EW56" s="68"/>
    </row>
    <row r="57" spans="1:153" s="44" customFormat="1" x14ac:dyDescent="0.35">
      <c r="A57" s="44" t="s">
        <v>374</v>
      </c>
      <c r="B57" s="42" t="s">
        <v>649</v>
      </c>
      <c r="C57" s="44" t="s">
        <v>650</v>
      </c>
      <c r="D57" s="44" t="s">
        <v>294</v>
      </c>
      <c r="E57" s="44" t="s">
        <v>639</v>
      </c>
      <c r="F57" s="44" t="s">
        <v>640</v>
      </c>
      <c r="G57" s="44">
        <v>-38.084876999999999</v>
      </c>
      <c r="H57" s="44">
        <v>145.26516799999999</v>
      </c>
      <c r="I57" s="44" t="s">
        <v>278</v>
      </c>
      <c r="J57" s="44" t="s">
        <v>278</v>
      </c>
      <c r="K57" s="44" t="s">
        <v>297</v>
      </c>
      <c r="L57" s="44" t="s">
        <v>265</v>
      </c>
      <c r="M57" s="44" t="s">
        <v>284</v>
      </c>
      <c r="N57" s="78" t="s">
        <v>285</v>
      </c>
      <c r="O57" s="78">
        <v>44035</v>
      </c>
      <c r="P57" s="78" t="s">
        <v>298</v>
      </c>
      <c r="Q57" s="78" t="s">
        <v>270</v>
      </c>
      <c r="R57" s="78"/>
      <c r="S57" s="96"/>
      <c r="T57" s="96"/>
      <c r="U57" s="78"/>
      <c r="V57" s="96"/>
      <c r="W57" s="96"/>
      <c r="X57" s="96"/>
      <c r="Y57" s="78"/>
      <c r="Z57" s="56">
        <f t="shared" si="12"/>
        <v>2</v>
      </c>
      <c r="AA57" s="94">
        <v>9</v>
      </c>
      <c r="AB57" s="94"/>
      <c r="AC57" s="56"/>
      <c r="AD57" s="56"/>
      <c r="AE57" s="56"/>
      <c r="AF57" s="56"/>
      <c r="AG57" s="56">
        <v>2</v>
      </c>
      <c r="AH57" s="56"/>
      <c r="AI57">
        <v>2</v>
      </c>
      <c r="AJ57">
        <v>1</v>
      </c>
      <c r="AK57">
        <v>1</v>
      </c>
      <c r="AL57">
        <v>2</v>
      </c>
      <c r="AM57">
        <f t="shared" si="1"/>
        <v>2</v>
      </c>
      <c r="AN57" s="57" cm="1">
        <f t="array" ref="AN57">IF(OR(AJ57="0",AM57="0"),"",INDEX('[3]Oil Matrix'!$D$6:$H$10,'Master All_TRR_TS'!AM57,'Master All_TRR_TS'!AJ57))</f>
        <v>1</v>
      </c>
      <c r="AO57">
        <f t="shared" si="9"/>
        <v>0</v>
      </c>
      <c r="AP57"/>
      <c r="AQ57" s="56" t="s">
        <v>427</v>
      </c>
      <c r="AR57" s="56">
        <f>MAX(Risk_Assessment6[[#This Row],[2) Oil Leak Condition]:[3b) Oil/water separator and shut off valve]])</f>
        <v>2</v>
      </c>
      <c r="AS57" s="44" t="s">
        <v>269</v>
      </c>
      <c r="AT57" s="44" t="s">
        <v>305</v>
      </c>
      <c r="AU57" s="44" t="s">
        <v>270</v>
      </c>
      <c r="AV57" s="44" t="s">
        <v>269</v>
      </c>
      <c r="AW57" s="44" t="s">
        <v>306</v>
      </c>
      <c r="AX57" s="82" t="s">
        <v>269</v>
      </c>
      <c r="AY57" s="44" t="s">
        <v>269</v>
      </c>
      <c r="AZ57" s="81" t="s">
        <v>269</v>
      </c>
      <c r="BA57" s="44" t="s">
        <v>269</v>
      </c>
      <c r="BE57" s="81"/>
      <c r="BF57" s="81" t="s">
        <v>276</v>
      </c>
      <c r="BM57" s="56" cm="1">
        <f t="array" ref="BM57">MAX(IF(ISBLANK(AS57:BL57),"",VLOOKUP(AS57:BL57,'[3]Impact Factor'!B:D,2,FALSE)))</f>
        <v>4</v>
      </c>
      <c r="BN57" s="56" cm="1">
        <f t="array" ref="BN57">MAX(IF(ISBLANK(AS57:BL57),"",VLOOKUP(AS57:BL57,'[3]Impact Factor'!B:D,3,FALSE)))</f>
        <v>4</v>
      </c>
      <c r="BO57" s="56">
        <v>4</v>
      </c>
      <c r="BP57" s="56"/>
      <c r="BQ57" s="56"/>
      <c r="BR57" s="56"/>
      <c r="BS57" s="80">
        <v>2</v>
      </c>
      <c r="BT57" s="56" cm="1">
        <f t="array" ref="BT57">IF(SUM(BM57:BS57)=0,"N/A",_xlfn.IFS(AND((SUM(BM57:BN57)&gt;0),(SUM(BO57:BS57)&gt;0)),ROUND((($BM$3*MAX(BM57:BN57))+($BO$3*MAX(BO57:BS57))),0),AND(OR(BM57:BN57=0,ISERROR(BM57:BN57)),(SUM(BO57:BS57)&gt;0)), MAX(BO57:BS57),AND((SUM(BO57:BS57)=0),(SUM(BM57:BN57)&gt;0)),MAX(BM57:BN57)))</f>
        <v>4</v>
      </c>
      <c r="BU57" s="56" t="str" cm="1">
        <f t="array" ref="BU57">IF(OR(AR57="N/A", BT57="N/A"), "", INDEX([3]Methodology!$D$3:$H$7,'Master All_TRR_TS'!AR236,'Master All_TRR_TS'!BT236))</f>
        <v>B</v>
      </c>
      <c r="BV57" s="56" t="s">
        <v>404</v>
      </c>
      <c r="BW57" s="56" t="str">
        <f t="shared" si="8"/>
        <v>No</v>
      </c>
      <c r="BX57" s="56"/>
      <c r="BY57" s="56"/>
      <c r="BZ57" s="56" t="e">
        <f>IF(COUNT(AR57,BT57)=2,(IF(AND(AR57&gt;=3,#REF!&gt;=3),"Y","")),"")</f>
        <v>#REF!</v>
      </c>
      <c r="CA57" s="56"/>
      <c r="CB57" s="56" t="str">
        <f>IF(Risk_Assessment6[[#This Row],[Stockpiles]]="Spoil / Waste", "Y", "")</f>
        <v/>
      </c>
      <c r="CC57" s="56" t="str">
        <f>IF(Risk_Assessment6[[#This Row],[Off-site Drainage Discharge (Y/N)]]="Yes", "Y", "")</f>
        <v/>
      </c>
      <c r="CD57" s="56"/>
      <c r="CE57" s="56"/>
      <c r="CF57" s="56"/>
      <c r="CG57" s="56"/>
      <c r="CH57" s="56"/>
      <c r="CI57" s="56"/>
      <c r="CJ57" s="56"/>
      <c r="CK57" s="56"/>
      <c r="CL57" s="56"/>
      <c r="CM57" s="56"/>
      <c r="CN57" s="105">
        <v>0</v>
      </c>
      <c r="CO57" s="105">
        <v>0</v>
      </c>
      <c r="CP57" s="105">
        <v>2</v>
      </c>
      <c r="CQ57" s="104">
        <v>1</v>
      </c>
      <c r="CR57" s="57">
        <f t="shared" si="7"/>
        <v>0</v>
      </c>
      <c r="CS57" s="56">
        <f t="shared" si="4"/>
        <v>0</v>
      </c>
      <c r="CT57" s="56">
        <v>1</v>
      </c>
      <c r="CU57" s="56">
        <v>4</v>
      </c>
      <c r="CV57" s="79">
        <f t="shared" si="10"/>
        <v>2.5</v>
      </c>
      <c r="CW57" s="56">
        <f t="shared" si="11"/>
        <v>3</v>
      </c>
      <c r="CX57" s="87" t="s">
        <v>323</v>
      </c>
      <c r="CY57" s="56" t="s">
        <v>268</v>
      </c>
      <c r="CZ57" s="78"/>
      <c r="DA57" s="78" t="s">
        <v>268</v>
      </c>
      <c r="DB57" s="78" t="s">
        <v>651</v>
      </c>
      <c r="DC57" s="56"/>
      <c r="DD57" s="78" t="s">
        <v>337</v>
      </c>
      <c r="DE57" s="78" t="s">
        <v>276</v>
      </c>
      <c r="DF57" s="78" t="s">
        <v>276</v>
      </c>
      <c r="DG57" s="78" t="s">
        <v>276</v>
      </c>
      <c r="DH57" s="78" t="s">
        <v>276</v>
      </c>
      <c r="DI57" s="78" t="s">
        <v>276</v>
      </c>
      <c r="DJ57" s="78" t="s">
        <v>276</v>
      </c>
      <c r="DK57" s="78" t="s">
        <v>276</v>
      </c>
      <c r="DL57" s="78" t="s">
        <v>276</v>
      </c>
      <c r="DM57" s="78" t="s">
        <v>276</v>
      </c>
      <c r="DN57" s="78" t="s">
        <v>276</v>
      </c>
      <c r="DO57" s="78" t="s">
        <v>270</v>
      </c>
      <c r="DP57" s="78" t="s">
        <v>276</v>
      </c>
      <c r="DQ57" s="78">
        <v>0</v>
      </c>
      <c r="DR57" s="56"/>
      <c r="DS57" s="56"/>
      <c r="DT57" s="56"/>
      <c r="DU57" s="44" t="s">
        <v>268</v>
      </c>
      <c r="DV57" s="44" t="s">
        <v>377</v>
      </c>
      <c r="DW57" s="44" t="s">
        <v>278</v>
      </c>
      <c r="DX57" s="77" t="s">
        <v>278</v>
      </c>
      <c r="DZ57" s="86"/>
      <c r="EA57" s="74"/>
      <c r="EB57" s="85"/>
      <c r="EC57" s="72"/>
      <c r="ED57" s="317"/>
      <c r="EE57" s="71"/>
      <c r="EF57" s="70"/>
      <c r="EG57" s="70"/>
      <c r="EH57" s="70"/>
      <c r="EI57" s="70"/>
      <c r="EJ57" s="70"/>
      <c r="EK57" s="70"/>
      <c r="EL57" s="70"/>
      <c r="EM57" s="70"/>
      <c r="EN57" s="69"/>
      <c r="EO57" s="69"/>
      <c r="EP57" s="69"/>
      <c r="EQ57" s="69"/>
      <c r="ER57" s="69"/>
      <c r="ES57" s="69"/>
      <c r="ET57" s="69"/>
      <c r="EU57" s="69"/>
      <c r="EV57" s="307" t="s">
        <v>1</v>
      </c>
      <c r="EW57" s="68"/>
    </row>
    <row r="58" spans="1:153" s="44" customFormat="1" ht="43.5" x14ac:dyDescent="0.35">
      <c r="A58" s="44" t="s">
        <v>291</v>
      </c>
      <c r="B58" s="44" t="s">
        <v>652</v>
      </c>
      <c r="C58" s="44" t="s">
        <v>653</v>
      </c>
      <c r="D58" s="44" t="s">
        <v>277</v>
      </c>
      <c r="E58" s="44" t="s">
        <v>654</v>
      </c>
      <c r="F58" s="44" t="s">
        <v>655</v>
      </c>
      <c r="G58" s="44">
        <v>-37.120440000000002</v>
      </c>
      <c r="H58" s="44">
        <v>143.15392399999999</v>
      </c>
      <c r="I58" s="44" t="s">
        <v>278</v>
      </c>
      <c r="J58" s="44" t="s">
        <v>278</v>
      </c>
      <c r="K58" s="44" t="s">
        <v>297</v>
      </c>
      <c r="L58" s="44" t="s">
        <v>265</v>
      </c>
      <c r="M58" s="44" t="s">
        <v>284</v>
      </c>
      <c r="N58" s="78" t="s">
        <v>285</v>
      </c>
      <c r="O58" s="78">
        <v>44068</v>
      </c>
      <c r="P58" s="78" t="s">
        <v>415</v>
      </c>
      <c r="Q58" s="78" t="s">
        <v>270</v>
      </c>
      <c r="R58" s="78"/>
      <c r="S58" s="96"/>
      <c r="T58" s="96"/>
      <c r="U58" s="78"/>
      <c r="V58" s="96"/>
      <c r="W58" s="96"/>
      <c r="X58" s="96"/>
      <c r="Y58" s="78"/>
      <c r="Z58" s="56">
        <f t="shared" si="12"/>
        <v>2</v>
      </c>
      <c r="AA58" s="94">
        <v>3</v>
      </c>
      <c r="AB58" s="94"/>
      <c r="AC58" s="56"/>
      <c r="AD58" s="56"/>
      <c r="AE58" s="56"/>
      <c r="AF58" s="56"/>
      <c r="AG58" s="56">
        <v>2</v>
      </c>
      <c r="AH58" s="89"/>
      <c r="AI58">
        <v>1</v>
      </c>
      <c r="AJ58">
        <v>1</v>
      </c>
      <c r="AK58">
        <v>1</v>
      </c>
      <c r="AL58">
        <v>1</v>
      </c>
      <c r="AM58">
        <f t="shared" si="1"/>
        <v>1</v>
      </c>
      <c r="AN58" s="57" cm="1">
        <f t="array" ref="AN58">IF(OR(AJ58="0",AM58="0"),"",INDEX('[3]Oil Matrix'!$D$6:$H$10,'Master All_TRR_TS'!AM58,'Master All_TRR_TS'!AJ58))</f>
        <v>1</v>
      </c>
      <c r="AO58">
        <f t="shared" si="9"/>
        <v>1</v>
      </c>
      <c r="AP58"/>
      <c r="AQ58" s="93" t="s">
        <v>656</v>
      </c>
      <c r="AR58" s="56">
        <f>MAX(Risk_Assessment6[[#This Row],[2) Oil Leak Condition]:[3b) Oil/water separator and shut off valve]])</f>
        <v>1</v>
      </c>
      <c r="AS58" s="44" t="s">
        <v>269</v>
      </c>
      <c r="AT58" s="44" t="s">
        <v>657</v>
      </c>
      <c r="AU58" s="44" t="s">
        <v>270</v>
      </c>
      <c r="AV58" s="44" t="s">
        <v>269</v>
      </c>
      <c r="AW58" s="44" t="s">
        <v>269</v>
      </c>
      <c r="AX58" s="82" t="s">
        <v>288</v>
      </c>
      <c r="AZ58" s="81" t="s">
        <v>269</v>
      </c>
      <c r="BE58" s="81"/>
      <c r="BF58" s="81" t="s">
        <v>276</v>
      </c>
      <c r="BM58" s="56" cm="1">
        <f t="array" ref="BM58">MAX(IF(ISBLANK(AS58:BL58),"",VLOOKUP(AS58:BL58,'[3]Impact Factor'!B:D,2,FALSE)))</f>
        <v>2</v>
      </c>
      <c r="BN58" s="56" cm="1">
        <f t="array" ref="BN58">MAX(IF(ISBLANK(AS58:BL58),"",VLOOKUP(AS58:BL58,'[3]Impact Factor'!B:D,3,FALSE)))</f>
        <v>2</v>
      </c>
      <c r="BO58" s="56">
        <v>1</v>
      </c>
      <c r="BP58" s="56"/>
      <c r="BQ58" s="56"/>
      <c r="BR58" s="56"/>
      <c r="BS58" s="80">
        <v>1</v>
      </c>
      <c r="BT58" s="56" cm="1">
        <f t="array" ref="BT58">IF(SUM(BM58:BS58)=0,"N/A",_xlfn.IFS(AND((SUM(BM58:BN58)&gt;0),(SUM(BO58:BS58)&gt;0)),ROUND((($BM$3*MAX(BM58:BN58))+($BO$3*MAX(BO58:BS58))),0),AND(OR(BM58:BN58=0,ISERROR(BM58:BN58)),(SUM(BO58:BS58)&gt;0)), MAX(BO58:BS58),AND((SUM(BO58:BS58)=0),(SUM(BM58:BN58)&gt;0)),MAX(BM58:BN58)))</f>
        <v>2</v>
      </c>
      <c r="BU58" s="56" t="str" cm="1">
        <f t="array" ref="BU58">IF(OR(AR58="N/A", BT58="N/A"), "", INDEX([3]Methodology!$D$3:$H$7,'Master All_TRR_TS'!AR63,'Master All_TRR_TS'!BT63))</f>
        <v>C</v>
      </c>
      <c r="BV58" s="56" t="s">
        <v>352</v>
      </c>
      <c r="BW58" s="56" t="str">
        <f t="shared" si="8"/>
        <v>No</v>
      </c>
      <c r="BX58" s="56"/>
      <c r="BY58" s="56"/>
      <c r="BZ58" s="56" t="e">
        <f>IF(COUNT(AR58,BT58)=2,(IF(AND(AR58&gt;=3,#REF!&gt;=3),"Y","")),"")</f>
        <v>#REF!</v>
      </c>
      <c r="CA58" s="56"/>
      <c r="CB58" s="56" t="str">
        <f>IF(Risk_Assessment6[[#This Row],[Stockpiles]]="Spoil / Waste", "Y", "")</f>
        <v/>
      </c>
      <c r="CC58" s="56" t="str">
        <f>IF(Risk_Assessment6[[#This Row],[Off-site Drainage Discharge (Y/N)]]="Yes", "Y", "")</f>
        <v/>
      </c>
      <c r="CD58" s="56"/>
      <c r="CE58" s="56"/>
      <c r="CF58" s="56"/>
      <c r="CG58" s="56"/>
      <c r="CH58" s="56"/>
      <c r="CI58" s="56"/>
      <c r="CJ58" s="56"/>
      <c r="CK58" s="56"/>
      <c r="CL58" s="56"/>
      <c r="CM58" s="56"/>
      <c r="CN58" s="58">
        <v>1</v>
      </c>
      <c r="CO58" s="58">
        <v>1</v>
      </c>
      <c r="CP58" s="58">
        <v>1</v>
      </c>
      <c r="CQ58" s="58">
        <v>1</v>
      </c>
      <c r="CR58" s="57">
        <f t="shared" si="7"/>
        <v>1</v>
      </c>
      <c r="CS58" s="56">
        <f t="shared" si="4"/>
        <v>1</v>
      </c>
      <c r="CT58" s="56">
        <v>4</v>
      </c>
      <c r="CU58" s="56">
        <v>4</v>
      </c>
      <c r="CV58" s="79">
        <f t="shared" si="10"/>
        <v>4</v>
      </c>
      <c r="CW58" s="56">
        <f t="shared" si="11"/>
        <v>4</v>
      </c>
      <c r="CX58" s="78" t="s">
        <v>631</v>
      </c>
      <c r="CY58" s="56" t="s">
        <v>268</v>
      </c>
      <c r="CZ58" s="78"/>
      <c r="DA58" s="78" t="s">
        <v>268</v>
      </c>
      <c r="DB58" s="78" t="s">
        <v>658</v>
      </c>
      <c r="DC58" s="56"/>
      <c r="DD58" s="78" t="s">
        <v>337</v>
      </c>
      <c r="DE58" s="78" t="s">
        <v>276</v>
      </c>
      <c r="DF58" s="78" t="s">
        <v>276</v>
      </c>
      <c r="DG58" s="78" t="s">
        <v>276</v>
      </c>
      <c r="DH58" s="78" t="s">
        <v>276</v>
      </c>
      <c r="DI58" s="78" t="s">
        <v>276</v>
      </c>
      <c r="DJ58" s="78" t="s">
        <v>276</v>
      </c>
      <c r="DK58" s="78" t="s">
        <v>276</v>
      </c>
      <c r="DL58" s="78" t="s">
        <v>276</v>
      </c>
      <c r="DM58" s="78" t="s">
        <v>270</v>
      </c>
      <c r="DN58" s="78" t="s">
        <v>270</v>
      </c>
      <c r="DO58" s="78" t="s">
        <v>270</v>
      </c>
      <c r="DP58" s="78" t="s">
        <v>276</v>
      </c>
      <c r="DQ58" s="78">
        <v>0</v>
      </c>
      <c r="DR58" s="56"/>
      <c r="DS58" s="56"/>
      <c r="DT58" s="56"/>
      <c r="DU58" s="44" t="s">
        <v>268</v>
      </c>
      <c r="DV58" s="44" t="s">
        <v>294</v>
      </c>
      <c r="DW58" s="44" t="s">
        <v>278</v>
      </c>
      <c r="DX58" s="77" t="s">
        <v>278</v>
      </c>
      <c r="DY58" s="76" t="s">
        <v>268</v>
      </c>
      <c r="DZ58" s="75" t="s">
        <v>566</v>
      </c>
      <c r="EA58" s="74" t="s">
        <v>567</v>
      </c>
      <c r="EB58" s="93" t="s">
        <v>659</v>
      </c>
      <c r="EC58" s="102" t="s">
        <v>660</v>
      </c>
      <c r="ED58" s="320" t="s">
        <v>661</v>
      </c>
      <c r="EE58" s="101"/>
      <c r="EF58" s="70"/>
      <c r="EG58" s="70"/>
      <c r="EH58" s="70"/>
      <c r="EI58" s="70"/>
      <c r="EJ58" s="70"/>
      <c r="EK58" s="70"/>
      <c r="EL58" s="70"/>
      <c r="EM58" s="70"/>
      <c r="EN58" s="69"/>
      <c r="EO58" s="307" t="s">
        <v>1</v>
      </c>
      <c r="EP58" s="69"/>
      <c r="EQ58" s="69"/>
      <c r="ER58" s="69"/>
      <c r="ES58" s="69"/>
      <c r="ET58" s="307" t="s">
        <v>1</v>
      </c>
      <c r="EU58" s="69"/>
      <c r="EV58" s="307" t="s">
        <v>1</v>
      </c>
      <c r="EW58" s="68"/>
    </row>
    <row r="59" spans="1:153" s="44" customFormat="1" x14ac:dyDescent="0.35">
      <c r="A59" s="44" t="s">
        <v>374</v>
      </c>
      <c r="B59" s="42" t="s">
        <v>662</v>
      </c>
      <c r="C59" s="44" t="s">
        <v>663</v>
      </c>
      <c r="D59" s="44" t="s">
        <v>294</v>
      </c>
      <c r="E59" s="44" t="s">
        <v>664</v>
      </c>
      <c r="F59" s="44" t="s">
        <v>665</v>
      </c>
      <c r="G59" s="44">
        <v>-37.801898999999999</v>
      </c>
      <c r="H59" s="44">
        <v>145.2876</v>
      </c>
      <c r="I59" s="44" t="s">
        <v>278</v>
      </c>
      <c r="J59" s="44" t="s">
        <v>278</v>
      </c>
      <c r="K59" s="44" t="s">
        <v>297</v>
      </c>
      <c r="L59" s="44" t="s">
        <v>265</v>
      </c>
      <c r="M59" s="44" t="s">
        <v>284</v>
      </c>
      <c r="N59" s="78" t="s">
        <v>285</v>
      </c>
      <c r="O59" s="78">
        <v>43976</v>
      </c>
      <c r="P59" s="78" t="s">
        <v>298</v>
      </c>
      <c r="Q59" s="78" t="s">
        <v>270</v>
      </c>
      <c r="R59" s="78"/>
      <c r="S59" s="96"/>
      <c r="T59" s="96" t="s">
        <v>382</v>
      </c>
      <c r="U59" s="78"/>
      <c r="V59" s="96"/>
      <c r="W59" s="96"/>
      <c r="X59" s="96"/>
      <c r="Y59" s="78"/>
      <c r="Z59" s="56">
        <f t="shared" si="12"/>
        <v>5</v>
      </c>
      <c r="AA59" s="94">
        <v>43</v>
      </c>
      <c r="AB59" s="94"/>
      <c r="AC59" s="56"/>
      <c r="AD59" s="56"/>
      <c r="AE59" s="56"/>
      <c r="AF59" s="56"/>
      <c r="AG59" s="56">
        <v>4</v>
      </c>
      <c r="AH59" s="56"/>
      <c r="AI59">
        <v>3</v>
      </c>
      <c r="AJ59">
        <v>2</v>
      </c>
      <c r="AK59">
        <v>4</v>
      </c>
      <c r="AL59">
        <v>2</v>
      </c>
      <c r="AM59">
        <f t="shared" si="1"/>
        <v>4</v>
      </c>
      <c r="AN59" s="57" cm="1">
        <f t="array" ref="AN59">IF(OR(AJ59="0",AM59="0"),"",INDEX('[3]Oil Matrix'!$D$6:$H$10,'Master All_TRR_TS'!AM59,'Master All_TRR_TS'!AJ59))</f>
        <v>3</v>
      </c>
      <c r="AO59">
        <f t="shared" si="9"/>
        <v>1</v>
      </c>
      <c r="AP59"/>
      <c r="AQ59" s="56" t="s">
        <v>497</v>
      </c>
      <c r="AR59" s="56">
        <f>MAX(Risk_Assessment6[[#This Row],[2) Oil Leak Condition]:[3b) Oil/water separator and shut off valve]])</f>
        <v>4</v>
      </c>
      <c r="AS59" s="44" t="s">
        <v>304</v>
      </c>
      <c r="AT59" s="44" t="s">
        <v>305</v>
      </c>
      <c r="AU59" s="44" t="s">
        <v>270</v>
      </c>
      <c r="AV59" s="44" t="s">
        <v>269</v>
      </c>
      <c r="AW59" s="44" t="s">
        <v>306</v>
      </c>
      <c r="AX59" s="82" t="s">
        <v>288</v>
      </c>
      <c r="AY59" s="44" t="s">
        <v>269</v>
      </c>
      <c r="AZ59" s="81" t="s">
        <v>269</v>
      </c>
      <c r="BA59" s="44" t="s">
        <v>269</v>
      </c>
      <c r="BE59" s="81"/>
      <c r="BF59" s="81" t="s">
        <v>276</v>
      </c>
      <c r="BM59" s="56" cm="1">
        <f t="array" ref="BM59">MAX(IF(ISBLANK(AS59:BL59),"",VLOOKUP(AS59:BL59,'[3]Impact Factor'!B:D,2,FALSE)))</f>
        <v>4</v>
      </c>
      <c r="BN59" s="56" cm="1">
        <f t="array" ref="BN59">MAX(IF(ISBLANK(AS59:BL59),"",VLOOKUP(AS59:BL59,'[3]Impact Factor'!B:D,3,FALSE)))</f>
        <v>4</v>
      </c>
      <c r="BO59" s="56">
        <v>5</v>
      </c>
      <c r="BP59" s="56" t="s">
        <v>276</v>
      </c>
      <c r="BQ59" s="56">
        <v>4</v>
      </c>
      <c r="BR59" s="56" t="s">
        <v>276</v>
      </c>
      <c r="BS59" s="88">
        <v>2</v>
      </c>
      <c r="BT59" s="56" cm="1">
        <f t="array" ref="BT59">IF(SUM(BM59:BS59)=0,"N/A",_xlfn.IFS(AND((SUM(BM59:BN59)&gt;0),(SUM(BO59:BS59)&gt;0)),ROUND((($BM$3*MAX(BM59:BN59))+($BO$3*MAX(BO59:BS59))),0),AND(OR(BM59:BN59=0,ISERROR(BM59:BN59)),(SUM(BO59:BS59)&gt;0)), MAX(BO59:BS59),AND((SUM(BO59:BS59)=0),(SUM(BM59:BN59)&gt;0)),MAX(BM59:BN59)))</f>
        <v>4</v>
      </c>
      <c r="BU59" s="56" t="str" cm="1">
        <f t="array" ref="BU59">IF(OR(AR59="N/A", BT59="N/A"), "", INDEX([3]Methodology!$D$3:$H$7,'Master All_TRR_TS'!AR71,'Master All_TRR_TS'!BT71))</f>
        <v>C</v>
      </c>
      <c r="BV59" s="56" t="s">
        <v>271</v>
      </c>
      <c r="BW59" s="56" t="str">
        <f t="shared" si="8"/>
        <v>Yes</v>
      </c>
      <c r="BX59" s="56" t="s">
        <v>310</v>
      </c>
      <c r="BY59" s="56"/>
      <c r="BZ59" s="56" t="e">
        <f>IF(COUNT(AR59,BT59)=2,(IF(AND(AR59&gt;=3,#REF!&gt;=3),"Y","")),"")</f>
        <v>#REF!</v>
      </c>
      <c r="CA59" s="56" t="s">
        <v>511</v>
      </c>
      <c r="CB59" s="56" t="str">
        <f>IF(Risk_Assessment6[[#This Row],[Stockpiles]]="Spoil / Waste", "Y", "")</f>
        <v/>
      </c>
      <c r="CC59" s="56" t="str">
        <f>IF(Risk_Assessment6[[#This Row],[Off-site Drainage Discharge (Y/N)]]="Yes", "Y", "")</f>
        <v/>
      </c>
      <c r="CD59" s="89" t="s">
        <v>390</v>
      </c>
      <c r="CE59" s="56"/>
      <c r="CF59" s="56"/>
      <c r="CG59" s="56"/>
      <c r="CH59" s="56"/>
      <c r="CI59" s="56"/>
      <c r="CJ59" s="56" t="s">
        <v>382</v>
      </c>
      <c r="CK59" s="56"/>
      <c r="CL59" s="56"/>
      <c r="CM59" s="56"/>
      <c r="CN59" s="58">
        <v>1</v>
      </c>
      <c r="CO59" s="58">
        <v>1</v>
      </c>
      <c r="CP59" s="58">
        <v>1</v>
      </c>
      <c r="CQ59" s="58">
        <v>1</v>
      </c>
      <c r="CR59" s="57">
        <f t="shared" si="7"/>
        <v>1</v>
      </c>
      <c r="CS59" s="56">
        <f t="shared" si="4"/>
        <v>1</v>
      </c>
      <c r="CT59" s="56">
        <v>1</v>
      </c>
      <c r="CU59" s="56">
        <v>4</v>
      </c>
      <c r="CV59" s="79">
        <f t="shared" si="10"/>
        <v>2.5</v>
      </c>
      <c r="CW59" s="56">
        <f t="shared" si="11"/>
        <v>3</v>
      </c>
      <c r="CX59" s="87" t="s">
        <v>323</v>
      </c>
      <c r="CY59" s="56" t="s">
        <v>268</v>
      </c>
      <c r="CZ59" s="78"/>
      <c r="DA59" s="78" t="s">
        <v>268</v>
      </c>
      <c r="DB59" s="78" t="s">
        <v>274</v>
      </c>
      <c r="DC59" s="56"/>
      <c r="DD59" s="78" t="s">
        <v>337</v>
      </c>
      <c r="DE59" s="78" t="s">
        <v>276</v>
      </c>
      <c r="DF59" s="78" t="s">
        <v>276</v>
      </c>
      <c r="DG59" s="78" t="s">
        <v>276</v>
      </c>
      <c r="DH59" s="78" t="s">
        <v>276</v>
      </c>
      <c r="DI59" s="78" t="s">
        <v>276</v>
      </c>
      <c r="DJ59" s="78" t="s">
        <v>276</v>
      </c>
      <c r="DK59" s="78" t="s">
        <v>276</v>
      </c>
      <c r="DL59" s="78" t="s">
        <v>276</v>
      </c>
      <c r="DM59" s="78" t="s">
        <v>276</v>
      </c>
      <c r="DN59" s="78" t="s">
        <v>276</v>
      </c>
      <c r="DO59" s="78" t="s">
        <v>270</v>
      </c>
      <c r="DP59" s="78" t="s">
        <v>276</v>
      </c>
      <c r="DQ59" s="78">
        <v>0</v>
      </c>
      <c r="DR59" s="56"/>
      <c r="DS59" s="56"/>
      <c r="DT59" s="56"/>
      <c r="DU59" s="44" t="s">
        <v>636</v>
      </c>
      <c r="DV59" s="44" t="s">
        <v>277</v>
      </c>
      <c r="DW59" s="44" t="s">
        <v>278</v>
      </c>
      <c r="DX59" s="77" t="s">
        <v>278</v>
      </c>
      <c r="DZ59" s="86"/>
      <c r="EA59" s="74"/>
      <c r="EB59" s="85"/>
      <c r="EC59" s="72"/>
      <c r="ED59" s="317"/>
      <c r="EE59" s="71"/>
      <c r="EF59" s="70"/>
      <c r="EG59" s="70"/>
      <c r="EH59" s="70"/>
      <c r="EI59" s="70"/>
      <c r="EJ59" s="70"/>
      <c r="EK59" s="70"/>
      <c r="EL59" s="70"/>
      <c r="EM59" s="70"/>
      <c r="EN59" s="69"/>
      <c r="EO59" s="69"/>
      <c r="EP59" s="69"/>
      <c r="EQ59" s="69"/>
      <c r="ER59" s="69"/>
      <c r="ES59" s="69"/>
      <c r="ET59" s="69"/>
      <c r="EU59" s="69"/>
      <c r="EV59" s="307" t="s">
        <v>1</v>
      </c>
      <c r="EW59" s="68"/>
    </row>
    <row r="60" spans="1:153" s="44" customFormat="1" x14ac:dyDescent="0.35">
      <c r="A60" s="44" t="s">
        <v>275</v>
      </c>
      <c r="B60" s="44" t="s">
        <v>666</v>
      </c>
      <c r="C60" s="42" t="s">
        <v>667</v>
      </c>
      <c r="D60" s="42"/>
      <c r="E60" s="44" t="s">
        <v>668</v>
      </c>
      <c r="F60" s="82" t="s">
        <v>669</v>
      </c>
      <c r="G60" s="106">
        <v>-37.341209999999997</v>
      </c>
      <c r="H60" s="106">
        <v>144.15900300000001</v>
      </c>
      <c r="I60" s="44" t="s">
        <v>278</v>
      </c>
      <c r="J60" s="44" t="s">
        <v>278</v>
      </c>
      <c r="K60" s="44" t="s">
        <v>297</v>
      </c>
      <c r="L60" s="44" t="s">
        <v>265</v>
      </c>
      <c r="M60" s="44" t="s">
        <v>284</v>
      </c>
      <c r="N60" s="78" t="s">
        <v>285</v>
      </c>
      <c r="O60" s="78">
        <v>44152</v>
      </c>
      <c r="P60" s="78" t="s">
        <v>286</v>
      </c>
      <c r="Q60" s="78" t="s">
        <v>270</v>
      </c>
      <c r="R60" s="78"/>
      <c r="S60" s="96"/>
      <c r="T60" s="96"/>
      <c r="U60" s="78"/>
      <c r="V60" s="96"/>
      <c r="W60" s="96"/>
      <c r="X60" s="96"/>
      <c r="Y60" s="78"/>
      <c r="Z60" s="56">
        <f t="shared" si="12"/>
        <v>2</v>
      </c>
      <c r="AA60" s="94"/>
      <c r="AB60" s="94"/>
      <c r="AC60" s="56"/>
      <c r="AD60" s="56"/>
      <c r="AE60" s="56"/>
      <c r="AF60" s="56"/>
      <c r="AG60" s="56">
        <v>2</v>
      </c>
      <c r="AH60" s="56"/>
      <c r="AI60">
        <v>1</v>
      </c>
      <c r="AJ60">
        <v>1</v>
      </c>
      <c r="AK60">
        <v>5</v>
      </c>
      <c r="AL60">
        <v>5</v>
      </c>
      <c r="AM60">
        <f t="shared" si="1"/>
        <v>5</v>
      </c>
      <c r="AN60" s="57" cm="1">
        <f t="array" ref="AN60">IF(OR(AJ60="0",AM60="0"),"",INDEX('[3]Oil Matrix'!$D$6:$H$10,'Master All_TRR_TS'!AM60,'Master All_TRR_TS'!AJ60))</f>
        <v>3</v>
      </c>
      <c r="AO60">
        <f t="shared" si="9"/>
        <v>1</v>
      </c>
      <c r="AP60"/>
      <c r="AQ60" s="56" t="s">
        <v>287</v>
      </c>
      <c r="AR60" s="56">
        <f>MAX(Risk_Assessment6[[#This Row],[2) Oil Leak Condition]:[3b) Oil/water separator and shut off valve]])</f>
        <v>5</v>
      </c>
      <c r="AS60" s="44" t="s">
        <v>269</v>
      </c>
      <c r="AT60" s="44" t="s">
        <v>269</v>
      </c>
      <c r="AU60" s="44" t="s">
        <v>270</v>
      </c>
      <c r="AV60" s="44" t="s">
        <v>269</v>
      </c>
      <c r="AW60" s="44" t="s">
        <v>269</v>
      </c>
      <c r="AX60" s="82" t="s">
        <v>269</v>
      </c>
      <c r="AY60" s="44" t="s">
        <v>269</v>
      </c>
      <c r="AZ60" s="81" t="s">
        <v>269</v>
      </c>
      <c r="BE60" s="81"/>
      <c r="BF60" s="81" t="s">
        <v>276</v>
      </c>
      <c r="BM60" s="56" cm="1">
        <f t="array" ref="BM60">MAX(IF(ISBLANK(AS60:BL60),"",VLOOKUP(AS60:BL60,'[3]Impact Factor'!B:D,2,FALSE)))</f>
        <v>2</v>
      </c>
      <c r="BN60" s="56" cm="1">
        <f t="array" ref="BN60">MAX(IF(ISBLANK(AS60:BL60),"",VLOOKUP(AS60:BL60,'[3]Impact Factor'!B:D,3,FALSE)))</f>
        <v>2</v>
      </c>
      <c r="BO60" s="56">
        <v>4</v>
      </c>
      <c r="BP60" s="56"/>
      <c r="BQ60" s="56"/>
      <c r="BR60" s="56"/>
      <c r="BS60" s="80">
        <v>1</v>
      </c>
      <c r="BT60" s="56" cm="1">
        <f t="array" ref="BT60">IF(SUM(BM60:BS60)=0,"N/A",_xlfn.IFS(AND((SUM(BM60:BN60)&gt;0),(SUM(BO60:BS60)&gt;0)),ROUND((($BM$3*MAX(BM60:BN60))+($BO$3*MAX(BO60:BS60))),0),AND(OR(BM60:BN60=0,ISERROR(BM60:BN60)),(SUM(BO60:BS60)&gt;0)), MAX(BO60:BS60),AND((SUM(BO60:BS60)=0),(SUM(BM60:BN60)&gt;0)),MAX(BM60:BN60)))</f>
        <v>2</v>
      </c>
      <c r="BU60" s="56" t="str" cm="1">
        <f t="array" ref="BU60">IF(OR(AR60="N/A", BT60="N/A"), "", INDEX([3]Methodology!$D$3:$H$7,'Master All_TRR_TS'!AR16,'Master All_TRR_TS'!BT16))</f>
        <v>D</v>
      </c>
      <c r="BV60" s="56" t="s">
        <v>352</v>
      </c>
      <c r="BW60" s="56" t="str">
        <f t="shared" si="8"/>
        <v>No</v>
      </c>
      <c r="BX60" s="56"/>
      <c r="BY60" s="56"/>
      <c r="BZ60" s="56" t="e">
        <f>IF(COUNT(AR60,BT60)=2,(IF(AND(AR60&gt;=3,#REF!&gt;=3),"Y","")),"")</f>
        <v>#REF!</v>
      </c>
      <c r="CA60" s="56"/>
      <c r="CB60" s="56" t="str">
        <f>IF(Risk_Assessment6[[#This Row],[Stockpiles]]="Spoil / Waste", "Y", "")</f>
        <v/>
      </c>
      <c r="CC60" s="56" t="str">
        <f>IF(Risk_Assessment6[[#This Row],[Off-site Drainage Discharge (Y/N)]]="Yes", "Y", "")</f>
        <v/>
      </c>
      <c r="CD60" s="56"/>
      <c r="CE60" s="56"/>
      <c r="CF60" s="56"/>
      <c r="CG60" s="56"/>
      <c r="CH60" s="56"/>
      <c r="CI60" s="56"/>
      <c r="CJ60" s="56"/>
      <c r="CK60" s="56"/>
      <c r="CL60" s="56"/>
      <c r="CM60" s="56"/>
      <c r="CN60" s="58">
        <v>1</v>
      </c>
      <c r="CO60" s="58">
        <v>1</v>
      </c>
      <c r="CP60" s="105">
        <v>2</v>
      </c>
      <c r="CQ60" s="104">
        <v>1</v>
      </c>
      <c r="CR60" s="57">
        <f t="shared" si="7"/>
        <v>1</v>
      </c>
      <c r="CS60" s="56">
        <f t="shared" si="4"/>
        <v>1</v>
      </c>
      <c r="CT60" s="56">
        <v>3</v>
      </c>
      <c r="CU60" s="56">
        <v>1</v>
      </c>
      <c r="CV60" s="79">
        <f t="shared" si="10"/>
        <v>2</v>
      </c>
      <c r="CW60" s="56">
        <f t="shared" si="11"/>
        <v>2</v>
      </c>
      <c r="CX60" s="87" t="s">
        <v>289</v>
      </c>
      <c r="CY60" s="56" t="s">
        <v>268</v>
      </c>
      <c r="CZ60" s="78"/>
      <c r="DA60" s="78" t="s">
        <v>268</v>
      </c>
      <c r="DB60" s="78" t="s">
        <v>274</v>
      </c>
      <c r="DC60" s="56"/>
      <c r="DD60" s="78" t="s">
        <v>337</v>
      </c>
      <c r="DE60" s="78" t="s">
        <v>276</v>
      </c>
      <c r="DF60" s="78" t="s">
        <v>276</v>
      </c>
      <c r="DG60" s="78" t="s">
        <v>276</v>
      </c>
      <c r="DH60" s="78" t="s">
        <v>276</v>
      </c>
      <c r="DI60" s="78" t="s">
        <v>276</v>
      </c>
      <c r="DJ60" s="78" t="s">
        <v>276</v>
      </c>
      <c r="DK60" s="78" t="s">
        <v>276</v>
      </c>
      <c r="DL60" s="78" t="s">
        <v>276</v>
      </c>
      <c r="DM60" s="78" t="s">
        <v>276</v>
      </c>
      <c r="DN60" s="78" t="s">
        <v>276</v>
      </c>
      <c r="DO60" s="78" t="s">
        <v>270</v>
      </c>
      <c r="DP60" s="78" t="s">
        <v>276</v>
      </c>
      <c r="DQ60" s="78">
        <v>0</v>
      </c>
      <c r="DR60" s="56"/>
      <c r="DS60" s="56"/>
      <c r="DT60" s="56"/>
      <c r="DU60" s="44" t="s">
        <v>268</v>
      </c>
      <c r="DV60" s="44" t="s">
        <v>277</v>
      </c>
      <c r="DW60" s="44" t="s">
        <v>607</v>
      </c>
      <c r="DX60" s="77" t="s">
        <v>352</v>
      </c>
      <c r="DZ60" s="86"/>
      <c r="EA60" s="74"/>
      <c r="EB60" s="85"/>
      <c r="EC60" s="72"/>
      <c r="ED60" s="317"/>
      <c r="EE60" s="71"/>
      <c r="EF60" s="70"/>
      <c r="EG60" s="70"/>
      <c r="EH60" s="70"/>
      <c r="EI60" s="70"/>
      <c r="EJ60" s="70"/>
      <c r="EK60" s="70"/>
      <c r="EL60" s="70"/>
      <c r="EM60" s="70"/>
      <c r="EN60" s="69"/>
      <c r="EO60" s="69"/>
      <c r="EP60" s="69"/>
      <c r="EQ60" s="69"/>
      <c r="ER60" s="69"/>
      <c r="ES60" s="69"/>
      <c r="ET60" s="69"/>
      <c r="EU60" s="69"/>
      <c r="EV60" s="307" t="s">
        <v>1</v>
      </c>
      <c r="EW60" s="68"/>
    </row>
    <row r="61" spans="1:153" s="44" customFormat="1" ht="58" x14ac:dyDescent="0.35">
      <c r="A61" s="44" t="s">
        <v>291</v>
      </c>
      <c r="B61" s="44" t="s">
        <v>670</v>
      </c>
      <c r="C61" s="44" t="s">
        <v>671</v>
      </c>
      <c r="D61" s="44" t="s">
        <v>424</v>
      </c>
      <c r="E61" s="44" t="s">
        <v>672</v>
      </c>
      <c r="F61" s="44" t="s">
        <v>673</v>
      </c>
      <c r="G61" s="44">
        <v>-36.453249999999997</v>
      </c>
      <c r="H61" s="44">
        <v>146.99302800000001</v>
      </c>
      <c r="I61" s="44" t="s">
        <v>278</v>
      </c>
      <c r="J61" s="44" t="s">
        <v>278</v>
      </c>
      <c r="K61" s="44" t="s">
        <v>297</v>
      </c>
      <c r="L61" s="44" t="s">
        <v>265</v>
      </c>
      <c r="M61" s="78">
        <v>44014</v>
      </c>
      <c r="N61" s="78" t="s">
        <v>285</v>
      </c>
      <c r="O61" s="78">
        <v>44014</v>
      </c>
      <c r="P61" s="78" t="s">
        <v>415</v>
      </c>
      <c r="Q61" s="78" t="s">
        <v>270</v>
      </c>
      <c r="R61" s="78" t="s">
        <v>270</v>
      </c>
      <c r="S61" s="96"/>
      <c r="T61" s="96"/>
      <c r="U61" s="78"/>
      <c r="V61" s="96"/>
      <c r="W61" s="96"/>
      <c r="X61" s="96" t="s">
        <v>674</v>
      </c>
      <c r="Y61" s="78"/>
      <c r="Z61" s="56">
        <f t="shared" si="12"/>
        <v>3</v>
      </c>
      <c r="AA61" s="94">
        <v>60</v>
      </c>
      <c r="AB61" s="163" t="s">
        <v>675</v>
      </c>
      <c r="AC61" s="56">
        <v>5</v>
      </c>
      <c r="AD61" s="56">
        <v>2</v>
      </c>
      <c r="AE61" s="56" t="s">
        <v>676</v>
      </c>
      <c r="AF61" s="56"/>
      <c r="AG61" s="56">
        <v>5</v>
      </c>
      <c r="AH61" s="89"/>
      <c r="AI61">
        <v>1</v>
      </c>
      <c r="AJ61">
        <v>1</v>
      </c>
      <c r="AK61">
        <v>1</v>
      </c>
      <c r="AL61">
        <v>1</v>
      </c>
      <c r="AM61">
        <f t="shared" si="1"/>
        <v>1</v>
      </c>
      <c r="AN61" s="57" cm="1">
        <f t="array" ref="AN61">IF(OR(AJ61="0",AM61="0"),"",INDEX('[3]Oil Matrix'!$D$6:$H$10,'Master All_TRR_TS'!AM61,'Master All_TRR_TS'!AJ61))</f>
        <v>1</v>
      </c>
      <c r="AO61">
        <f t="shared" si="9"/>
        <v>1</v>
      </c>
      <c r="AP61"/>
      <c r="AQ61" s="93" t="s">
        <v>303</v>
      </c>
      <c r="AR61" s="56">
        <f>MAX(Risk_Assessment6[[#This Row],[2) Oil Leak Condition]:[3b) Oil/water separator and shut off valve]])</f>
        <v>1</v>
      </c>
      <c r="AS61" s="44" t="s">
        <v>403</v>
      </c>
      <c r="AT61" s="44" t="s">
        <v>305</v>
      </c>
      <c r="AU61" s="44" t="s">
        <v>270</v>
      </c>
      <c r="AV61" s="44" t="s">
        <v>444</v>
      </c>
      <c r="AW61" s="44" t="s">
        <v>269</v>
      </c>
      <c r="AX61" s="82" t="s">
        <v>288</v>
      </c>
      <c r="AZ61" s="81" t="s">
        <v>308</v>
      </c>
      <c r="BE61" s="81"/>
      <c r="BF61" s="81" t="s">
        <v>276</v>
      </c>
      <c r="BM61" s="56" cm="1">
        <f t="array" ref="BM61">MAX(IF(ISBLANK(AS61:BL61),"",VLOOKUP(AS61:BL61,'[3]Impact Factor'!B:D,2,FALSE)))</f>
        <v>4</v>
      </c>
      <c r="BN61" s="56" cm="1">
        <f t="array" ref="BN61">MAX(IF(ISBLANK(AS61:BL61),"",VLOOKUP(AS61:BL61,'[3]Impact Factor'!B:D,3,FALSE)))</f>
        <v>4</v>
      </c>
      <c r="BO61" s="56">
        <v>3</v>
      </c>
      <c r="BP61" s="56" t="s">
        <v>270</v>
      </c>
      <c r="BQ61" s="56"/>
      <c r="BR61" s="56"/>
      <c r="BS61" s="80">
        <v>4</v>
      </c>
      <c r="BT61" s="56" cm="1">
        <f t="array" ref="BT61">IF(SUM(BM61:BS61)=0,"N/A",_xlfn.IFS(AND((SUM(BM61:BN61)&gt;0),(SUM(BO61:BS61)&gt;0)),ROUND((($BM$3*MAX(BM61:BN61))+($BO$3*MAX(BO61:BS61))),0),AND(OR(BM61:BN61=0,ISERROR(BM61:BN61)),(SUM(BO61:BS61)&gt;0)), MAX(BO61:BS61),AND((SUM(BO61:BS61)=0),(SUM(BM61:BN61)&gt;0)),MAX(BM61:BN61)))</f>
        <v>4</v>
      </c>
      <c r="BU61" s="56" t="str" cm="1">
        <f t="array" ref="BU61">IF(OR(AR61="N/A", BT61="N/A"), "", INDEX([3]Methodology!$D$3:$H$7,'Master All_TRR_TS'!AR64,'Master All_TRR_TS'!BT64))</f>
        <v>C</v>
      </c>
      <c r="BV61" s="56" t="s">
        <v>404</v>
      </c>
      <c r="BW61" s="56" t="str">
        <f t="shared" si="8"/>
        <v>No</v>
      </c>
      <c r="BX61" s="56"/>
      <c r="BY61" s="56"/>
      <c r="BZ61" s="56" t="e">
        <f>IF(COUNT(AR61,BT61)=2,(IF(AND(AR61&gt;=3,#REF!&gt;=3),"Y","")),"")</f>
        <v>#REF!</v>
      </c>
      <c r="CA61" s="56"/>
      <c r="CB61" s="56" t="str">
        <f>IF(Risk_Assessment6[[#This Row],[Stockpiles]]="Spoil / Waste", "Y", "")</f>
        <v>Y</v>
      </c>
      <c r="CC61" s="56" t="str">
        <f>IF(Risk_Assessment6[[#This Row],[Off-site Drainage Discharge (Y/N)]]="Yes", "Y", "")</f>
        <v>Y</v>
      </c>
      <c r="CD61" s="56"/>
      <c r="CE61" s="56"/>
      <c r="CF61" s="56"/>
      <c r="CG61" s="56"/>
      <c r="CH61" s="56"/>
      <c r="CI61" s="56"/>
      <c r="CJ61" s="56"/>
      <c r="CK61" s="56"/>
      <c r="CL61" s="56" t="s">
        <v>674</v>
      </c>
      <c r="CM61" s="56"/>
      <c r="CN61" s="58">
        <v>1</v>
      </c>
      <c r="CO61" s="58">
        <v>1</v>
      </c>
      <c r="CP61" s="105">
        <v>3</v>
      </c>
      <c r="CQ61" s="104">
        <v>4</v>
      </c>
      <c r="CR61" s="57">
        <f t="shared" si="7"/>
        <v>1</v>
      </c>
      <c r="CS61" s="56">
        <f t="shared" si="4"/>
        <v>1</v>
      </c>
      <c r="CT61" s="56">
        <v>3</v>
      </c>
      <c r="CU61" s="56">
        <v>1</v>
      </c>
      <c r="CV61" s="79">
        <f t="shared" si="10"/>
        <v>2</v>
      </c>
      <c r="CW61" s="56">
        <f t="shared" si="11"/>
        <v>2</v>
      </c>
      <c r="CX61" s="87" t="s">
        <v>289</v>
      </c>
      <c r="CY61" s="56" t="s">
        <v>268</v>
      </c>
      <c r="CZ61" s="78" t="s">
        <v>677</v>
      </c>
      <c r="DA61" s="78" t="s">
        <v>268</v>
      </c>
      <c r="DB61" s="78" t="s">
        <v>274</v>
      </c>
      <c r="DC61" s="56"/>
      <c r="DD61" s="78" t="s">
        <v>337</v>
      </c>
      <c r="DE61" s="78" t="s">
        <v>276</v>
      </c>
      <c r="DF61" s="78" t="s">
        <v>276</v>
      </c>
      <c r="DG61" s="78" t="s">
        <v>276</v>
      </c>
      <c r="DH61" s="78" t="s">
        <v>276</v>
      </c>
      <c r="DI61" s="78" t="s">
        <v>276</v>
      </c>
      <c r="DJ61" s="78" t="s">
        <v>276</v>
      </c>
      <c r="DK61" s="78" t="s">
        <v>276</v>
      </c>
      <c r="DL61" s="78" t="s">
        <v>276</v>
      </c>
      <c r="DM61" s="78" t="s">
        <v>276</v>
      </c>
      <c r="DN61" s="78" t="s">
        <v>276</v>
      </c>
      <c r="DO61" s="78" t="s">
        <v>270</v>
      </c>
      <c r="DP61" s="78" t="s">
        <v>276</v>
      </c>
      <c r="DQ61" s="78">
        <v>0</v>
      </c>
      <c r="DR61" s="56"/>
      <c r="DS61" s="56"/>
      <c r="DT61" s="56"/>
      <c r="DU61" s="44" t="s">
        <v>268</v>
      </c>
      <c r="DV61" s="44" t="s">
        <v>277</v>
      </c>
      <c r="DW61" s="44" t="s">
        <v>607</v>
      </c>
      <c r="DX61" s="77" t="s">
        <v>352</v>
      </c>
      <c r="DY61" s="103" t="s">
        <v>313</v>
      </c>
      <c r="DZ61" s="86" t="s">
        <v>678</v>
      </c>
      <c r="EA61" s="74" t="s">
        <v>567</v>
      </c>
      <c r="EB61" s="93" t="s">
        <v>679</v>
      </c>
      <c r="EC61" s="102" t="s">
        <v>680</v>
      </c>
      <c r="ED61" s="318" t="s">
        <v>681</v>
      </c>
      <c r="EE61" s="178"/>
      <c r="EF61" s="184"/>
      <c r="EG61" s="184"/>
      <c r="EH61" s="184"/>
      <c r="EI61" s="184"/>
      <c r="EJ61" s="184"/>
      <c r="EK61" s="184"/>
      <c r="EL61" s="184"/>
      <c r="EM61" s="184"/>
      <c r="EN61" s="123"/>
      <c r="EO61" s="123"/>
      <c r="EP61" s="123"/>
      <c r="EQ61" s="123"/>
      <c r="ER61" s="123"/>
      <c r="ES61" s="170"/>
      <c r="ET61" s="123"/>
      <c r="EU61" s="307" t="s">
        <v>1</v>
      </c>
      <c r="EV61" s="307" t="s">
        <v>1</v>
      </c>
      <c r="EW61" s="68"/>
    </row>
    <row r="62" spans="1:153" s="44" customFormat="1" x14ac:dyDescent="0.35">
      <c r="A62" s="44" t="s">
        <v>337</v>
      </c>
      <c r="B62" s="42" t="s">
        <v>682</v>
      </c>
      <c r="C62" s="42" t="s">
        <v>683</v>
      </c>
      <c r="D62" s="42"/>
      <c r="E62" s="44" t="s">
        <v>672</v>
      </c>
      <c r="F62" s="44" t="s">
        <v>269</v>
      </c>
      <c r="G62" s="44">
        <v>-36.453249999999997</v>
      </c>
      <c r="H62" s="44">
        <v>146.99302800000001</v>
      </c>
      <c r="I62" s="44" t="s">
        <v>278</v>
      </c>
      <c r="J62" s="44" t="s">
        <v>278</v>
      </c>
      <c r="K62" s="82" t="s">
        <v>264</v>
      </c>
      <c r="L62" s="82" t="s">
        <v>265</v>
      </c>
      <c r="M62" s="44" t="s">
        <v>684</v>
      </c>
      <c r="N62" s="78" t="s">
        <v>267</v>
      </c>
      <c r="O62" s="78"/>
      <c r="P62" s="78"/>
      <c r="Q62" s="78" t="s">
        <v>268</v>
      </c>
      <c r="R62" s="78"/>
      <c r="S62" s="96"/>
      <c r="T62" s="96"/>
      <c r="U62" s="78"/>
      <c r="V62" s="96"/>
      <c r="W62" s="96"/>
      <c r="X62" s="96"/>
      <c r="Y62" s="78"/>
      <c r="Z62" s="56">
        <f t="shared" si="12"/>
        <v>1</v>
      </c>
      <c r="AA62" s="94"/>
      <c r="AB62" s="94"/>
      <c r="AC62" s="56"/>
      <c r="AD62" s="56"/>
      <c r="AE62" s="56"/>
      <c r="AF62" s="56"/>
      <c r="AG62" s="56">
        <v>2</v>
      </c>
      <c r="AH62" s="56"/>
      <c r="AI62">
        <v>3</v>
      </c>
      <c r="AJ62">
        <v>2</v>
      </c>
      <c r="AK62">
        <v>4</v>
      </c>
      <c r="AL62">
        <v>5</v>
      </c>
      <c r="AM62">
        <f t="shared" si="1"/>
        <v>5</v>
      </c>
      <c r="AN62" s="57" cm="1">
        <f t="array" ref="AN62">IF(OR(AJ62="0",AM62="0"),"",INDEX('[3]Oil Matrix'!$D$6:$H$10,'Master All_TRR_TS'!AM62,'Master All_TRR_TS'!AJ62))</f>
        <v>3</v>
      </c>
      <c r="AO62">
        <f t="shared" si="9"/>
        <v>1</v>
      </c>
      <c r="AP62"/>
      <c r="AQ62" s="56"/>
      <c r="AR62" s="56">
        <f>MAX(Risk_Assessment6[[#This Row],[2) Oil Leak Condition]:[3b) Oil/water separator and shut off valve]])</f>
        <v>5</v>
      </c>
      <c r="AS62" s="44" t="s">
        <v>269</v>
      </c>
      <c r="AT62" s="82"/>
      <c r="AV62" s="82"/>
      <c r="AW62" s="82"/>
      <c r="AX62" s="82"/>
      <c r="AY62" s="82"/>
      <c r="AZ62" s="81"/>
      <c r="BA62" s="82"/>
      <c r="BB62" s="82"/>
      <c r="BC62" s="82"/>
      <c r="BD62" s="82"/>
      <c r="BE62" s="81"/>
      <c r="BF62" s="81" t="s">
        <v>270</v>
      </c>
      <c r="BG62" s="82"/>
      <c r="BH62" s="82"/>
      <c r="BI62" s="82"/>
      <c r="BJ62" s="82"/>
      <c r="BK62" s="82"/>
      <c r="BL62" s="82"/>
      <c r="BM62" s="56" cm="1">
        <f t="array" ref="BM62">MAX(IF(ISBLANK(AS62:BL62),"",VLOOKUP(AS62:BL62,'[3]Impact Factor'!B:D,2,FALSE)))</f>
        <v>2</v>
      </c>
      <c r="BN62" s="56" cm="1">
        <f t="array" ref="BN62">MAX(IF(ISBLANK(AS62:BL62),"",VLOOKUP(AS62:BL62,'[3]Impact Factor'!B:D,3,FALSE)))</f>
        <v>2</v>
      </c>
      <c r="BO62" s="56"/>
      <c r="BP62" s="56"/>
      <c r="BQ62" s="56"/>
      <c r="BR62" s="56"/>
      <c r="BS62" s="80"/>
      <c r="BT62" s="56" cm="1">
        <f t="array" ref="BT62">IF(SUM(BM62:BS62)=0,"N/A",_xlfn.IFS(AND((SUM(BM62:BN62)&gt;0),(SUM(BO62:BS62)&gt;0)),ROUND((($BM$3*MAX(BM62:BN62))+($BO$3*MAX(BO62:BS62))),0),AND(OR(BM62:BN62=0,ISERROR(BM62:BN62)),(SUM(BO62:BS62)&gt;0)), MAX(BO62:BS62),AND((SUM(BO62:BS62)=0),(SUM(BM62:BN62)&gt;0)),MAX(BM62:BN62)))</f>
        <v>2</v>
      </c>
      <c r="BU62" s="56" t="str" cm="1">
        <f t="array" ref="BU62">IF(OR(AR62="N/A", BT62="N/A"), "", INDEX([3]Methodology!$D$3:$H$7,'Master All_TRR_TS'!AR252,'Master All_TRR_TS'!BT252))</f>
        <v>C</v>
      </c>
      <c r="BV62" s="56" t="s">
        <v>271</v>
      </c>
      <c r="BW62" s="56" t="str">
        <f t="shared" si="8"/>
        <v>No</v>
      </c>
      <c r="BX62" s="56"/>
      <c r="BY62" s="56"/>
      <c r="BZ62" s="56" t="e">
        <f>IF(COUNT(AR62,BT62)=2,(IF(AND(AR62&gt;=3,#REF!&gt;=3),"Y","")),"")</f>
        <v>#REF!</v>
      </c>
      <c r="CA62" s="56"/>
      <c r="CB62" s="56" t="str">
        <f>IF(Risk_Assessment6[[#This Row],[Stockpiles]]="Spoil / Waste", "Y", "")</f>
        <v/>
      </c>
      <c r="CC62" s="56" t="str">
        <f>IF(Risk_Assessment6[[#This Row],[Off-site Drainage Discharge (Y/N)]]="Yes", "Y", "")</f>
        <v/>
      </c>
      <c r="CD62" s="56"/>
      <c r="CE62" s="56"/>
      <c r="CF62" s="56"/>
      <c r="CG62" s="56"/>
      <c r="CH62" s="56"/>
      <c r="CI62" s="56"/>
      <c r="CJ62" s="56"/>
      <c r="CK62" s="56"/>
      <c r="CL62" s="56"/>
      <c r="CM62" s="56"/>
      <c r="CN62" s="58">
        <v>1</v>
      </c>
      <c r="CO62" s="58">
        <v>1</v>
      </c>
      <c r="CP62" s="105">
        <v>2</v>
      </c>
      <c r="CQ62" s="104">
        <v>1</v>
      </c>
      <c r="CR62" s="57">
        <f t="shared" si="7"/>
        <v>1</v>
      </c>
      <c r="CS62" s="56">
        <f t="shared" si="4"/>
        <v>1</v>
      </c>
      <c r="CT62" s="56">
        <v>1</v>
      </c>
      <c r="CU62" s="56">
        <v>1</v>
      </c>
      <c r="CV62" s="79">
        <f t="shared" si="10"/>
        <v>1</v>
      </c>
      <c r="CW62" s="56">
        <f t="shared" si="11"/>
        <v>1</v>
      </c>
      <c r="CX62" s="87" t="s">
        <v>272</v>
      </c>
      <c r="CY62" s="56" t="s">
        <v>268</v>
      </c>
      <c r="CZ62" s="78"/>
      <c r="DA62" s="78" t="s">
        <v>268</v>
      </c>
      <c r="DB62" s="78" t="s">
        <v>274</v>
      </c>
      <c r="DC62" s="56"/>
      <c r="DD62" s="78" t="s">
        <v>337</v>
      </c>
      <c r="DE62" s="78" t="s">
        <v>276</v>
      </c>
      <c r="DF62" s="78" t="s">
        <v>276</v>
      </c>
      <c r="DG62" s="78" t="s">
        <v>276</v>
      </c>
      <c r="DH62" s="78" t="s">
        <v>276</v>
      </c>
      <c r="DI62" s="78" t="s">
        <v>276</v>
      </c>
      <c r="DJ62" s="78" t="s">
        <v>276</v>
      </c>
      <c r="DK62" s="78" t="s">
        <v>276</v>
      </c>
      <c r="DL62" s="78" t="s">
        <v>276</v>
      </c>
      <c r="DM62" s="78" t="s">
        <v>276</v>
      </c>
      <c r="DN62" s="78" t="s">
        <v>276</v>
      </c>
      <c r="DO62" s="78" t="s">
        <v>270</v>
      </c>
      <c r="DP62" s="78" t="s">
        <v>276</v>
      </c>
      <c r="DQ62" s="78">
        <v>0</v>
      </c>
      <c r="DR62" s="56"/>
      <c r="DS62" s="56"/>
      <c r="DT62" s="56"/>
      <c r="DU62" s="44" t="s">
        <v>268</v>
      </c>
      <c r="DV62" s="44" t="s">
        <v>424</v>
      </c>
      <c r="DW62" s="44" t="s">
        <v>607</v>
      </c>
      <c r="DX62" s="77" t="s">
        <v>352</v>
      </c>
      <c r="DZ62" s="86"/>
      <c r="EA62" s="74"/>
      <c r="EB62" s="85"/>
      <c r="EC62" s="72"/>
      <c r="ED62" s="317"/>
      <c r="EE62" s="71"/>
      <c r="EF62" s="70"/>
      <c r="EG62" s="70"/>
      <c r="EH62" s="70"/>
      <c r="EI62" s="70"/>
      <c r="EJ62" s="70"/>
      <c r="EK62" s="70"/>
      <c r="EL62" s="70"/>
      <c r="EM62" s="70"/>
      <c r="EN62" s="69"/>
      <c r="EO62" s="69"/>
      <c r="EP62" s="69"/>
      <c r="EQ62" s="69"/>
      <c r="ER62" s="69"/>
      <c r="ES62" s="69"/>
      <c r="ET62" s="69"/>
      <c r="EU62" s="69"/>
      <c r="EV62" s="307" t="s">
        <v>1</v>
      </c>
      <c r="EW62" s="68"/>
    </row>
    <row r="63" spans="1:153" s="44" customFormat="1" x14ac:dyDescent="0.35">
      <c r="A63" s="44" t="s">
        <v>257</v>
      </c>
      <c r="B63" s="44" t="s">
        <v>685</v>
      </c>
      <c r="C63" s="44" t="s">
        <v>686</v>
      </c>
      <c r="E63" s="44" t="s">
        <v>687</v>
      </c>
      <c r="F63" s="44" t="s">
        <v>269</v>
      </c>
      <c r="G63" s="44">
        <v>-37.045492000000003</v>
      </c>
      <c r="H63" s="44">
        <v>148.94029699999999</v>
      </c>
      <c r="I63" s="44" t="s">
        <v>278</v>
      </c>
      <c r="J63" s="44" t="s">
        <v>263</v>
      </c>
      <c r="K63" s="44" t="s">
        <v>350</v>
      </c>
      <c r="L63" s="44" t="s">
        <v>265</v>
      </c>
      <c r="M63" s="44" t="s">
        <v>346</v>
      </c>
      <c r="N63" s="78" t="s">
        <v>267</v>
      </c>
      <c r="O63" s="78"/>
      <c r="P63" s="78"/>
      <c r="Q63" s="78" t="s">
        <v>268</v>
      </c>
      <c r="R63" s="78"/>
      <c r="S63" s="96"/>
      <c r="T63" s="96"/>
      <c r="U63" s="78"/>
      <c r="V63" s="96"/>
      <c r="W63" s="96"/>
      <c r="X63" s="96"/>
      <c r="Y63" s="78"/>
      <c r="Z63" s="56">
        <f t="shared" si="12"/>
        <v>1</v>
      </c>
      <c r="AA63" s="94"/>
      <c r="AB63" s="94"/>
      <c r="AC63" s="56"/>
      <c r="AD63" s="56"/>
      <c r="AE63" s="56"/>
      <c r="AF63" s="56"/>
      <c r="AG63" s="56">
        <v>2</v>
      </c>
      <c r="AH63" s="56"/>
      <c r="AI63">
        <v>1</v>
      </c>
      <c r="AJ63">
        <v>1</v>
      </c>
      <c r="AK63">
        <v>4</v>
      </c>
      <c r="AL63">
        <v>5</v>
      </c>
      <c r="AM63">
        <f t="shared" si="1"/>
        <v>5</v>
      </c>
      <c r="AN63" s="57" cm="1">
        <f t="array" ref="AN63">IF(OR(AJ63="0",AM63="0"),"",INDEX('[3]Oil Matrix'!$D$6:$H$10,'Master All_TRR_TS'!AM63,'Master All_TRR_TS'!AJ63))</f>
        <v>3</v>
      </c>
      <c r="AO63">
        <f t="shared" si="9"/>
        <v>1</v>
      </c>
      <c r="AP63"/>
      <c r="AQ63" s="56"/>
      <c r="AR63" s="56">
        <f>MAX(Risk_Assessment6[[#This Row],[2) Oil Leak Condition]:[3b) Oil/water separator and shut off valve]])</f>
        <v>5</v>
      </c>
      <c r="AS63" s="44" t="s">
        <v>269</v>
      </c>
      <c r="AX63" s="82"/>
      <c r="AZ63" s="81"/>
      <c r="BE63" s="81"/>
      <c r="BF63" s="81" t="s">
        <v>270</v>
      </c>
      <c r="BM63" s="56" cm="1">
        <f t="array" ref="BM63">MAX(IF(ISBLANK(AS63:BL63),"",VLOOKUP(AS63:BL63,'[3]Impact Factor'!B:D,2,FALSE)))</f>
        <v>2</v>
      </c>
      <c r="BN63" s="56" cm="1">
        <f t="array" ref="BN63">MAX(IF(ISBLANK(AS63:BL63),"",VLOOKUP(AS63:BL63,'[3]Impact Factor'!B:D,3,FALSE)))</f>
        <v>2</v>
      </c>
      <c r="BO63" s="56"/>
      <c r="BP63" s="56"/>
      <c r="BQ63" s="56"/>
      <c r="BR63" s="56"/>
      <c r="BS63" s="80"/>
      <c r="BT63" s="56" cm="1">
        <f t="array" ref="BT63">IF(SUM(BM63:BS63)=0,"N/A",_xlfn.IFS(AND((SUM(BM63:BN63)&gt;0),(SUM(BO63:BS63)&gt;0)),ROUND((($BM$3*MAX(BM63:BN63))+($BO$3*MAX(BO63:BS63))),0),AND(OR(BM63:BN63=0,ISERROR(BM63:BN63)),(SUM(BO63:BS63)&gt;0)), MAX(BO63:BS63),AND((SUM(BO63:BS63)=0),(SUM(BM63:BN63)&gt;0)),MAX(BM63:BN63)))</f>
        <v>2</v>
      </c>
      <c r="BU63" s="56" t="str" cm="1">
        <f t="array" ref="BU63">IF(OR(AR63="N/A", BT63="N/A"), "", INDEX([3]Methodology!$D$3:$H$7,'Master All_TRR_TS'!AR46,'Master All_TRR_TS'!BT46))</f>
        <v>C</v>
      </c>
      <c r="BV63" s="56" t="s">
        <v>271</v>
      </c>
      <c r="BW63" s="56" t="str">
        <f t="shared" ref="BW63:BW94" si="13">IF(AND(AR63&gt;2,BT63&gt;2),"Yes", "No")</f>
        <v>No</v>
      </c>
      <c r="BX63" s="56"/>
      <c r="BY63" s="56"/>
      <c r="BZ63" s="56" t="e">
        <f>IF(COUNT(AR63,BT63)=2,(IF(AND(AR63&gt;=3,#REF!&gt;=3),"Y","")),"")</f>
        <v>#REF!</v>
      </c>
      <c r="CA63" s="56"/>
      <c r="CB63" s="56" t="str">
        <f>IF(Risk_Assessment6[[#This Row],[Stockpiles]]="Spoil / Waste", "Y", "")</f>
        <v/>
      </c>
      <c r="CC63" s="56" t="str">
        <f>IF(Risk_Assessment6[[#This Row],[Off-site Drainage Discharge (Y/N)]]="Yes", "Y", "")</f>
        <v/>
      </c>
      <c r="CD63" s="56"/>
      <c r="CE63" s="56"/>
      <c r="CF63" s="56"/>
      <c r="CG63" s="56"/>
      <c r="CH63" s="56"/>
      <c r="CI63" s="56"/>
      <c r="CJ63" s="56"/>
      <c r="CK63" s="56"/>
      <c r="CL63" s="56"/>
      <c r="CM63" s="56"/>
      <c r="CN63" s="58">
        <v>1</v>
      </c>
      <c r="CO63" s="58">
        <v>1</v>
      </c>
      <c r="CP63" s="105">
        <v>2</v>
      </c>
      <c r="CQ63" s="104">
        <v>1</v>
      </c>
      <c r="CR63" s="57">
        <f t="shared" si="7"/>
        <v>1</v>
      </c>
      <c r="CS63" s="56">
        <f t="shared" si="4"/>
        <v>1</v>
      </c>
      <c r="CT63" s="56">
        <v>1</v>
      </c>
      <c r="CU63" s="56">
        <v>1</v>
      </c>
      <c r="CV63" s="79">
        <f t="shared" si="10"/>
        <v>1</v>
      </c>
      <c r="CW63" s="56">
        <f t="shared" si="11"/>
        <v>1</v>
      </c>
      <c r="CX63" s="87" t="s">
        <v>272</v>
      </c>
      <c r="CY63" s="56" t="s">
        <v>268</v>
      </c>
      <c r="CZ63" s="78"/>
      <c r="DA63" s="78" t="s">
        <v>268</v>
      </c>
      <c r="DB63" s="78" t="s">
        <v>274</v>
      </c>
      <c r="DC63" s="56"/>
      <c r="DD63" s="78" t="s">
        <v>337</v>
      </c>
      <c r="DE63" s="78" t="s">
        <v>276</v>
      </c>
      <c r="DF63" s="78" t="s">
        <v>276</v>
      </c>
      <c r="DG63" s="78" t="s">
        <v>276</v>
      </c>
      <c r="DH63" s="78" t="s">
        <v>276</v>
      </c>
      <c r="DI63" s="78" t="s">
        <v>276</v>
      </c>
      <c r="DJ63" s="78" t="s">
        <v>276</v>
      </c>
      <c r="DK63" s="78" t="s">
        <v>276</v>
      </c>
      <c r="DL63" s="78" t="s">
        <v>276</v>
      </c>
      <c r="DM63" s="78" t="s">
        <v>276</v>
      </c>
      <c r="DN63" s="78" t="s">
        <v>276</v>
      </c>
      <c r="DO63" s="78" t="s">
        <v>270</v>
      </c>
      <c r="DP63" s="78" t="s">
        <v>276</v>
      </c>
      <c r="DQ63" s="78">
        <v>0</v>
      </c>
      <c r="DR63" s="56"/>
      <c r="DS63" s="56"/>
      <c r="DT63" s="56"/>
      <c r="DU63" s="44" t="s">
        <v>268</v>
      </c>
      <c r="DV63" s="44" t="s">
        <v>424</v>
      </c>
      <c r="DW63" s="44" t="s">
        <v>607</v>
      </c>
      <c r="DX63" s="77" t="s">
        <v>352</v>
      </c>
      <c r="DZ63" s="86"/>
      <c r="EA63" s="74"/>
      <c r="EB63" s="85"/>
      <c r="EC63" s="72"/>
      <c r="ED63" s="317"/>
      <c r="EE63" s="71"/>
      <c r="EF63" s="70"/>
      <c r="EG63" s="70"/>
      <c r="EH63" s="70"/>
      <c r="EI63" s="70"/>
      <c r="EJ63" s="70"/>
      <c r="EK63" s="70"/>
      <c r="EL63" s="70"/>
      <c r="EM63" s="70"/>
      <c r="EN63" s="69"/>
      <c r="EO63" s="69"/>
      <c r="EP63" s="69"/>
      <c r="EQ63" s="69"/>
      <c r="ER63" s="69"/>
      <c r="ES63" s="69"/>
      <c r="ET63" s="69"/>
      <c r="EU63" s="69"/>
      <c r="EV63" s="307" t="s">
        <v>1</v>
      </c>
      <c r="EW63" s="68"/>
    </row>
    <row r="64" spans="1:153" s="44" customFormat="1" x14ac:dyDescent="0.35">
      <c r="A64" s="44" t="s">
        <v>275</v>
      </c>
      <c r="B64" s="44" t="s">
        <v>688</v>
      </c>
      <c r="C64" s="42" t="s">
        <v>689</v>
      </c>
      <c r="D64" s="42"/>
      <c r="E64" s="44" t="s">
        <v>690</v>
      </c>
      <c r="F64" s="44" t="s">
        <v>269</v>
      </c>
      <c r="G64" s="106">
        <v>-37.797648000000002</v>
      </c>
      <c r="H64" s="44">
        <v>144.75122200000001</v>
      </c>
      <c r="I64" s="44" t="s">
        <v>278</v>
      </c>
      <c r="J64" s="44" t="s">
        <v>278</v>
      </c>
      <c r="K64" s="44" t="s">
        <v>297</v>
      </c>
      <c r="L64" s="44" t="s">
        <v>265</v>
      </c>
      <c r="M64" s="44" t="s">
        <v>284</v>
      </c>
      <c r="N64" s="78" t="s">
        <v>285</v>
      </c>
      <c r="O64" s="78">
        <v>43842</v>
      </c>
      <c r="P64" s="78" t="s">
        <v>286</v>
      </c>
      <c r="Q64" s="78" t="s">
        <v>270</v>
      </c>
      <c r="R64" s="78"/>
      <c r="S64" s="96"/>
      <c r="T64" s="96"/>
      <c r="U64" s="78"/>
      <c r="V64" s="96"/>
      <c r="W64" s="96"/>
      <c r="X64" s="96"/>
      <c r="Y64" s="78"/>
      <c r="Z64" s="56">
        <f t="shared" si="12"/>
        <v>2</v>
      </c>
      <c r="AA64" s="94"/>
      <c r="AB64" s="94"/>
      <c r="AC64" s="56"/>
      <c r="AD64" s="56"/>
      <c r="AE64" s="56"/>
      <c r="AF64" s="56"/>
      <c r="AG64" s="56">
        <v>2</v>
      </c>
      <c r="AH64" s="56"/>
      <c r="AI64">
        <v>1</v>
      </c>
      <c r="AJ64">
        <v>1</v>
      </c>
      <c r="AK64">
        <v>4</v>
      </c>
      <c r="AL64">
        <v>5</v>
      </c>
      <c r="AM64">
        <f t="shared" si="1"/>
        <v>5</v>
      </c>
      <c r="AN64" s="57" cm="1">
        <f t="array" ref="AN64">IF(OR(AJ64="0",AM64="0"),"",INDEX('[3]Oil Matrix'!$D$6:$H$10,'Master All_TRR_TS'!AM64,'Master All_TRR_TS'!AJ64))</f>
        <v>3</v>
      </c>
      <c r="AO64">
        <f t="shared" si="9"/>
        <v>1</v>
      </c>
      <c r="AP64"/>
      <c r="AQ64" s="56" t="s">
        <v>287</v>
      </c>
      <c r="AR64" s="56">
        <f>MAX(Risk_Assessment6[[#This Row],[2) Oil Leak Condition]:[3b) Oil/water separator and shut off valve]])</f>
        <v>5</v>
      </c>
      <c r="AS64" s="44" t="s">
        <v>269</v>
      </c>
      <c r="AT64" s="44" t="s">
        <v>269</v>
      </c>
      <c r="AU64" s="44" t="s">
        <v>270</v>
      </c>
      <c r="AV64" s="44" t="s">
        <v>269</v>
      </c>
      <c r="AW64" s="44" t="s">
        <v>269</v>
      </c>
      <c r="AX64" s="82" t="s">
        <v>269</v>
      </c>
      <c r="AY64" s="44" t="s">
        <v>269</v>
      </c>
      <c r="AZ64" s="81" t="s">
        <v>269</v>
      </c>
      <c r="BA64" s="44" t="s">
        <v>269</v>
      </c>
      <c r="BE64" s="81"/>
      <c r="BF64" s="81" t="s">
        <v>276</v>
      </c>
      <c r="BM64" s="56" cm="1">
        <f t="array" ref="BM64">MAX(IF(ISBLANK(AS64:BL64),"",VLOOKUP(AS64:BL64,'[3]Impact Factor'!B:D,2,FALSE)))</f>
        <v>2</v>
      </c>
      <c r="BN64" s="56" cm="1">
        <f t="array" ref="BN64">MAX(IF(ISBLANK(AS64:BL64),"",VLOOKUP(AS64:BL64,'[3]Impact Factor'!B:D,3,FALSE)))</f>
        <v>2</v>
      </c>
      <c r="BO64" s="56">
        <v>3</v>
      </c>
      <c r="BP64" s="56"/>
      <c r="BQ64" s="56"/>
      <c r="BR64" s="56"/>
      <c r="BS64" s="80">
        <v>1</v>
      </c>
      <c r="BT64" s="56" cm="1">
        <f t="array" ref="BT64">IF(SUM(BM64:BS64)=0,"N/A",_xlfn.IFS(AND((SUM(BM64:BN64)&gt;0),(SUM(BO64:BS64)&gt;0)),ROUND((($BM$3*MAX(BM64:BN64))+($BO$3*MAX(BO64:BS64))),0),AND(OR(BM64:BN64=0,ISERROR(BM64:BN64)),(SUM(BO64:BS64)&gt;0)), MAX(BO64:BS64),AND((SUM(BO64:BS64)=0),(SUM(BM64:BN64)&gt;0)),MAX(BM64:BN64)))</f>
        <v>2</v>
      </c>
      <c r="BU64" s="56" t="str" cm="1">
        <f t="array" ref="BU64">IF(OR(AR64="N/A", BT64="N/A"), "", INDEX([3]Methodology!$D$3:$H$7,'Master All_TRR_TS'!AR76,'Master All_TRR_TS'!BT76))</f>
        <v>C</v>
      </c>
      <c r="BV64" s="56" t="s">
        <v>352</v>
      </c>
      <c r="BW64" s="56" t="str">
        <f t="shared" si="13"/>
        <v>No</v>
      </c>
      <c r="BX64" s="56"/>
      <c r="BY64" s="56"/>
      <c r="BZ64" s="56" t="e">
        <f>IF(COUNT(AR64,BT64)=2,(IF(AND(AR64&gt;=3,#REF!&gt;=3),"Y","")),"")</f>
        <v>#REF!</v>
      </c>
      <c r="CA64" s="56"/>
      <c r="CB64" s="56" t="str">
        <f>IF(Risk_Assessment6[[#This Row],[Stockpiles]]="Spoil / Waste", "Y", "")</f>
        <v/>
      </c>
      <c r="CC64" s="56" t="str">
        <f>IF(Risk_Assessment6[[#This Row],[Off-site Drainage Discharge (Y/N)]]="Yes", "Y", "")</f>
        <v/>
      </c>
      <c r="CD64" s="56"/>
      <c r="CE64" s="56"/>
      <c r="CF64" s="56"/>
      <c r="CG64" s="56"/>
      <c r="CH64" s="56"/>
      <c r="CI64" s="56"/>
      <c r="CJ64" s="56"/>
      <c r="CK64" s="56"/>
      <c r="CL64" s="56"/>
      <c r="CM64" s="56"/>
      <c r="CN64" s="58">
        <v>1</v>
      </c>
      <c r="CO64" s="58">
        <v>1</v>
      </c>
      <c r="CP64" s="105">
        <v>2</v>
      </c>
      <c r="CQ64" s="104">
        <v>3</v>
      </c>
      <c r="CR64" s="57">
        <f t="shared" si="7"/>
        <v>1</v>
      </c>
      <c r="CS64" s="56">
        <f t="shared" si="4"/>
        <v>1</v>
      </c>
      <c r="CT64" s="56">
        <v>5</v>
      </c>
      <c r="CU64" s="56">
        <v>4</v>
      </c>
      <c r="CV64" s="79">
        <f t="shared" si="10"/>
        <v>4.5</v>
      </c>
      <c r="CW64" s="56">
        <f t="shared" si="11"/>
        <v>5</v>
      </c>
      <c r="CX64" s="78" t="s">
        <v>601</v>
      </c>
      <c r="CY64" s="56" t="s">
        <v>268</v>
      </c>
      <c r="CZ64" s="78"/>
      <c r="DA64" s="78" t="s">
        <v>268</v>
      </c>
      <c r="DB64" s="78" t="s">
        <v>274</v>
      </c>
      <c r="DC64" s="56"/>
      <c r="DD64" s="78" t="s">
        <v>337</v>
      </c>
      <c r="DE64" s="78" t="s">
        <v>276</v>
      </c>
      <c r="DF64" s="78" t="s">
        <v>276</v>
      </c>
      <c r="DG64" s="78" t="s">
        <v>276</v>
      </c>
      <c r="DH64" s="78" t="s">
        <v>276</v>
      </c>
      <c r="DI64" s="78" t="s">
        <v>276</v>
      </c>
      <c r="DJ64" s="78" t="s">
        <v>276</v>
      </c>
      <c r="DK64" s="78" t="s">
        <v>276</v>
      </c>
      <c r="DL64" s="78" t="s">
        <v>276</v>
      </c>
      <c r="DM64" s="78" t="s">
        <v>276</v>
      </c>
      <c r="DN64" s="78" t="s">
        <v>276</v>
      </c>
      <c r="DO64" s="78" t="s">
        <v>270</v>
      </c>
      <c r="DP64" s="78" t="s">
        <v>276</v>
      </c>
      <c r="DQ64" s="78">
        <v>0</v>
      </c>
      <c r="DR64" s="56"/>
      <c r="DS64" s="56"/>
      <c r="DT64" s="56"/>
      <c r="DU64" s="44" t="s">
        <v>268</v>
      </c>
      <c r="DV64" s="44" t="s">
        <v>277</v>
      </c>
      <c r="DW64" s="44" t="s">
        <v>278</v>
      </c>
      <c r="DX64" s="77" t="s">
        <v>278</v>
      </c>
      <c r="DZ64" s="86"/>
      <c r="EA64" s="74"/>
      <c r="EB64" s="85"/>
      <c r="EC64" s="72"/>
      <c r="ED64" s="317"/>
      <c r="EE64" s="71"/>
      <c r="EF64" s="70"/>
      <c r="EG64" s="70"/>
      <c r="EH64" s="70"/>
      <c r="EI64" s="70"/>
      <c r="EJ64" s="70"/>
      <c r="EK64" s="70"/>
      <c r="EL64" s="70"/>
      <c r="EM64" s="70"/>
      <c r="EN64" s="69"/>
      <c r="EO64" s="69"/>
      <c r="EP64" s="69"/>
      <c r="EQ64" s="69"/>
      <c r="ER64" s="69"/>
      <c r="ES64" s="69"/>
      <c r="ET64" s="69"/>
      <c r="EU64" s="69"/>
      <c r="EV64" s="307" t="s">
        <v>1</v>
      </c>
      <c r="EW64" s="68"/>
    </row>
    <row r="65" spans="1:153" s="44" customFormat="1" x14ac:dyDescent="0.35">
      <c r="A65" s="44" t="s">
        <v>275</v>
      </c>
      <c r="B65" s="44" t="s">
        <v>691</v>
      </c>
      <c r="C65" s="42" t="s">
        <v>692</v>
      </c>
      <c r="D65" s="42"/>
      <c r="E65" s="44" t="s">
        <v>693</v>
      </c>
      <c r="F65" s="44" t="s">
        <v>269</v>
      </c>
      <c r="G65" s="106">
        <v>-37.615347999999997</v>
      </c>
      <c r="H65" s="44">
        <v>144.72143500000001</v>
      </c>
      <c r="I65" s="44" t="s">
        <v>278</v>
      </c>
      <c r="J65" s="44" t="s">
        <v>278</v>
      </c>
      <c r="K65" s="44" t="s">
        <v>297</v>
      </c>
      <c r="L65" s="44" t="s">
        <v>265</v>
      </c>
      <c r="M65" s="108" t="s">
        <v>284</v>
      </c>
      <c r="N65" s="78" t="s">
        <v>285</v>
      </c>
      <c r="O65" s="78">
        <v>44299</v>
      </c>
      <c r="P65" s="78" t="s">
        <v>286</v>
      </c>
      <c r="Q65" s="78" t="s">
        <v>270</v>
      </c>
      <c r="R65" s="78"/>
      <c r="S65" s="96"/>
      <c r="T65" s="96"/>
      <c r="U65" s="78"/>
      <c r="V65" s="96"/>
      <c r="W65" s="96"/>
      <c r="X65" s="96"/>
      <c r="Y65" s="78"/>
      <c r="Z65" s="56">
        <f t="shared" si="12"/>
        <v>2</v>
      </c>
      <c r="AA65" s="94"/>
      <c r="AB65" s="94"/>
      <c r="AC65" s="56"/>
      <c r="AD65" s="56"/>
      <c r="AE65" s="56"/>
      <c r="AF65" s="56"/>
      <c r="AG65" s="56">
        <v>2</v>
      </c>
      <c r="AH65" s="56"/>
      <c r="AI65" t="s">
        <v>351</v>
      </c>
      <c r="AJ65">
        <v>1</v>
      </c>
      <c r="AK65">
        <v>4</v>
      </c>
      <c r="AL65">
        <v>5</v>
      </c>
      <c r="AM65">
        <f t="shared" si="1"/>
        <v>5</v>
      </c>
      <c r="AN65" s="57" cm="1">
        <f t="array" ref="AN65">IF(OR(AJ65="0",AM65="0"),"",INDEX('[3]Oil Matrix'!$D$6:$H$10,'Master All_TRR_TS'!AM65,'Master All_TRR_TS'!AJ65))</f>
        <v>3</v>
      </c>
      <c r="AO65">
        <f t="shared" si="9"/>
        <v>1</v>
      </c>
      <c r="AP65"/>
      <c r="AQ65" s="56" t="s">
        <v>287</v>
      </c>
      <c r="AR65" s="56">
        <f>MAX(Risk_Assessment6[[#This Row],[2) Oil Leak Condition]:[3b) Oil/water separator and shut off valve]])</f>
        <v>5</v>
      </c>
      <c r="AS65" s="82" t="s">
        <v>269</v>
      </c>
      <c r="AT65" s="82" t="s">
        <v>269</v>
      </c>
      <c r="AU65" s="82" t="s">
        <v>270</v>
      </c>
      <c r="AV65" s="82" t="s">
        <v>269</v>
      </c>
      <c r="AW65" s="82" t="s">
        <v>269</v>
      </c>
      <c r="AX65" s="82" t="s">
        <v>269</v>
      </c>
      <c r="AY65" s="82" t="s">
        <v>269</v>
      </c>
      <c r="AZ65" s="81" t="s">
        <v>269</v>
      </c>
      <c r="BA65" s="82" t="s">
        <v>269</v>
      </c>
      <c r="BB65" s="82"/>
      <c r="BE65" s="81"/>
      <c r="BF65" s="81" t="s">
        <v>276</v>
      </c>
      <c r="BM65" s="56" cm="1">
        <f t="array" ref="BM65">MAX(IF(ISBLANK(AS65:BL65),"",VLOOKUP(AS65:BL65,'[3]Impact Factor'!B:D,2,FALSE)))</f>
        <v>2</v>
      </c>
      <c r="BN65" s="56" cm="1">
        <f t="array" ref="BN65">MAX(IF(ISBLANK(AS65:BL65),"",VLOOKUP(AS65:BL65,'[3]Impact Factor'!B:D,3,FALSE)))</f>
        <v>2</v>
      </c>
      <c r="BO65" s="56">
        <v>4</v>
      </c>
      <c r="BP65" s="56"/>
      <c r="BQ65" s="56"/>
      <c r="BR65" s="56"/>
      <c r="BS65" s="80"/>
      <c r="BT65" s="56" cm="1">
        <f t="array" ref="BT65">IF(SUM(BM65:BS65)=0,"N/A",_xlfn.IFS(AND((SUM(BM65:BN65)&gt;0),(SUM(BO65:BS65)&gt;0)),ROUND((($BM$3*MAX(BM65:BN65))+($BO$3*MAX(BO65:BS65))),0),AND(OR(BM65:BN65=0,ISERROR(BM65:BN65)),(SUM(BO65:BS65)&gt;0)), MAX(BO65:BS65),AND((SUM(BO65:BS65)=0),(SUM(BM65:BN65)&gt;0)),MAX(BM65:BN65)))</f>
        <v>2</v>
      </c>
      <c r="BU65" s="56" t="str" cm="1">
        <f t="array" ref="BU65">IF(OR(AR65="N/A", BT65="N/A"), "", INDEX([3]Methodology!$D$3:$H$7,'Master All_TRR_TS'!AR210,'Master All_TRR_TS'!BT210))</f>
        <v>C</v>
      </c>
      <c r="BV65" s="56" t="s">
        <v>352</v>
      </c>
      <c r="BW65" s="56" t="str">
        <f t="shared" si="13"/>
        <v>No</v>
      </c>
      <c r="BX65" s="56"/>
      <c r="BY65" s="56"/>
      <c r="BZ65" s="56" t="e">
        <f>IF(COUNT(AR65,BT65)=2,(IF(AND(AR65&gt;=3,#REF!&gt;=3),"Y","")),"")</f>
        <v>#REF!</v>
      </c>
      <c r="CA65" s="56"/>
      <c r="CB65" s="56" t="str">
        <f>IF(Risk_Assessment6[[#This Row],[Stockpiles]]="Spoil / Waste", "Y", "")</f>
        <v/>
      </c>
      <c r="CC65" s="56" t="str">
        <f>IF(Risk_Assessment6[[#This Row],[Off-site Drainage Discharge (Y/N)]]="Yes", "Y", "")</f>
        <v/>
      </c>
      <c r="CD65" s="56"/>
      <c r="CE65" s="56"/>
      <c r="CF65" s="56"/>
      <c r="CG65" s="56"/>
      <c r="CH65" s="56"/>
      <c r="CI65" s="56"/>
      <c r="CJ65" s="56"/>
      <c r="CK65" s="56"/>
      <c r="CL65" s="56"/>
      <c r="CM65" s="56"/>
      <c r="CN65" s="58">
        <v>1</v>
      </c>
      <c r="CO65" s="58">
        <v>1</v>
      </c>
      <c r="CP65" s="58">
        <v>1</v>
      </c>
      <c r="CQ65" s="58">
        <v>1</v>
      </c>
      <c r="CR65" s="57">
        <f t="shared" si="7"/>
        <v>1</v>
      </c>
      <c r="CS65" s="56">
        <f t="shared" si="4"/>
        <v>1</v>
      </c>
      <c r="CT65" s="56">
        <v>1</v>
      </c>
      <c r="CU65" s="56">
        <v>1</v>
      </c>
      <c r="CV65" s="79">
        <f t="shared" si="10"/>
        <v>1</v>
      </c>
      <c r="CW65" s="56">
        <f t="shared" si="11"/>
        <v>1</v>
      </c>
      <c r="CX65" s="87" t="s">
        <v>272</v>
      </c>
      <c r="CY65" s="56" t="s">
        <v>268</v>
      </c>
      <c r="CZ65" s="78" t="s">
        <v>694</v>
      </c>
      <c r="DA65" s="78" t="s">
        <v>268</v>
      </c>
      <c r="DB65" s="78" t="s">
        <v>274</v>
      </c>
      <c r="DC65" s="56"/>
      <c r="DD65" s="78" t="s">
        <v>337</v>
      </c>
      <c r="DE65" s="78" t="s">
        <v>276</v>
      </c>
      <c r="DF65" s="78" t="s">
        <v>276</v>
      </c>
      <c r="DG65" s="78" t="s">
        <v>276</v>
      </c>
      <c r="DH65" s="78" t="s">
        <v>276</v>
      </c>
      <c r="DI65" s="78" t="s">
        <v>276</v>
      </c>
      <c r="DJ65" s="78" t="s">
        <v>276</v>
      </c>
      <c r="DK65" s="78" t="s">
        <v>276</v>
      </c>
      <c r="DL65" s="78" t="s">
        <v>270</v>
      </c>
      <c r="DM65" s="78" t="s">
        <v>276</v>
      </c>
      <c r="DN65" s="78" t="s">
        <v>276</v>
      </c>
      <c r="DO65" s="78" t="s">
        <v>270</v>
      </c>
      <c r="DP65" s="78" t="s">
        <v>276</v>
      </c>
      <c r="DQ65" s="78">
        <v>0</v>
      </c>
      <c r="DR65" s="56"/>
      <c r="DS65" s="56"/>
      <c r="DT65" s="56"/>
      <c r="DU65" s="44" t="s">
        <v>268</v>
      </c>
      <c r="DV65" s="44" t="s">
        <v>424</v>
      </c>
      <c r="DW65" s="44" t="s">
        <v>607</v>
      </c>
      <c r="DX65" s="77" t="s">
        <v>352</v>
      </c>
      <c r="DZ65" s="86"/>
      <c r="EA65" s="74"/>
      <c r="EB65" s="85"/>
      <c r="EC65" s="72"/>
      <c r="ED65" s="317"/>
      <c r="EE65" s="71"/>
      <c r="EF65" s="70"/>
      <c r="EG65" s="70"/>
      <c r="EH65" s="70"/>
      <c r="EI65" s="70"/>
      <c r="EJ65" s="70"/>
      <c r="EK65" s="70"/>
      <c r="EL65" s="70"/>
      <c r="EM65" s="70"/>
      <c r="EN65" s="69"/>
      <c r="EO65" s="69"/>
      <c r="EP65" s="69"/>
      <c r="EQ65" s="69"/>
      <c r="ER65" s="69"/>
      <c r="ES65" s="69"/>
      <c r="ET65" s="69"/>
      <c r="EU65" s="69"/>
      <c r="EV65" s="307" t="s">
        <v>1</v>
      </c>
      <c r="EW65" s="68"/>
    </row>
    <row r="66" spans="1:153" s="44" customFormat="1" x14ac:dyDescent="0.35">
      <c r="A66" s="44" t="s">
        <v>374</v>
      </c>
      <c r="B66" s="42" t="s">
        <v>695</v>
      </c>
      <c r="C66" s="44" t="s">
        <v>696</v>
      </c>
      <c r="D66" s="44" t="s">
        <v>294</v>
      </c>
      <c r="E66" s="44" t="s">
        <v>697</v>
      </c>
      <c r="F66" s="44" t="s">
        <v>698</v>
      </c>
      <c r="G66" s="106">
        <v>-37.722732000000001</v>
      </c>
      <c r="H66" s="44">
        <v>141.994347</v>
      </c>
      <c r="I66" s="44" t="s">
        <v>278</v>
      </c>
      <c r="J66" s="44" t="s">
        <v>278</v>
      </c>
      <c r="K66" s="44" t="s">
        <v>297</v>
      </c>
      <c r="L66" s="44" t="s">
        <v>265</v>
      </c>
      <c r="M66" s="44" t="s">
        <v>284</v>
      </c>
      <c r="N66" s="78" t="s">
        <v>285</v>
      </c>
      <c r="O66" s="78">
        <v>43980</v>
      </c>
      <c r="P66" s="78" t="s">
        <v>298</v>
      </c>
      <c r="Q66" s="78" t="s">
        <v>270</v>
      </c>
      <c r="R66" s="78"/>
      <c r="S66" s="96"/>
      <c r="T66" s="96"/>
      <c r="U66" s="78"/>
      <c r="V66" s="96"/>
      <c r="W66" s="96"/>
      <c r="X66" s="96"/>
      <c r="Y66" s="78"/>
      <c r="Z66" s="56">
        <f t="shared" si="12"/>
        <v>2</v>
      </c>
      <c r="AA66" s="94">
        <v>12</v>
      </c>
      <c r="AB66" s="94"/>
      <c r="AC66" s="56"/>
      <c r="AD66" s="56"/>
      <c r="AE66" s="56"/>
      <c r="AF66" s="56"/>
      <c r="AG66" s="56">
        <v>3</v>
      </c>
      <c r="AH66" s="56"/>
      <c r="AI66">
        <v>2</v>
      </c>
      <c r="AJ66">
        <v>1</v>
      </c>
      <c r="AK66">
        <v>4</v>
      </c>
      <c r="AL66">
        <v>3</v>
      </c>
      <c r="AM66">
        <f t="shared" si="1"/>
        <v>4</v>
      </c>
      <c r="AN66" s="57" cm="1">
        <f t="array" ref="AN66">IF(OR(AJ66="0",AM66="0"),"",INDEX('[3]Oil Matrix'!$D$6:$H$10,'Master All_TRR_TS'!AM66,'Master All_TRR_TS'!AJ66))</f>
        <v>2</v>
      </c>
      <c r="AO66">
        <f t="shared" si="9"/>
        <v>1</v>
      </c>
      <c r="AP66"/>
      <c r="AQ66" s="56" t="s">
        <v>455</v>
      </c>
      <c r="AR66" s="56">
        <f>MAX(Risk_Assessment6[[#This Row],[2) Oil Leak Condition]:[3b) Oil/water separator and shut off valve]])</f>
        <v>4</v>
      </c>
      <c r="AS66" s="44" t="s">
        <v>269</v>
      </c>
      <c r="AT66" s="44" t="s">
        <v>305</v>
      </c>
      <c r="AU66" s="44" t="s">
        <v>270</v>
      </c>
      <c r="AV66" s="44" t="s">
        <v>269</v>
      </c>
      <c r="AW66" s="44" t="s">
        <v>306</v>
      </c>
      <c r="AX66" s="82" t="s">
        <v>288</v>
      </c>
      <c r="AZ66" s="81" t="s">
        <v>269</v>
      </c>
      <c r="BE66" s="81"/>
      <c r="BF66" s="81" t="s">
        <v>276</v>
      </c>
      <c r="BM66" s="56" cm="1">
        <f t="array" ref="BM66">MAX(IF(ISBLANK(AS66:BL66),"",VLOOKUP(AS66:BL66,'[3]Impact Factor'!B:D,2,FALSE)))</f>
        <v>4</v>
      </c>
      <c r="BN66" s="56" cm="1">
        <f t="array" ref="BN66">MAX(IF(ISBLANK(AS66:BL66),"",VLOOKUP(AS66:BL66,'[3]Impact Factor'!B:D,3,FALSE)))</f>
        <v>4</v>
      </c>
      <c r="BO66" s="56">
        <v>5</v>
      </c>
      <c r="BP66" s="56"/>
      <c r="BQ66" s="56"/>
      <c r="BR66" s="56"/>
      <c r="BS66" s="80">
        <v>1</v>
      </c>
      <c r="BT66" s="56" cm="1">
        <f t="array" ref="BT66">IF(SUM(BM66:BS66)=0,"N/A",_xlfn.IFS(AND((SUM(BM66:BN66)&gt;0),(SUM(BO66:BS66)&gt;0)),ROUND((($BM$3*MAX(BM66:BN66))+($BO$3*MAX(BO66:BS66))),0),AND(OR(BM66:BN66=0,ISERROR(BM66:BN66)),(SUM(BO66:BS66)&gt;0)), MAX(BO66:BS66),AND((SUM(BO66:BS66)=0),(SUM(BM66:BN66)&gt;0)),MAX(BM66:BN66)))</f>
        <v>4</v>
      </c>
      <c r="BU66" s="56" t="str" cm="1">
        <f t="array" ref="BU66">IF(OR(AR66="N/A", BT66="N/A"), "", INDEX([3]Methodology!$D$3:$H$7,'Master All_TRR_TS'!AR118,'Master All_TRR_TS'!BT118))</f>
        <v>C</v>
      </c>
      <c r="BV66" s="56" t="s">
        <v>404</v>
      </c>
      <c r="BW66" s="56" t="str">
        <f t="shared" si="13"/>
        <v>Yes</v>
      </c>
      <c r="BX66" s="56"/>
      <c r="BY66" s="56"/>
      <c r="BZ66" s="56" t="e">
        <f>IF(COUNT(AR66,BT66)=2,(IF(AND(AR66&gt;=3,#REF!&gt;=3),"Y","")),"")</f>
        <v>#REF!</v>
      </c>
      <c r="CA66" s="56"/>
      <c r="CB66" s="56" t="str">
        <f>IF(Risk_Assessment6[[#This Row],[Stockpiles]]="Spoil / Waste", "Y", "")</f>
        <v/>
      </c>
      <c r="CC66" s="56" t="str">
        <f>IF(Risk_Assessment6[[#This Row],[Off-site Drainage Discharge (Y/N)]]="Yes", "Y", "")</f>
        <v/>
      </c>
      <c r="CD66" s="56"/>
      <c r="CE66" s="56" t="s">
        <v>270</v>
      </c>
      <c r="CF66" s="56" t="s">
        <v>433</v>
      </c>
      <c r="CG66" s="56"/>
      <c r="CH66" s="56"/>
      <c r="CI66" s="56"/>
      <c r="CJ66" s="56"/>
      <c r="CK66" s="56"/>
      <c r="CL66" s="56"/>
      <c r="CM66" s="56"/>
      <c r="CN66" s="58">
        <v>1</v>
      </c>
      <c r="CO66" s="58">
        <v>1</v>
      </c>
      <c r="CP66" s="105">
        <v>2</v>
      </c>
      <c r="CQ66" s="104">
        <v>1</v>
      </c>
      <c r="CR66" s="57">
        <f t="shared" si="7"/>
        <v>1</v>
      </c>
      <c r="CS66" s="56">
        <f t="shared" si="4"/>
        <v>1</v>
      </c>
      <c r="CT66" s="56">
        <v>1</v>
      </c>
      <c r="CU66" s="56">
        <v>2</v>
      </c>
      <c r="CV66" s="79">
        <f t="shared" si="10"/>
        <v>1.5</v>
      </c>
      <c r="CW66" s="56">
        <f t="shared" si="11"/>
        <v>2</v>
      </c>
      <c r="CX66" s="87" t="s">
        <v>289</v>
      </c>
      <c r="CY66" s="56" t="s">
        <v>268</v>
      </c>
      <c r="CZ66" s="78"/>
      <c r="DA66" s="78" t="s">
        <v>268</v>
      </c>
      <c r="DB66" s="78" t="s">
        <v>274</v>
      </c>
      <c r="DC66" s="56"/>
      <c r="DD66" s="78" t="s">
        <v>337</v>
      </c>
      <c r="DE66" s="78" t="s">
        <v>276</v>
      </c>
      <c r="DF66" s="78" t="s">
        <v>276</v>
      </c>
      <c r="DG66" s="78" t="s">
        <v>276</v>
      </c>
      <c r="DH66" s="78" t="s">
        <v>276</v>
      </c>
      <c r="DI66" s="78" t="s">
        <v>276</v>
      </c>
      <c r="DJ66" s="78" t="s">
        <v>276</v>
      </c>
      <c r="DK66" s="78" t="s">
        <v>276</v>
      </c>
      <c r="DL66" s="78" t="s">
        <v>276</v>
      </c>
      <c r="DM66" s="78" t="s">
        <v>270</v>
      </c>
      <c r="DN66" s="78" t="s">
        <v>270</v>
      </c>
      <c r="DO66" s="78" t="s">
        <v>270</v>
      </c>
      <c r="DP66" s="78" t="s">
        <v>276</v>
      </c>
      <c r="DQ66" s="78">
        <v>0</v>
      </c>
      <c r="DR66" s="56"/>
      <c r="DS66" s="56"/>
      <c r="DT66" s="56"/>
      <c r="DU66" s="44" t="s">
        <v>268</v>
      </c>
      <c r="DV66" s="44" t="s">
        <v>294</v>
      </c>
      <c r="DW66" s="44" t="s">
        <v>602</v>
      </c>
      <c r="DX66" s="77" t="s">
        <v>352</v>
      </c>
      <c r="DZ66" s="86"/>
      <c r="EA66" s="74"/>
      <c r="EB66" s="85"/>
      <c r="EC66" s="72"/>
      <c r="ED66" s="317"/>
      <c r="EE66" s="71"/>
      <c r="EF66" s="70"/>
      <c r="EG66" s="70"/>
      <c r="EH66" s="70"/>
      <c r="EI66" s="70"/>
      <c r="EJ66" s="70"/>
      <c r="EK66" s="70"/>
      <c r="EL66" s="70"/>
      <c r="EM66" s="70"/>
      <c r="EN66" s="69"/>
      <c r="EO66" s="69"/>
      <c r="EP66" s="69"/>
      <c r="EQ66" s="69"/>
      <c r="ER66" s="69"/>
      <c r="ES66" s="69"/>
      <c r="ET66" s="69"/>
      <c r="EU66" s="69"/>
      <c r="EV66" s="307" t="s">
        <v>1</v>
      </c>
      <c r="EW66" s="68"/>
    </row>
    <row r="67" spans="1:153" s="44" customFormat="1" ht="59.25" customHeight="1" x14ac:dyDescent="0.35">
      <c r="A67" s="44" t="s">
        <v>291</v>
      </c>
      <c r="B67" s="44" t="s">
        <v>699</v>
      </c>
      <c r="C67" s="44" t="s">
        <v>700</v>
      </c>
      <c r="D67" s="44" t="s">
        <v>277</v>
      </c>
      <c r="E67" s="44" t="s">
        <v>278</v>
      </c>
      <c r="F67" s="44" t="s">
        <v>269</v>
      </c>
      <c r="G67" s="44">
        <v>-37.843158330000001</v>
      </c>
      <c r="H67" s="44">
        <v>142.87954999999999</v>
      </c>
      <c r="I67" s="44" t="s">
        <v>278</v>
      </c>
      <c r="J67" s="44" t="s">
        <v>278</v>
      </c>
      <c r="K67" s="44" t="s">
        <v>565</v>
      </c>
      <c r="L67" s="44" t="s">
        <v>565</v>
      </c>
      <c r="M67" s="44" t="s">
        <v>701</v>
      </c>
      <c r="N67" s="78" t="s">
        <v>702</v>
      </c>
      <c r="O67" s="78"/>
      <c r="P67" s="78"/>
      <c r="Q67" s="78" t="s">
        <v>268</v>
      </c>
      <c r="R67" s="78"/>
      <c r="S67" s="96"/>
      <c r="T67" s="96"/>
      <c r="U67" s="78"/>
      <c r="V67" s="96"/>
      <c r="W67" s="96"/>
      <c r="X67" s="96"/>
      <c r="Y67" s="78"/>
      <c r="Z67" s="56">
        <f t="shared" si="12"/>
        <v>1</v>
      </c>
      <c r="AA67" s="94"/>
      <c r="AB67" s="94"/>
      <c r="AC67" s="56"/>
      <c r="AD67" s="56"/>
      <c r="AE67" s="56"/>
      <c r="AF67" s="56"/>
      <c r="AG67" s="56">
        <v>3</v>
      </c>
      <c r="AH67" s="89" t="s">
        <v>702</v>
      </c>
      <c r="AI67">
        <v>1</v>
      </c>
      <c r="AJ67">
        <v>1</v>
      </c>
      <c r="AK67">
        <v>1</v>
      </c>
      <c r="AL67">
        <v>1</v>
      </c>
      <c r="AM67">
        <f t="shared" si="1"/>
        <v>1</v>
      </c>
      <c r="AN67" s="57" cm="1">
        <f t="array" ref="AN67">IF(OR(AJ67="0",AM67="0"),"",INDEX('[3]Oil Matrix'!$D$6:$H$10,'Master All_TRR_TS'!AM67,'Master All_TRR_TS'!AJ67))</f>
        <v>1</v>
      </c>
      <c r="AO67">
        <f t="shared" si="9"/>
        <v>1</v>
      </c>
      <c r="AP67"/>
      <c r="AQ67" s="93" t="s">
        <v>702</v>
      </c>
      <c r="AR67" s="56">
        <f>MAX(Risk_Assessment6[[#This Row],[2) Oil Leak Condition]:[3b) Oil/water separator and shut off valve]])</f>
        <v>1</v>
      </c>
      <c r="AS67" s="44" t="s">
        <v>269</v>
      </c>
      <c r="AT67" s="44" t="s">
        <v>336</v>
      </c>
      <c r="AX67" s="82"/>
      <c r="AZ67" s="81"/>
      <c r="BE67" s="81"/>
      <c r="BF67" s="81" t="s">
        <v>270</v>
      </c>
      <c r="BM67" s="56" cm="1">
        <f t="array" ref="BM67">MAX(IF(ISBLANK(AS67:BL67),"",VLOOKUP(AS67:BL67,'[3]Impact Factor'!B:D,2,FALSE)))</f>
        <v>3</v>
      </c>
      <c r="BN67" s="56" cm="1">
        <f t="array" ref="BN67">MAX(IF(ISBLANK(AS67:BL67),"",VLOOKUP(AS67:BL67,'[3]Impact Factor'!B:D,3,FALSE)))</f>
        <v>2</v>
      </c>
      <c r="BO67" s="56"/>
      <c r="BP67" s="56"/>
      <c r="BQ67" s="56"/>
      <c r="BR67" s="56"/>
      <c r="BS67" s="56"/>
      <c r="BT67" s="56" cm="1">
        <f t="array" ref="BT67">IF(SUM(BM67:BS67)=0,"N/A",_xlfn.IFS(AND((SUM(BM67:BN67)&gt;0),(SUM(BO67:BS67)&gt;0)),ROUND((($BM$3*MAX(BM67:BN67))+($BO$3*MAX(BO67:BS67))),0),AND(OR(BM67:BN67=0,ISERROR(BM67:BN67)),(SUM(BO67:BS67)&gt;0)), MAX(BO67:BS67),AND((SUM(BO67:BS67)=0),(SUM(BM67:BN67)&gt;0)),MAX(BM67:BN67)))</f>
        <v>3</v>
      </c>
      <c r="BU67" s="56" t="str" cm="1">
        <f t="array" ref="BU67">IF(OR(AR67="N/A", BT67="N/A"), "", INDEX([3]Methodology!$D$3:$H$7,'Master All_TRR_TS'!AR65,'Master All_TRR_TS'!BT65))</f>
        <v>C</v>
      </c>
      <c r="BV67" s="56" t="s">
        <v>271</v>
      </c>
      <c r="BW67" s="56" t="str">
        <f t="shared" si="13"/>
        <v>No</v>
      </c>
      <c r="BX67" s="56"/>
      <c r="BY67" s="56"/>
      <c r="BZ67" s="56" t="e">
        <f>IF(COUNT(AR67,BT67)=2,(IF(AND(AR67&gt;=3,#REF!&gt;=3),"Y","")),"")</f>
        <v>#REF!</v>
      </c>
      <c r="CA67" s="56"/>
      <c r="CB67" s="56" t="str">
        <f>IF(Risk_Assessment6[[#This Row],[Stockpiles]]="Spoil / Waste", "Y", "")</f>
        <v/>
      </c>
      <c r="CC67" s="56" t="str">
        <f>IF(Risk_Assessment6[[#This Row],[Off-site Drainage Discharge (Y/N)]]="Yes", "Y", "")</f>
        <v/>
      </c>
      <c r="CD67" s="56"/>
      <c r="CE67" s="56"/>
      <c r="CF67" s="56"/>
      <c r="CG67" s="56"/>
      <c r="CH67" s="56"/>
      <c r="CI67" s="56"/>
      <c r="CJ67" s="56"/>
      <c r="CK67" s="56"/>
      <c r="CL67" s="56"/>
      <c r="CM67" s="56"/>
      <c r="CN67" s="58">
        <v>1</v>
      </c>
      <c r="CO67" s="58">
        <v>1</v>
      </c>
      <c r="CP67" s="105">
        <v>1</v>
      </c>
      <c r="CQ67" s="104">
        <v>1</v>
      </c>
      <c r="CR67" s="57">
        <f t="shared" si="7"/>
        <v>1</v>
      </c>
      <c r="CS67" s="56">
        <f t="shared" si="4"/>
        <v>1</v>
      </c>
      <c r="CT67" s="56">
        <v>1</v>
      </c>
      <c r="CU67" s="56">
        <v>4</v>
      </c>
      <c r="CV67" s="79">
        <f t="shared" si="10"/>
        <v>2.5</v>
      </c>
      <c r="CW67" s="56">
        <f t="shared" si="11"/>
        <v>3</v>
      </c>
      <c r="CX67" s="87" t="s">
        <v>323</v>
      </c>
      <c r="CY67" s="56" t="s">
        <v>268</v>
      </c>
      <c r="CZ67" s="78" t="s">
        <v>635</v>
      </c>
      <c r="DA67" s="78" t="s">
        <v>268</v>
      </c>
      <c r="DB67" s="78" t="s">
        <v>274</v>
      </c>
      <c r="DC67" s="56"/>
      <c r="DD67" s="78" t="s">
        <v>337</v>
      </c>
      <c r="DE67" s="78" t="s">
        <v>276</v>
      </c>
      <c r="DF67" s="78" t="s">
        <v>276</v>
      </c>
      <c r="DG67" s="78" t="s">
        <v>276</v>
      </c>
      <c r="DH67" s="78" t="s">
        <v>276</v>
      </c>
      <c r="DI67" s="78" t="s">
        <v>276</v>
      </c>
      <c r="DJ67" s="78" t="s">
        <v>276</v>
      </c>
      <c r="DK67" s="78" t="s">
        <v>276</v>
      </c>
      <c r="DL67" s="78" t="s">
        <v>276</v>
      </c>
      <c r="DM67" s="78" t="s">
        <v>276</v>
      </c>
      <c r="DN67" s="78" t="s">
        <v>276</v>
      </c>
      <c r="DO67" s="78" t="s">
        <v>270</v>
      </c>
      <c r="DP67" s="78" t="s">
        <v>276</v>
      </c>
      <c r="DQ67" s="78">
        <v>0</v>
      </c>
      <c r="DR67" s="56"/>
      <c r="DS67" s="56"/>
      <c r="DT67" s="56"/>
      <c r="DU67" s="44" t="s">
        <v>268</v>
      </c>
      <c r="DV67" s="44" t="s">
        <v>277</v>
      </c>
      <c r="DW67" s="44" t="s">
        <v>278</v>
      </c>
      <c r="DX67" s="77" t="s">
        <v>278</v>
      </c>
      <c r="DY67" s="76" t="s">
        <v>268</v>
      </c>
      <c r="DZ67" s="75" t="s">
        <v>566</v>
      </c>
      <c r="EA67" s="74" t="s">
        <v>567</v>
      </c>
      <c r="EB67" s="73" t="s">
        <v>703</v>
      </c>
      <c r="EC67" s="109" t="s">
        <v>704</v>
      </c>
      <c r="ED67" s="321" t="s">
        <v>705</v>
      </c>
      <c r="EE67" s="101"/>
      <c r="EF67" s="100"/>
      <c r="EG67" s="100"/>
      <c r="EH67" s="100"/>
      <c r="EI67" s="100"/>
      <c r="EJ67" s="100"/>
      <c r="EK67" s="100"/>
      <c r="EL67" s="100"/>
      <c r="EM67" s="100"/>
      <c r="EN67" s="181"/>
      <c r="EO67" s="181"/>
      <c r="EP67" s="181"/>
      <c r="EQ67" s="181"/>
      <c r="ER67" s="181"/>
      <c r="ES67" s="181"/>
      <c r="ET67" s="181"/>
      <c r="EU67" s="181"/>
      <c r="EV67" s="307" t="s">
        <v>1</v>
      </c>
      <c r="EW67" s="68"/>
    </row>
    <row r="68" spans="1:153" s="44" customFormat="1" x14ac:dyDescent="0.35">
      <c r="A68" s="44" t="s">
        <v>337</v>
      </c>
      <c r="B68" s="42" t="s">
        <v>706</v>
      </c>
      <c r="C68" s="42" t="s">
        <v>707</v>
      </c>
      <c r="D68" s="42"/>
      <c r="E68" s="44" t="s">
        <v>708</v>
      </c>
      <c r="F68" s="44" t="s">
        <v>269</v>
      </c>
      <c r="G68" s="44">
        <v>-37.879556000000001</v>
      </c>
      <c r="H68" s="44">
        <v>145.33147199999999</v>
      </c>
      <c r="I68" s="44" t="s">
        <v>278</v>
      </c>
      <c r="J68" s="44" t="s">
        <v>278</v>
      </c>
      <c r="K68" s="44" t="s">
        <v>264</v>
      </c>
      <c r="L68" s="44" t="s">
        <v>265</v>
      </c>
      <c r="M68" s="44" t="s">
        <v>284</v>
      </c>
      <c r="N68" s="78" t="s">
        <v>285</v>
      </c>
      <c r="O68" s="78">
        <v>43993</v>
      </c>
      <c r="P68" s="78" t="s">
        <v>298</v>
      </c>
      <c r="Q68" s="78" t="s">
        <v>270</v>
      </c>
      <c r="R68" s="78"/>
      <c r="S68" s="96"/>
      <c r="T68" s="96"/>
      <c r="U68" s="78"/>
      <c r="V68" s="96"/>
      <c r="W68" s="96"/>
      <c r="X68" s="96"/>
      <c r="Y68" s="78"/>
      <c r="Z68" s="56">
        <f t="shared" si="12"/>
        <v>2</v>
      </c>
      <c r="AA68" s="94"/>
      <c r="AB68" s="94"/>
      <c r="AC68" s="56"/>
      <c r="AD68" s="56"/>
      <c r="AE68" s="56"/>
      <c r="AF68" s="56"/>
      <c r="AG68" s="56">
        <v>2</v>
      </c>
      <c r="AH68" s="56"/>
      <c r="AI68">
        <v>1</v>
      </c>
      <c r="AJ68">
        <v>1</v>
      </c>
      <c r="AK68">
        <v>4</v>
      </c>
      <c r="AL68">
        <v>5</v>
      </c>
      <c r="AM68">
        <f t="shared" si="1"/>
        <v>5</v>
      </c>
      <c r="AN68" s="57" cm="1">
        <f t="array" ref="AN68">IF(OR(AJ68="0",AM68="0"),"",INDEX('[3]Oil Matrix'!$D$6:$H$10,'Master All_TRR_TS'!AM68,'Master All_TRR_TS'!AJ68))</f>
        <v>3</v>
      </c>
      <c r="AO68">
        <f t="shared" si="9"/>
        <v>1</v>
      </c>
      <c r="AP68"/>
      <c r="AQ68" s="56" t="s">
        <v>342</v>
      </c>
      <c r="AR68" s="56">
        <f>MAX(Risk_Assessment6[[#This Row],[2) Oil Leak Condition]:[3b) Oil/water separator and shut off valve]])</f>
        <v>5</v>
      </c>
      <c r="AS68" s="44" t="s">
        <v>269</v>
      </c>
      <c r="AT68" s="44" t="s">
        <v>269</v>
      </c>
      <c r="AU68" s="44" t="s">
        <v>270</v>
      </c>
      <c r="AV68" s="44" t="s">
        <v>269</v>
      </c>
      <c r="AW68" s="44" t="s">
        <v>269</v>
      </c>
      <c r="AX68" s="82" t="s">
        <v>269</v>
      </c>
      <c r="AY68" s="82" t="s">
        <v>269</v>
      </c>
      <c r="AZ68" s="81" t="s">
        <v>269</v>
      </c>
      <c r="BE68" s="81"/>
      <c r="BF68" s="81" t="s">
        <v>276</v>
      </c>
      <c r="BM68" s="56" cm="1">
        <f t="array" ref="BM68">MAX(IF(ISBLANK(AS68:BL68),"",VLOOKUP(AS68:BL68,'[3]Impact Factor'!B:D,2,FALSE)))</f>
        <v>2</v>
      </c>
      <c r="BN68" s="56" cm="1">
        <f t="array" ref="BN68">MAX(IF(ISBLANK(AS68:BL68),"",VLOOKUP(AS68:BL68,'[3]Impact Factor'!B:D,3,FALSE)))</f>
        <v>2</v>
      </c>
      <c r="BO68" s="56">
        <v>3</v>
      </c>
      <c r="BP68" s="56"/>
      <c r="BQ68" s="56"/>
      <c r="BR68" s="56"/>
      <c r="BS68" s="80">
        <v>4</v>
      </c>
      <c r="BT68" s="56" cm="1">
        <f t="array" ref="BT68">IF(SUM(BM68:BS68)=0,"N/A",_xlfn.IFS(AND((SUM(BM68:BN68)&gt;0),(SUM(BO68:BS68)&gt;0)),ROUND((($BM$3*MAX(BM68:BN68))+($BO$3*MAX(BO68:BS68))),0),AND(OR(BM68:BN68=0,ISERROR(BM68:BN68)),(SUM(BO68:BS68)&gt;0)), MAX(BO68:BS68),AND((SUM(BO68:BS68)=0),(SUM(BM68:BN68)&gt;0)),MAX(BM68:BN68)))</f>
        <v>2</v>
      </c>
      <c r="BU68" s="56" t="str" cm="1">
        <f t="array" ref="BU68">IF(OR(AR68="N/A", BT68="N/A"), "", INDEX([3]Methodology!$D$3:$H$7,'Master All_TRR_TS'!AR220,'Master All_TRR_TS'!BT220))</f>
        <v>B</v>
      </c>
      <c r="BV68" s="56" t="s">
        <v>352</v>
      </c>
      <c r="BW68" s="56" t="str">
        <f t="shared" si="13"/>
        <v>No</v>
      </c>
      <c r="BX68" s="56"/>
      <c r="BY68" s="56"/>
      <c r="BZ68" s="56" t="e">
        <f>IF(COUNT(AR68,BT68)=2,(IF(AND(AR68&gt;=3,#REF!&gt;=3),"Y","")),"")</f>
        <v>#REF!</v>
      </c>
      <c r="CA68" s="56"/>
      <c r="CB68" s="56" t="str">
        <f>IF(Risk_Assessment6[[#This Row],[Stockpiles]]="Spoil / Waste", "Y", "")</f>
        <v/>
      </c>
      <c r="CC68" s="56" t="str">
        <f>IF(Risk_Assessment6[[#This Row],[Off-site Drainage Discharge (Y/N)]]="Yes", "Y", "")</f>
        <v/>
      </c>
      <c r="CD68" s="56"/>
      <c r="CE68" s="56"/>
      <c r="CF68" s="56"/>
      <c r="CG68" s="56"/>
      <c r="CH68" s="56"/>
      <c r="CI68" s="56"/>
      <c r="CJ68" s="56"/>
      <c r="CK68" s="56"/>
      <c r="CL68" s="56"/>
      <c r="CM68" s="56"/>
      <c r="CN68" s="58">
        <v>1</v>
      </c>
      <c r="CO68" s="58">
        <v>1</v>
      </c>
      <c r="CP68" s="58">
        <v>1</v>
      </c>
      <c r="CQ68" s="58">
        <v>1</v>
      </c>
      <c r="CR68" s="57">
        <f t="shared" si="7"/>
        <v>1</v>
      </c>
      <c r="CS68" s="56">
        <f t="shared" si="4"/>
        <v>1</v>
      </c>
      <c r="CT68" s="56">
        <v>1</v>
      </c>
      <c r="CU68" s="56">
        <v>4</v>
      </c>
      <c r="CV68" s="79">
        <f t="shared" si="10"/>
        <v>2.5</v>
      </c>
      <c r="CW68" s="56">
        <f t="shared" si="11"/>
        <v>3</v>
      </c>
      <c r="CX68" s="87" t="s">
        <v>323</v>
      </c>
      <c r="CY68" s="56" t="s">
        <v>268</v>
      </c>
      <c r="CZ68" s="78" t="s">
        <v>709</v>
      </c>
      <c r="DA68" s="78" t="s">
        <v>268</v>
      </c>
      <c r="DB68" s="78" t="s">
        <v>274</v>
      </c>
      <c r="DC68" s="56"/>
      <c r="DD68" s="78" t="s">
        <v>337</v>
      </c>
      <c r="DE68" s="78" t="s">
        <v>276</v>
      </c>
      <c r="DF68" s="78" t="s">
        <v>276</v>
      </c>
      <c r="DG68" s="78" t="s">
        <v>276</v>
      </c>
      <c r="DH68" s="78" t="s">
        <v>276</v>
      </c>
      <c r="DI68" s="78" t="s">
        <v>276</v>
      </c>
      <c r="DJ68" s="78" t="s">
        <v>276</v>
      </c>
      <c r="DK68" s="78" t="s">
        <v>276</v>
      </c>
      <c r="DL68" s="78" t="s">
        <v>276</v>
      </c>
      <c r="DM68" s="78" t="s">
        <v>276</v>
      </c>
      <c r="DN68" s="78" t="s">
        <v>270</v>
      </c>
      <c r="DO68" s="78" t="s">
        <v>270</v>
      </c>
      <c r="DP68" s="78" t="s">
        <v>276</v>
      </c>
      <c r="DQ68" s="78">
        <v>0</v>
      </c>
      <c r="DR68" s="56"/>
      <c r="DS68" s="56"/>
      <c r="DT68" s="56"/>
      <c r="DU68" s="44" t="s">
        <v>268</v>
      </c>
      <c r="DV68" s="44" t="s">
        <v>377</v>
      </c>
      <c r="DW68" s="44" t="s">
        <v>278</v>
      </c>
      <c r="DX68" s="77" t="s">
        <v>278</v>
      </c>
      <c r="DZ68" s="86"/>
      <c r="EA68" s="74"/>
      <c r="EB68" s="85"/>
      <c r="EC68" s="72"/>
      <c r="ED68" s="317"/>
      <c r="EE68" s="71"/>
      <c r="EF68" s="70"/>
      <c r="EG68" s="70"/>
      <c r="EH68" s="70"/>
      <c r="EI68" s="70"/>
      <c r="EJ68" s="70"/>
      <c r="EK68" s="70"/>
      <c r="EL68" s="70"/>
      <c r="EM68" s="70"/>
      <c r="EN68" s="69"/>
      <c r="EO68" s="69"/>
      <c r="EP68" s="69"/>
      <c r="EQ68" s="69"/>
      <c r="ER68" s="69"/>
      <c r="ES68" s="69"/>
      <c r="ET68" s="69"/>
      <c r="EU68" s="69"/>
      <c r="EV68" s="307" t="s">
        <v>1</v>
      </c>
      <c r="EW68" s="68"/>
    </row>
    <row r="69" spans="1:153" s="44" customFormat="1" x14ac:dyDescent="0.35">
      <c r="A69" s="44" t="s">
        <v>337</v>
      </c>
      <c r="B69" s="42" t="s">
        <v>710</v>
      </c>
      <c r="C69" s="42" t="s">
        <v>711</v>
      </c>
      <c r="D69" s="42"/>
      <c r="E69" s="44" t="s">
        <v>712</v>
      </c>
      <c r="F69" s="44" t="s">
        <v>713</v>
      </c>
      <c r="G69" s="44">
        <v>-37.970278</v>
      </c>
      <c r="H69" s="44">
        <v>141.397222</v>
      </c>
      <c r="I69" s="44" t="s">
        <v>278</v>
      </c>
      <c r="J69" s="44" t="s">
        <v>278</v>
      </c>
      <c r="K69" s="44" t="s">
        <v>297</v>
      </c>
      <c r="L69" s="44" t="s">
        <v>265</v>
      </c>
      <c r="M69" s="44" t="s">
        <v>284</v>
      </c>
      <c r="N69" s="78" t="s">
        <v>285</v>
      </c>
      <c r="O69" s="78">
        <v>44102</v>
      </c>
      <c r="P69" s="78" t="s">
        <v>371</v>
      </c>
      <c r="Q69" s="78" t="s">
        <v>270</v>
      </c>
      <c r="R69" s="78"/>
      <c r="S69" s="96"/>
      <c r="T69" s="96"/>
      <c r="U69" s="78"/>
      <c r="V69" s="96"/>
      <c r="W69" s="96"/>
      <c r="X69" s="96"/>
      <c r="Y69" s="78"/>
      <c r="Z69" s="56">
        <f t="shared" si="12"/>
        <v>2</v>
      </c>
      <c r="AA69" s="94"/>
      <c r="AB69" s="94"/>
      <c r="AC69" s="56"/>
      <c r="AD69" s="56"/>
      <c r="AE69" s="56"/>
      <c r="AF69" s="56"/>
      <c r="AG69" s="56">
        <v>2</v>
      </c>
      <c r="AH69" s="56"/>
      <c r="AI69">
        <v>1</v>
      </c>
      <c r="AJ69">
        <v>1</v>
      </c>
      <c r="AK69">
        <v>4</v>
      </c>
      <c r="AL69">
        <v>5</v>
      </c>
      <c r="AM69">
        <f t="shared" ref="AM69:AM132" si="14">MAX(AK69,AL69)</f>
        <v>5</v>
      </c>
      <c r="AN69" s="57" cm="1">
        <f t="array" ref="AN69">IF(OR(AJ69="0",AM69="0"),"",INDEX('[3]Oil Matrix'!$D$6:$H$10,'Master All_TRR_TS'!AM69,'Master All_TRR_TS'!AJ69))</f>
        <v>3</v>
      </c>
      <c r="AO69">
        <f t="shared" ref="AO69:AO100" si="15">CS69</f>
        <v>4</v>
      </c>
      <c r="AP69"/>
      <c r="AQ69" s="56" t="s">
        <v>342</v>
      </c>
      <c r="AR69" s="56">
        <f>MAX(Risk_Assessment6[[#This Row],[2) Oil Leak Condition]:[3b) Oil/water separator and shut off valve]])</f>
        <v>5</v>
      </c>
      <c r="AS69" s="44" t="s">
        <v>269</v>
      </c>
      <c r="AT69" s="44" t="s">
        <v>269</v>
      </c>
      <c r="AU69" s="44" t="s">
        <v>270</v>
      </c>
      <c r="AV69" s="44" t="s">
        <v>269</v>
      </c>
      <c r="AW69" s="44" t="s">
        <v>269</v>
      </c>
      <c r="AX69" s="82" t="s">
        <v>269</v>
      </c>
      <c r="AY69" s="82" t="s">
        <v>269</v>
      </c>
      <c r="AZ69" s="81" t="s">
        <v>269</v>
      </c>
      <c r="BE69" s="81"/>
      <c r="BF69" s="81" t="s">
        <v>276</v>
      </c>
      <c r="BM69" s="56" cm="1">
        <f t="array" ref="BM69">MAX(IF(ISBLANK(AS69:BL69),"",VLOOKUP(AS69:BL69,'[3]Impact Factor'!B:D,2,FALSE)))</f>
        <v>2</v>
      </c>
      <c r="BN69" s="56" cm="1">
        <f t="array" ref="BN69">MAX(IF(ISBLANK(AS69:BL69),"",VLOOKUP(AS69:BL69,'[3]Impact Factor'!B:D,3,FALSE)))</f>
        <v>2</v>
      </c>
      <c r="BO69" s="56">
        <v>1</v>
      </c>
      <c r="BP69" s="56"/>
      <c r="BQ69" s="56"/>
      <c r="BR69" s="56"/>
      <c r="BS69" s="80">
        <v>4</v>
      </c>
      <c r="BT69" s="56" cm="1">
        <f t="array" ref="BT69">IF(SUM(BM69:BS69)=0,"N/A",_xlfn.IFS(AND((SUM(BM69:BN69)&gt;0),(SUM(BO69:BS69)&gt;0)),ROUND((($BM$3*MAX(BM69:BN69))+($BO$3*MAX(BO69:BS69))),0),AND(OR(BM69:BN69=0,ISERROR(BM69:BN69)),(SUM(BO69:BS69)&gt;0)), MAX(BO69:BS69),AND((SUM(BO69:BS69)=0),(SUM(BM69:BN69)&gt;0)),MAX(BM69:BN69)))</f>
        <v>2</v>
      </c>
      <c r="BU69" s="56" t="str" cm="1">
        <f t="array" ref="BU69">IF(OR(AR69="N/A", BT69="N/A"), "", INDEX([3]Methodology!$D$3:$H$7,'Master All_TRR_TS'!AR78,'Master All_TRR_TS'!BT78))</f>
        <v>A</v>
      </c>
      <c r="BV69" s="56" t="s">
        <v>352</v>
      </c>
      <c r="BW69" s="56" t="str">
        <f t="shared" si="13"/>
        <v>No</v>
      </c>
      <c r="BX69" s="56"/>
      <c r="BY69" s="56"/>
      <c r="BZ69" s="56" t="e">
        <f>IF(COUNT(AR69,BT69)=2,(IF(AND(AR69&gt;=3,#REF!&gt;=3),"Y","")),"")</f>
        <v>#REF!</v>
      </c>
      <c r="CA69" s="56"/>
      <c r="CB69" s="56" t="str">
        <f>IF(Risk_Assessment6[[#This Row],[Stockpiles]]="Spoil / Waste", "Y", "")</f>
        <v/>
      </c>
      <c r="CC69" s="56" t="str">
        <f>IF(Risk_Assessment6[[#This Row],[Off-site Drainage Discharge (Y/N)]]="Yes", "Y", "")</f>
        <v/>
      </c>
      <c r="CD69" s="56"/>
      <c r="CE69" s="56"/>
      <c r="CF69" s="56"/>
      <c r="CG69" s="56"/>
      <c r="CH69" s="56"/>
      <c r="CI69" s="56"/>
      <c r="CJ69" s="56"/>
      <c r="CK69" s="56"/>
      <c r="CL69" s="56"/>
      <c r="CM69" s="56"/>
      <c r="CN69" s="105">
        <v>10</v>
      </c>
      <c r="CO69" s="105">
        <v>4</v>
      </c>
      <c r="CP69" s="105">
        <v>1</v>
      </c>
      <c r="CQ69" s="104">
        <v>1</v>
      </c>
      <c r="CR69" s="57">
        <f t="shared" si="7"/>
        <v>4</v>
      </c>
      <c r="CS69" s="56">
        <f t="shared" ref="CS69:CS132" si="16">ROUND(CR69,0)</f>
        <v>4</v>
      </c>
      <c r="CT69" s="56">
        <v>1</v>
      </c>
      <c r="CU69" s="56">
        <v>1</v>
      </c>
      <c r="CV69" s="79">
        <f t="shared" ref="CV69:CV100" si="17">AVERAGE(CT69:CU69)</f>
        <v>1</v>
      </c>
      <c r="CW69" s="56">
        <f t="shared" ref="CW69:CW100" si="18">ROUND(CV69,0)</f>
        <v>1</v>
      </c>
      <c r="CX69" s="87" t="s">
        <v>272</v>
      </c>
      <c r="CY69" s="56" t="s">
        <v>268</v>
      </c>
      <c r="CZ69" s="78"/>
      <c r="DA69" s="78" t="s">
        <v>268</v>
      </c>
      <c r="DB69" s="78" t="s">
        <v>274</v>
      </c>
      <c r="DC69" s="56"/>
      <c r="DD69" s="78" t="s">
        <v>337</v>
      </c>
      <c r="DE69" s="78" t="s">
        <v>276</v>
      </c>
      <c r="DF69" s="78" t="s">
        <v>276</v>
      </c>
      <c r="DG69" s="78" t="s">
        <v>276</v>
      </c>
      <c r="DH69" s="78" t="s">
        <v>276</v>
      </c>
      <c r="DI69" s="78" t="s">
        <v>276</v>
      </c>
      <c r="DJ69" s="78" t="s">
        <v>276</v>
      </c>
      <c r="DK69" s="78" t="s">
        <v>276</v>
      </c>
      <c r="DL69" s="78" t="s">
        <v>276</v>
      </c>
      <c r="DM69" s="78" t="s">
        <v>276</v>
      </c>
      <c r="DN69" s="78" t="s">
        <v>276</v>
      </c>
      <c r="DO69" s="78" t="s">
        <v>270</v>
      </c>
      <c r="DP69" s="78" t="s">
        <v>276</v>
      </c>
      <c r="DQ69" s="78">
        <v>0</v>
      </c>
      <c r="DR69" s="56"/>
      <c r="DS69" s="56"/>
      <c r="DT69" s="56"/>
      <c r="DU69" s="44" t="s">
        <v>268</v>
      </c>
      <c r="DV69" s="44" t="s">
        <v>277</v>
      </c>
      <c r="DW69" s="44" t="s">
        <v>278</v>
      </c>
      <c r="DX69" s="77" t="s">
        <v>278</v>
      </c>
      <c r="DZ69" s="86"/>
      <c r="EA69" s="74"/>
      <c r="EB69" s="85"/>
      <c r="EC69" s="72"/>
      <c r="ED69" s="317"/>
      <c r="EE69" s="71"/>
      <c r="EF69" s="70"/>
      <c r="EG69" s="70"/>
      <c r="EH69" s="70"/>
      <c r="EI69" s="70"/>
      <c r="EJ69" s="70"/>
      <c r="EK69" s="70"/>
      <c r="EL69" s="70"/>
      <c r="EM69" s="70"/>
      <c r="EN69" s="69"/>
      <c r="EO69" s="69"/>
      <c r="EP69" s="69"/>
      <c r="EQ69" s="69"/>
      <c r="ER69" s="69"/>
      <c r="ES69" s="69"/>
      <c r="ET69" s="69"/>
      <c r="EU69" s="69"/>
      <c r="EV69" s="307" t="s">
        <v>1</v>
      </c>
      <c r="EW69" s="68"/>
    </row>
    <row r="70" spans="1:153" s="44" customFormat="1" ht="101.5" x14ac:dyDescent="0.35">
      <c r="A70" s="44" t="s">
        <v>291</v>
      </c>
      <c r="B70" s="44" t="s">
        <v>714</v>
      </c>
      <c r="C70" s="44" t="s">
        <v>715</v>
      </c>
      <c r="D70" s="44" t="s">
        <v>294</v>
      </c>
      <c r="E70" s="44" t="s">
        <v>716</v>
      </c>
      <c r="F70" s="44" t="s">
        <v>717</v>
      </c>
      <c r="G70" s="44">
        <v>-37.941175000000001</v>
      </c>
      <c r="H70" s="44">
        <v>145.23124899999999</v>
      </c>
      <c r="I70" s="44" t="s">
        <v>278</v>
      </c>
      <c r="J70" s="44" t="s">
        <v>278</v>
      </c>
      <c r="K70" s="44" t="s">
        <v>297</v>
      </c>
      <c r="L70" s="44" t="s">
        <v>265</v>
      </c>
      <c r="M70" s="78">
        <v>43973</v>
      </c>
      <c r="N70" s="78" t="s">
        <v>285</v>
      </c>
      <c r="O70" s="78">
        <v>43973</v>
      </c>
      <c r="P70" s="78" t="s">
        <v>298</v>
      </c>
      <c r="Q70" s="78" t="s">
        <v>270</v>
      </c>
      <c r="R70" s="78" t="s">
        <v>270</v>
      </c>
      <c r="S70" s="96"/>
      <c r="T70" s="96"/>
      <c r="U70" s="78"/>
      <c r="V70" s="96"/>
      <c r="W70" s="96"/>
      <c r="X70" s="96" t="s">
        <v>300</v>
      </c>
      <c r="Y70" s="78"/>
      <c r="Z70" s="56">
        <f t="shared" si="12"/>
        <v>3</v>
      </c>
      <c r="AA70" s="94">
        <v>2</v>
      </c>
      <c r="AB70" s="94"/>
      <c r="AC70" s="56"/>
      <c r="AD70" s="56"/>
      <c r="AE70" s="56" t="s">
        <v>718</v>
      </c>
      <c r="AF70" s="116" t="s">
        <v>719</v>
      </c>
      <c r="AG70" s="56">
        <v>5</v>
      </c>
      <c r="AH70" s="89"/>
      <c r="AI70">
        <v>1</v>
      </c>
      <c r="AJ70">
        <v>1</v>
      </c>
      <c r="AK70">
        <v>1</v>
      </c>
      <c r="AL70">
        <v>1</v>
      </c>
      <c r="AM70">
        <f t="shared" si="14"/>
        <v>1</v>
      </c>
      <c r="AN70" s="57" cm="1">
        <f t="array" ref="AN70">IF(OR(AJ70="0",AM70="0"),"",INDEX('[3]Oil Matrix'!$D$6:$H$10,'Master All_TRR_TS'!AM70,'Master All_TRR_TS'!AJ70))</f>
        <v>1</v>
      </c>
      <c r="AO70">
        <f t="shared" si="15"/>
        <v>1</v>
      </c>
      <c r="AP70"/>
      <c r="AQ70" s="93" t="s">
        <v>303</v>
      </c>
      <c r="AR70" s="56">
        <f>MAX(Risk_Assessment6[[#This Row],[2) Oil Leak Condition]:[3b) Oil/water separator and shut off valve]])</f>
        <v>1</v>
      </c>
      <c r="AS70" s="44" t="s">
        <v>403</v>
      </c>
      <c r="AT70" s="44" t="s">
        <v>305</v>
      </c>
      <c r="AU70" s="44" t="s">
        <v>270</v>
      </c>
      <c r="AV70" s="44" t="s">
        <v>269</v>
      </c>
      <c r="AW70" s="44" t="s">
        <v>306</v>
      </c>
      <c r="AX70" s="82" t="s">
        <v>288</v>
      </c>
      <c r="AZ70" s="81" t="s">
        <v>308</v>
      </c>
      <c r="BE70" s="81"/>
      <c r="BF70" s="81" t="s">
        <v>276</v>
      </c>
      <c r="BM70" s="56" cm="1">
        <f t="array" ref="BM70">MAX(IF(ISBLANK(AS70:BL70),"",VLOOKUP(AS70:BL70,'[3]Impact Factor'!B:D,2,FALSE)))</f>
        <v>4</v>
      </c>
      <c r="BN70" s="56" cm="1">
        <f t="array" ref="BN70">MAX(IF(ISBLANK(AS70:BL70),"",VLOOKUP(AS70:BL70,'[3]Impact Factor'!B:D,3,FALSE)))</f>
        <v>4</v>
      </c>
      <c r="BO70" s="56">
        <v>5</v>
      </c>
      <c r="BP70" s="56"/>
      <c r="BQ70" s="56"/>
      <c r="BR70" s="56"/>
      <c r="BS70" s="80">
        <v>2</v>
      </c>
      <c r="BT70" s="56" cm="1">
        <f t="array" ref="BT70">IF(SUM(BM70:BS70)=0,"N/A",_xlfn.IFS(AND((SUM(BM70:BN70)&gt;0),(SUM(BO70:BS70)&gt;0)),ROUND((($BM$3*MAX(BM70:BN70))+($BO$3*MAX(BO70:BS70))),0),AND(OR(BM70:BN70=0,ISERROR(BM70:BN70)),(SUM(BO70:BS70)&gt;0)), MAX(BO70:BS70),AND((SUM(BO70:BS70)=0),(SUM(BM70:BN70)&gt;0)),MAX(BM70:BN70)))</f>
        <v>4</v>
      </c>
      <c r="BU70" s="56" t="str" cm="1">
        <f t="array" ref="BU70">IF(OR(AR70="N/A", BT70="N/A"), "", INDEX([3]Methodology!$D$3:$H$7,'Master All_TRR_TS'!AR66,'Master All_TRR_TS'!BT66))</f>
        <v>B</v>
      </c>
      <c r="BV70" s="56" t="s">
        <v>404</v>
      </c>
      <c r="BW70" s="56" t="str">
        <f t="shared" si="13"/>
        <v>No</v>
      </c>
      <c r="BX70" s="56"/>
      <c r="BY70" s="56"/>
      <c r="BZ70" s="56" t="e">
        <f>IF(COUNT(AR70,BT70)=2,(IF(AND(AR70&gt;=3,#REF!&gt;=3),"Y","")),"")</f>
        <v>#REF!</v>
      </c>
      <c r="CA70" s="56"/>
      <c r="CB70" s="56" t="str">
        <f>IF(Risk_Assessment6[[#This Row],[Stockpiles]]="Spoil / Waste", "Y", "")</f>
        <v>Y</v>
      </c>
      <c r="CC70" s="56" t="str">
        <f>IF(Risk_Assessment6[[#This Row],[Off-site Drainage Discharge (Y/N)]]="Yes", "Y", "")</f>
        <v/>
      </c>
      <c r="CD70" s="56"/>
      <c r="CE70" s="56"/>
      <c r="CF70" s="56" t="s">
        <v>720</v>
      </c>
      <c r="CG70" s="56"/>
      <c r="CH70" s="56"/>
      <c r="CI70" s="56"/>
      <c r="CJ70" s="56"/>
      <c r="CK70" s="56"/>
      <c r="CL70" s="56" t="s">
        <v>300</v>
      </c>
      <c r="CM70" s="56"/>
      <c r="CN70" s="58">
        <v>1</v>
      </c>
      <c r="CO70" s="58">
        <v>1</v>
      </c>
      <c r="CP70" s="58">
        <v>1</v>
      </c>
      <c r="CQ70" s="58">
        <v>1</v>
      </c>
      <c r="CR70" s="57">
        <f t="shared" ref="CR70:CR133" si="19">IF(CO70&gt;2.9,MAX(CO70,CP70),CO70)</f>
        <v>1</v>
      </c>
      <c r="CS70" s="56">
        <f t="shared" si="16"/>
        <v>1</v>
      </c>
      <c r="CT70" s="56">
        <v>1</v>
      </c>
      <c r="CU70" s="56">
        <v>1</v>
      </c>
      <c r="CV70" s="79">
        <f t="shared" si="17"/>
        <v>1</v>
      </c>
      <c r="CW70" s="56">
        <f t="shared" si="18"/>
        <v>1</v>
      </c>
      <c r="CX70" s="87" t="s">
        <v>272</v>
      </c>
      <c r="CY70" s="56" t="s">
        <v>268</v>
      </c>
      <c r="CZ70" s="78"/>
      <c r="DA70" s="78" t="s">
        <v>268</v>
      </c>
      <c r="DB70" s="78" t="s">
        <v>274</v>
      </c>
      <c r="DC70" s="56"/>
      <c r="DD70" s="78" t="s">
        <v>337</v>
      </c>
      <c r="DE70" s="78" t="s">
        <v>276</v>
      </c>
      <c r="DF70" s="78" t="s">
        <v>276</v>
      </c>
      <c r="DG70" s="78" t="s">
        <v>276</v>
      </c>
      <c r="DH70" s="78" t="s">
        <v>276</v>
      </c>
      <c r="DI70" s="78" t="s">
        <v>276</v>
      </c>
      <c r="DJ70" s="78" t="s">
        <v>276</v>
      </c>
      <c r="DK70" s="78" t="s">
        <v>276</v>
      </c>
      <c r="DL70" s="78" t="s">
        <v>276</v>
      </c>
      <c r="DM70" s="78" t="s">
        <v>276</v>
      </c>
      <c r="DN70" s="78" t="s">
        <v>276</v>
      </c>
      <c r="DO70" s="78" t="s">
        <v>270</v>
      </c>
      <c r="DP70" s="78" t="s">
        <v>276</v>
      </c>
      <c r="DQ70" s="78">
        <v>0</v>
      </c>
      <c r="DR70" s="56"/>
      <c r="DS70" s="56"/>
      <c r="DT70" s="56"/>
      <c r="DU70" s="44" t="s">
        <v>268</v>
      </c>
      <c r="DV70" s="44" t="s">
        <v>424</v>
      </c>
      <c r="DW70" s="44" t="s">
        <v>607</v>
      </c>
      <c r="DX70" s="77" t="s">
        <v>352</v>
      </c>
      <c r="DY70" s="44" t="s">
        <v>313</v>
      </c>
      <c r="DZ70" s="86" t="s">
        <v>721</v>
      </c>
      <c r="EA70" s="74" t="s">
        <v>315</v>
      </c>
      <c r="EB70" s="73" t="s">
        <v>722</v>
      </c>
      <c r="EC70" s="109" t="s">
        <v>723</v>
      </c>
      <c r="ED70" s="319" t="s">
        <v>724</v>
      </c>
      <c r="EE70" s="71"/>
      <c r="EF70" s="70"/>
      <c r="EG70" s="70"/>
      <c r="EH70" s="70"/>
      <c r="EI70" s="70"/>
      <c r="EJ70" s="70"/>
      <c r="EK70" s="70"/>
      <c r="EL70" s="70"/>
      <c r="EM70" s="70"/>
      <c r="EN70" s="69"/>
      <c r="EO70" s="69"/>
      <c r="EP70" s="69"/>
      <c r="EQ70" s="69"/>
      <c r="ER70" s="69"/>
      <c r="ES70" s="113"/>
      <c r="ET70" s="69"/>
      <c r="EU70" s="69"/>
      <c r="EV70" s="307" t="s">
        <v>1</v>
      </c>
      <c r="EW70" s="68"/>
    </row>
    <row r="71" spans="1:153" s="44" customFormat="1" x14ac:dyDescent="0.35">
      <c r="A71" s="44" t="s">
        <v>337</v>
      </c>
      <c r="B71" s="44" t="s">
        <v>725</v>
      </c>
      <c r="C71" s="44" t="s">
        <v>726</v>
      </c>
      <c r="E71" s="44" t="s">
        <v>727</v>
      </c>
      <c r="F71" s="44" t="s">
        <v>269</v>
      </c>
      <c r="G71" s="44">
        <v>-36.149071999999997</v>
      </c>
      <c r="H71" s="44">
        <v>144.75322600000001</v>
      </c>
      <c r="I71" s="44" t="s">
        <v>278</v>
      </c>
      <c r="J71" s="44" t="s">
        <v>278</v>
      </c>
      <c r="K71" s="44" t="s">
        <v>350</v>
      </c>
      <c r="L71" s="44" t="s">
        <v>728</v>
      </c>
      <c r="M71" s="44" t="s">
        <v>729</v>
      </c>
      <c r="N71" s="78" t="s">
        <v>267</v>
      </c>
      <c r="O71" s="78"/>
      <c r="P71" s="78"/>
      <c r="Q71" s="78" t="s">
        <v>268</v>
      </c>
      <c r="R71" s="78"/>
      <c r="S71" s="96"/>
      <c r="T71" s="96"/>
      <c r="U71" s="78"/>
      <c r="V71" s="96"/>
      <c r="W71" s="96"/>
      <c r="X71" s="96"/>
      <c r="Y71" s="78"/>
      <c r="Z71" s="56">
        <f t="shared" si="12"/>
        <v>1</v>
      </c>
      <c r="AA71" s="94"/>
      <c r="AB71" s="94"/>
      <c r="AC71" s="56"/>
      <c r="AD71" s="56"/>
      <c r="AE71" s="56"/>
      <c r="AF71" s="56"/>
      <c r="AG71" s="56">
        <v>2</v>
      </c>
      <c r="AH71" s="56"/>
      <c r="AI71">
        <v>3</v>
      </c>
      <c r="AJ71">
        <v>1</v>
      </c>
      <c r="AK71">
        <v>4</v>
      </c>
      <c r="AL71">
        <v>5</v>
      </c>
      <c r="AM71">
        <f t="shared" si="14"/>
        <v>5</v>
      </c>
      <c r="AN71" s="57" cm="1">
        <f t="array" ref="AN71">IF(OR(AJ71="0",AM71="0"),"",INDEX('[3]Oil Matrix'!$D$6:$H$10,'Master All_TRR_TS'!AM71,'Master All_TRR_TS'!AJ71))</f>
        <v>3</v>
      </c>
      <c r="AO71">
        <f t="shared" si="15"/>
        <v>2</v>
      </c>
      <c r="AP71"/>
      <c r="AQ71" s="56"/>
      <c r="AR71" s="56">
        <f>MAX(Risk_Assessment6[[#This Row],[2) Oil Leak Condition]:[3b) Oil/water separator and shut off valve]])</f>
        <v>5</v>
      </c>
      <c r="AS71" s="44" t="s">
        <v>269</v>
      </c>
      <c r="AX71" s="82"/>
      <c r="AZ71" s="81"/>
      <c r="BE71" s="81"/>
      <c r="BF71" s="81" t="s">
        <v>270</v>
      </c>
      <c r="BM71" s="56" cm="1">
        <f t="array" ref="BM71">MAX(IF(ISBLANK(AS71:BL71),"",VLOOKUP(AS71:BL71,'[3]Impact Factor'!B:D,2,FALSE)))</f>
        <v>2</v>
      </c>
      <c r="BN71" s="56" cm="1">
        <f t="array" ref="BN71">MAX(IF(ISBLANK(AS71:BL71),"",VLOOKUP(AS71:BL71,'[3]Impact Factor'!B:D,3,FALSE)))</f>
        <v>2</v>
      </c>
      <c r="BO71" s="56"/>
      <c r="BP71" s="56"/>
      <c r="BQ71" s="56"/>
      <c r="BR71" s="56"/>
      <c r="BS71" s="80"/>
      <c r="BT71" s="56" cm="1">
        <f t="array" ref="BT71">IF(SUM(BM71:BS71)=0,"N/A",_xlfn.IFS(AND((SUM(BM71:BN71)&gt;0),(SUM(BO71:BS71)&gt;0)),ROUND((($BM$3*MAX(BM71:BN71))+($BO$3*MAX(BO71:BS71))),0),AND(OR(BM71:BN71=0,ISERROR(BM71:BN71)),(SUM(BO71:BS71)&gt;0)), MAX(BO71:BS71),AND((SUM(BO71:BS71)=0),(SUM(BM71:BN71)&gt;0)),MAX(BM71:BN71)))</f>
        <v>2</v>
      </c>
      <c r="BU71" s="56" t="str" cm="1">
        <f t="array" ref="BU71">IF(OR(AR71="N/A", BT71="N/A"), "", INDEX([3]Methodology!$D$3:$H$7,'Master All_TRR_TS'!AR253,'Master All_TRR_TS'!BT253))</f>
        <v>C</v>
      </c>
      <c r="BV71" s="56" t="s">
        <v>271</v>
      </c>
      <c r="BW71" s="56" t="str">
        <f t="shared" si="13"/>
        <v>No</v>
      </c>
      <c r="BX71" s="56"/>
      <c r="BY71" s="56"/>
      <c r="BZ71" s="56" t="e">
        <f>IF(COUNT(AR71,BT71)=2,(IF(AND(AR71&gt;=3,#REF!&gt;=3),"Y","")),"")</f>
        <v>#REF!</v>
      </c>
      <c r="CA71" s="56"/>
      <c r="CB71" s="56" t="str">
        <f>IF(Risk_Assessment6[[#This Row],[Stockpiles]]="Spoil / Waste", "Y", "")</f>
        <v/>
      </c>
      <c r="CC71" s="56" t="str">
        <f>IF(Risk_Assessment6[[#This Row],[Off-site Drainage Discharge (Y/N)]]="Yes", "Y", "")</f>
        <v/>
      </c>
      <c r="CD71" s="56"/>
      <c r="CE71" s="56"/>
      <c r="CF71" s="56"/>
      <c r="CG71" s="56"/>
      <c r="CH71" s="56"/>
      <c r="CI71" s="56"/>
      <c r="CJ71" s="56"/>
      <c r="CK71" s="56"/>
      <c r="CL71" s="56"/>
      <c r="CM71" s="56"/>
      <c r="CN71" s="105">
        <v>3</v>
      </c>
      <c r="CO71" s="105">
        <v>2</v>
      </c>
      <c r="CP71" s="105">
        <v>4</v>
      </c>
      <c r="CQ71" s="104">
        <v>3</v>
      </c>
      <c r="CR71" s="57">
        <f t="shared" si="19"/>
        <v>2</v>
      </c>
      <c r="CS71" s="56">
        <f t="shared" si="16"/>
        <v>2</v>
      </c>
      <c r="CT71" s="56">
        <v>1</v>
      </c>
      <c r="CU71" s="56">
        <v>4</v>
      </c>
      <c r="CV71" s="79">
        <f t="shared" si="17"/>
        <v>2.5</v>
      </c>
      <c r="CW71" s="56">
        <f t="shared" si="18"/>
        <v>3</v>
      </c>
      <c r="CX71" s="87" t="s">
        <v>323</v>
      </c>
      <c r="CY71" s="56" t="s">
        <v>268</v>
      </c>
      <c r="CZ71" s="78" t="s">
        <v>635</v>
      </c>
      <c r="DA71" s="78" t="s">
        <v>268</v>
      </c>
      <c r="DB71" s="78" t="s">
        <v>274</v>
      </c>
      <c r="DC71" s="56"/>
      <c r="DD71" s="78" t="s">
        <v>337</v>
      </c>
      <c r="DE71" s="78" t="s">
        <v>276</v>
      </c>
      <c r="DF71" s="78" t="s">
        <v>276</v>
      </c>
      <c r="DG71" s="78" t="s">
        <v>276</v>
      </c>
      <c r="DH71" s="78" t="s">
        <v>276</v>
      </c>
      <c r="DI71" s="78" t="s">
        <v>276</v>
      </c>
      <c r="DJ71" s="78" t="s">
        <v>276</v>
      </c>
      <c r="DK71" s="78" t="s">
        <v>276</v>
      </c>
      <c r="DL71" s="78" t="s">
        <v>276</v>
      </c>
      <c r="DM71" s="78" t="s">
        <v>276</v>
      </c>
      <c r="DN71" s="78" t="s">
        <v>276</v>
      </c>
      <c r="DO71" s="78" t="s">
        <v>270</v>
      </c>
      <c r="DP71" s="78" t="s">
        <v>276</v>
      </c>
      <c r="DQ71" s="78">
        <v>0</v>
      </c>
      <c r="DR71" s="56"/>
      <c r="DS71" s="56"/>
      <c r="DT71" s="56"/>
      <c r="DU71" s="44" t="s">
        <v>268</v>
      </c>
      <c r="DV71" s="44" t="s">
        <v>277</v>
      </c>
      <c r="DW71" s="44" t="s">
        <v>278</v>
      </c>
      <c r="DX71" s="77" t="s">
        <v>278</v>
      </c>
      <c r="DZ71" s="86"/>
      <c r="EA71" s="74"/>
      <c r="EB71" s="85"/>
      <c r="EC71" s="72"/>
      <c r="ED71" s="317"/>
      <c r="EE71" s="71"/>
      <c r="EF71" s="70"/>
      <c r="EG71" s="70"/>
      <c r="EH71" s="70"/>
      <c r="EI71" s="70"/>
      <c r="EJ71" s="70"/>
      <c r="EK71" s="70"/>
      <c r="EL71" s="70"/>
      <c r="EM71" s="70"/>
      <c r="EN71" s="69"/>
      <c r="EO71" s="69"/>
      <c r="EP71" s="69"/>
      <c r="EQ71" s="69"/>
      <c r="ER71" s="69"/>
      <c r="ES71" s="69"/>
      <c r="ET71" s="69"/>
      <c r="EU71" s="69"/>
      <c r="EV71" s="307" t="s">
        <v>1</v>
      </c>
      <c r="EW71" s="68"/>
    </row>
    <row r="72" spans="1:153" s="44" customFormat="1" ht="87" customHeight="1" x14ac:dyDescent="0.35">
      <c r="A72" s="44" t="s">
        <v>291</v>
      </c>
      <c r="B72" s="42" t="s">
        <v>730</v>
      </c>
      <c r="C72" s="42" t="s">
        <v>731</v>
      </c>
      <c r="D72" s="44" t="s">
        <v>424</v>
      </c>
      <c r="E72" s="44" t="s">
        <v>732</v>
      </c>
      <c r="F72" s="44" t="s">
        <v>269</v>
      </c>
      <c r="G72" s="44">
        <v>-37.223083000000003</v>
      </c>
      <c r="H72" s="44">
        <v>145.92150000000001</v>
      </c>
      <c r="I72" s="44" t="s">
        <v>278</v>
      </c>
      <c r="J72" s="44" t="s">
        <v>278</v>
      </c>
      <c r="K72" s="44" t="s">
        <v>264</v>
      </c>
      <c r="L72" s="44" t="s">
        <v>265</v>
      </c>
      <c r="M72" s="78">
        <v>44027</v>
      </c>
      <c r="N72" s="78" t="s">
        <v>285</v>
      </c>
      <c r="O72" s="78">
        <v>44027</v>
      </c>
      <c r="P72" s="78" t="s">
        <v>415</v>
      </c>
      <c r="Q72" s="78" t="s">
        <v>270</v>
      </c>
      <c r="R72" s="78"/>
      <c r="S72" s="96"/>
      <c r="T72" s="96"/>
      <c r="U72" s="78"/>
      <c r="V72" s="96"/>
      <c r="W72" s="96"/>
      <c r="X72" s="96"/>
      <c r="Y72" s="78"/>
      <c r="Z72" s="56">
        <f t="shared" si="12"/>
        <v>2</v>
      </c>
      <c r="AA72" s="94"/>
      <c r="AB72" s="94"/>
      <c r="AC72" s="56"/>
      <c r="AD72" s="56"/>
      <c r="AE72" s="56"/>
      <c r="AF72" s="56"/>
      <c r="AG72" s="56">
        <v>3</v>
      </c>
      <c r="AH72" s="89" t="s">
        <v>733</v>
      </c>
      <c r="AI72">
        <v>1</v>
      </c>
      <c r="AJ72">
        <v>1</v>
      </c>
      <c r="AK72">
        <v>1</v>
      </c>
      <c r="AL72">
        <v>1</v>
      </c>
      <c r="AM72">
        <f t="shared" si="14"/>
        <v>1</v>
      </c>
      <c r="AN72" s="57" cm="1">
        <f t="array" ref="AN72">IF(OR(AJ72="0",AM72="0"),"",INDEX('[3]Oil Matrix'!$D$6:$H$10,'Master All_TRR_TS'!AM72,'Master All_TRR_TS'!AJ72))</f>
        <v>1</v>
      </c>
      <c r="AO72">
        <f t="shared" si="15"/>
        <v>2</v>
      </c>
      <c r="AP72"/>
      <c r="AQ72" s="93" t="s">
        <v>269</v>
      </c>
      <c r="AR72" s="56">
        <f>MAX(Risk_Assessment6[[#This Row],[2) Oil Leak Condition]:[3b) Oil/water separator and shut off valve]])</f>
        <v>1</v>
      </c>
      <c r="AS72" s="44" t="s">
        <v>304</v>
      </c>
      <c r="AT72" s="44" t="s">
        <v>336</v>
      </c>
      <c r="AU72" s="44" t="s">
        <v>270</v>
      </c>
      <c r="AV72" s="44" t="s">
        <v>269</v>
      </c>
      <c r="AW72" s="44" t="s">
        <v>269</v>
      </c>
      <c r="AX72" s="82" t="s">
        <v>288</v>
      </c>
      <c r="AY72" s="44" t="s">
        <v>307</v>
      </c>
      <c r="AZ72" s="81" t="s">
        <v>269</v>
      </c>
      <c r="BA72" s="44" t="s">
        <v>269</v>
      </c>
      <c r="BE72" s="81"/>
      <c r="BF72" s="81" t="s">
        <v>276</v>
      </c>
      <c r="BM72" s="56" cm="1">
        <f t="array" ref="BM72">MAX(IF(ISBLANK(AS72:BL72),"",VLOOKUP(AS72:BL72,'[3]Impact Factor'!B:D,2,FALSE)))</f>
        <v>3</v>
      </c>
      <c r="BN72" s="56" cm="1">
        <f t="array" ref="BN72">MAX(IF(ISBLANK(AS72:BL72),"",VLOOKUP(AS72:BL72,'[3]Impact Factor'!B:D,3,FALSE)))</f>
        <v>2</v>
      </c>
      <c r="BO72" s="56">
        <v>3</v>
      </c>
      <c r="BP72" s="56"/>
      <c r="BQ72" s="56"/>
      <c r="BR72" s="56"/>
      <c r="BS72" s="80">
        <v>2</v>
      </c>
      <c r="BT72" s="56" cm="1">
        <f t="array" ref="BT72">IF(SUM(BM72:BS72)=0,"N/A",_xlfn.IFS(AND((SUM(BM72:BN72)&gt;0),(SUM(BO72:BS72)&gt;0)),ROUND((($BM$3*MAX(BM72:BN72))+($BO$3*MAX(BO72:BS72))),0),AND(OR(BM72:BN72=0,ISERROR(BM72:BN72)),(SUM(BO72:BS72)&gt;0)), MAX(BO72:BS72),AND((SUM(BO72:BS72)=0),(SUM(BM72:BN72)&gt;0)),MAX(BM72:BN72)))</f>
        <v>3</v>
      </c>
      <c r="BU72" s="56" t="str" cm="1">
        <f t="array" ref="BU72">IF(OR(AR72="N/A", BT72="N/A"), "", INDEX([3]Methodology!$D$3:$H$7,'Master All_TRR_TS'!AR67,'Master All_TRR_TS'!BT67))</f>
        <v>D</v>
      </c>
      <c r="BV72" s="56" t="s">
        <v>271</v>
      </c>
      <c r="BW72" s="56" t="str">
        <f t="shared" si="13"/>
        <v>No</v>
      </c>
      <c r="BX72" s="56"/>
      <c r="BY72" s="56"/>
      <c r="BZ72" s="56" t="e">
        <f>IF(COUNT(AR72,BT72)=2,(IF(AND(AR72&gt;=3,#REF!&gt;=3),"Y","")),"")</f>
        <v>#REF!</v>
      </c>
      <c r="CA72" s="56"/>
      <c r="CB72" s="56" t="str">
        <f>IF(Risk_Assessment6[[#This Row],[Stockpiles]]="Spoil / Waste", "Y", "")</f>
        <v/>
      </c>
      <c r="CC72" s="56" t="str">
        <f>IF(Risk_Assessment6[[#This Row],[Off-site Drainage Discharge (Y/N)]]="Yes", "Y", "")</f>
        <v/>
      </c>
      <c r="CD72" s="56"/>
      <c r="CE72" s="56"/>
      <c r="CF72" s="56"/>
      <c r="CG72" s="56"/>
      <c r="CH72" s="56"/>
      <c r="CI72" s="56"/>
      <c r="CJ72" s="56"/>
      <c r="CK72" s="56"/>
      <c r="CL72" s="56"/>
      <c r="CM72" s="56"/>
      <c r="CN72" s="105">
        <v>3</v>
      </c>
      <c r="CO72" s="105">
        <v>2</v>
      </c>
      <c r="CP72" s="105">
        <v>4</v>
      </c>
      <c r="CQ72" s="104">
        <v>3</v>
      </c>
      <c r="CR72" s="57">
        <f t="shared" si="19"/>
        <v>2</v>
      </c>
      <c r="CS72" s="56">
        <f t="shared" si="16"/>
        <v>2</v>
      </c>
      <c r="CT72" s="56">
        <v>1</v>
      </c>
      <c r="CU72" s="56">
        <v>1</v>
      </c>
      <c r="CV72" s="79">
        <f t="shared" si="17"/>
        <v>1</v>
      </c>
      <c r="CW72" s="56">
        <f t="shared" si="18"/>
        <v>1</v>
      </c>
      <c r="CX72" s="87" t="s">
        <v>272</v>
      </c>
      <c r="CY72" s="56" t="s">
        <v>268</v>
      </c>
      <c r="CZ72" s="78"/>
      <c r="DA72" s="78" t="s">
        <v>268</v>
      </c>
      <c r="DB72" s="78" t="s">
        <v>274</v>
      </c>
      <c r="DC72" s="56"/>
      <c r="DD72" s="78" t="s">
        <v>337</v>
      </c>
      <c r="DE72" s="78" t="s">
        <v>276</v>
      </c>
      <c r="DF72" s="78" t="s">
        <v>276</v>
      </c>
      <c r="DG72" s="78" t="s">
        <v>276</v>
      </c>
      <c r="DH72" s="78" t="s">
        <v>276</v>
      </c>
      <c r="DI72" s="78" t="s">
        <v>276</v>
      </c>
      <c r="DJ72" s="78" t="s">
        <v>276</v>
      </c>
      <c r="DK72" s="78" t="s">
        <v>276</v>
      </c>
      <c r="DL72" s="78" t="s">
        <v>276</v>
      </c>
      <c r="DM72" s="78" t="s">
        <v>276</v>
      </c>
      <c r="DN72" s="78" t="s">
        <v>276</v>
      </c>
      <c r="DO72" s="78" t="s">
        <v>270</v>
      </c>
      <c r="DP72" s="78" t="s">
        <v>276</v>
      </c>
      <c r="DQ72" s="78">
        <v>0</v>
      </c>
      <c r="DR72" s="56"/>
      <c r="DS72" s="56"/>
      <c r="DT72" s="56"/>
      <c r="DU72" s="44" t="s">
        <v>268</v>
      </c>
      <c r="DV72" s="44" t="s">
        <v>424</v>
      </c>
      <c r="DW72" s="44" t="s">
        <v>607</v>
      </c>
      <c r="DX72" s="77" t="s">
        <v>352</v>
      </c>
      <c r="DY72" s="103" t="s">
        <v>268</v>
      </c>
      <c r="DZ72" s="86" t="s">
        <v>734</v>
      </c>
      <c r="EA72" s="74" t="s">
        <v>567</v>
      </c>
      <c r="EB72" s="73" t="s">
        <v>735</v>
      </c>
      <c r="EC72" s="109" t="s">
        <v>736</v>
      </c>
      <c r="ED72" s="320" t="s">
        <v>737</v>
      </c>
      <c r="EE72" s="71"/>
      <c r="EF72" s="70"/>
      <c r="EG72" s="70"/>
      <c r="EH72" s="70"/>
      <c r="EI72" s="70"/>
      <c r="EJ72" s="70"/>
      <c r="EK72" s="70"/>
      <c r="EL72" s="70"/>
      <c r="EM72" s="70"/>
      <c r="EN72" s="69"/>
      <c r="EO72" s="69"/>
      <c r="EP72" s="69"/>
      <c r="EQ72" s="69"/>
      <c r="ER72" s="69"/>
      <c r="ES72" s="69"/>
      <c r="ET72" s="69"/>
      <c r="EU72" s="69"/>
      <c r="EV72" s="307" t="s">
        <v>1</v>
      </c>
      <c r="EW72" s="68"/>
    </row>
    <row r="73" spans="1:153" s="44" customFormat="1" x14ac:dyDescent="0.35">
      <c r="A73" s="44" t="s">
        <v>374</v>
      </c>
      <c r="B73" s="42" t="s">
        <v>738</v>
      </c>
      <c r="C73" s="44" t="s">
        <v>739</v>
      </c>
      <c r="D73" s="44" t="s">
        <v>294</v>
      </c>
      <c r="E73" s="44" t="s">
        <v>740</v>
      </c>
      <c r="F73" s="44" t="s">
        <v>741</v>
      </c>
      <c r="G73" s="44">
        <v>-37.716639000000001</v>
      </c>
      <c r="H73" s="44">
        <v>145.137944</v>
      </c>
      <c r="I73" s="44" t="s">
        <v>278</v>
      </c>
      <c r="J73" s="44" t="s">
        <v>278</v>
      </c>
      <c r="K73" s="44" t="s">
        <v>297</v>
      </c>
      <c r="L73" s="44" t="s">
        <v>265</v>
      </c>
      <c r="M73" s="44" t="s">
        <v>284</v>
      </c>
      <c r="N73" s="78" t="s">
        <v>285</v>
      </c>
      <c r="O73" s="78">
        <v>43987</v>
      </c>
      <c r="P73" s="78" t="s">
        <v>298</v>
      </c>
      <c r="Q73" s="78" t="s">
        <v>270</v>
      </c>
      <c r="R73" s="78"/>
      <c r="S73" s="96"/>
      <c r="T73" s="96"/>
      <c r="U73" s="78"/>
      <c r="V73" s="96"/>
      <c r="W73" s="96"/>
      <c r="X73" s="96"/>
      <c r="Y73" s="78"/>
      <c r="Z73" s="56">
        <f t="shared" si="12"/>
        <v>2</v>
      </c>
      <c r="AA73" s="94">
        <v>17</v>
      </c>
      <c r="AB73" s="94" t="s">
        <v>742</v>
      </c>
      <c r="AC73" s="56"/>
      <c r="AD73" s="56"/>
      <c r="AE73" s="56"/>
      <c r="AF73" s="56"/>
      <c r="AG73" s="56">
        <v>4</v>
      </c>
      <c r="AH73" s="56"/>
      <c r="AI73">
        <v>3</v>
      </c>
      <c r="AJ73">
        <v>2</v>
      </c>
      <c r="AK73">
        <v>1</v>
      </c>
      <c r="AL73">
        <v>1</v>
      </c>
      <c r="AM73">
        <f t="shared" si="14"/>
        <v>1</v>
      </c>
      <c r="AN73" s="57" cm="1">
        <f t="array" ref="AN73">IF(OR(AJ73="0",AM73="0"),"",INDEX('[3]Oil Matrix'!$D$6:$H$10,'Master All_TRR_TS'!AM73,'Master All_TRR_TS'!AJ73))</f>
        <v>1</v>
      </c>
      <c r="AO73">
        <f t="shared" si="15"/>
        <v>1</v>
      </c>
      <c r="AP73"/>
      <c r="AQ73" s="56" t="s">
        <v>303</v>
      </c>
      <c r="AR73" s="56">
        <f>MAX(Risk_Assessment6[[#This Row],[2) Oil Leak Condition]:[3b) Oil/water separator and shut off valve]])</f>
        <v>2</v>
      </c>
      <c r="AS73" s="44" t="s">
        <v>403</v>
      </c>
      <c r="AT73" s="44" t="s">
        <v>305</v>
      </c>
      <c r="AU73" s="44" t="s">
        <v>270</v>
      </c>
      <c r="AV73" s="44" t="s">
        <v>269</v>
      </c>
      <c r="AW73" s="44" t="s">
        <v>306</v>
      </c>
      <c r="AX73" s="82" t="s">
        <v>288</v>
      </c>
      <c r="AZ73" s="81" t="s">
        <v>269</v>
      </c>
      <c r="BE73" s="81"/>
      <c r="BF73" s="81" t="s">
        <v>276</v>
      </c>
      <c r="BM73" s="56" cm="1">
        <f t="array" ref="BM73">MAX(IF(ISBLANK(AS73:BL73),"",VLOOKUP(AS73:BL73,'[3]Impact Factor'!B:D,2,FALSE)))</f>
        <v>4</v>
      </c>
      <c r="BN73" s="56" cm="1">
        <f t="array" ref="BN73">MAX(IF(ISBLANK(AS73:BL73),"",VLOOKUP(AS73:BL73,'[3]Impact Factor'!B:D,3,FALSE)))</f>
        <v>4</v>
      </c>
      <c r="BO73" s="56">
        <v>5</v>
      </c>
      <c r="BP73" s="56"/>
      <c r="BQ73" s="56"/>
      <c r="BR73" s="56"/>
      <c r="BS73" s="80">
        <v>2</v>
      </c>
      <c r="BT73" s="56" cm="1">
        <f t="array" ref="BT73">IF(SUM(BM73:BS73)=0,"N/A",_xlfn.IFS(AND((SUM(BM73:BN73)&gt;0),(SUM(BO73:BS73)&gt;0)),ROUND((($BM$3*MAX(BM73:BN73))+($BO$3*MAX(BO73:BS73))),0),AND(OR(BM73:BN73=0,ISERROR(BM73:BN73)),(SUM(BO73:BS73)&gt;0)), MAX(BO73:BS73),AND((SUM(BO73:BS73)=0),(SUM(BM73:BN73)&gt;0)),MAX(BM73:BN73)))</f>
        <v>4</v>
      </c>
      <c r="BU73" s="56" t="str" cm="1">
        <f t="array" ref="BU73">IF(OR(AR73="N/A", BT73="N/A"), "", INDEX([3]Methodology!$D$3:$H$7,'Master All_TRR_TS'!AR40,'Master All_TRR_TS'!BT40))</f>
        <v>C</v>
      </c>
      <c r="BV73" s="56" t="s">
        <v>404</v>
      </c>
      <c r="BW73" s="56" t="str">
        <f t="shared" si="13"/>
        <v>No</v>
      </c>
      <c r="BX73" s="56"/>
      <c r="BY73" s="56"/>
      <c r="BZ73" s="56" t="e">
        <f>IF(COUNT(AR73,BT73)=2,(IF(AND(AR73&gt;=3,#REF!&gt;=3),"Y","")),"")</f>
        <v>#REF!</v>
      </c>
      <c r="CA73" s="56"/>
      <c r="CB73" s="56" t="str">
        <f>IF(Risk_Assessment6[[#This Row],[Stockpiles]]="Spoil / Waste", "Y", "")</f>
        <v/>
      </c>
      <c r="CC73" s="56" t="str">
        <f>IF(Risk_Assessment6[[#This Row],[Off-site Drainage Discharge (Y/N)]]="Yes", "Y", "")</f>
        <v/>
      </c>
      <c r="CD73" s="56"/>
      <c r="CE73" s="56" t="s">
        <v>270</v>
      </c>
      <c r="CF73" s="56" t="s">
        <v>391</v>
      </c>
      <c r="CG73" s="56"/>
      <c r="CH73" s="56"/>
      <c r="CI73" s="56"/>
      <c r="CJ73" s="56"/>
      <c r="CK73" s="56"/>
      <c r="CL73" s="56"/>
      <c r="CM73" s="56"/>
      <c r="CN73" s="58">
        <v>1</v>
      </c>
      <c r="CO73" s="58">
        <v>1</v>
      </c>
      <c r="CP73" s="105">
        <v>2</v>
      </c>
      <c r="CQ73" s="104">
        <v>1</v>
      </c>
      <c r="CR73" s="57">
        <f t="shared" si="19"/>
        <v>1</v>
      </c>
      <c r="CS73" s="56">
        <f t="shared" si="16"/>
        <v>1</v>
      </c>
      <c r="CT73" s="56">
        <v>1</v>
      </c>
      <c r="CU73" s="56">
        <v>4</v>
      </c>
      <c r="CV73" s="79">
        <f t="shared" si="17"/>
        <v>2.5</v>
      </c>
      <c r="CW73" s="56">
        <f t="shared" si="18"/>
        <v>3</v>
      </c>
      <c r="CX73" s="87" t="s">
        <v>323</v>
      </c>
      <c r="CY73" s="56" t="s">
        <v>268</v>
      </c>
      <c r="CZ73" s="78" t="s">
        <v>635</v>
      </c>
      <c r="DA73" s="78" t="s">
        <v>268</v>
      </c>
      <c r="DB73" s="78" t="s">
        <v>274</v>
      </c>
      <c r="DC73" s="56"/>
      <c r="DD73" s="78" t="s">
        <v>337</v>
      </c>
      <c r="DE73" s="78" t="s">
        <v>276</v>
      </c>
      <c r="DF73" s="78" t="s">
        <v>276</v>
      </c>
      <c r="DG73" s="78" t="s">
        <v>276</v>
      </c>
      <c r="DH73" s="78" t="s">
        <v>276</v>
      </c>
      <c r="DI73" s="78" t="s">
        <v>276</v>
      </c>
      <c r="DJ73" s="78" t="s">
        <v>276</v>
      </c>
      <c r="DK73" s="78" t="s">
        <v>276</v>
      </c>
      <c r="DL73" s="78" t="s">
        <v>276</v>
      </c>
      <c r="DM73" s="78" t="s">
        <v>276</v>
      </c>
      <c r="DN73" s="78" t="s">
        <v>276</v>
      </c>
      <c r="DO73" s="78" t="s">
        <v>270</v>
      </c>
      <c r="DP73" s="78" t="s">
        <v>276</v>
      </c>
      <c r="DQ73" s="78">
        <v>0</v>
      </c>
      <c r="DR73" s="56"/>
      <c r="DS73" s="56"/>
      <c r="DT73" s="56"/>
      <c r="DU73" s="44" t="s">
        <v>268</v>
      </c>
      <c r="DV73" s="44" t="s">
        <v>277</v>
      </c>
      <c r="DW73" s="44" t="s">
        <v>278</v>
      </c>
      <c r="DX73" s="77" t="s">
        <v>278</v>
      </c>
      <c r="DZ73" s="86"/>
      <c r="EA73" s="74"/>
      <c r="EB73" s="85"/>
      <c r="EC73" s="72"/>
      <c r="ED73" s="317"/>
      <c r="EE73" s="71"/>
      <c r="EF73" s="70"/>
      <c r="EG73" s="70"/>
      <c r="EH73" s="70"/>
      <c r="EI73" s="70"/>
      <c r="EJ73" s="70"/>
      <c r="EK73" s="70"/>
      <c r="EL73" s="70"/>
      <c r="EM73" s="70"/>
      <c r="EN73" s="69"/>
      <c r="EO73" s="69"/>
      <c r="EP73" s="69"/>
      <c r="EQ73" s="69"/>
      <c r="ER73" s="69"/>
      <c r="ES73" s="69"/>
      <c r="ET73" s="69"/>
      <c r="EU73" s="69"/>
      <c r="EV73" s="307" t="s">
        <v>1</v>
      </c>
      <c r="EW73" s="68"/>
    </row>
    <row r="74" spans="1:153" s="44" customFormat="1" x14ac:dyDescent="0.35">
      <c r="A74" s="44" t="s">
        <v>374</v>
      </c>
      <c r="B74" s="42" t="s">
        <v>743</v>
      </c>
      <c r="C74" s="44" t="s">
        <v>744</v>
      </c>
      <c r="D74" s="44" t="s">
        <v>294</v>
      </c>
      <c r="E74" s="44" t="s">
        <v>745</v>
      </c>
      <c r="F74" s="44" t="s">
        <v>746</v>
      </c>
      <c r="G74" s="44">
        <v>-37.652500000000003</v>
      </c>
      <c r="H74" s="44">
        <v>145.02616699999999</v>
      </c>
      <c r="I74" s="44" t="s">
        <v>278</v>
      </c>
      <c r="J74" s="44" t="s">
        <v>278</v>
      </c>
      <c r="K74" s="44" t="s">
        <v>297</v>
      </c>
      <c r="L74" s="44" t="s">
        <v>265</v>
      </c>
      <c r="M74" s="44" t="s">
        <v>284</v>
      </c>
      <c r="N74" s="78" t="s">
        <v>285</v>
      </c>
      <c r="O74" s="78">
        <v>43985</v>
      </c>
      <c r="P74" s="78" t="s">
        <v>298</v>
      </c>
      <c r="Q74" s="78" t="s">
        <v>270</v>
      </c>
      <c r="R74" s="78"/>
      <c r="S74" s="96"/>
      <c r="T74" s="96" t="s">
        <v>382</v>
      </c>
      <c r="U74" s="78"/>
      <c r="V74" s="96"/>
      <c r="W74" s="96"/>
      <c r="X74" s="96"/>
      <c r="Y74" s="78"/>
      <c r="Z74" s="56">
        <f t="shared" si="12"/>
        <v>5</v>
      </c>
      <c r="AA74" s="94">
        <v>20</v>
      </c>
      <c r="AB74" s="94"/>
      <c r="AC74" s="56"/>
      <c r="AD74" s="56"/>
      <c r="AE74" s="56"/>
      <c r="AF74" s="56"/>
      <c r="AG74" s="56">
        <v>5</v>
      </c>
      <c r="AH74" s="56"/>
      <c r="AI74">
        <v>3</v>
      </c>
      <c r="AJ74">
        <v>2</v>
      </c>
      <c r="AK74">
        <v>4</v>
      </c>
      <c r="AL74">
        <v>3</v>
      </c>
      <c r="AM74">
        <f t="shared" si="14"/>
        <v>4</v>
      </c>
      <c r="AN74" s="57" cm="1">
        <f t="array" ref="AN74">IF(OR(AJ74="0",AM74="0"),"",INDEX('[3]Oil Matrix'!$D$6:$H$10,'Master All_TRR_TS'!AM74,'Master All_TRR_TS'!AJ74))</f>
        <v>3</v>
      </c>
      <c r="AO74">
        <f t="shared" si="15"/>
        <v>1</v>
      </c>
      <c r="AP74"/>
      <c r="AQ74" s="56" t="s">
        <v>455</v>
      </c>
      <c r="AR74" s="56">
        <f>MAX(Risk_Assessment6[[#This Row],[2) Oil Leak Condition]:[3b) Oil/water separator and shut off valve]])</f>
        <v>4</v>
      </c>
      <c r="AS74" s="44" t="s">
        <v>304</v>
      </c>
      <c r="AT74" s="44" t="s">
        <v>305</v>
      </c>
      <c r="AU74" s="44" t="s">
        <v>270</v>
      </c>
      <c r="AV74" s="44" t="s">
        <v>269</v>
      </c>
      <c r="AW74" s="44" t="s">
        <v>306</v>
      </c>
      <c r="AX74" s="82" t="s">
        <v>269</v>
      </c>
      <c r="AY74" s="44" t="s">
        <v>269</v>
      </c>
      <c r="AZ74" s="81" t="s">
        <v>308</v>
      </c>
      <c r="BA74" s="44" t="s">
        <v>309</v>
      </c>
      <c r="BE74" s="81"/>
      <c r="BF74" s="81" t="s">
        <v>276</v>
      </c>
      <c r="BM74" s="56" cm="1">
        <f t="array" ref="BM74">MAX(IF(ISBLANK(AS74:BL74),"",VLOOKUP(AS74:BL74,'[3]Impact Factor'!B:D,2,FALSE)))</f>
        <v>4</v>
      </c>
      <c r="BN74" s="56" cm="1">
        <f t="array" ref="BN74">MAX(IF(ISBLANK(AS74:BL74),"",VLOOKUP(AS74:BL74,'[3]Impact Factor'!B:D,3,FALSE)))</f>
        <v>4</v>
      </c>
      <c r="BO74" s="56">
        <v>5</v>
      </c>
      <c r="BP74" s="56" t="s">
        <v>276</v>
      </c>
      <c r="BQ74" s="56">
        <v>4</v>
      </c>
      <c r="BR74" s="56" t="s">
        <v>276</v>
      </c>
      <c r="BS74" s="88">
        <v>3</v>
      </c>
      <c r="BT74" s="56" cm="1">
        <f t="array" ref="BT74">IF(SUM(BM74:BS74)=0,"N/A",_xlfn.IFS(AND((SUM(BM74:BN74)&gt;0),(SUM(BO74:BS74)&gt;0)),ROUND((($BM$3*MAX(BM74:BN74))+($BO$3*MAX(BO74:BS74))),0),AND(OR(BM74:BN74=0,ISERROR(BM74:BN74)),(SUM(BO74:BS74)&gt;0)), MAX(BO74:BS74),AND((SUM(BO74:BS74)=0),(SUM(BM74:BN74)&gt;0)),MAX(BM74:BN74)))</f>
        <v>4</v>
      </c>
      <c r="BU74" s="56" t="str" cm="1">
        <f t="array" ref="BU74">IF(OR(AR74="N/A", BT74="N/A"), "", INDEX([3]Methodology!$D$3:$H$7,'Master All_TRR_TS'!AR72,'Master All_TRR_TS'!BT72))</f>
        <v>D</v>
      </c>
      <c r="BV74" s="56" t="s">
        <v>271</v>
      </c>
      <c r="BW74" s="56" t="str">
        <f t="shared" si="13"/>
        <v>Yes</v>
      </c>
      <c r="BX74" s="56" t="s">
        <v>310</v>
      </c>
      <c r="BY74" s="92"/>
      <c r="BZ74" s="56" t="e">
        <f>IF(COUNT(AR74,BT74)=2,(IF(AND(AR74&gt;=3,#REF!&gt;=3),"Y","")),"")</f>
        <v>#REF!</v>
      </c>
      <c r="CA74" s="56" t="s">
        <v>747</v>
      </c>
      <c r="CB74" s="56"/>
      <c r="CC74" s="56" t="str">
        <f>IF(Risk_Assessment6[[#This Row],[Off-site Drainage Discharge (Y/N)]]="Yes", "Y", "")</f>
        <v/>
      </c>
      <c r="CD74" s="89" t="s">
        <v>390</v>
      </c>
      <c r="CE74" s="56"/>
      <c r="CF74" s="56"/>
      <c r="CG74" s="56"/>
      <c r="CH74" s="56"/>
      <c r="CI74" s="56"/>
      <c r="CJ74" s="56" t="s">
        <v>382</v>
      </c>
      <c r="CK74" s="56"/>
      <c r="CL74" s="56"/>
      <c r="CM74" s="56"/>
      <c r="CN74" s="58">
        <v>1</v>
      </c>
      <c r="CO74" s="58">
        <v>1</v>
      </c>
      <c r="CP74" s="105">
        <v>3</v>
      </c>
      <c r="CQ74" s="104">
        <v>4</v>
      </c>
      <c r="CR74" s="57">
        <f t="shared" si="19"/>
        <v>1</v>
      </c>
      <c r="CS74" s="56">
        <f t="shared" si="16"/>
        <v>1</v>
      </c>
      <c r="CT74" s="56">
        <v>1</v>
      </c>
      <c r="CU74" s="56">
        <v>4</v>
      </c>
      <c r="CV74" s="79">
        <f t="shared" si="17"/>
        <v>2.5</v>
      </c>
      <c r="CW74" s="56">
        <f t="shared" si="18"/>
        <v>3</v>
      </c>
      <c r="CX74" s="87" t="s">
        <v>323</v>
      </c>
      <c r="CY74" s="56" t="s">
        <v>268</v>
      </c>
      <c r="CZ74" s="78"/>
      <c r="DA74" s="78" t="s">
        <v>268</v>
      </c>
      <c r="DB74" s="78" t="s">
        <v>274</v>
      </c>
      <c r="DC74" s="56"/>
      <c r="DD74" s="78" t="s">
        <v>337</v>
      </c>
      <c r="DE74" s="78" t="s">
        <v>276</v>
      </c>
      <c r="DF74" s="78" t="s">
        <v>276</v>
      </c>
      <c r="DG74" s="78" t="s">
        <v>276</v>
      </c>
      <c r="DH74" s="78" t="s">
        <v>276</v>
      </c>
      <c r="DI74" s="78" t="s">
        <v>276</v>
      </c>
      <c r="DJ74" s="78" t="s">
        <v>276</v>
      </c>
      <c r="DK74" s="78" t="s">
        <v>276</v>
      </c>
      <c r="DL74" s="78" t="s">
        <v>276</v>
      </c>
      <c r="DM74" s="78" t="s">
        <v>276</v>
      </c>
      <c r="DN74" s="78" t="s">
        <v>276</v>
      </c>
      <c r="DO74" s="78" t="s">
        <v>270</v>
      </c>
      <c r="DP74" s="78" t="s">
        <v>276</v>
      </c>
      <c r="DQ74" s="78">
        <v>0</v>
      </c>
      <c r="DR74" s="56"/>
      <c r="DS74" s="56"/>
      <c r="DT74" s="56"/>
      <c r="DU74" s="44" t="s">
        <v>268</v>
      </c>
      <c r="DV74" s="44" t="s">
        <v>377</v>
      </c>
      <c r="DW74" s="44" t="s">
        <v>278</v>
      </c>
      <c r="DX74" s="77" t="s">
        <v>278</v>
      </c>
      <c r="DZ74" s="86"/>
      <c r="EA74" s="74"/>
      <c r="EB74" s="85"/>
      <c r="EC74" s="72"/>
      <c r="ED74" s="317"/>
      <c r="EE74" s="71"/>
      <c r="EF74" s="70"/>
      <c r="EG74" s="70"/>
      <c r="EH74" s="70"/>
      <c r="EI74" s="70"/>
      <c r="EJ74" s="70"/>
      <c r="EK74" s="70"/>
      <c r="EL74" s="70"/>
      <c r="EM74" s="70"/>
      <c r="EN74" s="69"/>
      <c r="EO74" s="69"/>
      <c r="EP74" s="69"/>
      <c r="EQ74" s="69"/>
      <c r="ER74" s="69"/>
      <c r="ES74" s="69"/>
      <c r="ET74" s="69"/>
      <c r="EU74" s="69"/>
      <c r="EV74" s="307" t="s">
        <v>1</v>
      </c>
      <c r="EW74" s="68"/>
    </row>
    <row r="75" spans="1:153" s="44" customFormat="1" x14ac:dyDescent="0.35">
      <c r="A75" s="44" t="s">
        <v>374</v>
      </c>
      <c r="B75" s="42" t="s">
        <v>748</v>
      </c>
      <c r="C75" s="44" t="s">
        <v>749</v>
      </c>
      <c r="D75" s="44" t="s">
        <v>377</v>
      </c>
      <c r="E75" s="44" t="s">
        <v>750</v>
      </c>
      <c r="F75" s="44" t="s">
        <v>269</v>
      </c>
      <c r="G75" s="44">
        <v>-37.896999999999998</v>
      </c>
      <c r="H75" s="44">
        <v>146.368694</v>
      </c>
      <c r="I75" s="44" t="s">
        <v>278</v>
      </c>
      <c r="J75" s="44" t="s">
        <v>278</v>
      </c>
      <c r="K75" s="44" t="s">
        <v>278</v>
      </c>
      <c r="L75" s="44" t="s">
        <v>278</v>
      </c>
      <c r="M75" s="44" t="s">
        <v>545</v>
      </c>
      <c r="N75" s="78" t="s">
        <v>285</v>
      </c>
      <c r="O75" s="78">
        <v>44211</v>
      </c>
      <c r="P75" s="78" t="s">
        <v>371</v>
      </c>
      <c r="Q75" s="78" t="s">
        <v>270</v>
      </c>
      <c r="R75" s="78"/>
      <c r="S75" s="96"/>
      <c r="T75" s="96"/>
      <c r="U75" s="78"/>
      <c r="V75" s="96"/>
      <c r="W75" s="96"/>
      <c r="X75" s="96"/>
      <c r="Y75" s="78"/>
      <c r="Z75" s="56">
        <f t="shared" si="12"/>
        <v>2</v>
      </c>
      <c r="AA75" s="94"/>
      <c r="AB75" s="94"/>
      <c r="AC75" s="56"/>
      <c r="AD75" s="56"/>
      <c r="AE75" s="56"/>
      <c r="AF75" s="56"/>
      <c r="AG75" s="56">
        <v>2</v>
      </c>
      <c r="AH75" s="56" t="s">
        <v>161</v>
      </c>
      <c r="AI75">
        <v>1</v>
      </c>
      <c r="AJ75">
        <v>1</v>
      </c>
      <c r="AK75">
        <v>4</v>
      </c>
      <c r="AL75">
        <v>5</v>
      </c>
      <c r="AM75">
        <f t="shared" si="14"/>
        <v>5</v>
      </c>
      <c r="AN75" s="57" cm="1">
        <f t="array" ref="AN75">IF(OR(AJ75="0",AM75="0"),"",INDEX('[3]Oil Matrix'!$D$6:$H$10,'Master All_TRR_TS'!AM75,'Master All_TRR_TS'!AJ75))</f>
        <v>3</v>
      </c>
      <c r="AO75">
        <f t="shared" si="15"/>
        <v>1</v>
      </c>
      <c r="AP75"/>
      <c r="AQ75" s="56" t="s">
        <v>751</v>
      </c>
      <c r="AR75" s="56">
        <f>MAX(Risk_Assessment6[[#This Row],[2) Oil Leak Condition]:[3b) Oil/water separator and shut off valve]])</f>
        <v>5</v>
      </c>
      <c r="AS75" s="44" t="s">
        <v>269</v>
      </c>
      <c r="AT75" s="82" t="s">
        <v>269</v>
      </c>
      <c r="AU75" s="44" t="s">
        <v>270</v>
      </c>
      <c r="AV75" s="44" t="s">
        <v>269</v>
      </c>
      <c r="AW75" s="44" t="s">
        <v>269</v>
      </c>
      <c r="AX75" s="82" t="s">
        <v>269</v>
      </c>
      <c r="AY75" s="44" t="s">
        <v>269</v>
      </c>
      <c r="AZ75" s="81" t="s">
        <v>269</v>
      </c>
      <c r="BA75" s="44" t="s">
        <v>269</v>
      </c>
      <c r="BE75" s="81"/>
      <c r="BF75" s="81" t="s">
        <v>276</v>
      </c>
      <c r="BM75" s="56" cm="1">
        <f t="array" ref="BM75">MAX(IF(ISBLANK(AS75:BL75),"",VLOOKUP(AS75:BL75,'[3]Impact Factor'!B:D,2,FALSE)))</f>
        <v>2</v>
      </c>
      <c r="BN75" s="56" cm="1">
        <f t="array" ref="BN75">MAX(IF(ISBLANK(AS75:BL75),"",VLOOKUP(AS75:BL75,'[3]Impact Factor'!B:D,3,FALSE)))</f>
        <v>2</v>
      </c>
      <c r="BO75" s="56">
        <v>4</v>
      </c>
      <c r="BP75" s="56"/>
      <c r="BQ75" s="56"/>
      <c r="BR75" s="56"/>
      <c r="BS75" s="80">
        <v>4</v>
      </c>
      <c r="BT75" s="56" cm="1">
        <f t="array" ref="BT75">IF(SUM(BM75:BS75)=0,"N/A",_xlfn.IFS(AND((SUM(BM75:BN75)&gt;0),(SUM(BO75:BS75)&gt;0)),ROUND((($BM$3*MAX(BM75:BN75))+($BO$3*MAX(BO75:BS75))),0),AND(OR(BM75:BN75=0,ISERROR(BM75:BN75)),(SUM(BO75:BS75)&gt;0)), MAX(BO75:BS75),AND((SUM(BO75:BS75)=0),(SUM(BM75:BN75)&gt;0)),MAX(BM75:BN75)))</f>
        <v>2</v>
      </c>
      <c r="BU75" s="56" t="str" cm="1">
        <f t="array" ref="BU75">IF(OR(AR75="N/A", BT75="N/A"), "", INDEX([3]Methodology!$D$3:$H$7,'Master All_TRR_TS'!AR92,'Master All_TRR_TS'!BT92))</f>
        <v>C</v>
      </c>
      <c r="BV75" s="56" t="s">
        <v>352</v>
      </c>
      <c r="BW75" s="56" t="str">
        <f t="shared" si="13"/>
        <v>No</v>
      </c>
      <c r="BX75" s="56"/>
      <c r="BY75" s="56"/>
      <c r="BZ75" s="56" t="e">
        <f>IF(COUNT(AR75,BT75)=2,(IF(AND(AR75&gt;=3,#REF!&gt;=3),"Y","")),"")</f>
        <v>#REF!</v>
      </c>
      <c r="CA75" s="56"/>
      <c r="CB75" s="56" t="str">
        <f>IF(Risk_Assessment6[[#This Row],[Stockpiles]]="Spoil / Waste", "Y", "")</f>
        <v/>
      </c>
      <c r="CC75" s="56" t="str">
        <f>IF(Risk_Assessment6[[#This Row],[Off-site Drainage Discharge (Y/N)]]="Yes", "Y", "")</f>
        <v/>
      </c>
      <c r="CD75" s="56"/>
      <c r="CE75" s="56"/>
      <c r="CF75" s="56"/>
      <c r="CG75" s="56"/>
      <c r="CH75" s="56"/>
      <c r="CI75" s="56"/>
      <c r="CJ75" s="56"/>
      <c r="CK75" s="56"/>
      <c r="CL75" s="56"/>
      <c r="CM75" s="56"/>
      <c r="CN75" s="58">
        <v>1</v>
      </c>
      <c r="CO75" s="58">
        <v>1</v>
      </c>
      <c r="CP75" s="58">
        <v>1</v>
      </c>
      <c r="CQ75" s="58">
        <v>1</v>
      </c>
      <c r="CR75" s="57">
        <f t="shared" si="19"/>
        <v>1</v>
      </c>
      <c r="CS75" s="56">
        <f t="shared" si="16"/>
        <v>1</v>
      </c>
      <c r="CT75" s="56">
        <v>1</v>
      </c>
      <c r="CU75" s="56">
        <v>1</v>
      </c>
      <c r="CV75" s="79">
        <f t="shared" si="17"/>
        <v>1</v>
      </c>
      <c r="CW75" s="56">
        <f t="shared" si="18"/>
        <v>1</v>
      </c>
      <c r="CX75" s="87" t="s">
        <v>272</v>
      </c>
      <c r="CY75" s="56" t="s">
        <v>268</v>
      </c>
      <c r="CZ75" s="78"/>
      <c r="DA75" s="78" t="s">
        <v>268</v>
      </c>
      <c r="DB75" s="78" t="s">
        <v>274</v>
      </c>
      <c r="DC75" s="56"/>
      <c r="DD75" s="78" t="s">
        <v>337</v>
      </c>
      <c r="DE75" s="78" t="s">
        <v>276</v>
      </c>
      <c r="DF75" s="78" t="s">
        <v>276</v>
      </c>
      <c r="DG75" s="78" t="s">
        <v>276</v>
      </c>
      <c r="DH75" s="78" t="s">
        <v>276</v>
      </c>
      <c r="DI75" s="78" t="s">
        <v>276</v>
      </c>
      <c r="DJ75" s="78" t="s">
        <v>276</v>
      </c>
      <c r="DK75" s="78" t="s">
        <v>276</v>
      </c>
      <c r="DL75" s="78" t="s">
        <v>276</v>
      </c>
      <c r="DM75" s="78" t="s">
        <v>276</v>
      </c>
      <c r="DN75" s="78" t="s">
        <v>276</v>
      </c>
      <c r="DO75" s="78" t="s">
        <v>270</v>
      </c>
      <c r="DP75" s="78" t="s">
        <v>276</v>
      </c>
      <c r="DQ75" s="78">
        <v>0</v>
      </c>
      <c r="DR75" s="56"/>
      <c r="DS75" s="56"/>
      <c r="DT75" s="56"/>
      <c r="DU75" s="44" t="s">
        <v>268</v>
      </c>
      <c r="DV75" s="44" t="s">
        <v>277</v>
      </c>
      <c r="DW75" s="44" t="s">
        <v>278</v>
      </c>
      <c r="DX75" s="77" t="s">
        <v>278</v>
      </c>
      <c r="DZ75" s="86"/>
      <c r="EA75" s="74"/>
      <c r="EB75" s="85"/>
      <c r="EC75" s="72"/>
      <c r="ED75" s="317"/>
      <c r="EE75" s="71"/>
      <c r="EF75" s="70"/>
      <c r="EG75" s="70"/>
      <c r="EH75" s="70"/>
      <c r="EI75" s="70"/>
      <c r="EJ75" s="70"/>
      <c r="EK75" s="70"/>
      <c r="EL75" s="70"/>
      <c r="EM75" s="70"/>
      <c r="EN75" s="69"/>
      <c r="EO75" s="69"/>
      <c r="EP75" s="69"/>
      <c r="EQ75" s="69"/>
      <c r="ER75" s="69"/>
      <c r="ES75" s="69"/>
      <c r="ET75" s="69"/>
      <c r="EU75" s="69"/>
      <c r="EV75" s="307" t="s">
        <v>1</v>
      </c>
      <c r="EW75" s="68"/>
    </row>
    <row r="76" spans="1:153" s="44" customFormat="1" x14ac:dyDescent="0.35">
      <c r="A76" s="44" t="s">
        <v>366</v>
      </c>
      <c r="B76" s="42" t="s">
        <v>752</v>
      </c>
      <c r="C76" s="44" t="s">
        <v>753</v>
      </c>
      <c r="E76" s="44" t="s">
        <v>754</v>
      </c>
      <c r="F76" s="82" t="s">
        <v>755</v>
      </c>
      <c r="G76" s="44">
        <v>-37.769998000000001</v>
      </c>
      <c r="H76" s="44">
        <v>145.29401899999999</v>
      </c>
      <c r="I76" s="44" t="s">
        <v>278</v>
      </c>
      <c r="J76" s="44" t="s">
        <v>278</v>
      </c>
      <c r="K76" s="82" t="s">
        <v>264</v>
      </c>
      <c r="L76" s="82" t="s">
        <v>265</v>
      </c>
      <c r="M76" s="44" t="s">
        <v>756</v>
      </c>
      <c r="N76" s="78" t="s">
        <v>267</v>
      </c>
      <c r="O76" s="78"/>
      <c r="P76" s="78"/>
      <c r="Q76" s="78" t="s">
        <v>268</v>
      </c>
      <c r="R76" s="78"/>
      <c r="S76" s="96"/>
      <c r="T76" s="96"/>
      <c r="U76" s="78"/>
      <c r="V76" s="96"/>
      <c r="W76" s="96"/>
      <c r="X76" s="96"/>
      <c r="Y76" s="78"/>
      <c r="Z76" s="56">
        <f t="shared" si="12"/>
        <v>1</v>
      </c>
      <c r="AA76" s="94"/>
      <c r="AB76" s="94"/>
      <c r="AC76" s="56"/>
      <c r="AD76" s="56"/>
      <c r="AE76" s="56"/>
      <c r="AF76" s="56"/>
      <c r="AG76" s="56">
        <v>2</v>
      </c>
      <c r="AH76" s="56"/>
      <c r="AI76" t="s">
        <v>757</v>
      </c>
      <c r="AJ76">
        <v>1</v>
      </c>
      <c r="AK76">
        <v>4</v>
      </c>
      <c r="AL76">
        <v>5</v>
      </c>
      <c r="AM76">
        <f t="shared" si="14"/>
        <v>5</v>
      </c>
      <c r="AN76" s="57" cm="1">
        <f t="array" ref="AN76">IF(OR(AJ76="0",AM76="0"),"",INDEX('[3]Oil Matrix'!$D$6:$H$10,'Master All_TRR_TS'!AM76,'Master All_TRR_TS'!AJ76))</f>
        <v>3</v>
      </c>
      <c r="AO76">
        <f t="shared" si="15"/>
        <v>1</v>
      </c>
      <c r="AP76"/>
      <c r="AQ76" s="56"/>
      <c r="AR76" s="56">
        <f>MAX(Risk_Assessment6[[#This Row],[2) Oil Leak Condition]:[3b) Oil/water separator and shut off valve]])</f>
        <v>5</v>
      </c>
      <c r="AS76" s="44" t="s">
        <v>269</v>
      </c>
      <c r="AT76" s="82"/>
      <c r="AU76" s="82"/>
      <c r="AV76" s="82"/>
      <c r="AW76" s="82"/>
      <c r="AX76" s="82"/>
      <c r="AY76" s="82"/>
      <c r="AZ76" s="81"/>
      <c r="BA76" s="82"/>
      <c r="BB76" s="82"/>
      <c r="BC76" s="82"/>
      <c r="BD76" s="82"/>
      <c r="BE76" s="81"/>
      <c r="BF76" s="81" t="s">
        <v>270</v>
      </c>
      <c r="BG76" s="82"/>
      <c r="BH76" s="82"/>
      <c r="BI76" s="82"/>
      <c r="BJ76" s="82"/>
      <c r="BK76" s="82"/>
      <c r="BL76" s="82"/>
      <c r="BM76" s="56" cm="1">
        <f t="array" ref="BM76">MAX(IF(ISBLANK(AS76:BL76),"",VLOOKUP(AS76:BL76,'[3]Impact Factor'!B:D,2,FALSE)))</f>
        <v>2</v>
      </c>
      <c r="BN76" s="56" cm="1">
        <f t="array" ref="BN76">MAX(IF(ISBLANK(AS76:BL76),"",VLOOKUP(AS76:BL76,'[3]Impact Factor'!B:D,3,FALSE)))</f>
        <v>2</v>
      </c>
      <c r="BO76" s="56"/>
      <c r="BP76" s="56"/>
      <c r="BQ76" s="56"/>
      <c r="BR76" s="56"/>
      <c r="BS76" s="80"/>
      <c r="BT76" s="56" cm="1">
        <f t="array" ref="BT76">IF(SUM(BM76:BS76)=0,"N/A",_xlfn.IFS(AND((SUM(BM76:BN76)&gt;0),(SUM(BO76:BS76)&gt;0)),ROUND((($BM$3*MAX(BM76:BN76))+($BO$3*MAX(BO76:BS76))),0),AND(OR(BM76:BN76=0,ISERROR(BM76:BN76)),(SUM(BO76:BS76)&gt;0)), MAX(BO76:BS76),AND((SUM(BO76:BS76)=0),(SUM(BM76:BN76)&gt;0)),MAX(BM76:BN76)))</f>
        <v>2</v>
      </c>
      <c r="BU76" s="56" t="str" cm="1">
        <f t="array" ref="BU76">IF(OR(AR76="N/A", BT76="N/A"), "", INDEX([3]Methodology!$D$3:$H$7,'Master All_TRR_TS'!AR181,'Master All_TRR_TS'!BT181))</f>
        <v>B</v>
      </c>
      <c r="BV76" s="56" t="s">
        <v>271</v>
      </c>
      <c r="BW76" s="56" t="str">
        <f t="shared" si="13"/>
        <v>No</v>
      </c>
      <c r="BX76" s="56"/>
      <c r="BY76" s="56"/>
      <c r="BZ76" s="56" t="e">
        <f>IF(COUNT(AR76,BT76)=2,(IF(AND(AR76&gt;=3,#REF!&gt;=3),"Y","")),"")</f>
        <v>#REF!</v>
      </c>
      <c r="CA76" s="56"/>
      <c r="CB76" s="56" t="str">
        <f>IF(Risk_Assessment6[[#This Row],[Stockpiles]]="Spoil / Waste", "Y", "")</f>
        <v/>
      </c>
      <c r="CC76" s="56" t="str">
        <f>IF(Risk_Assessment6[[#This Row],[Off-site Drainage Discharge (Y/N)]]="Yes", "Y", "")</f>
        <v/>
      </c>
      <c r="CD76" s="56"/>
      <c r="CE76" s="56"/>
      <c r="CF76" s="56"/>
      <c r="CG76" s="56"/>
      <c r="CH76" s="56"/>
      <c r="CI76" s="56"/>
      <c r="CJ76" s="56"/>
      <c r="CK76" s="56"/>
      <c r="CL76" s="56"/>
      <c r="CM76" s="56"/>
      <c r="CN76" s="58">
        <v>1</v>
      </c>
      <c r="CO76" s="58">
        <v>1</v>
      </c>
      <c r="CP76" s="58">
        <v>1</v>
      </c>
      <c r="CQ76" s="58">
        <v>1</v>
      </c>
      <c r="CR76" s="57">
        <f t="shared" si="19"/>
        <v>1</v>
      </c>
      <c r="CS76" s="56">
        <f t="shared" si="16"/>
        <v>1</v>
      </c>
      <c r="CT76" s="56">
        <v>3</v>
      </c>
      <c r="CU76" s="56">
        <v>1</v>
      </c>
      <c r="CV76" s="79">
        <f t="shared" si="17"/>
        <v>2</v>
      </c>
      <c r="CW76" s="56">
        <f t="shared" si="18"/>
        <v>2</v>
      </c>
      <c r="CX76" s="87" t="s">
        <v>289</v>
      </c>
      <c r="CY76" s="56" t="s">
        <v>268</v>
      </c>
      <c r="CZ76" s="78" t="s">
        <v>758</v>
      </c>
      <c r="DA76" s="78" t="s">
        <v>268</v>
      </c>
      <c r="DB76" s="78" t="s">
        <v>274</v>
      </c>
      <c r="DC76" s="56"/>
      <c r="DD76" s="78" t="s">
        <v>337</v>
      </c>
      <c r="DE76" s="78" t="s">
        <v>276</v>
      </c>
      <c r="DF76" s="78" t="s">
        <v>276</v>
      </c>
      <c r="DG76" s="78" t="s">
        <v>276</v>
      </c>
      <c r="DH76" s="78" t="s">
        <v>276</v>
      </c>
      <c r="DI76" s="78" t="s">
        <v>276</v>
      </c>
      <c r="DJ76" s="78" t="s">
        <v>276</v>
      </c>
      <c r="DK76" s="78" t="s">
        <v>276</v>
      </c>
      <c r="DL76" s="78" t="s">
        <v>276</v>
      </c>
      <c r="DM76" s="78" t="s">
        <v>276</v>
      </c>
      <c r="DN76" s="78" t="s">
        <v>276</v>
      </c>
      <c r="DO76" s="78" t="s">
        <v>270</v>
      </c>
      <c r="DP76" s="78" t="s">
        <v>276</v>
      </c>
      <c r="DQ76" s="78">
        <v>0</v>
      </c>
      <c r="DR76" s="56"/>
      <c r="DS76" s="56"/>
      <c r="DT76" s="56"/>
      <c r="DU76" s="44" t="s">
        <v>268</v>
      </c>
      <c r="DV76" s="44" t="s">
        <v>277</v>
      </c>
      <c r="DW76" s="44" t="s">
        <v>607</v>
      </c>
      <c r="DX76" s="77" t="s">
        <v>352</v>
      </c>
      <c r="DZ76" s="86"/>
      <c r="EA76" s="74"/>
      <c r="EB76" s="85"/>
      <c r="EC76" s="72"/>
      <c r="ED76" s="317"/>
      <c r="EE76" s="71"/>
      <c r="EF76" s="70"/>
      <c r="EG76" s="70"/>
      <c r="EH76" s="70"/>
      <c r="EI76" s="70"/>
      <c r="EJ76" s="70"/>
      <c r="EK76" s="70"/>
      <c r="EL76" s="70"/>
      <c r="EM76" s="70"/>
      <c r="EN76" s="69"/>
      <c r="EO76" s="69"/>
      <c r="EP76" s="69"/>
      <c r="EQ76" s="69"/>
      <c r="ER76" s="69"/>
      <c r="ES76" s="69"/>
      <c r="ET76" s="69"/>
      <c r="EU76" s="69"/>
      <c r="EV76" s="307" t="s">
        <v>1</v>
      </c>
      <c r="EW76" s="68"/>
    </row>
    <row r="77" spans="1:153" s="44" customFormat="1" x14ac:dyDescent="0.35">
      <c r="A77" s="44" t="s">
        <v>374</v>
      </c>
      <c r="B77" s="42" t="s">
        <v>759</v>
      </c>
      <c r="C77" s="44" t="s">
        <v>760</v>
      </c>
      <c r="D77" s="44" t="s">
        <v>294</v>
      </c>
      <c r="E77" s="44" t="s">
        <v>761</v>
      </c>
      <c r="F77" s="44" t="s">
        <v>762</v>
      </c>
      <c r="G77" s="44">
        <v>-37.893166999999998</v>
      </c>
      <c r="H77" s="44">
        <v>145.292417</v>
      </c>
      <c r="I77" s="44" t="s">
        <v>278</v>
      </c>
      <c r="J77" s="44" t="s">
        <v>278</v>
      </c>
      <c r="K77" s="44" t="s">
        <v>297</v>
      </c>
      <c r="L77" s="44" t="s">
        <v>265</v>
      </c>
      <c r="M77" s="44" t="s">
        <v>284</v>
      </c>
      <c r="N77" s="78" t="s">
        <v>285</v>
      </c>
      <c r="O77" s="78">
        <v>43976</v>
      </c>
      <c r="P77" s="78" t="s">
        <v>298</v>
      </c>
      <c r="Q77" s="78" t="s">
        <v>270</v>
      </c>
      <c r="R77" s="78"/>
      <c r="S77" s="96"/>
      <c r="T77" s="96"/>
      <c r="U77" s="78"/>
      <c r="V77" s="96"/>
      <c r="W77" s="96"/>
      <c r="X77" s="96"/>
      <c r="Y77" s="78"/>
      <c r="Z77" s="56">
        <f t="shared" si="12"/>
        <v>2</v>
      </c>
      <c r="AA77" s="94">
        <v>15</v>
      </c>
      <c r="AB77" s="94"/>
      <c r="AC77" s="56"/>
      <c r="AD77" s="56"/>
      <c r="AE77" s="56"/>
      <c r="AF77" s="56"/>
      <c r="AG77" s="56">
        <v>5</v>
      </c>
      <c r="AH77" s="56"/>
      <c r="AI77">
        <v>2</v>
      </c>
      <c r="AJ77">
        <v>1</v>
      </c>
      <c r="AK77">
        <v>4</v>
      </c>
      <c r="AL77">
        <v>3</v>
      </c>
      <c r="AM77">
        <f t="shared" si="14"/>
        <v>4</v>
      </c>
      <c r="AN77" s="57" cm="1">
        <f t="array" ref="AN77">IF(OR(AJ77="0",AM77="0"),"",INDEX('[3]Oil Matrix'!$D$6:$H$10,'Master All_TRR_TS'!AM77,'Master All_TRR_TS'!AJ77))</f>
        <v>2</v>
      </c>
      <c r="AO77">
        <f t="shared" si="15"/>
        <v>1</v>
      </c>
      <c r="AP77"/>
      <c r="AQ77" s="56" t="s">
        <v>455</v>
      </c>
      <c r="AR77" s="56">
        <f>MAX(Risk_Assessment6[[#This Row],[2) Oil Leak Condition]:[3b) Oil/water separator and shut off valve]])</f>
        <v>4</v>
      </c>
      <c r="AS77" s="44" t="s">
        <v>304</v>
      </c>
      <c r="AT77" s="44" t="s">
        <v>305</v>
      </c>
      <c r="AU77" s="44" t="s">
        <v>270</v>
      </c>
      <c r="AV77" s="44" t="s">
        <v>269</v>
      </c>
      <c r="AW77" s="44" t="s">
        <v>306</v>
      </c>
      <c r="AX77" s="82" t="s">
        <v>269</v>
      </c>
      <c r="AZ77" s="81" t="s">
        <v>269</v>
      </c>
      <c r="BE77" s="81"/>
      <c r="BF77" s="81" t="s">
        <v>276</v>
      </c>
      <c r="BM77" s="56" cm="1">
        <f t="array" ref="BM77">MAX(IF(ISBLANK(AS77:BL77),"",VLOOKUP(AS77:BL77,'[3]Impact Factor'!B:D,2,FALSE)))</f>
        <v>4</v>
      </c>
      <c r="BN77" s="56" cm="1">
        <f t="array" ref="BN77">MAX(IF(ISBLANK(AS77:BL77),"",VLOOKUP(AS77:BL77,'[3]Impact Factor'!B:D,3,FALSE)))</f>
        <v>4</v>
      </c>
      <c r="BO77" s="56">
        <v>5</v>
      </c>
      <c r="BP77" s="56"/>
      <c r="BQ77" s="56"/>
      <c r="BR77" s="56"/>
      <c r="BS77" s="80">
        <v>2</v>
      </c>
      <c r="BT77" s="56" cm="1">
        <f t="array" ref="BT77">IF(SUM(BM77:BS77)=0,"N/A",_xlfn.IFS(AND((SUM(BM77:BN77)&gt;0),(SUM(BO77:BS77)&gt;0)),ROUND((($BM$3*MAX(BM77:BN77))+($BO$3*MAX(BO77:BS77))),0),AND(OR(BM77:BN77=0,ISERROR(BM77:BN77)),(SUM(BO77:BS77)&gt;0)), MAX(BO77:BS77),AND((SUM(BO77:BS77)=0),(SUM(BM77:BN77)&gt;0)),MAX(BM77:BN77)))</f>
        <v>4</v>
      </c>
      <c r="BU77" s="56" t="str" cm="1">
        <f t="array" ref="BU77">IF(OR(AR77="N/A", BT77="N/A"), "", INDEX([3]Methodology!$D$3:$H$7,'Master All_TRR_TS'!AR41,'Master All_TRR_TS'!BT41))</f>
        <v>B</v>
      </c>
      <c r="BV77" s="56" t="s">
        <v>404</v>
      </c>
      <c r="BW77" s="56" t="str">
        <f t="shared" si="13"/>
        <v>Yes</v>
      </c>
      <c r="BX77" s="56"/>
      <c r="BY77" s="56"/>
      <c r="BZ77" s="56" t="e">
        <f>IF(COUNT(AR77,BT77)=2,(IF(AND(AR77&gt;=3,#REF!&gt;=3),"Y","")),"")</f>
        <v>#REF!</v>
      </c>
      <c r="CA77" s="56"/>
      <c r="CB77" s="56" t="str">
        <f>IF(Risk_Assessment6[[#This Row],[Stockpiles]]="Spoil / Waste", "Y", "")</f>
        <v/>
      </c>
      <c r="CC77" s="56" t="str">
        <f>IF(Risk_Assessment6[[#This Row],[Off-site Drainage Discharge (Y/N)]]="Yes", "Y", "")</f>
        <v/>
      </c>
      <c r="CD77" s="56"/>
      <c r="CE77" s="56" t="s">
        <v>270</v>
      </c>
      <c r="CF77" s="56" t="s">
        <v>433</v>
      </c>
      <c r="CG77" s="56"/>
      <c r="CH77" s="56"/>
      <c r="CI77" s="56"/>
      <c r="CJ77" s="56"/>
      <c r="CK77" s="56"/>
      <c r="CL77" s="56"/>
      <c r="CM77" s="56"/>
      <c r="CN77" s="58">
        <v>1</v>
      </c>
      <c r="CO77" s="58">
        <v>1</v>
      </c>
      <c r="CP77" s="58">
        <v>1</v>
      </c>
      <c r="CQ77" s="58">
        <v>1</v>
      </c>
      <c r="CR77" s="57">
        <f t="shared" si="19"/>
        <v>1</v>
      </c>
      <c r="CS77" s="56">
        <f t="shared" si="16"/>
        <v>1</v>
      </c>
      <c r="CT77" s="56">
        <v>1</v>
      </c>
      <c r="CU77" s="56">
        <v>1</v>
      </c>
      <c r="CV77" s="79">
        <f t="shared" si="17"/>
        <v>1</v>
      </c>
      <c r="CW77" s="56">
        <f t="shared" si="18"/>
        <v>1</v>
      </c>
      <c r="CX77" s="87" t="s">
        <v>272</v>
      </c>
      <c r="CY77" s="56" t="s">
        <v>268</v>
      </c>
      <c r="CZ77" s="78"/>
      <c r="DA77" s="78" t="s">
        <v>268</v>
      </c>
      <c r="DB77" s="78" t="s">
        <v>274</v>
      </c>
      <c r="DC77" s="56"/>
      <c r="DD77" s="78" t="s">
        <v>337</v>
      </c>
      <c r="DE77" s="78" t="s">
        <v>276</v>
      </c>
      <c r="DF77" s="78" t="s">
        <v>276</v>
      </c>
      <c r="DG77" s="78" t="s">
        <v>276</v>
      </c>
      <c r="DH77" s="78" t="s">
        <v>276</v>
      </c>
      <c r="DI77" s="78" t="s">
        <v>276</v>
      </c>
      <c r="DJ77" s="78" t="s">
        <v>276</v>
      </c>
      <c r="DK77" s="78" t="s">
        <v>276</v>
      </c>
      <c r="DL77" s="78" t="s">
        <v>276</v>
      </c>
      <c r="DM77" s="78" t="s">
        <v>276</v>
      </c>
      <c r="DN77" s="78" t="s">
        <v>276</v>
      </c>
      <c r="DO77" s="78" t="s">
        <v>270</v>
      </c>
      <c r="DP77" s="78" t="s">
        <v>276</v>
      </c>
      <c r="DQ77" s="78">
        <v>0</v>
      </c>
      <c r="DR77" s="56"/>
      <c r="DS77" s="56"/>
      <c r="DT77" s="56"/>
      <c r="DU77" s="44" t="s">
        <v>268</v>
      </c>
      <c r="DV77" s="44" t="s">
        <v>277</v>
      </c>
      <c r="DW77" s="44" t="s">
        <v>607</v>
      </c>
      <c r="DX77" s="77" t="s">
        <v>352</v>
      </c>
      <c r="DZ77" s="86"/>
      <c r="EA77" s="74"/>
      <c r="EB77" s="85"/>
      <c r="EC77" s="72"/>
      <c r="ED77" s="317"/>
      <c r="EE77" s="71"/>
      <c r="EF77" s="70"/>
      <c r="EG77" s="70"/>
      <c r="EH77" s="70"/>
      <c r="EI77" s="70"/>
      <c r="EJ77" s="70"/>
      <c r="EK77" s="70"/>
      <c r="EL77" s="70"/>
      <c r="EM77" s="70"/>
      <c r="EN77" s="69"/>
      <c r="EO77" s="69"/>
      <c r="EP77" s="69"/>
      <c r="EQ77" s="69"/>
      <c r="ER77" s="69"/>
      <c r="ES77" s="69"/>
      <c r="ET77" s="69"/>
      <c r="EU77" s="69"/>
      <c r="EV77" s="307" t="s">
        <v>1</v>
      </c>
      <c r="EW77" s="68"/>
    </row>
    <row r="78" spans="1:153" s="44" customFormat="1" ht="188.5" x14ac:dyDescent="0.35">
      <c r="A78" s="44" t="s">
        <v>291</v>
      </c>
      <c r="B78" s="44" t="s">
        <v>763</v>
      </c>
      <c r="C78" s="44" t="s">
        <v>764</v>
      </c>
      <c r="D78" s="44" t="s">
        <v>294</v>
      </c>
      <c r="E78" s="44" t="s">
        <v>765</v>
      </c>
      <c r="F78" s="44" t="s">
        <v>766</v>
      </c>
      <c r="G78" s="44">
        <v>-37.824806000000002</v>
      </c>
      <c r="H78" s="44">
        <v>144.92938899999999</v>
      </c>
      <c r="I78" s="44" t="s">
        <v>278</v>
      </c>
      <c r="J78" s="44" t="s">
        <v>278</v>
      </c>
      <c r="K78" s="44" t="s">
        <v>264</v>
      </c>
      <c r="L78" s="44" t="s">
        <v>265</v>
      </c>
      <c r="M78" s="78">
        <v>43973</v>
      </c>
      <c r="N78" s="78" t="s">
        <v>285</v>
      </c>
      <c r="O78" s="78">
        <v>43973</v>
      </c>
      <c r="P78" s="78" t="s">
        <v>298</v>
      </c>
      <c r="Q78" s="78" t="s">
        <v>270</v>
      </c>
      <c r="R78" s="78" t="s">
        <v>526</v>
      </c>
      <c r="S78" s="96"/>
      <c r="T78" s="96" t="s">
        <v>299</v>
      </c>
      <c r="U78" s="78"/>
      <c r="V78" s="96"/>
      <c r="W78" s="114" t="s">
        <v>767</v>
      </c>
      <c r="X78" s="96" t="s">
        <v>300</v>
      </c>
      <c r="Y78" s="95">
        <v>44927</v>
      </c>
      <c r="Z78" s="56">
        <f t="shared" si="12"/>
        <v>5</v>
      </c>
      <c r="AA78" s="94">
        <v>5</v>
      </c>
      <c r="AB78" s="94" t="s">
        <v>768</v>
      </c>
      <c r="AC78" s="56">
        <v>5</v>
      </c>
      <c r="AD78" s="56">
        <v>5</v>
      </c>
      <c r="AE78" s="56" t="s">
        <v>769</v>
      </c>
      <c r="AF78" s="117" t="s">
        <v>302</v>
      </c>
      <c r="AG78" s="56">
        <v>5</v>
      </c>
      <c r="AH78" s="145" t="s">
        <v>770</v>
      </c>
      <c r="AI78" s="111">
        <v>3</v>
      </c>
      <c r="AJ78" s="111">
        <v>3</v>
      </c>
      <c r="AK78">
        <v>1</v>
      </c>
      <c r="AL78">
        <v>1</v>
      </c>
      <c r="AM78">
        <f t="shared" si="14"/>
        <v>1</v>
      </c>
      <c r="AN78" s="57" cm="1">
        <f t="array" ref="AN78">IF(OR(AJ78="0",AM78="0"),"",INDEX('[3]Oil Matrix'!$D$6:$H$10,'Master All_TRR_TS'!AM78,'Master All_TRR_TS'!AJ78))</f>
        <v>2</v>
      </c>
      <c r="AO78">
        <f t="shared" si="15"/>
        <v>1</v>
      </c>
      <c r="AP78"/>
      <c r="AQ78" s="93" t="s">
        <v>303</v>
      </c>
      <c r="AR78" s="56">
        <f>MAX(Risk_Assessment6[[#This Row],[2) Oil Leak Condition]:[3b) Oil/water separator and shut off valve]])</f>
        <v>3</v>
      </c>
      <c r="AS78" s="44" t="s">
        <v>304</v>
      </c>
      <c r="AT78" s="44" t="s">
        <v>305</v>
      </c>
      <c r="AU78" s="44" t="s">
        <v>270</v>
      </c>
      <c r="AV78" s="44" t="s">
        <v>771</v>
      </c>
      <c r="AW78" s="44" t="s">
        <v>306</v>
      </c>
      <c r="AX78" s="82" t="s">
        <v>288</v>
      </c>
      <c r="AY78" s="44" t="s">
        <v>307</v>
      </c>
      <c r="AZ78" s="81" t="s">
        <v>308</v>
      </c>
      <c r="BA78" s="44" t="s">
        <v>309</v>
      </c>
      <c r="BB78" s="119" t="s">
        <v>270</v>
      </c>
      <c r="BD78" s="44" t="s">
        <v>533</v>
      </c>
      <c r="BE78" s="81"/>
      <c r="BF78" s="81" t="s">
        <v>276</v>
      </c>
      <c r="BM78" s="92">
        <v>3</v>
      </c>
      <c r="BN78" s="56" cm="1">
        <f t="array" ref="BN78">MAX(IF(ISBLANK(AS78:BL78),"",VLOOKUP(AS78:BL78,'[3]Impact Factor'!B:D,3,FALSE)))</f>
        <v>5</v>
      </c>
      <c r="BO78" s="92">
        <v>2</v>
      </c>
      <c r="BP78" s="56" t="s">
        <v>270</v>
      </c>
      <c r="BQ78" s="56">
        <v>1</v>
      </c>
      <c r="BR78" s="92" t="s">
        <v>270</v>
      </c>
      <c r="BS78" s="56">
        <v>4</v>
      </c>
      <c r="BT78" s="56" cm="1">
        <f t="array" ref="BT78">IF(SUM(BM78:BS78)=0,"N/A",_xlfn.IFS(AND((SUM(BM78:BN78)&gt;0),(SUM(BO78:BS78)&gt;0)),ROUND((($BM$3*MAX(BM78:BN78))+($BO$3*MAX(BO78:BS78))),0),AND(OR(BM78:BN78=0,ISERROR(BM78:BN78)),(SUM(BO78:BS78)&gt;0)), MAX(BO78:BS78),AND((SUM(BO78:BS78)=0),(SUM(BM78:BN78)&gt;0)),MAX(BM78:BN78)))</f>
        <v>5</v>
      </c>
      <c r="BU78" s="56" t="str" cm="1">
        <f t="array" ref="BU78">IF(OR(AR78="N/A", BT78="N/A"), "", INDEX([3]Methodology!$D$3:$H$7,'Master All_TRR_TS'!AR73,'Master All_TRR_TS'!BT73))</f>
        <v>C</v>
      </c>
      <c r="BV78" s="56" t="s">
        <v>404</v>
      </c>
      <c r="BW78" s="56" t="str">
        <f t="shared" si="13"/>
        <v>Yes</v>
      </c>
      <c r="BX78" s="56" t="s">
        <v>772</v>
      </c>
      <c r="BY78" s="56" t="s">
        <v>773</v>
      </c>
      <c r="BZ78" s="91" t="s">
        <v>774</v>
      </c>
      <c r="CA78" s="167" t="s">
        <v>775</v>
      </c>
      <c r="CB78" s="90" t="str">
        <f>IF(Risk_Assessment6[[#This Row],[Stockpiles]]="Spoil / Waste", "Y", "")</f>
        <v>Y</v>
      </c>
      <c r="CC78" s="56" t="str">
        <f>IF(Risk_Assessment6[[#This Row],[Off-site Drainage Discharge (Y/N)]]="Yes", "Y", "")</f>
        <v>Y</v>
      </c>
      <c r="CD78" s="89" t="s">
        <v>776</v>
      </c>
      <c r="CE78" s="56"/>
      <c r="CF78" s="56"/>
      <c r="CG78" s="56"/>
      <c r="CH78" s="56"/>
      <c r="CI78" s="56"/>
      <c r="CJ78" s="56" t="s">
        <v>299</v>
      </c>
      <c r="CK78" s="56"/>
      <c r="CL78" s="92" t="s">
        <v>300</v>
      </c>
      <c r="CM78" s="56"/>
      <c r="CN78" s="58">
        <v>1</v>
      </c>
      <c r="CO78" s="58">
        <v>1</v>
      </c>
      <c r="CP78" s="58">
        <v>1</v>
      </c>
      <c r="CQ78" s="58">
        <v>1</v>
      </c>
      <c r="CR78" s="57">
        <f t="shared" si="19"/>
        <v>1</v>
      </c>
      <c r="CS78" s="56">
        <f t="shared" si="16"/>
        <v>1</v>
      </c>
      <c r="CT78" s="56">
        <v>1</v>
      </c>
      <c r="CU78" s="56">
        <v>4</v>
      </c>
      <c r="CV78" s="79">
        <f t="shared" si="17"/>
        <v>2.5</v>
      </c>
      <c r="CW78" s="56">
        <f t="shared" si="18"/>
        <v>3</v>
      </c>
      <c r="CX78" s="87" t="s">
        <v>323</v>
      </c>
      <c r="CY78" s="56" t="s">
        <v>268</v>
      </c>
      <c r="CZ78" s="78" t="s">
        <v>635</v>
      </c>
      <c r="DA78" s="78" t="s">
        <v>268</v>
      </c>
      <c r="DB78" s="78" t="s">
        <v>274</v>
      </c>
      <c r="DC78" s="56"/>
      <c r="DD78" s="78" t="s">
        <v>337</v>
      </c>
      <c r="DE78" s="78" t="s">
        <v>276</v>
      </c>
      <c r="DF78" s="78" t="s">
        <v>276</v>
      </c>
      <c r="DG78" s="78" t="s">
        <v>276</v>
      </c>
      <c r="DH78" s="78" t="s">
        <v>276</v>
      </c>
      <c r="DI78" s="78" t="s">
        <v>276</v>
      </c>
      <c r="DJ78" s="78" t="s">
        <v>276</v>
      </c>
      <c r="DK78" s="78" t="s">
        <v>276</v>
      </c>
      <c r="DL78" s="78" t="s">
        <v>276</v>
      </c>
      <c r="DM78" s="78" t="s">
        <v>276</v>
      </c>
      <c r="DN78" s="78" t="s">
        <v>276</v>
      </c>
      <c r="DO78" s="78" t="s">
        <v>270</v>
      </c>
      <c r="DP78" s="78" t="s">
        <v>276</v>
      </c>
      <c r="DQ78" s="78">
        <v>0</v>
      </c>
      <c r="DR78" s="56"/>
      <c r="DS78" s="56"/>
      <c r="DT78" s="56"/>
      <c r="DU78" s="44" t="s">
        <v>636</v>
      </c>
      <c r="DV78" s="44" t="s">
        <v>277</v>
      </c>
      <c r="DW78" s="44" t="s">
        <v>278</v>
      </c>
      <c r="DX78" s="77" t="s">
        <v>278</v>
      </c>
      <c r="DY78" s="44" t="s">
        <v>488</v>
      </c>
      <c r="DZ78" s="86" t="s">
        <v>721</v>
      </c>
      <c r="EA78" s="74" t="s">
        <v>315</v>
      </c>
      <c r="EB78" s="73" t="s">
        <v>777</v>
      </c>
      <c r="EC78" s="183" t="s">
        <v>778</v>
      </c>
      <c r="ED78" s="320" t="s">
        <v>779</v>
      </c>
      <c r="EE78" s="307" t="s">
        <v>1</v>
      </c>
      <c r="EF78" s="307" t="s">
        <v>1</v>
      </c>
      <c r="EG78" s="307" t="s">
        <v>1</v>
      </c>
      <c r="EH78" s="182" t="s">
        <v>410</v>
      </c>
      <c r="EI78" s="100"/>
      <c r="EJ78" s="100"/>
      <c r="EK78" s="100"/>
      <c r="EL78" s="100"/>
      <c r="EM78" s="100"/>
      <c r="EN78" s="181"/>
      <c r="EO78" s="181"/>
      <c r="EP78" s="181"/>
      <c r="EQ78" s="181"/>
      <c r="ER78" s="181"/>
      <c r="ES78" s="181"/>
      <c r="ET78" s="181"/>
      <c r="EU78" s="181"/>
      <c r="EV78" s="307" t="s">
        <v>1</v>
      </c>
      <c r="EW78" s="68"/>
    </row>
    <row r="79" spans="1:153" s="44" customFormat="1" x14ac:dyDescent="0.35">
      <c r="A79" s="44" t="s">
        <v>257</v>
      </c>
      <c r="B79" s="42" t="s">
        <v>780</v>
      </c>
      <c r="C79" s="44" t="s">
        <v>781</v>
      </c>
      <c r="E79" s="44" t="s">
        <v>782</v>
      </c>
      <c r="F79" s="82" t="s">
        <v>783</v>
      </c>
      <c r="G79" s="44">
        <v>-37.819474</v>
      </c>
      <c r="H79" s="44">
        <v>144.95855599999999</v>
      </c>
      <c r="I79" s="44" t="s">
        <v>520</v>
      </c>
      <c r="J79" s="44" t="s">
        <v>624</v>
      </c>
      <c r="K79" s="44" t="s">
        <v>264</v>
      </c>
      <c r="L79" s="44" t="s">
        <v>784</v>
      </c>
      <c r="M79" s="44" t="s">
        <v>440</v>
      </c>
      <c r="N79" s="78" t="s">
        <v>285</v>
      </c>
      <c r="O79" s="78">
        <v>44246</v>
      </c>
      <c r="P79" s="78" t="s">
        <v>785</v>
      </c>
      <c r="Q79" s="78" t="s">
        <v>270</v>
      </c>
      <c r="R79" s="78"/>
      <c r="S79" s="96"/>
      <c r="T79" s="96"/>
      <c r="U79" s="78"/>
      <c r="V79" s="96"/>
      <c r="W79" s="96"/>
      <c r="X79" s="96"/>
      <c r="Y79" s="78"/>
      <c r="Z79" s="56">
        <f t="shared" si="12"/>
        <v>2</v>
      </c>
      <c r="AA79" s="94"/>
      <c r="AB79" s="94"/>
      <c r="AC79" s="56"/>
      <c r="AD79" s="56"/>
      <c r="AE79" s="56"/>
      <c r="AF79" s="56"/>
      <c r="AG79" s="56">
        <v>3</v>
      </c>
      <c r="AH79" s="56" t="s">
        <v>786</v>
      </c>
      <c r="AI79">
        <v>1</v>
      </c>
      <c r="AJ79">
        <v>1</v>
      </c>
      <c r="AK79">
        <v>4</v>
      </c>
      <c r="AL79">
        <v>5</v>
      </c>
      <c r="AM79">
        <f t="shared" si="14"/>
        <v>5</v>
      </c>
      <c r="AN79" s="57" cm="1">
        <f t="array" ref="AN79">IF(OR(AJ79="0",AM79="0"),"",INDEX('[3]Oil Matrix'!$D$6:$H$10,'Master All_TRR_TS'!AM79,'Master All_TRR_TS'!AJ79))</f>
        <v>3</v>
      </c>
      <c r="AO79">
        <f t="shared" si="15"/>
        <v>1</v>
      </c>
      <c r="AP79"/>
      <c r="AQ79" s="56" t="s">
        <v>787</v>
      </c>
      <c r="AR79" s="56">
        <f>MAX(Risk_Assessment6[[#This Row],[2) Oil Leak Condition]:[3b) Oil/water separator and shut off valve]])</f>
        <v>5</v>
      </c>
      <c r="AS79" s="44" t="s">
        <v>269</v>
      </c>
      <c r="AT79" s="44" t="s">
        <v>269</v>
      </c>
      <c r="AU79" s="44" t="s">
        <v>270</v>
      </c>
      <c r="AV79" s="44" t="s">
        <v>444</v>
      </c>
      <c r="AW79" s="44" t="s">
        <v>269</v>
      </c>
      <c r="AX79" s="82" t="s">
        <v>269</v>
      </c>
      <c r="AY79" s="44" t="s">
        <v>269</v>
      </c>
      <c r="AZ79" s="81" t="s">
        <v>269</v>
      </c>
      <c r="BA79" s="44" t="s">
        <v>269</v>
      </c>
      <c r="BC79" s="44" t="s">
        <v>269</v>
      </c>
      <c r="BE79" s="81"/>
      <c r="BF79" s="81" t="s">
        <v>276</v>
      </c>
      <c r="BM79" s="56" cm="1">
        <f t="array" ref="BM79">MAX(IF(ISBLANK(AS79:BL79),"",VLOOKUP(AS79:BL79,'[3]Impact Factor'!B:D,2,FALSE)))</f>
        <v>4</v>
      </c>
      <c r="BN79" s="56" cm="1">
        <f t="array" ref="BN79">MAX(IF(ISBLANK(AS79:BL79),"",VLOOKUP(AS79:BL79,'[3]Impact Factor'!B:D,3,FALSE)))</f>
        <v>4</v>
      </c>
      <c r="BO79" s="56">
        <v>4</v>
      </c>
      <c r="BP79" s="56"/>
      <c r="BQ79" s="56"/>
      <c r="BR79" s="56"/>
      <c r="BS79" s="80"/>
      <c r="BT79" s="56" cm="1">
        <f t="array" ref="BT79">IF(SUM(BM79:BS79)=0,"N/A",_xlfn.IFS(AND((SUM(BM79:BN79)&gt;0),(SUM(BO79:BS79)&gt;0)),ROUND((($BM$3*MAX(BM79:BN79))+($BO$3*MAX(BO79:BS79))),0),AND(OR(BM79:BN79=0,ISERROR(BM79:BN79)),(SUM(BO79:BS79)&gt;0)), MAX(BO79:BS79),AND((SUM(BO79:BS79)=0),(SUM(BM79:BN79)&gt;0)),MAX(BM79:BN79)))</f>
        <v>4</v>
      </c>
      <c r="BU79" s="56" t="str" cm="1">
        <f t="array" ref="BU79">IF(OR(AR79="N/A", BT79="N/A"), "", INDEX([3]Methodology!$D$3:$H$7,'Master All_TRR_TS'!AR113,'Master All_TRR_TS'!BT113))</f>
        <v>C</v>
      </c>
      <c r="BV79" s="56" t="s">
        <v>404</v>
      </c>
      <c r="BW79" s="56" t="str">
        <f t="shared" si="13"/>
        <v>Yes</v>
      </c>
      <c r="BX79" s="56"/>
      <c r="BY79" s="56"/>
      <c r="BZ79" s="56" t="e">
        <f>IF(COUNT(AR79,BT79)=2,(IF(AND(AR79&gt;=3,#REF!&gt;=3),"Y","")),"")</f>
        <v>#REF!</v>
      </c>
      <c r="CA79" s="56"/>
      <c r="CB79" s="56" t="str">
        <f>IF(Risk_Assessment6[[#This Row],[Stockpiles]]="Spoil / Waste", "Y", "")</f>
        <v/>
      </c>
      <c r="CC79" s="56" t="str">
        <f>IF(Risk_Assessment6[[#This Row],[Off-site Drainage Discharge (Y/N)]]="Yes", "Y", "")</f>
        <v/>
      </c>
      <c r="CD79" s="56"/>
      <c r="CE79" s="56"/>
      <c r="CF79" s="56"/>
      <c r="CG79" s="56"/>
      <c r="CH79" s="56"/>
      <c r="CI79" s="56"/>
      <c r="CJ79" s="56"/>
      <c r="CK79" s="56"/>
      <c r="CL79" s="56"/>
      <c r="CM79" s="56"/>
      <c r="CN79" s="58">
        <v>1</v>
      </c>
      <c r="CO79" s="58">
        <v>1</v>
      </c>
      <c r="CP79" s="58">
        <v>1</v>
      </c>
      <c r="CQ79" s="58">
        <v>1</v>
      </c>
      <c r="CR79" s="57">
        <f t="shared" si="19"/>
        <v>1</v>
      </c>
      <c r="CS79" s="56">
        <f t="shared" si="16"/>
        <v>1</v>
      </c>
      <c r="CT79" s="56">
        <v>5</v>
      </c>
      <c r="CU79" s="56">
        <v>1</v>
      </c>
      <c r="CV79" s="79">
        <f t="shared" si="17"/>
        <v>3</v>
      </c>
      <c r="CW79" s="56">
        <f t="shared" si="18"/>
        <v>3</v>
      </c>
      <c r="CX79" s="87" t="s">
        <v>323</v>
      </c>
      <c r="CY79" s="56" t="s">
        <v>268</v>
      </c>
      <c r="CZ79" s="78" t="s">
        <v>788</v>
      </c>
      <c r="DA79" s="78" t="s">
        <v>268</v>
      </c>
      <c r="DB79" s="78" t="s">
        <v>274</v>
      </c>
      <c r="DC79" s="56"/>
      <c r="DD79" s="78" t="s">
        <v>337</v>
      </c>
      <c r="DE79" s="78" t="s">
        <v>276</v>
      </c>
      <c r="DF79" s="78" t="s">
        <v>276</v>
      </c>
      <c r="DG79" s="78" t="s">
        <v>276</v>
      </c>
      <c r="DH79" s="78" t="s">
        <v>276</v>
      </c>
      <c r="DI79" s="78" t="s">
        <v>276</v>
      </c>
      <c r="DJ79" s="78" t="s">
        <v>276</v>
      </c>
      <c r="DK79" s="78" t="s">
        <v>276</v>
      </c>
      <c r="DL79" s="78" t="s">
        <v>276</v>
      </c>
      <c r="DM79" s="78" t="s">
        <v>276</v>
      </c>
      <c r="DN79" s="78" t="s">
        <v>276</v>
      </c>
      <c r="DO79" s="78" t="s">
        <v>270</v>
      </c>
      <c r="DP79" s="78" t="s">
        <v>276</v>
      </c>
      <c r="DQ79" s="78">
        <v>0</v>
      </c>
      <c r="DR79" s="56"/>
      <c r="DS79" s="56"/>
      <c r="DT79" s="56"/>
      <c r="DU79" s="44" t="s">
        <v>268</v>
      </c>
      <c r="DV79" s="44" t="s">
        <v>424</v>
      </c>
      <c r="DW79" s="44" t="s">
        <v>607</v>
      </c>
      <c r="DX79" s="77" t="s">
        <v>271</v>
      </c>
      <c r="DZ79" s="141"/>
      <c r="EB79" s="85"/>
      <c r="EC79" s="72"/>
      <c r="ED79" s="317"/>
      <c r="EE79" s="71"/>
      <c r="EF79" s="70"/>
      <c r="EG79" s="70"/>
      <c r="EH79" s="70"/>
      <c r="EI79" s="70"/>
      <c r="EJ79" s="70"/>
      <c r="EK79" s="70"/>
      <c r="EL79" s="70"/>
      <c r="EM79" s="70"/>
      <c r="EN79" s="69"/>
      <c r="EO79" s="69"/>
      <c r="EP79" s="69"/>
      <c r="EQ79" s="69"/>
      <c r="ER79" s="69"/>
      <c r="ES79" s="69"/>
      <c r="ET79" s="69"/>
      <c r="EU79" s="69"/>
      <c r="EV79" s="307" t="s">
        <v>1</v>
      </c>
      <c r="EW79" s="68"/>
    </row>
    <row r="80" spans="1:153" s="44" customFormat="1" x14ac:dyDescent="0.35">
      <c r="A80" s="44" t="s">
        <v>374</v>
      </c>
      <c r="B80" s="42" t="s">
        <v>789</v>
      </c>
      <c r="C80" s="44" t="s">
        <v>790</v>
      </c>
      <c r="D80" s="44" t="s">
        <v>377</v>
      </c>
      <c r="E80" s="44" t="s">
        <v>791</v>
      </c>
      <c r="F80" s="44" t="s">
        <v>792</v>
      </c>
      <c r="G80" s="44">
        <v>-38.660088000000002</v>
      </c>
      <c r="H80" s="44">
        <v>146.22138100000001</v>
      </c>
      <c r="I80" s="44" t="s">
        <v>278</v>
      </c>
      <c r="J80" s="44" t="s">
        <v>278</v>
      </c>
      <c r="K80" s="44" t="s">
        <v>297</v>
      </c>
      <c r="L80" s="44" t="s">
        <v>265</v>
      </c>
      <c r="M80" s="44" t="s">
        <v>545</v>
      </c>
      <c r="N80" s="78" t="s">
        <v>285</v>
      </c>
      <c r="O80" s="78">
        <v>44139</v>
      </c>
      <c r="P80" s="78" t="s">
        <v>371</v>
      </c>
      <c r="Q80" s="78" t="s">
        <v>270</v>
      </c>
      <c r="R80" s="78"/>
      <c r="S80" s="96"/>
      <c r="T80" s="96" t="s">
        <v>382</v>
      </c>
      <c r="U80" s="78"/>
      <c r="V80" s="96"/>
      <c r="W80" s="96"/>
      <c r="X80" s="96"/>
      <c r="Y80" s="78"/>
      <c r="Z80" s="56">
        <f t="shared" si="12"/>
        <v>5</v>
      </c>
      <c r="AA80" s="94">
        <v>35</v>
      </c>
      <c r="AB80" s="94"/>
      <c r="AC80" s="56"/>
      <c r="AD80" s="56"/>
      <c r="AE80" s="56"/>
      <c r="AF80" s="56"/>
      <c r="AG80" s="56">
        <v>3</v>
      </c>
      <c r="AH80" s="56" t="s">
        <v>372</v>
      </c>
      <c r="AI80">
        <v>2</v>
      </c>
      <c r="AJ80">
        <v>3</v>
      </c>
      <c r="AK80">
        <v>4</v>
      </c>
      <c r="AL80">
        <v>5</v>
      </c>
      <c r="AM80">
        <f t="shared" si="14"/>
        <v>5</v>
      </c>
      <c r="AN80" s="57" cm="1">
        <f t="array" ref="AN80">IF(OR(AJ80="0",AM80="0"),"",INDEX('[3]Oil Matrix'!$D$6:$H$10,'Master All_TRR_TS'!AM80,'Master All_TRR_TS'!AJ80))</f>
        <v>4</v>
      </c>
      <c r="AO80">
        <f t="shared" si="15"/>
        <v>1</v>
      </c>
      <c r="AP80"/>
      <c r="AQ80" s="56" t="s">
        <v>386</v>
      </c>
      <c r="AR80" s="56">
        <f>MAX(Risk_Assessment6[[#This Row],[2) Oil Leak Condition]:[3b) Oil/water separator and shut off valve]])</f>
        <v>5</v>
      </c>
      <c r="AS80" s="44" t="s">
        <v>269</v>
      </c>
      <c r="AT80" s="44" t="s">
        <v>305</v>
      </c>
      <c r="AU80" s="44" t="s">
        <v>270</v>
      </c>
      <c r="AV80" s="44" t="s">
        <v>269</v>
      </c>
      <c r="AW80" s="44" t="s">
        <v>269</v>
      </c>
      <c r="AX80" s="82" t="s">
        <v>269</v>
      </c>
      <c r="AY80" s="44" t="s">
        <v>269</v>
      </c>
      <c r="AZ80" s="81" t="s">
        <v>269</v>
      </c>
      <c r="BA80" s="44" t="s">
        <v>309</v>
      </c>
      <c r="BE80" s="81"/>
      <c r="BF80" s="81" t="s">
        <v>276</v>
      </c>
      <c r="BM80" s="56" cm="1">
        <f t="array" ref="BM80">MAX(IF(ISBLANK(AS80:BL80),"",VLOOKUP(AS80:BL80,'[3]Impact Factor'!B:D,2,FALSE)))</f>
        <v>3</v>
      </c>
      <c r="BN80" s="56" cm="1">
        <f t="array" ref="BN80">MAX(IF(ISBLANK(AS80:BL80),"",VLOOKUP(AS80:BL80,'[3]Impact Factor'!B:D,3,FALSE)))</f>
        <v>3</v>
      </c>
      <c r="BO80" s="56">
        <v>3</v>
      </c>
      <c r="BP80" s="56"/>
      <c r="BQ80" s="56"/>
      <c r="BR80" s="56"/>
      <c r="BS80" s="80">
        <v>4</v>
      </c>
      <c r="BT80" s="56" cm="1">
        <f t="array" ref="BT80">IF(SUM(BM80:BS80)=0,"N/A",_xlfn.IFS(AND((SUM(BM80:BN80)&gt;0),(SUM(BO80:BS80)&gt;0)),ROUND((($BM$3*MAX(BM80:BN80))+($BO$3*MAX(BO80:BS80))),0),AND(OR(BM80:BN80=0,ISERROR(BM80:BN80)),(SUM(BO80:BS80)&gt;0)), MAX(BO80:BS80),AND((SUM(BO80:BS80)=0),(SUM(BM80:BN80)&gt;0)),MAX(BM80:BN80)))</f>
        <v>3</v>
      </c>
      <c r="BU80" s="56" t="str" cm="1">
        <f t="array" ref="BU80">IF(OR(AR80="N/A", BT80="N/A"), "", INDEX([3]Methodology!$D$3:$H$7,'Master All_TRR_TS'!AR87,'Master All_TRR_TS'!BT87))</f>
        <v>A</v>
      </c>
      <c r="BV80" s="56" t="s">
        <v>271</v>
      </c>
      <c r="BW80" s="56" t="str">
        <f t="shared" si="13"/>
        <v>Yes</v>
      </c>
      <c r="BX80" s="56" t="s">
        <v>310</v>
      </c>
      <c r="BY80" s="56"/>
      <c r="BZ80" s="56" t="e">
        <f>IF(COUNT(AR80,BT80)=2,(IF(AND(AR80&gt;=3,#REF!&gt;=3),"Y","")),"")</f>
        <v>#REF!</v>
      </c>
      <c r="CA80" s="56"/>
      <c r="CB80" s="56" t="str">
        <f>IF(Risk_Assessment6[[#This Row],[Stockpiles]]="Spoil / Waste", "Y", "")</f>
        <v/>
      </c>
      <c r="CC80" s="56" t="str">
        <f>IF(Risk_Assessment6[[#This Row],[Off-site Drainage Discharge (Y/N)]]="Yes", "Y", "")</f>
        <v/>
      </c>
      <c r="CD80" s="89" t="s">
        <v>390</v>
      </c>
      <c r="CE80" s="56"/>
      <c r="CF80" s="56"/>
      <c r="CG80" s="56"/>
      <c r="CH80" s="56"/>
      <c r="CI80" s="56"/>
      <c r="CJ80" s="56" t="s">
        <v>382</v>
      </c>
      <c r="CK80" s="56"/>
      <c r="CL80" s="56"/>
      <c r="CM80" s="56"/>
      <c r="CN80" s="58">
        <v>1</v>
      </c>
      <c r="CO80" s="58">
        <v>1</v>
      </c>
      <c r="CP80" s="58">
        <v>1</v>
      </c>
      <c r="CQ80" s="58">
        <v>1</v>
      </c>
      <c r="CR80" s="57">
        <f t="shared" si="19"/>
        <v>1</v>
      </c>
      <c r="CS80" s="56">
        <f t="shared" si="16"/>
        <v>1</v>
      </c>
      <c r="CT80" s="56">
        <v>1</v>
      </c>
      <c r="CU80" s="56">
        <v>1</v>
      </c>
      <c r="CV80" s="79">
        <f t="shared" si="17"/>
        <v>1</v>
      </c>
      <c r="CW80" s="56">
        <f t="shared" si="18"/>
        <v>1</v>
      </c>
      <c r="CX80" s="87" t="s">
        <v>272</v>
      </c>
      <c r="CY80" s="56" t="s">
        <v>268</v>
      </c>
      <c r="CZ80" s="78"/>
      <c r="DA80" s="78" t="s">
        <v>268</v>
      </c>
      <c r="DB80" s="78" t="s">
        <v>274</v>
      </c>
      <c r="DC80" s="56"/>
      <c r="DD80" s="78" t="s">
        <v>337</v>
      </c>
      <c r="DE80" s="78" t="s">
        <v>276</v>
      </c>
      <c r="DF80" s="78" t="s">
        <v>276</v>
      </c>
      <c r="DG80" s="78" t="s">
        <v>276</v>
      </c>
      <c r="DH80" s="78" t="s">
        <v>276</v>
      </c>
      <c r="DI80" s="78" t="s">
        <v>276</v>
      </c>
      <c r="DJ80" s="78" t="s">
        <v>276</v>
      </c>
      <c r="DK80" s="78" t="s">
        <v>276</v>
      </c>
      <c r="DL80" s="78" t="s">
        <v>276</v>
      </c>
      <c r="DM80" s="78" t="s">
        <v>276</v>
      </c>
      <c r="DN80" s="78" t="s">
        <v>276</v>
      </c>
      <c r="DO80" s="78" t="s">
        <v>270</v>
      </c>
      <c r="DP80" s="78" t="s">
        <v>276</v>
      </c>
      <c r="DQ80" s="78">
        <v>0</v>
      </c>
      <c r="DR80" s="56"/>
      <c r="DS80" s="56"/>
      <c r="DT80" s="56"/>
      <c r="DU80" s="44" t="s">
        <v>268</v>
      </c>
      <c r="DV80" s="44" t="s">
        <v>424</v>
      </c>
      <c r="DW80" s="44" t="s">
        <v>607</v>
      </c>
      <c r="DX80" s="77" t="s">
        <v>352</v>
      </c>
      <c r="DZ80" s="141"/>
      <c r="EB80" s="85"/>
      <c r="EC80" s="72"/>
      <c r="ED80" s="317"/>
      <c r="EE80" s="71"/>
      <c r="EF80" s="70"/>
      <c r="EG80" s="70"/>
      <c r="EH80" s="70"/>
      <c r="EI80" s="70"/>
      <c r="EJ80" s="70"/>
      <c r="EK80" s="70"/>
      <c r="EL80" s="70"/>
      <c r="EM80" s="70"/>
      <c r="EN80" s="69"/>
      <c r="EO80" s="69"/>
      <c r="EP80" s="69"/>
      <c r="EQ80" s="69"/>
      <c r="ER80" s="69"/>
      <c r="ES80" s="69"/>
      <c r="ET80" s="69"/>
      <c r="EU80" s="69"/>
      <c r="EV80" s="307" t="s">
        <v>1</v>
      </c>
      <c r="EW80" s="68"/>
    </row>
    <row r="81" spans="1:153" s="44" customFormat="1" ht="81" customHeight="1" x14ac:dyDescent="0.35">
      <c r="A81" s="44" t="s">
        <v>291</v>
      </c>
      <c r="B81" s="44" t="s">
        <v>793</v>
      </c>
      <c r="C81" s="44" t="s">
        <v>794</v>
      </c>
      <c r="D81" s="44" t="s">
        <v>294</v>
      </c>
      <c r="E81" s="44" t="s">
        <v>795</v>
      </c>
      <c r="F81" s="44" t="s">
        <v>796</v>
      </c>
      <c r="G81" s="44">
        <v>-38.162889</v>
      </c>
      <c r="H81" s="44">
        <v>145.168361</v>
      </c>
      <c r="I81" s="44" t="s">
        <v>278</v>
      </c>
      <c r="J81" s="44" t="s">
        <v>278</v>
      </c>
      <c r="K81" s="44" t="s">
        <v>297</v>
      </c>
      <c r="L81" s="44" t="s">
        <v>265</v>
      </c>
      <c r="M81" s="78">
        <v>43992</v>
      </c>
      <c r="N81" s="78" t="s">
        <v>285</v>
      </c>
      <c r="O81" s="78">
        <v>43992</v>
      </c>
      <c r="P81" s="78" t="s">
        <v>298</v>
      </c>
      <c r="Q81" s="78" t="s">
        <v>270</v>
      </c>
      <c r="R81" s="78" t="s">
        <v>270</v>
      </c>
      <c r="S81" s="96"/>
      <c r="T81" s="96"/>
      <c r="U81" s="78"/>
      <c r="V81" s="96"/>
      <c r="W81" s="96"/>
      <c r="X81" s="96" t="s">
        <v>300</v>
      </c>
      <c r="Y81" s="78"/>
      <c r="Z81" s="56">
        <f t="shared" si="12"/>
        <v>3</v>
      </c>
      <c r="AA81" s="94"/>
      <c r="AB81" s="94"/>
      <c r="AC81" s="56"/>
      <c r="AD81" s="56"/>
      <c r="AE81" s="56"/>
      <c r="AF81" s="116" t="s">
        <v>719</v>
      </c>
      <c r="AG81" s="56">
        <v>3</v>
      </c>
      <c r="AH81" s="93" t="s">
        <v>797</v>
      </c>
      <c r="AI81">
        <v>1</v>
      </c>
      <c r="AJ81">
        <v>1</v>
      </c>
      <c r="AK81">
        <v>4</v>
      </c>
      <c r="AL81">
        <v>5</v>
      </c>
      <c r="AM81">
        <f t="shared" si="14"/>
        <v>5</v>
      </c>
      <c r="AN81" s="57" cm="1">
        <f t="array" ref="AN81">IF(OR(AJ81="0",AM81="0"),"",INDEX('[3]Oil Matrix'!$D$6:$H$10,'Master All_TRR_TS'!AM81,'Master All_TRR_TS'!AJ81))</f>
        <v>3</v>
      </c>
      <c r="AO81">
        <f t="shared" si="15"/>
        <v>1</v>
      </c>
      <c r="AP81"/>
      <c r="AQ81" s="93" t="s">
        <v>798</v>
      </c>
      <c r="AR81" s="56">
        <f>MAX(Risk_Assessment6[[#This Row],[2) Oil Leak Condition]:[3b) Oil/water separator and shut off valve]])</f>
        <v>5</v>
      </c>
      <c r="AS81" s="44" t="s">
        <v>304</v>
      </c>
      <c r="AT81" s="44" t="s">
        <v>336</v>
      </c>
      <c r="AU81" s="44" t="s">
        <v>270</v>
      </c>
      <c r="AV81" s="44" t="s">
        <v>269</v>
      </c>
      <c r="AW81" s="44" t="s">
        <v>306</v>
      </c>
      <c r="AX81" s="82" t="s">
        <v>269</v>
      </c>
      <c r="AZ81" s="81" t="s">
        <v>269</v>
      </c>
      <c r="BE81" s="81"/>
      <c r="BF81" s="81" t="s">
        <v>276</v>
      </c>
      <c r="BM81" s="56" cm="1">
        <f t="array" ref="BM81">MAX(IF(ISBLANK(AS81:BL81),"",VLOOKUP(AS81:BL81,'[3]Impact Factor'!B:D,2,FALSE)))</f>
        <v>4</v>
      </c>
      <c r="BN81" s="56" cm="1">
        <f t="array" ref="BN81">MAX(IF(ISBLANK(AS81:BL81),"",VLOOKUP(AS81:BL81,'[3]Impact Factor'!B:D,3,FALSE)))</f>
        <v>4</v>
      </c>
      <c r="BO81" s="56">
        <v>5</v>
      </c>
      <c r="BP81" s="56"/>
      <c r="BQ81" s="56"/>
      <c r="BR81" s="56"/>
      <c r="BS81" s="80">
        <v>2</v>
      </c>
      <c r="BT81" s="56" cm="1">
        <f t="array" ref="BT81">IF(SUM(BM81:BS81)=0,"N/A",_xlfn.IFS(AND((SUM(BM81:BN81)&gt;0),(SUM(BO81:BS81)&gt;0)),ROUND((($BM$3*MAX(BM81:BN81))+($BO$3*MAX(BO81:BS81))),0),AND(OR(BM81:BN81=0,ISERROR(BM81:BN81)),(SUM(BO81:BS81)&gt;0)), MAX(BO81:BS81),AND((SUM(BO81:BS81)=0),(SUM(BM81:BN81)&gt;0)),MAX(BM81:BN81)))</f>
        <v>4</v>
      </c>
      <c r="BU81" s="56" t="str" cm="1">
        <f t="array" ref="BU81">IF(OR(AR81="N/A", BT81="N/A"), "", INDEX([3]Methodology!$D$3:$H$7,'Master All_TRR_TS'!AR90,'Master All_TRR_TS'!BT90))</f>
        <v>B</v>
      </c>
      <c r="BV81" s="56" t="s">
        <v>404</v>
      </c>
      <c r="BW81" s="56" t="str">
        <f t="shared" si="13"/>
        <v>Yes</v>
      </c>
      <c r="BX81" s="56"/>
      <c r="BY81" s="56"/>
      <c r="BZ81" s="56" t="e">
        <f>IF(COUNT(AR81,BT81)=2,(IF(AND(AR81&gt;=3,#REF!&gt;=3),"Y","")),"")</f>
        <v>#REF!</v>
      </c>
      <c r="CA81" s="56"/>
      <c r="CB81" s="56" t="str">
        <f>IF(Risk_Assessment6[[#This Row],[Stockpiles]]="Spoil / Waste", "Y", "")</f>
        <v/>
      </c>
      <c r="CC81" s="56" t="str">
        <f>IF(Risk_Assessment6[[#This Row],[Off-site Drainage Discharge (Y/N)]]="Yes", "Y", "")</f>
        <v/>
      </c>
      <c r="CD81" s="56"/>
      <c r="CE81" s="56"/>
      <c r="CF81" s="56"/>
      <c r="CG81" s="56"/>
      <c r="CH81" s="56"/>
      <c r="CI81" s="56"/>
      <c r="CJ81" s="56"/>
      <c r="CK81" s="56"/>
      <c r="CL81" s="56" t="s">
        <v>300</v>
      </c>
      <c r="CM81" s="56"/>
      <c r="CN81" s="58">
        <v>1</v>
      </c>
      <c r="CO81" s="58">
        <v>1</v>
      </c>
      <c r="CP81" s="58">
        <v>1</v>
      </c>
      <c r="CQ81" s="58">
        <v>1</v>
      </c>
      <c r="CR81" s="57">
        <f t="shared" si="19"/>
        <v>1</v>
      </c>
      <c r="CS81" s="56">
        <f t="shared" si="16"/>
        <v>1</v>
      </c>
      <c r="CT81" s="56">
        <v>1</v>
      </c>
      <c r="CU81" s="56">
        <v>1</v>
      </c>
      <c r="CV81" s="79">
        <f t="shared" si="17"/>
        <v>1</v>
      </c>
      <c r="CW81" s="56">
        <f t="shared" si="18"/>
        <v>1</v>
      </c>
      <c r="CX81" s="87" t="s">
        <v>272</v>
      </c>
      <c r="CY81" s="56" t="s">
        <v>268</v>
      </c>
      <c r="CZ81" s="78" t="s">
        <v>799</v>
      </c>
      <c r="DA81" s="78" t="s">
        <v>268</v>
      </c>
      <c r="DB81" s="78" t="s">
        <v>274</v>
      </c>
      <c r="DC81" s="56"/>
      <c r="DD81" s="78" t="s">
        <v>337</v>
      </c>
      <c r="DE81" s="78" t="s">
        <v>276</v>
      </c>
      <c r="DF81" s="78" t="s">
        <v>276</v>
      </c>
      <c r="DG81" s="78" t="s">
        <v>276</v>
      </c>
      <c r="DH81" s="78" t="s">
        <v>276</v>
      </c>
      <c r="DI81" s="78" t="s">
        <v>276</v>
      </c>
      <c r="DJ81" s="78" t="s">
        <v>276</v>
      </c>
      <c r="DK81" s="78" t="s">
        <v>276</v>
      </c>
      <c r="DL81" s="78" t="s">
        <v>276</v>
      </c>
      <c r="DM81" s="78" t="s">
        <v>276</v>
      </c>
      <c r="DN81" s="78" t="s">
        <v>276</v>
      </c>
      <c r="DO81" s="78" t="s">
        <v>270</v>
      </c>
      <c r="DP81" s="78" t="s">
        <v>276</v>
      </c>
      <c r="DQ81" s="78">
        <v>0</v>
      </c>
      <c r="DR81" s="56"/>
      <c r="DS81" s="56"/>
      <c r="DT81" s="56"/>
      <c r="DU81" s="44" t="s">
        <v>268</v>
      </c>
      <c r="DV81" s="44" t="s">
        <v>277</v>
      </c>
      <c r="DW81" s="44" t="s">
        <v>607</v>
      </c>
      <c r="DX81" s="77" t="s">
        <v>352</v>
      </c>
      <c r="DY81" s="103" t="s">
        <v>488</v>
      </c>
      <c r="DZ81" s="86" t="s">
        <v>721</v>
      </c>
      <c r="EA81" s="44" t="s">
        <v>315</v>
      </c>
      <c r="EB81" s="73" t="s">
        <v>490</v>
      </c>
      <c r="EC81" s="109" t="s">
        <v>800</v>
      </c>
      <c r="ED81" s="320" t="s">
        <v>801</v>
      </c>
      <c r="EE81" s="71"/>
      <c r="EF81" s="70"/>
      <c r="EG81" s="70"/>
      <c r="EH81" s="70"/>
      <c r="EI81" s="70"/>
      <c r="EJ81" s="70"/>
      <c r="EK81" s="307" t="s">
        <v>1</v>
      </c>
      <c r="EL81" s="307" t="s">
        <v>1</v>
      </c>
      <c r="EM81" s="70"/>
      <c r="EN81" s="69"/>
      <c r="EO81" s="69"/>
      <c r="EP81" s="69"/>
      <c r="EQ81" s="69"/>
      <c r="ER81" s="69"/>
      <c r="ES81" s="69"/>
      <c r="ET81" s="69"/>
      <c r="EU81" s="69"/>
      <c r="EV81" s="307" t="s">
        <v>1</v>
      </c>
      <c r="EW81" s="68"/>
    </row>
    <row r="82" spans="1:153" s="44" customFormat="1" ht="29.25" customHeight="1" x14ac:dyDescent="0.35">
      <c r="A82" s="44" t="s">
        <v>257</v>
      </c>
      <c r="B82" s="42" t="s">
        <v>802</v>
      </c>
      <c r="C82" s="44" t="s">
        <v>803</v>
      </c>
      <c r="E82" s="44" t="s">
        <v>804</v>
      </c>
      <c r="F82" s="82" t="s">
        <v>805</v>
      </c>
      <c r="G82" s="44">
        <v>-37.821534</v>
      </c>
      <c r="H82" s="44">
        <v>144.96247099999999</v>
      </c>
      <c r="I82" s="44" t="s">
        <v>520</v>
      </c>
      <c r="J82" s="44" t="s">
        <v>624</v>
      </c>
      <c r="K82" s="44" t="s">
        <v>264</v>
      </c>
      <c r="L82" s="44" t="s">
        <v>265</v>
      </c>
      <c r="M82" s="44" t="s">
        <v>440</v>
      </c>
      <c r="N82" s="78" t="s">
        <v>285</v>
      </c>
      <c r="O82" s="78">
        <v>44239</v>
      </c>
      <c r="P82" s="78" t="s">
        <v>806</v>
      </c>
      <c r="Q82" s="78" t="s">
        <v>270</v>
      </c>
      <c r="R82" s="78"/>
      <c r="S82" s="96"/>
      <c r="T82" s="96"/>
      <c r="U82" s="78"/>
      <c r="V82" s="96"/>
      <c r="W82" s="96"/>
      <c r="X82" s="96"/>
      <c r="Y82" s="78"/>
      <c r="Z82" s="56">
        <f t="shared" si="12"/>
        <v>2</v>
      </c>
      <c r="AA82" s="94"/>
      <c r="AB82" s="94"/>
      <c r="AC82" s="56"/>
      <c r="AD82" s="56"/>
      <c r="AE82" s="56"/>
      <c r="AF82" s="56"/>
      <c r="AG82" s="56">
        <v>3</v>
      </c>
      <c r="AH82" s="89"/>
      <c r="AI82">
        <v>1</v>
      </c>
      <c r="AJ82">
        <v>1</v>
      </c>
      <c r="AK82">
        <v>4</v>
      </c>
      <c r="AL82">
        <v>5</v>
      </c>
      <c r="AM82">
        <f t="shared" si="14"/>
        <v>5</v>
      </c>
      <c r="AN82" s="57" cm="1">
        <f t="array" ref="AN82">IF(OR(AJ82="0",AM82="0"),"",INDEX('[3]Oil Matrix'!$D$6:$H$10,'Master All_TRR_TS'!AM82,'Master All_TRR_TS'!AJ82))</f>
        <v>3</v>
      </c>
      <c r="AO82">
        <f t="shared" si="15"/>
        <v>1</v>
      </c>
      <c r="AP82"/>
      <c r="AQ82" s="93" t="s">
        <v>807</v>
      </c>
      <c r="AR82" s="56">
        <f>MAX(Risk_Assessment6[[#This Row],[2) Oil Leak Condition]:[3b) Oil/water separator and shut off valve]])</f>
        <v>5</v>
      </c>
      <c r="AS82" s="44" t="s">
        <v>269</v>
      </c>
      <c r="AT82" s="44" t="s">
        <v>269</v>
      </c>
      <c r="AU82" s="44" t="s">
        <v>269</v>
      </c>
      <c r="AV82" s="44" t="s">
        <v>444</v>
      </c>
      <c r="AW82" s="44" t="s">
        <v>269</v>
      </c>
      <c r="AX82" s="82" t="s">
        <v>269</v>
      </c>
      <c r="AY82" s="44" t="s">
        <v>269</v>
      </c>
      <c r="AZ82" s="81" t="s">
        <v>269</v>
      </c>
      <c r="BA82" s="44" t="s">
        <v>309</v>
      </c>
      <c r="BE82" s="81"/>
      <c r="BF82" s="81" t="s">
        <v>276</v>
      </c>
      <c r="BM82" s="56" cm="1">
        <f t="array" ref="BM82">MAX(IF(ISBLANK(AS82:BL82),"",VLOOKUP(AS82:BL82,'[3]Impact Factor'!B:D,2,FALSE)))</f>
        <v>4</v>
      </c>
      <c r="BN82" s="56" cm="1">
        <f t="array" ref="BN82">MAX(IF(ISBLANK(AS82:BL82),"",VLOOKUP(AS82:BL82,'[3]Impact Factor'!B:D,3,FALSE)))</f>
        <v>4</v>
      </c>
      <c r="BO82" s="56"/>
      <c r="BP82" s="56"/>
      <c r="BQ82" s="56"/>
      <c r="BR82" s="56"/>
      <c r="BS82" s="80"/>
      <c r="BT82" s="56" cm="1">
        <f t="array" ref="BT82">IF(SUM(BM82:BS82)=0,"N/A",_xlfn.IFS(AND((SUM(BM82:BN82)&gt;0),(SUM(BO82:BS82)&gt;0)),ROUND((($BM$3*MAX(BM82:BN82))+($BO$3*MAX(BO82:BS82))),0),AND(OR(BM82:BN82=0,ISERROR(BM82:BN82)),(SUM(BO82:BS82)&gt;0)), MAX(BO82:BS82),AND((SUM(BO82:BS82)=0),(SUM(BM82:BN82)&gt;0)),MAX(BM82:BN82)))</f>
        <v>4</v>
      </c>
      <c r="BU82" s="56" t="str" cm="1">
        <f t="array" ref="BU82">IF(OR(AR82="N/A", BT82="N/A"), "", INDEX([3]Methodology!$D$3:$H$7,'Master All_TRR_TS'!AR114,'Master All_TRR_TS'!BT114))</f>
        <v>C</v>
      </c>
      <c r="BV82" s="56" t="s">
        <v>404</v>
      </c>
      <c r="BW82" s="56" t="str">
        <f t="shared" si="13"/>
        <v>Yes</v>
      </c>
      <c r="BX82" s="56"/>
      <c r="BY82" s="56"/>
      <c r="BZ82" s="56" t="e">
        <f>IF(COUNT(AR82,BT82)=2,(IF(AND(AR82&gt;=3,#REF!&gt;=3),"Y","")),"")</f>
        <v>#REF!</v>
      </c>
      <c r="CA82" s="56"/>
      <c r="CB82" s="56" t="str">
        <f>IF(Risk_Assessment6[[#This Row],[Stockpiles]]="Spoil / Waste", "Y", "")</f>
        <v/>
      </c>
      <c r="CC82" s="56" t="str">
        <f>IF(Risk_Assessment6[[#This Row],[Off-site Drainage Discharge (Y/N)]]="Yes", "Y", "")</f>
        <v/>
      </c>
      <c r="CD82" s="56"/>
      <c r="CE82" s="56"/>
      <c r="CF82" s="56"/>
      <c r="CG82" s="56"/>
      <c r="CH82" s="56"/>
      <c r="CI82" s="56"/>
      <c r="CJ82" s="56"/>
      <c r="CK82" s="56"/>
      <c r="CL82" s="56"/>
      <c r="CM82" s="56"/>
      <c r="CN82" s="58">
        <v>1</v>
      </c>
      <c r="CO82" s="58">
        <v>1</v>
      </c>
      <c r="CP82" s="58">
        <v>1</v>
      </c>
      <c r="CQ82" s="58">
        <v>1</v>
      </c>
      <c r="CR82" s="57">
        <f t="shared" si="19"/>
        <v>1</v>
      </c>
      <c r="CS82" s="56">
        <f t="shared" si="16"/>
        <v>1</v>
      </c>
      <c r="CT82" s="56">
        <v>1</v>
      </c>
      <c r="CU82" s="56">
        <v>4</v>
      </c>
      <c r="CV82" s="79">
        <f t="shared" si="17"/>
        <v>2.5</v>
      </c>
      <c r="CW82" s="56">
        <f t="shared" si="18"/>
        <v>3</v>
      </c>
      <c r="CX82" s="87" t="s">
        <v>323</v>
      </c>
      <c r="CY82" s="56" t="s">
        <v>268</v>
      </c>
      <c r="CZ82" s="78" t="s">
        <v>635</v>
      </c>
      <c r="DA82" s="78" t="s">
        <v>268</v>
      </c>
      <c r="DB82" s="78" t="s">
        <v>274</v>
      </c>
      <c r="DC82" s="56"/>
      <c r="DD82" s="78" t="s">
        <v>337</v>
      </c>
      <c r="DE82" s="78" t="s">
        <v>276</v>
      </c>
      <c r="DF82" s="78" t="s">
        <v>276</v>
      </c>
      <c r="DG82" s="78" t="s">
        <v>276</v>
      </c>
      <c r="DH82" s="78" t="s">
        <v>276</v>
      </c>
      <c r="DI82" s="78" t="s">
        <v>276</v>
      </c>
      <c r="DJ82" s="78" t="s">
        <v>276</v>
      </c>
      <c r="DK82" s="78" t="s">
        <v>276</v>
      </c>
      <c r="DL82" s="78" t="s">
        <v>276</v>
      </c>
      <c r="DM82" s="78" t="s">
        <v>276</v>
      </c>
      <c r="DN82" s="78" t="s">
        <v>276</v>
      </c>
      <c r="DO82" s="78" t="s">
        <v>270</v>
      </c>
      <c r="DP82" s="78" t="s">
        <v>276</v>
      </c>
      <c r="DQ82" s="78">
        <v>0</v>
      </c>
      <c r="DR82" s="56"/>
      <c r="DS82" s="56"/>
      <c r="DT82" s="56"/>
      <c r="DU82" s="44" t="s">
        <v>268</v>
      </c>
      <c r="DV82" s="44" t="s">
        <v>277</v>
      </c>
      <c r="DW82" s="44" t="s">
        <v>278</v>
      </c>
      <c r="DX82" s="77" t="s">
        <v>278</v>
      </c>
      <c r="DZ82" s="141"/>
      <c r="EB82" s="85"/>
      <c r="EC82" s="72"/>
      <c r="ED82" s="317"/>
      <c r="EE82" s="71"/>
      <c r="EF82" s="70"/>
      <c r="EG82" s="70"/>
      <c r="EH82" s="70"/>
      <c r="EI82" s="70"/>
      <c r="EJ82" s="70"/>
      <c r="EK82" s="70"/>
      <c r="EL82" s="70"/>
      <c r="EM82" s="70"/>
      <c r="EN82" s="69"/>
      <c r="EO82" s="69"/>
      <c r="EP82" s="69"/>
      <c r="EQ82" s="69"/>
      <c r="ER82" s="69"/>
      <c r="ES82" s="69"/>
      <c r="ET82" s="69"/>
      <c r="EU82" s="69"/>
      <c r="EV82" s="307" t="s">
        <v>1</v>
      </c>
      <c r="EW82" s="68"/>
    </row>
    <row r="83" spans="1:153" s="44" customFormat="1" ht="72.5" x14ac:dyDescent="0.35">
      <c r="A83" s="44" t="s">
        <v>291</v>
      </c>
      <c r="B83" s="42" t="s">
        <v>808</v>
      </c>
      <c r="C83" s="44" t="s">
        <v>809</v>
      </c>
      <c r="D83" s="44" t="s">
        <v>277</v>
      </c>
      <c r="E83" s="44" t="s">
        <v>810</v>
      </c>
      <c r="F83" s="44" t="s">
        <v>811</v>
      </c>
      <c r="G83" s="44">
        <v>-38.082917000000002</v>
      </c>
      <c r="H83" s="44">
        <v>144.33830599999999</v>
      </c>
      <c r="I83" s="44" t="s">
        <v>278</v>
      </c>
      <c r="J83" s="44" t="s">
        <v>278</v>
      </c>
      <c r="K83" s="44" t="s">
        <v>297</v>
      </c>
      <c r="L83" s="44" t="s">
        <v>265</v>
      </c>
      <c r="M83" s="44" t="s">
        <v>812</v>
      </c>
      <c r="N83" s="78" t="s">
        <v>285</v>
      </c>
      <c r="O83" s="78" t="s">
        <v>813</v>
      </c>
      <c r="P83" s="78" t="s">
        <v>814</v>
      </c>
      <c r="Q83" s="78" t="s">
        <v>270</v>
      </c>
      <c r="R83" s="78" t="s">
        <v>270</v>
      </c>
      <c r="S83" s="96"/>
      <c r="T83" s="96" t="s">
        <v>299</v>
      </c>
      <c r="U83" s="78"/>
      <c r="V83" s="96"/>
      <c r="W83" s="96" t="s">
        <v>537</v>
      </c>
      <c r="X83" s="96" t="s">
        <v>485</v>
      </c>
      <c r="Y83" s="78"/>
      <c r="Z83" s="56">
        <f t="shared" si="12"/>
        <v>5</v>
      </c>
      <c r="AA83" s="94">
        <v>13</v>
      </c>
      <c r="AB83" s="94"/>
      <c r="AC83" s="56">
        <v>5</v>
      </c>
      <c r="AD83" s="56">
        <v>3</v>
      </c>
      <c r="AE83" s="56" t="s">
        <v>815</v>
      </c>
      <c r="AF83" s="116" t="s">
        <v>719</v>
      </c>
      <c r="AG83" s="56">
        <v>5</v>
      </c>
      <c r="AH83" s="93" t="s">
        <v>816</v>
      </c>
      <c r="AI83">
        <v>1</v>
      </c>
      <c r="AJ83">
        <v>1</v>
      </c>
      <c r="AK83">
        <v>1</v>
      </c>
      <c r="AL83">
        <v>1</v>
      </c>
      <c r="AM83">
        <f t="shared" si="14"/>
        <v>1</v>
      </c>
      <c r="AN83" s="57" cm="1">
        <f t="array" ref="AN83">IF(OR(AJ83="0",AM83="0"),"",INDEX('[3]Oil Matrix'!$D$6:$H$10,'Master All_TRR_TS'!AM83,'Master All_TRR_TS'!AJ83))</f>
        <v>1</v>
      </c>
      <c r="AO83">
        <f t="shared" si="15"/>
        <v>1</v>
      </c>
      <c r="AP83"/>
      <c r="AQ83" s="93" t="s">
        <v>817</v>
      </c>
      <c r="AR83" s="56">
        <f>MAX(Risk_Assessment6[[#This Row],[2) Oil Leak Condition]:[3b) Oil/water separator and shut off valve]])</f>
        <v>1</v>
      </c>
      <c r="AS83" s="44" t="s">
        <v>304</v>
      </c>
      <c r="AT83" s="44" t="s">
        <v>305</v>
      </c>
      <c r="AU83" s="44" t="s">
        <v>270</v>
      </c>
      <c r="AV83" s="44" t="s">
        <v>269</v>
      </c>
      <c r="AW83" s="44" t="s">
        <v>306</v>
      </c>
      <c r="AX83" s="82" t="s">
        <v>288</v>
      </c>
      <c r="AY83" s="44" t="s">
        <v>307</v>
      </c>
      <c r="AZ83" s="81" t="s">
        <v>532</v>
      </c>
      <c r="BA83" s="44" t="s">
        <v>309</v>
      </c>
      <c r="BD83" s="44" t="s">
        <v>533</v>
      </c>
      <c r="BE83" s="81"/>
      <c r="BF83" s="81" t="s">
        <v>276</v>
      </c>
      <c r="BM83" s="56" cm="1">
        <f t="array" ref="BM83">MAX(IF(ISBLANK(AS83:BL83),"",VLOOKUP(AS83:BL83,'[3]Impact Factor'!B:D,2,FALSE)))</f>
        <v>4</v>
      </c>
      <c r="BN83" s="56" cm="1">
        <f t="array" ref="BN83">MAX(IF(ISBLANK(AS83:BL83),"",VLOOKUP(AS83:BL83,'[3]Impact Factor'!B:D,3,FALSE)))</f>
        <v>5</v>
      </c>
      <c r="BO83" s="56">
        <v>5</v>
      </c>
      <c r="BP83" s="56"/>
      <c r="BQ83" s="56">
        <v>4</v>
      </c>
      <c r="BR83" s="56" t="s">
        <v>276</v>
      </c>
      <c r="BS83" s="56">
        <v>3</v>
      </c>
      <c r="BT83" s="56" cm="1">
        <f t="array" ref="BT83">IF(SUM(BM83:BS83)=0,"N/A",_xlfn.IFS(AND((SUM(BM83:BN83)&gt;0),(SUM(BO83:BS83)&gt;0)),ROUND((($BM$3*MAX(BM83:BN83))+($BO$3*MAX(BO83:BS83))),0),AND(OR(BM83:BN83=0,ISERROR(BM83:BN83)),(SUM(BO83:BS83)&gt;0)), MAX(BO83:BS83),AND((SUM(BO83:BS83)=0),(SUM(BM83:BN83)&gt;0)),MAX(BM83:BN83)))</f>
        <v>5</v>
      </c>
      <c r="BU83" s="56" t="str" cm="1">
        <f t="array" ref="BU83">IF(OR(AR83="N/A", BT83="N/A"), "", INDEX([3]Methodology!$D$3:$H$7,'Master All_TRR_TS'!AR93,'Master All_TRR_TS'!BT93))</f>
        <v>A</v>
      </c>
      <c r="BV83" s="56" t="s">
        <v>352</v>
      </c>
      <c r="BW83" s="56" t="str">
        <f t="shared" si="13"/>
        <v>No</v>
      </c>
      <c r="BX83" s="56" t="s">
        <v>534</v>
      </c>
      <c r="BY83" s="56"/>
      <c r="BZ83" s="91" t="s">
        <v>276</v>
      </c>
      <c r="CA83" s="167"/>
      <c r="CB83" s="90" t="s">
        <v>535</v>
      </c>
      <c r="CC83" s="56" t="str">
        <f>IF(Risk_Assessment6[[#This Row],[Off-site Drainage Discharge (Y/N)]]="Yes", "Y", "")</f>
        <v/>
      </c>
      <c r="CD83" s="89" t="s">
        <v>818</v>
      </c>
      <c r="CE83" s="56"/>
      <c r="CF83" s="56"/>
      <c r="CG83" s="56"/>
      <c r="CH83" s="56"/>
      <c r="CI83" s="56"/>
      <c r="CJ83" s="56" t="s">
        <v>299</v>
      </c>
      <c r="CK83" s="56" t="s">
        <v>537</v>
      </c>
      <c r="CL83" s="92" t="s">
        <v>485</v>
      </c>
      <c r="CM83" s="56"/>
      <c r="CN83" s="58">
        <v>1</v>
      </c>
      <c r="CO83" s="58">
        <v>1</v>
      </c>
      <c r="CP83" s="58">
        <v>1</v>
      </c>
      <c r="CQ83" s="58">
        <v>1</v>
      </c>
      <c r="CR83" s="57">
        <f t="shared" si="19"/>
        <v>1</v>
      </c>
      <c r="CS83" s="56">
        <f t="shared" si="16"/>
        <v>1</v>
      </c>
      <c r="CT83" s="56">
        <v>4</v>
      </c>
      <c r="CU83" s="56">
        <v>4</v>
      </c>
      <c r="CV83" s="79">
        <f t="shared" si="17"/>
        <v>4</v>
      </c>
      <c r="CW83" s="56">
        <f t="shared" si="18"/>
        <v>4</v>
      </c>
      <c r="CX83" s="78" t="s">
        <v>631</v>
      </c>
      <c r="CY83" s="56" t="s">
        <v>268</v>
      </c>
      <c r="CZ83" s="78" t="s">
        <v>819</v>
      </c>
      <c r="DA83" s="78" t="s">
        <v>268</v>
      </c>
      <c r="DB83" s="78" t="s">
        <v>274</v>
      </c>
      <c r="DC83" s="56"/>
      <c r="DD83" s="78" t="s">
        <v>337</v>
      </c>
      <c r="DE83" s="78" t="s">
        <v>276</v>
      </c>
      <c r="DF83" s="78" t="s">
        <v>276</v>
      </c>
      <c r="DG83" s="78" t="s">
        <v>276</v>
      </c>
      <c r="DH83" s="78" t="s">
        <v>276</v>
      </c>
      <c r="DI83" s="78" t="s">
        <v>276</v>
      </c>
      <c r="DJ83" s="78" t="s">
        <v>270</v>
      </c>
      <c r="DK83" s="78" t="s">
        <v>276</v>
      </c>
      <c r="DL83" s="78" t="s">
        <v>270</v>
      </c>
      <c r="DM83" s="78" t="s">
        <v>276</v>
      </c>
      <c r="DN83" s="78" t="s">
        <v>276</v>
      </c>
      <c r="DO83" s="78" t="s">
        <v>270</v>
      </c>
      <c r="DP83" s="78" t="s">
        <v>276</v>
      </c>
      <c r="DQ83" s="78" t="s">
        <v>276</v>
      </c>
      <c r="DR83" s="56"/>
      <c r="DS83" s="56"/>
      <c r="DT83" s="56"/>
      <c r="DU83" s="44" t="s">
        <v>268</v>
      </c>
      <c r="DV83" s="44" t="s">
        <v>377</v>
      </c>
      <c r="DW83" s="44" t="s">
        <v>278</v>
      </c>
      <c r="DX83" s="77" t="s">
        <v>278</v>
      </c>
      <c r="DY83" s="103" t="s">
        <v>820</v>
      </c>
      <c r="DZ83" s="86" t="s">
        <v>821</v>
      </c>
      <c r="EA83" s="74" t="s">
        <v>315</v>
      </c>
      <c r="EB83" s="93" t="s">
        <v>822</v>
      </c>
      <c r="EC83" s="109" t="s">
        <v>823</v>
      </c>
      <c r="ED83" s="318" t="s">
        <v>824</v>
      </c>
      <c r="EE83" s="71"/>
      <c r="EF83" s="70"/>
      <c r="EG83" s="70"/>
      <c r="EH83" s="70"/>
      <c r="EI83" s="70"/>
      <c r="EJ83" s="70"/>
      <c r="EK83" s="70"/>
      <c r="EL83" s="70"/>
      <c r="EM83" s="70"/>
      <c r="EN83" s="69"/>
      <c r="EO83" s="69"/>
      <c r="EP83" s="69"/>
      <c r="EQ83" s="69"/>
      <c r="ER83" s="69"/>
      <c r="ES83" s="307" t="s">
        <v>1</v>
      </c>
      <c r="ET83" s="69"/>
      <c r="EU83" s="69"/>
      <c r="EV83" s="307" t="s">
        <v>1</v>
      </c>
      <c r="EW83" s="68"/>
    </row>
    <row r="84" spans="1:153" s="44" customFormat="1" ht="72.5" x14ac:dyDescent="0.35">
      <c r="A84" s="44" t="s">
        <v>291</v>
      </c>
      <c r="B84" s="42" t="s">
        <v>825</v>
      </c>
      <c r="C84" s="42" t="s">
        <v>826</v>
      </c>
      <c r="D84" s="44" t="s">
        <v>424</v>
      </c>
      <c r="E84" s="44" t="s">
        <v>827</v>
      </c>
      <c r="F84" s="44" t="s">
        <v>828</v>
      </c>
      <c r="G84" s="44">
        <v>-36.493082999999999</v>
      </c>
      <c r="H84" s="44">
        <v>146.132778</v>
      </c>
      <c r="I84" s="44" t="s">
        <v>278</v>
      </c>
      <c r="J84" s="44" t="s">
        <v>278</v>
      </c>
      <c r="K84" s="44" t="s">
        <v>297</v>
      </c>
      <c r="L84" s="44" t="s">
        <v>265</v>
      </c>
      <c r="M84" s="78">
        <v>44039</v>
      </c>
      <c r="N84" s="78" t="s">
        <v>285</v>
      </c>
      <c r="O84" s="78">
        <v>44039</v>
      </c>
      <c r="P84" s="78" t="s">
        <v>415</v>
      </c>
      <c r="Q84" s="78" t="s">
        <v>270</v>
      </c>
      <c r="R84" s="78" t="s">
        <v>270</v>
      </c>
      <c r="S84" s="96"/>
      <c r="T84" s="96"/>
      <c r="U84" s="78"/>
      <c r="V84" s="96"/>
      <c r="W84" s="96"/>
      <c r="X84" s="96" t="s">
        <v>300</v>
      </c>
      <c r="Y84" s="78"/>
      <c r="Z84" s="56">
        <f t="shared" si="12"/>
        <v>3</v>
      </c>
      <c r="AA84" s="94">
        <v>7</v>
      </c>
      <c r="AB84" s="94"/>
      <c r="AC84" s="56"/>
      <c r="AD84" s="56"/>
      <c r="AE84" s="56"/>
      <c r="AF84" s="117" t="s">
        <v>302</v>
      </c>
      <c r="AG84" s="56">
        <v>5</v>
      </c>
      <c r="AH84" s="89"/>
      <c r="AI84">
        <v>1</v>
      </c>
      <c r="AJ84">
        <v>1</v>
      </c>
      <c r="AK84">
        <v>1</v>
      </c>
      <c r="AL84">
        <v>1</v>
      </c>
      <c r="AM84">
        <f t="shared" si="14"/>
        <v>1</v>
      </c>
      <c r="AN84" s="57" cm="1">
        <f t="array" ref="AN84">IF(OR(AJ84="0",AM84="0"),"",INDEX('[3]Oil Matrix'!$D$6:$H$10,'Master All_TRR_TS'!AM84,'Master All_TRR_TS'!AJ84))</f>
        <v>1</v>
      </c>
      <c r="AO84">
        <f t="shared" si="15"/>
        <v>1</v>
      </c>
      <c r="AP84"/>
      <c r="AQ84" s="93" t="s">
        <v>303</v>
      </c>
      <c r="AR84" s="56">
        <f>MAX(Risk_Assessment6[[#This Row],[2) Oil Leak Condition]:[3b) Oil/water separator and shut off valve]])</f>
        <v>1</v>
      </c>
      <c r="AS84" s="44" t="s">
        <v>304</v>
      </c>
      <c r="AT84" s="44" t="s">
        <v>305</v>
      </c>
      <c r="AU84" s="44" t="s">
        <v>270</v>
      </c>
      <c r="AV84" s="44" t="s">
        <v>269</v>
      </c>
      <c r="AW84" s="44" t="s">
        <v>269</v>
      </c>
      <c r="AX84" s="82"/>
      <c r="AZ84" s="81" t="s">
        <v>308</v>
      </c>
      <c r="BE84" s="81"/>
      <c r="BF84" s="81" t="s">
        <v>276</v>
      </c>
      <c r="BM84" s="56" cm="1">
        <f t="array" ref="BM84">MAX(IF(ISBLANK(AS84:BL84),"",VLOOKUP(AS84:BL84,'[3]Impact Factor'!B:D,2,FALSE)))</f>
        <v>3</v>
      </c>
      <c r="BN84" s="56" cm="1">
        <f t="array" ref="BN84">MAX(IF(ISBLANK(AS84:BL84),"",VLOOKUP(AS84:BL84,'[3]Impact Factor'!B:D,3,FALSE)))</f>
        <v>2</v>
      </c>
      <c r="BO84" s="56">
        <v>2</v>
      </c>
      <c r="BP84" s="56" t="s">
        <v>270</v>
      </c>
      <c r="BQ84" s="56"/>
      <c r="BR84" s="56"/>
      <c r="BS84" s="80">
        <v>1</v>
      </c>
      <c r="BT84" s="56" cm="1">
        <f t="array" ref="BT84">IF(SUM(BM84:BS84)=0,"N/A",_xlfn.IFS(AND((SUM(BM84:BN84)&gt;0),(SUM(BO84:BS84)&gt;0)),ROUND((($BM$3*MAX(BM84:BN84))+($BO$3*MAX(BO84:BS84))),0),AND(OR(BM84:BN84=0,ISERROR(BM84:BN84)),(SUM(BO84:BS84)&gt;0)), MAX(BO84:BS84),AND((SUM(BO84:BS84)=0),(SUM(BM84:BN84)&gt;0)),MAX(BM84:BN84)))</f>
        <v>3</v>
      </c>
      <c r="BU84" s="56" t="str" cm="1">
        <f t="array" ref="BU84">IF(OR(AR84="N/A", BT84="N/A"), "", INDEX([3]Methodology!$D$3:$H$7,'Master All_TRR_TS'!AR94,'Master All_TRR_TS'!BT94))</f>
        <v>C</v>
      </c>
      <c r="BV84" s="56" t="s">
        <v>271</v>
      </c>
      <c r="BW84" s="56" t="str">
        <f t="shared" si="13"/>
        <v>No</v>
      </c>
      <c r="BX84" s="56"/>
      <c r="BY84" s="56"/>
      <c r="BZ84" s="56" t="e">
        <f>IF(COUNT(AR84,BT84)=2,(IF(AND(AR84&gt;=3,#REF!&gt;=3),"Y","")),"")</f>
        <v>#REF!</v>
      </c>
      <c r="CA84" s="56"/>
      <c r="CB84" s="56" t="str">
        <f>IF(Risk_Assessment6[[#This Row],[Stockpiles]]="Spoil / Waste", "Y", "")</f>
        <v>Y</v>
      </c>
      <c r="CC84" s="56" t="str">
        <f>IF(Risk_Assessment6[[#This Row],[Off-site Drainage Discharge (Y/N)]]="Yes", "Y", "")</f>
        <v>Y</v>
      </c>
      <c r="CD84" s="56"/>
      <c r="CE84" s="56"/>
      <c r="CF84" s="56"/>
      <c r="CG84" s="56"/>
      <c r="CH84" s="56"/>
      <c r="CI84" s="56"/>
      <c r="CJ84" s="56"/>
      <c r="CK84" s="56"/>
      <c r="CL84" s="56" t="s">
        <v>300</v>
      </c>
      <c r="CM84" s="56"/>
      <c r="CN84" s="58">
        <v>1</v>
      </c>
      <c r="CO84" s="58">
        <v>1</v>
      </c>
      <c r="CP84" s="58">
        <v>1</v>
      </c>
      <c r="CQ84" s="58">
        <v>1</v>
      </c>
      <c r="CR84" s="57">
        <f t="shared" si="19"/>
        <v>1</v>
      </c>
      <c r="CS84" s="56">
        <f t="shared" si="16"/>
        <v>1</v>
      </c>
      <c r="CT84" s="56">
        <v>3</v>
      </c>
      <c r="CU84" s="56">
        <v>1</v>
      </c>
      <c r="CV84" s="79">
        <f t="shared" si="17"/>
        <v>2</v>
      </c>
      <c r="CW84" s="56">
        <f t="shared" si="18"/>
        <v>2</v>
      </c>
      <c r="CX84" s="87" t="s">
        <v>289</v>
      </c>
      <c r="CY84" s="56" t="s">
        <v>268</v>
      </c>
      <c r="CZ84" s="78" t="s">
        <v>829</v>
      </c>
      <c r="DA84" s="78" t="s">
        <v>268</v>
      </c>
      <c r="DB84" s="78" t="s">
        <v>276</v>
      </c>
      <c r="DC84" s="56" t="s">
        <v>276</v>
      </c>
      <c r="DD84" s="78" t="s">
        <v>337</v>
      </c>
      <c r="DE84" s="78" t="s">
        <v>276</v>
      </c>
      <c r="DF84" s="78" t="s">
        <v>276</v>
      </c>
      <c r="DG84" s="78" t="s">
        <v>276</v>
      </c>
      <c r="DH84" s="78" t="s">
        <v>276</v>
      </c>
      <c r="DI84" s="78" t="s">
        <v>276</v>
      </c>
      <c r="DJ84" s="78" t="s">
        <v>276</v>
      </c>
      <c r="DK84" s="78" t="s">
        <v>276</v>
      </c>
      <c r="DL84" s="78" t="s">
        <v>276</v>
      </c>
      <c r="DM84" s="78" t="s">
        <v>270</v>
      </c>
      <c r="DN84" s="78" t="s">
        <v>270</v>
      </c>
      <c r="DO84" s="78" t="s">
        <v>830</v>
      </c>
      <c r="DP84" s="78" t="s">
        <v>276</v>
      </c>
      <c r="DQ84" s="78" t="s">
        <v>276</v>
      </c>
      <c r="DR84" s="56"/>
      <c r="DS84" s="56"/>
      <c r="DT84" s="56"/>
      <c r="DU84" s="44" t="s">
        <v>268</v>
      </c>
      <c r="DV84" s="44" t="s">
        <v>277</v>
      </c>
      <c r="DW84" s="44" t="s">
        <v>278</v>
      </c>
      <c r="DX84" s="77" t="s">
        <v>278</v>
      </c>
      <c r="DY84" s="103" t="s">
        <v>488</v>
      </c>
      <c r="DZ84" s="86" t="s">
        <v>831</v>
      </c>
      <c r="EA84" s="74" t="s">
        <v>567</v>
      </c>
      <c r="EB84" s="93" t="s">
        <v>832</v>
      </c>
      <c r="EC84" s="109" t="s">
        <v>833</v>
      </c>
      <c r="ED84" s="318" t="s">
        <v>834</v>
      </c>
      <c r="EE84" s="71"/>
      <c r="EF84" s="70"/>
      <c r="EG84" s="70"/>
      <c r="EH84" s="70"/>
      <c r="EI84" s="70"/>
      <c r="EJ84" s="70"/>
      <c r="EK84" s="70"/>
      <c r="EL84" s="70"/>
      <c r="EM84" s="70"/>
      <c r="EN84" s="69"/>
      <c r="EO84" s="69"/>
      <c r="EP84" s="69"/>
      <c r="EQ84" s="69"/>
      <c r="ER84" s="69"/>
      <c r="ES84" s="307" t="s">
        <v>1</v>
      </c>
      <c r="ET84" s="69"/>
      <c r="EU84" s="69"/>
      <c r="EV84" s="307" t="s">
        <v>1</v>
      </c>
      <c r="EW84" s="68"/>
    </row>
    <row r="85" spans="1:153" s="44" customFormat="1" x14ac:dyDescent="0.35">
      <c r="A85" s="44" t="s">
        <v>337</v>
      </c>
      <c r="B85" s="42" t="s">
        <v>835</v>
      </c>
      <c r="C85" s="42" t="s">
        <v>836</v>
      </c>
      <c r="D85" s="42"/>
      <c r="E85" s="44" t="s">
        <v>837</v>
      </c>
      <c r="F85" s="44" t="s">
        <v>269</v>
      </c>
      <c r="G85" s="44">
        <v>-38.160027999999997</v>
      </c>
      <c r="H85" s="44">
        <v>144.203611</v>
      </c>
      <c r="I85" s="44" t="s">
        <v>278</v>
      </c>
      <c r="J85" s="44" t="s">
        <v>278</v>
      </c>
      <c r="K85" s="44" t="s">
        <v>264</v>
      </c>
      <c r="L85" s="44" t="s">
        <v>265</v>
      </c>
      <c r="M85" s="44" t="s">
        <v>838</v>
      </c>
      <c r="N85" s="78" t="s">
        <v>285</v>
      </c>
      <c r="O85" s="78">
        <v>44145</v>
      </c>
      <c r="P85" s="78" t="s">
        <v>298</v>
      </c>
      <c r="Q85" s="78" t="s">
        <v>270</v>
      </c>
      <c r="R85" s="78"/>
      <c r="S85" s="96"/>
      <c r="T85" s="96"/>
      <c r="U85" s="78"/>
      <c r="V85" s="96"/>
      <c r="W85" s="96"/>
      <c r="X85" s="96"/>
      <c r="Y85" s="78"/>
      <c r="Z85" s="56">
        <f t="shared" si="12"/>
        <v>2</v>
      </c>
      <c r="AA85" s="94"/>
      <c r="AB85" s="94"/>
      <c r="AC85" s="56"/>
      <c r="AD85" s="56"/>
      <c r="AE85" s="56"/>
      <c r="AF85" s="56"/>
      <c r="AG85" s="56">
        <v>2</v>
      </c>
      <c r="AH85" s="56"/>
      <c r="AI85">
        <v>0</v>
      </c>
      <c r="AJ85">
        <v>1</v>
      </c>
      <c r="AK85">
        <v>4</v>
      </c>
      <c r="AL85">
        <v>5</v>
      </c>
      <c r="AM85">
        <f t="shared" si="14"/>
        <v>5</v>
      </c>
      <c r="AN85" s="57" cm="1">
        <f t="array" ref="AN85">IF(OR(AJ85="0",AM85="0"),"",INDEX('[3]Oil Matrix'!$D$6:$H$10,'Master All_TRR_TS'!AM85,'Master All_TRR_TS'!AJ85))</f>
        <v>3</v>
      </c>
      <c r="AO85">
        <f t="shared" si="15"/>
        <v>1</v>
      </c>
      <c r="AP85"/>
      <c r="AQ85" s="56" t="s">
        <v>342</v>
      </c>
      <c r="AR85" s="56">
        <f>MAX(Risk_Assessment6[[#This Row],[2) Oil Leak Condition]:[3b) Oil/water separator and shut off valve]])</f>
        <v>5</v>
      </c>
      <c r="AS85" s="44" t="s">
        <v>269</v>
      </c>
      <c r="AT85" s="44" t="s">
        <v>269</v>
      </c>
      <c r="AU85" s="44" t="s">
        <v>270</v>
      </c>
      <c r="AV85" s="44" t="s">
        <v>269</v>
      </c>
      <c r="AW85" s="44" t="s">
        <v>269</v>
      </c>
      <c r="AX85" s="82" t="s">
        <v>269</v>
      </c>
      <c r="AY85" s="82" t="s">
        <v>269</v>
      </c>
      <c r="AZ85" s="81" t="s">
        <v>269</v>
      </c>
      <c r="BE85" s="81"/>
      <c r="BF85" s="81" t="s">
        <v>276</v>
      </c>
      <c r="BM85" s="56" cm="1">
        <f t="array" ref="BM85">MAX(IF(ISBLANK(AS85:BL85),"",VLOOKUP(AS85:BL85,'[3]Impact Factor'!B:D,2,FALSE)))</f>
        <v>2</v>
      </c>
      <c r="BN85" s="56" cm="1">
        <f t="array" ref="BN85">MAX(IF(ISBLANK(AS85:BL85),"",VLOOKUP(AS85:BL85,'[3]Impact Factor'!B:D,3,FALSE)))</f>
        <v>2</v>
      </c>
      <c r="BO85" s="56">
        <v>5</v>
      </c>
      <c r="BP85" s="56"/>
      <c r="BQ85" s="56"/>
      <c r="BR85" s="56"/>
      <c r="BS85" s="80">
        <v>2</v>
      </c>
      <c r="BT85" s="56" cm="1">
        <f t="array" ref="BT85">IF(SUM(BM85:BS85)=0,"N/A",_xlfn.IFS(AND((SUM(BM85:BN85)&gt;0),(SUM(BO85:BS85)&gt;0)),ROUND((($BM$3*MAX(BM85:BN85))+($BO$3*MAX(BO85:BS85))),0),AND(OR(BM85:BN85=0,ISERROR(BM85:BN85)),(SUM(BO85:BS85)&gt;0)), MAX(BO85:BS85),AND((SUM(BO85:BS85)=0),(SUM(BM85:BN85)&gt;0)),MAX(BM85:BN85)))</f>
        <v>3</v>
      </c>
      <c r="BU85" s="56" t="str" cm="1">
        <f t="array" ref="BU85">IF(OR(AR85="N/A", BT85="N/A"), "", INDEX([3]Methodology!$D$3:$H$7,'Master All_TRR_TS'!AR162,'Master All_TRR_TS'!BT162))</f>
        <v>C</v>
      </c>
      <c r="BV85" s="56" t="s">
        <v>271</v>
      </c>
      <c r="BW85" s="56" t="str">
        <f t="shared" si="13"/>
        <v>Yes</v>
      </c>
      <c r="BX85" s="56"/>
      <c r="BY85" s="56"/>
      <c r="BZ85" s="56" t="e">
        <f>IF(COUNT(AR85,BT85)=2,(IF(AND(AR85&gt;=3,#REF!&gt;=3),"Y","")),"")</f>
        <v>#REF!</v>
      </c>
      <c r="CA85" s="56"/>
      <c r="CB85" s="56" t="str">
        <f>IF(Risk_Assessment6[[#This Row],[Stockpiles]]="Spoil / Waste", "Y", "")</f>
        <v/>
      </c>
      <c r="CC85" s="56" t="str">
        <f>IF(Risk_Assessment6[[#This Row],[Off-site Drainage Discharge (Y/N)]]="Yes", "Y", "")</f>
        <v/>
      </c>
      <c r="CD85" s="56"/>
      <c r="CE85" s="56"/>
      <c r="CF85" s="56"/>
      <c r="CG85" s="56"/>
      <c r="CH85" s="56"/>
      <c r="CI85" s="56"/>
      <c r="CJ85" s="56"/>
      <c r="CK85" s="56"/>
      <c r="CL85" s="56"/>
      <c r="CM85" s="56"/>
      <c r="CN85" s="58">
        <v>1</v>
      </c>
      <c r="CO85" s="58">
        <v>1</v>
      </c>
      <c r="CP85" s="58">
        <v>1</v>
      </c>
      <c r="CQ85" s="58">
        <v>1</v>
      </c>
      <c r="CR85" s="57">
        <f t="shared" si="19"/>
        <v>1</v>
      </c>
      <c r="CS85" s="56">
        <f t="shared" si="16"/>
        <v>1</v>
      </c>
      <c r="CT85" s="56">
        <v>3</v>
      </c>
      <c r="CU85" s="56">
        <v>1</v>
      </c>
      <c r="CV85" s="79">
        <f t="shared" si="17"/>
        <v>2</v>
      </c>
      <c r="CW85" s="56">
        <f t="shared" si="18"/>
        <v>2</v>
      </c>
      <c r="CX85" s="87" t="s">
        <v>289</v>
      </c>
      <c r="CY85" s="56" t="s">
        <v>268</v>
      </c>
      <c r="CZ85" s="78"/>
      <c r="DA85" s="78" t="s">
        <v>268</v>
      </c>
      <c r="DB85" s="78" t="s">
        <v>276</v>
      </c>
      <c r="DC85" s="56" t="s">
        <v>276</v>
      </c>
      <c r="DD85" s="78" t="s">
        <v>337</v>
      </c>
      <c r="DE85" s="78" t="s">
        <v>276</v>
      </c>
      <c r="DF85" s="78" t="s">
        <v>276</v>
      </c>
      <c r="DG85" s="78" t="s">
        <v>276</v>
      </c>
      <c r="DH85" s="78" t="s">
        <v>276</v>
      </c>
      <c r="DI85" s="78" t="s">
        <v>276</v>
      </c>
      <c r="DJ85" s="78" t="s">
        <v>276</v>
      </c>
      <c r="DK85" s="78" t="s">
        <v>276</v>
      </c>
      <c r="DL85" s="78" t="s">
        <v>276</v>
      </c>
      <c r="DM85" s="78" t="s">
        <v>270</v>
      </c>
      <c r="DN85" s="78" t="s">
        <v>270</v>
      </c>
      <c r="DO85" s="78" t="s">
        <v>270</v>
      </c>
      <c r="DP85" s="78" t="s">
        <v>276</v>
      </c>
      <c r="DQ85" s="78" t="s">
        <v>276</v>
      </c>
      <c r="DR85" s="56"/>
      <c r="DS85" s="56"/>
      <c r="DT85" s="56"/>
      <c r="DU85" s="44" t="s">
        <v>268</v>
      </c>
      <c r="DV85" s="44" t="s">
        <v>277</v>
      </c>
      <c r="DW85" s="44" t="s">
        <v>278</v>
      </c>
      <c r="DX85" s="77" t="s">
        <v>278</v>
      </c>
      <c r="DZ85" s="141"/>
      <c r="EB85" s="85"/>
      <c r="EC85" s="72"/>
      <c r="ED85" s="317"/>
      <c r="EE85" s="71"/>
      <c r="EF85" s="70"/>
      <c r="EG85" s="70"/>
      <c r="EH85" s="70"/>
      <c r="EI85" s="70"/>
      <c r="EJ85" s="70"/>
      <c r="EK85" s="70"/>
      <c r="EL85" s="70"/>
      <c r="EM85" s="70"/>
      <c r="EN85" s="69"/>
      <c r="EO85" s="69"/>
      <c r="EP85" s="69"/>
      <c r="EQ85" s="69"/>
      <c r="ER85" s="69"/>
      <c r="ES85" s="69"/>
      <c r="ET85" s="69"/>
      <c r="EU85" s="69"/>
      <c r="EV85" s="307" t="s">
        <v>1</v>
      </c>
      <c r="EW85" s="68"/>
    </row>
    <row r="86" spans="1:153" s="44" customFormat="1" ht="15" customHeight="1" x14ac:dyDescent="0.35">
      <c r="A86" s="44" t="s">
        <v>275</v>
      </c>
      <c r="B86" s="44" t="s">
        <v>839</v>
      </c>
      <c r="C86" s="42" t="s">
        <v>840</v>
      </c>
      <c r="D86" s="42"/>
      <c r="E86" s="44" t="s">
        <v>841</v>
      </c>
      <c r="F86" s="44" t="s">
        <v>269</v>
      </c>
      <c r="G86" s="106">
        <v>-37.722732000000001</v>
      </c>
      <c r="H86" s="44">
        <v>141.994347</v>
      </c>
      <c r="I86" s="44" t="s">
        <v>278</v>
      </c>
      <c r="J86" s="44" t="s">
        <v>278</v>
      </c>
      <c r="K86" s="44" t="s">
        <v>297</v>
      </c>
      <c r="L86" s="44" t="s">
        <v>265</v>
      </c>
      <c r="M86" s="108" t="s">
        <v>284</v>
      </c>
      <c r="N86" s="78" t="s">
        <v>285</v>
      </c>
      <c r="O86" s="78">
        <v>44285</v>
      </c>
      <c r="P86" s="78" t="s">
        <v>286</v>
      </c>
      <c r="Q86" s="78" t="s">
        <v>270</v>
      </c>
      <c r="R86" s="78"/>
      <c r="S86" s="96"/>
      <c r="T86" s="96"/>
      <c r="U86" s="78"/>
      <c r="V86" s="96"/>
      <c r="W86" s="96"/>
      <c r="X86" s="96"/>
      <c r="Y86" s="78"/>
      <c r="Z86" s="56">
        <f t="shared" si="12"/>
        <v>2</v>
      </c>
      <c r="AA86" s="94"/>
      <c r="AB86" s="94"/>
      <c r="AC86" s="56"/>
      <c r="AD86" s="56"/>
      <c r="AE86" s="56"/>
      <c r="AF86" s="56"/>
      <c r="AG86" s="56">
        <v>2</v>
      </c>
      <c r="AH86" s="56"/>
      <c r="AI86">
        <v>1</v>
      </c>
      <c r="AJ86">
        <v>1</v>
      </c>
      <c r="AK86">
        <v>4</v>
      </c>
      <c r="AL86">
        <v>5</v>
      </c>
      <c r="AM86">
        <f t="shared" si="14"/>
        <v>5</v>
      </c>
      <c r="AN86" s="57" cm="1">
        <f t="array" ref="AN86">IF(OR(AJ86="0",AM86="0"),"",INDEX('[3]Oil Matrix'!$D$6:$H$10,'Master All_TRR_TS'!AM86,'Master All_TRR_TS'!AJ86))</f>
        <v>3</v>
      </c>
      <c r="AO86">
        <f t="shared" si="15"/>
        <v>1</v>
      </c>
      <c r="AP86"/>
      <c r="AQ86" s="56" t="s">
        <v>287</v>
      </c>
      <c r="AR86" s="56">
        <f>MAX(Risk_Assessment6[[#This Row],[2) Oil Leak Condition]:[3b) Oil/water separator and shut off valve]])</f>
        <v>5</v>
      </c>
      <c r="AS86" s="82" t="s">
        <v>269</v>
      </c>
      <c r="AT86" s="82" t="s">
        <v>269</v>
      </c>
      <c r="AU86" s="82" t="s">
        <v>270</v>
      </c>
      <c r="AV86" s="82" t="s">
        <v>269</v>
      </c>
      <c r="AW86" s="82" t="s">
        <v>269</v>
      </c>
      <c r="AX86" s="82" t="s">
        <v>269</v>
      </c>
      <c r="AY86" s="82" t="s">
        <v>269</v>
      </c>
      <c r="AZ86" s="81" t="s">
        <v>269</v>
      </c>
      <c r="BA86" s="82" t="s">
        <v>269</v>
      </c>
      <c r="BB86" s="82"/>
      <c r="BE86" s="81"/>
      <c r="BF86" s="81" t="s">
        <v>276</v>
      </c>
      <c r="BM86" s="56" cm="1">
        <f t="array" ref="BM86">MAX(IF(ISBLANK(AS86:BL86),"",VLOOKUP(AS86:BL86,'[3]Impact Factor'!B:D,2,FALSE)))</f>
        <v>2</v>
      </c>
      <c r="BN86" s="56" cm="1">
        <f t="array" ref="BN86">MAX(IF(ISBLANK(AS86:BL86),"",VLOOKUP(AS86:BL86,'[3]Impact Factor'!B:D,3,FALSE)))</f>
        <v>2</v>
      </c>
      <c r="BO86" s="56">
        <v>4</v>
      </c>
      <c r="BP86" s="56"/>
      <c r="BQ86" s="56"/>
      <c r="BR86" s="56"/>
      <c r="BS86" s="80"/>
      <c r="BT86" s="56" cm="1">
        <f t="array" ref="BT86">IF(SUM(BM86:BS86)=0,"N/A",_xlfn.IFS(AND((SUM(BM86:BN86)&gt;0),(SUM(BO86:BS86)&gt;0)),ROUND((($BM$3*MAX(BM86:BN86))+($BO$3*MAX(BO86:BS86))),0),AND(OR(BM86:BN86=0,ISERROR(BM86:BN86)),(SUM(BO86:BS86)&gt;0)), MAX(BO86:BS86),AND((SUM(BO86:BS86)=0),(SUM(BM86:BN86)&gt;0)),MAX(BM86:BN86)))</f>
        <v>2</v>
      </c>
      <c r="BU86" s="56" t="str" cm="1">
        <f t="array" ref="BU86">IF(OR(AR86="N/A", BT86="N/A"), "", INDEX([3]Methodology!$D$3:$H$7,'Master All_TRR_TS'!AR200,'Master All_TRR_TS'!BT200))</f>
        <v>A</v>
      </c>
      <c r="BV86" s="56" t="s">
        <v>271</v>
      </c>
      <c r="BW86" s="56" t="str">
        <f t="shared" si="13"/>
        <v>No</v>
      </c>
      <c r="BX86" s="56"/>
      <c r="BY86" s="56"/>
      <c r="BZ86" s="56" t="e">
        <f>IF(COUNT(AR86,BT86)=2,(IF(AND(AR86&gt;=3,#REF!&gt;=3),"Y","")),"")</f>
        <v>#REF!</v>
      </c>
      <c r="CA86" s="56"/>
      <c r="CB86" s="56" t="str">
        <f>IF(Risk_Assessment6[[#This Row],[Stockpiles]]="Spoil / Waste", "Y", "")</f>
        <v/>
      </c>
      <c r="CC86" s="56" t="str">
        <f>IF(Risk_Assessment6[[#This Row],[Off-site Drainage Discharge (Y/N)]]="Yes", "Y", "")</f>
        <v/>
      </c>
      <c r="CD86" s="56"/>
      <c r="CE86" s="56"/>
      <c r="CF86" s="56"/>
      <c r="CG86" s="56"/>
      <c r="CH86" s="56"/>
      <c r="CI86" s="56"/>
      <c r="CJ86" s="56"/>
      <c r="CK86" s="56"/>
      <c r="CL86" s="56"/>
      <c r="CM86" s="56"/>
      <c r="CN86" s="58">
        <v>1</v>
      </c>
      <c r="CO86" s="58">
        <v>1</v>
      </c>
      <c r="CP86" s="58">
        <v>1</v>
      </c>
      <c r="CQ86" s="58">
        <v>1</v>
      </c>
      <c r="CR86" s="57">
        <f t="shared" si="19"/>
        <v>1</v>
      </c>
      <c r="CS86" s="56">
        <f t="shared" si="16"/>
        <v>1</v>
      </c>
      <c r="CT86" s="56">
        <v>5</v>
      </c>
      <c r="CU86" s="56">
        <v>2</v>
      </c>
      <c r="CV86" s="79">
        <f t="shared" si="17"/>
        <v>3.5</v>
      </c>
      <c r="CW86" s="56">
        <f t="shared" si="18"/>
        <v>4</v>
      </c>
      <c r="CX86" s="78" t="s">
        <v>631</v>
      </c>
      <c r="CY86" s="56" t="s">
        <v>268</v>
      </c>
      <c r="CZ86" s="78" t="s">
        <v>829</v>
      </c>
      <c r="DA86" s="78" t="s">
        <v>268</v>
      </c>
      <c r="DB86" s="78" t="s">
        <v>276</v>
      </c>
      <c r="DC86" s="56" t="s">
        <v>276</v>
      </c>
      <c r="DD86" s="78" t="s">
        <v>337</v>
      </c>
      <c r="DE86" s="78" t="s">
        <v>276</v>
      </c>
      <c r="DF86" s="78" t="s">
        <v>276</v>
      </c>
      <c r="DG86" s="78" t="s">
        <v>276</v>
      </c>
      <c r="DH86" s="78" t="s">
        <v>276</v>
      </c>
      <c r="DI86" s="78" t="s">
        <v>276</v>
      </c>
      <c r="DJ86" s="78" t="s">
        <v>276</v>
      </c>
      <c r="DK86" s="78" t="s">
        <v>276</v>
      </c>
      <c r="DL86" s="78" t="s">
        <v>276</v>
      </c>
      <c r="DM86" s="78" t="s">
        <v>270</v>
      </c>
      <c r="DN86" s="78" t="s">
        <v>270</v>
      </c>
      <c r="DO86" s="78" t="s">
        <v>270</v>
      </c>
      <c r="DP86" s="78" t="s">
        <v>276</v>
      </c>
      <c r="DQ86" s="78" t="s">
        <v>276</v>
      </c>
      <c r="DR86" s="56"/>
      <c r="DS86" s="56"/>
      <c r="DT86" s="56"/>
      <c r="DU86" s="44" t="s">
        <v>268</v>
      </c>
      <c r="DV86" s="44" t="s">
        <v>277</v>
      </c>
      <c r="DW86" s="44" t="s">
        <v>278</v>
      </c>
      <c r="DX86" s="77" t="s">
        <v>278</v>
      </c>
      <c r="DZ86" s="141"/>
      <c r="EB86" s="85"/>
      <c r="EC86" s="72"/>
      <c r="ED86" s="317"/>
      <c r="EE86" s="71"/>
      <c r="EF86" s="70"/>
      <c r="EG86" s="70"/>
      <c r="EH86" s="70"/>
      <c r="EI86" s="70"/>
      <c r="EJ86" s="70"/>
      <c r="EK86" s="70"/>
      <c r="EL86" s="70"/>
      <c r="EM86" s="70"/>
      <c r="EN86" s="69"/>
      <c r="EO86" s="69"/>
      <c r="EP86" s="69"/>
      <c r="EQ86" s="69"/>
      <c r="ER86" s="69"/>
      <c r="ES86" s="69"/>
      <c r="ET86" s="69"/>
      <c r="EU86" s="69"/>
      <c r="EV86" s="307" t="s">
        <v>1</v>
      </c>
      <c r="EW86" s="68"/>
    </row>
    <row r="87" spans="1:153" s="44" customFormat="1" x14ac:dyDescent="0.35">
      <c r="A87" s="44" t="s">
        <v>325</v>
      </c>
      <c r="B87" s="42" t="s">
        <v>842</v>
      </c>
      <c r="C87" s="44" t="s">
        <v>843</v>
      </c>
      <c r="E87" s="44" t="s">
        <v>844</v>
      </c>
      <c r="F87" s="82" t="s">
        <v>845</v>
      </c>
      <c r="G87" s="44">
        <v>-37.750045</v>
      </c>
      <c r="H87" s="44">
        <v>142.02607</v>
      </c>
      <c r="I87" s="44" t="s">
        <v>278</v>
      </c>
      <c r="J87" s="44" t="s">
        <v>278</v>
      </c>
      <c r="K87" s="82" t="s">
        <v>297</v>
      </c>
      <c r="L87" s="82" t="s">
        <v>283</v>
      </c>
      <c r="M87" s="78">
        <v>43927</v>
      </c>
      <c r="N87" s="78" t="s">
        <v>267</v>
      </c>
      <c r="O87" s="78"/>
      <c r="P87" s="78"/>
      <c r="Q87" s="78" t="s">
        <v>270</v>
      </c>
      <c r="R87" s="78" t="s">
        <v>270</v>
      </c>
      <c r="S87" s="96"/>
      <c r="T87" s="96"/>
      <c r="U87" s="78"/>
      <c r="V87" s="96"/>
      <c r="W87" s="96" t="s">
        <v>846</v>
      </c>
      <c r="X87" s="96"/>
      <c r="Y87" s="78"/>
      <c r="Z87" s="56">
        <f t="shared" si="12"/>
        <v>3</v>
      </c>
      <c r="AA87" s="94"/>
      <c r="AB87" s="94"/>
      <c r="AC87" s="56">
        <v>5</v>
      </c>
      <c r="AD87" s="56"/>
      <c r="AE87" s="56"/>
      <c r="AF87" s="56"/>
      <c r="AG87" s="56"/>
      <c r="AH87" s="56"/>
      <c r="AI87">
        <v>1</v>
      </c>
      <c r="AJ87">
        <v>1</v>
      </c>
      <c r="AK87">
        <v>4</v>
      </c>
      <c r="AL87">
        <v>5</v>
      </c>
      <c r="AM87">
        <f t="shared" si="14"/>
        <v>5</v>
      </c>
      <c r="AN87" s="57" cm="1">
        <f t="array" ref="AN87">IF(OR(AJ87="0",AM87="0"),"",INDEX('[3]Oil Matrix'!$D$6:$H$10,'Master All_TRR_TS'!AM87,'Master All_TRR_TS'!AJ87))</f>
        <v>3</v>
      </c>
      <c r="AO87">
        <f t="shared" si="15"/>
        <v>4</v>
      </c>
      <c r="AP87"/>
      <c r="AQ87" s="56"/>
      <c r="AR87" s="56">
        <f>MAX(Risk_Assessment6[[#This Row],[2) Oil Leak Condition]:[3b) Oil/water separator and shut off valve]])</f>
        <v>5</v>
      </c>
      <c r="AS87" s="44" t="s">
        <v>269</v>
      </c>
      <c r="AT87" s="82" t="s">
        <v>336</v>
      </c>
      <c r="AU87" s="82"/>
      <c r="AV87" s="82"/>
      <c r="AW87" s="82"/>
      <c r="AX87" s="82"/>
      <c r="AY87" s="82"/>
      <c r="AZ87" s="81"/>
      <c r="BA87" s="82"/>
      <c r="BB87" s="82"/>
      <c r="BC87" s="82" t="s">
        <v>847</v>
      </c>
      <c r="BD87" s="82"/>
      <c r="BE87" s="81"/>
      <c r="BF87" s="81" t="s">
        <v>276</v>
      </c>
      <c r="BG87" s="82"/>
      <c r="BH87" s="82" t="s">
        <v>848</v>
      </c>
      <c r="BI87" s="82" t="s">
        <v>269</v>
      </c>
      <c r="BJ87" s="82"/>
      <c r="BK87" s="82"/>
      <c r="BL87" s="82"/>
      <c r="BM87" s="56" cm="1">
        <f t="array" ref="BM87">MAX(IF(ISBLANK(AS87:BL87),"",VLOOKUP(AS87:BL87,'[3]Impact Factor'!B:D,2,FALSE)))</f>
        <v>4</v>
      </c>
      <c r="BN87" s="56" cm="1">
        <f t="array" ref="BN87">MAX(IF(ISBLANK(AS87:BL87),"",VLOOKUP(AS87:BL87,'[3]Impact Factor'!B:D,3,FALSE)))</f>
        <v>4</v>
      </c>
      <c r="BO87" s="56">
        <v>5</v>
      </c>
      <c r="BP87" s="56"/>
      <c r="BQ87" s="56"/>
      <c r="BR87" s="56"/>
      <c r="BS87" s="56"/>
      <c r="BT87" s="56" cm="1">
        <f t="array" ref="BT87">IF(SUM(BM87:BS87)=0,"N/A",_xlfn.IFS(AND((SUM(BM87:BN87)&gt;0),(SUM(BO87:BS87)&gt;0)),ROUND((($BM$3*MAX(BM87:BN87))+($BO$3*MAX(BO87:BS87))),0),AND(OR(BM87:BN87=0,ISERROR(BM87:BN87)),(SUM(BO87:BS87)&gt;0)), MAX(BO87:BS87),AND((SUM(BO87:BS87)=0),(SUM(BM87:BN87)&gt;0)),MAX(BM87:BN87)))</f>
        <v>4</v>
      </c>
      <c r="BU87" s="56" t="str" cm="1">
        <f t="array" ref="BU87">IF(OR(AR87="N/A", BT87="N/A"), "", INDEX([3]Methodology!$D$3:$H$7,'Master All_TRR_TS'!AR97,'Master All_TRR_TS'!BT97))</f>
        <v>B</v>
      </c>
      <c r="BV87" s="56" t="s">
        <v>849</v>
      </c>
      <c r="BW87" s="56" t="str">
        <f t="shared" si="13"/>
        <v>Yes</v>
      </c>
      <c r="BX87" s="56" t="s">
        <v>850</v>
      </c>
      <c r="BY87" s="56" t="s">
        <v>851</v>
      </c>
      <c r="BZ87" s="91" t="e">
        <f>IF(COUNT(AR87,BT87)=2,(IF(AND(AR87&gt;=3,#REF!&gt;=3),"Y","")),"")</f>
        <v>#REF!</v>
      </c>
      <c r="CA87" s="91" t="s">
        <v>852</v>
      </c>
      <c r="CB87" s="115" t="str">
        <f>IF(Risk_Assessment6[[#This Row],[Stockpiles]]="Spoil / Waste", "Y", "")</f>
        <v/>
      </c>
      <c r="CC87" s="56" t="str">
        <f>IF(Risk_Assessment6[[#This Row],[Off-site Drainage Discharge (Y/N)]]="Yes", "Y", "")</f>
        <v/>
      </c>
      <c r="CD87" s="89" t="s">
        <v>853</v>
      </c>
      <c r="CE87" s="56"/>
      <c r="CF87" s="56"/>
      <c r="CG87" s="56"/>
      <c r="CH87" s="56"/>
      <c r="CI87" s="56"/>
      <c r="CJ87" s="56"/>
      <c r="CK87" s="56" t="s">
        <v>846</v>
      </c>
      <c r="CL87" s="56"/>
      <c r="CM87" s="56"/>
      <c r="CN87" s="105">
        <v>2</v>
      </c>
      <c r="CO87" s="105">
        <v>3</v>
      </c>
      <c r="CP87" s="105">
        <v>4</v>
      </c>
      <c r="CQ87" s="104">
        <v>5</v>
      </c>
      <c r="CR87" s="57">
        <f t="shared" si="19"/>
        <v>4</v>
      </c>
      <c r="CS87" s="56">
        <f t="shared" si="16"/>
        <v>4</v>
      </c>
      <c r="CT87" s="56">
        <v>2</v>
      </c>
      <c r="CU87" s="56">
        <v>4</v>
      </c>
      <c r="CV87" s="79">
        <f t="shared" si="17"/>
        <v>3</v>
      </c>
      <c r="CW87" s="56">
        <f t="shared" si="18"/>
        <v>3</v>
      </c>
      <c r="CX87" s="87" t="s">
        <v>323</v>
      </c>
      <c r="CY87" s="56" t="s">
        <v>268</v>
      </c>
      <c r="CZ87" s="78" t="e">
        <v>#N/A</v>
      </c>
      <c r="DA87" s="78" t="e">
        <v>#N/A</v>
      </c>
      <c r="DB87" s="78" t="e">
        <v>#N/A</v>
      </c>
      <c r="DC87" s="56" t="e">
        <v>#N/A</v>
      </c>
      <c r="DD87" s="78" t="e">
        <v>#N/A</v>
      </c>
      <c r="DE87" s="78" t="s">
        <v>276</v>
      </c>
      <c r="DF87" s="78" t="s">
        <v>276</v>
      </c>
      <c r="DG87" s="78" t="s">
        <v>276</v>
      </c>
      <c r="DH87" s="78" t="s">
        <v>276</v>
      </c>
      <c r="DI87" s="78" t="s">
        <v>276</v>
      </c>
      <c r="DJ87" s="78" t="s">
        <v>276</v>
      </c>
      <c r="DK87" s="78" t="s">
        <v>276</v>
      </c>
      <c r="DL87" s="78" t="s">
        <v>276</v>
      </c>
      <c r="DM87" s="78" t="s">
        <v>276</v>
      </c>
      <c r="DN87" s="78" t="s">
        <v>276</v>
      </c>
      <c r="DO87" s="78" t="s">
        <v>276</v>
      </c>
      <c r="DP87" s="78" t="s">
        <v>276</v>
      </c>
      <c r="DQ87" s="78" t="s">
        <v>276</v>
      </c>
      <c r="DR87" s="56" t="s">
        <v>268</v>
      </c>
      <c r="DS87" s="56" t="s">
        <v>268</v>
      </c>
      <c r="DT87" s="56" t="s">
        <v>268</v>
      </c>
      <c r="DU87" s="44" t="s">
        <v>268</v>
      </c>
      <c r="DV87" s="44" t="s">
        <v>377</v>
      </c>
      <c r="DW87" s="44" t="s">
        <v>278</v>
      </c>
      <c r="DX87" s="77" t="s">
        <v>278</v>
      </c>
      <c r="DZ87" s="141"/>
      <c r="EB87" s="85"/>
      <c r="EC87" s="72"/>
      <c r="ED87" s="317"/>
      <c r="EE87" s="71"/>
      <c r="EF87" s="70"/>
      <c r="EG87" s="70"/>
      <c r="EH87" s="70"/>
      <c r="EI87" s="70"/>
      <c r="EJ87" s="70"/>
      <c r="EK87" s="70"/>
      <c r="EL87" s="70"/>
      <c r="EM87" s="70"/>
      <c r="EN87" s="69"/>
      <c r="EO87" s="69"/>
      <c r="EP87" s="69"/>
      <c r="EQ87" s="69"/>
      <c r="ER87" s="69"/>
      <c r="ES87" s="69"/>
      <c r="ET87" s="69"/>
      <c r="EU87" s="69"/>
      <c r="EV87" s="307" t="s">
        <v>1</v>
      </c>
      <c r="EW87" s="68"/>
    </row>
    <row r="88" spans="1:153" s="44" customFormat="1" x14ac:dyDescent="0.35">
      <c r="A88" s="44" t="s">
        <v>374</v>
      </c>
      <c r="B88" s="42" t="s">
        <v>854</v>
      </c>
      <c r="C88" s="44" t="s">
        <v>855</v>
      </c>
      <c r="D88" s="44" t="s">
        <v>294</v>
      </c>
      <c r="E88" s="44" t="s">
        <v>856</v>
      </c>
      <c r="F88" s="44" t="s">
        <v>857</v>
      </c>
      <c r="G88" s="44">
        <v>-38.035950999999997</v>
      </c>
      <c r="H88" s="44">
        <v>145.26705699999999</v>
      </c>
      <c r="I88" s="44" t="s">
        <v>278</v>
      </c>
      <c r="J88" s="44" t="s">
        <v>278</v>
      </c>
      <c r="K88" s="44" t="s">
        <v>297</v>
      </c>
      <c r="L88" s="44" t="s">
        <v>265</v>
      </c>
      <c r="M88" s="44" t="s">
        <v>284</v>
      </c>
      <c r="N88" s="78" t="s">
        <v>285</v>
      </c>
      <c r="O88" s="78">
        <v>43998</v>
      </c>
      <c r="P88" s="78" t="s">
        <v>298</v>
      </c>
      <c r="Q88" s="78" t="s">
        <v>270</v>
      </c>
      <c r="R88" s="78"/>
      <c r="S88" s="96"/>
      <c r="T88" s="96" t="s">
        <v>382</v>
      </c>
      <c r="U88" s="78"/>
      <c r="V88" s="96"/>
      <c r="W88" s="96"/>
      <c r="X88" s="96"/>
      <c r="Y88" s="78"/>
      <c r="Z88" s="56">
        <f t="shared" si="12"/>
        <v>5</v>
      </c>
      <c r="AA88" s="94">
        <v>32</v>
      </c>
      <c r="AB88" s="94"/>
      <c r="AC88" s="56"/>
      <c r="AD88" s="56"/>
      <c r="AE88" s="56"/>
      <c r="AF88" s="56"/>
      <c r="AG88" s="56">
        <v>5</v>
      </c>
      <c r="AH88" s="56"/>
      <c r="AI88">
        <v>3</v>
      </c>
      <c r="AJ88">
        <v>2</v>
      </c>
      <c r="AK88">
        <v>4</v>
      </c>
      <c r="AL88">
        <v>2</v>
      </c>
      <c r="AM88">
        <f t="shared" si="14"/>
        <v>4</v>
      </c>
      <c r="AN88" s="57" cm="1">
        <f t="array" ref="AN88">IF(OR(AJ88="0",AM88="0"),"",INDEX('[3]Oil Matrix'!$D$6:$H$10,'Master All_TRR_TS'!AM88,'Master All_TRR_TS'!AJ88))</f>
        <v>3</v>
      </c>
      <c r="AO88">
        <f t="shared" si="15"/>
        <v>1</v>
      </c>
      <c r="AP88"/>
      <c r="AQ88" s="56" t="s">
        <v>497</v>
      </c>
      <c r="AR88" s="56">
        <f>MAX(Risk_Assessment6[[#This Row],[2) Oil Leak Condition]:[3b) Oil/water separator and shut off valve]])</f>
        <v>4</v>
      </c>
      <c r="AS88" s="44" t="s">
        <v>304</v>
      </c>
      <c r="AT88" s="44" t="s">
        <v>305</v>
      </c>
      <c r="AU88" s="44" t="s">
        <v>270</v>
      </c>
      <c r="AV88" s="44" t="s">
        <v>269</v>
      </c>
      <c r="AW88" s="44" t="s">
        <v>306</v>
      </c>
      <c r="AX88" s="82" t="s">
        <v>269</v>
      </c>
      <c r="AY88" s="44" t="s">
        <v>269</v>
      </c>
      <c r="AZ88" s="81" t="s">
        <v>269</v>
      </c>
      <c r="BA88" s="44" t="s">
        <v>269</v>
      </c>
      <c r="BE88" s="81"/>
      <c r="BF88" s="81" t="s">
        <v>276</v>
      </c>
      <c r="BM88" s="56" cm="1">
        <f t="array" ref="BM88">MAX(IF(ISBLANK(AS88:BL88),"",VLOOKUP(AS88:BL88,'[3]Impact Factor'!B:D,2,FALSE)))</f>
        <v>4</v>
      </c>
      <c r="BN88" s="56" cm="1">
        <f t="array" ref="BN88">MAX(IF(ISBLANK(AS88:BL88),"",VLOOKUP(AS88:BL88,'[3]Impact Factor'!B:D,3,FALSE)))</f>
        <v>4</v>
      </c>
      <c r="BO88" s="56">
        <v>5</v>
      </c>
      <c r="BP88" s="56" t="s">
        <v>276</v>
      </c>
      <c r="BQ88" s="56">
        <v>5</v>
      </c>
      <c r="BR88" s="56" t="s">
        <v>270</v>
      </c>
      <c r="BS88" s="88">
        <v>3</v>
      </c>
      <c r="BT88" s="56" cm="1">
        <f t="array" ref="BT88">IF(SUM(BM88:BS88)=0,"N/A",_xlfn.IFS(AND((SUM(BM88:BN88)&gt;0),(SUM(BO88:BS88)&gt;0)),ROUND((($BM$3*MAX(BM88:BN88))+($BO$3*MAX(BO88:BS88))),0),AND(OR(BM88:BN88=0,ISERROR(BM88:BN88)),(SUM(BO88:BS88)&gt;0)), MAX(BO88:BS88),AND((SUM(BO88:BS88)=0),(SUM(BM88:BN88)&gt;0)),MAX(BM88:BN88)))</f>
        <v>4</v>
      </c>
      <c r="BU88" s="56" t="str" cm="1">
        <f t="array" ref="BU88">IF(OR(AR88="N/A", BT88="N/A"), "", INDEX([3]Methodology!$D$3:$H$7,'Master All_TRR_TS'!AR99,'Master All_TRR_TS'!BT99))</f>
        <v>C</v>
      </c>
      <c r="BV88" s="56" t="s">
        <v>271</v>
      </c>
      <c r="BW88" s="56" t="str">
        <f t="shared" si="13"/>
        <v>Yes</v>
      </c>
      <c r="BX88" s="56" t="s">
        <v>310</v>
      </c>
      <c r="BY88" s="56"/>
      <c r="BZ88" s="56" t="e">
        <f>IF(COUNT(AR88,BT88)=2,(IF(AND(AR88&gt;=3,#REF!&gt;=3),"Y","")),"")</f>
        <v>#REF!</v>
      </c>
      <c r="CA88" s="56" t="s">
        <v>511</v>
      </c>
      <c r="CB88" s="56" t="str">
        <f>IF(Risk_Assessment6[[#This Row],[Stockpiles]]="Spoil / Waste", "Y", "")</f>
        <v/>
      </c>
      <c r="CC88" s="56" t="str">
        <f>IF(Risk_Assessment6[[#This Row],[Off-site Drainage Discharge (Y/N)]]="Yes", "Y", "")</f>
        <v/>
      </c>
      <c r="CD88" s="89" t="s">
        <v>390</v>
      </c>
      <c r="CE88" s="56"/>
      <c r="CF88" s="56"/>
      <c r="CG88" s="56"/>
      <c r="CH88" s="56"/>
      <c r="CI88" s="56"/>
      <c r="CJ88" s="56" t="s">
        <v>382</v>
      </c>
      <c r="CK88" s="56"/>
      <c r="CL88" s="56"/>
      <c r="CM88" s="56"/>
      <c r="CN88" s="58">
        <v>1</v>
      </c>
      <c r="CO88" s="58">
        <v>1</v>
      </c>
      <c r="CP88" s="105">
        <v>2</v>
      </c>
      <c r="CQ88" s="104">
        <v>3</v>
      </c>
      <c r="CR88" s="57">
        <f t="shared" si="19"/>
        <v>1</v>
      </c>
      <c r="CS88" s="56">
        <f t="shared" si="16"/>
        <v>1</v>
      </c>
      <c r="CT88" s="56" t="e">
        <v>#N/A</v>
      </c>
      <c r="CU88" s="56" t="e">
        <v>#N/A</v>
      </c>
      <c r="CV88" s="79" t="e">
        <f t="shared" si="17"/>
        <v>#N/A</v>
      </c>
      <c r="CW88" s="56" t="e">
        <f t="shared" si="18"/>
        <v>#N/A</v>
      </c>
      <c r="CX88" s="78" t="e">
        <v>#N/A</v>
      </c>
      <c r="CY88" s="56" t="s">
        <v>268</v>
      </c>
      <c r="CZ88" s="78" t="e">
        <v>#N/A</v>
      </c>
      <c r="DA88" s="78" t="e">
        <v>#N/A</v>
      </c>
      <c r="DB88" s="78" t="e">
        <v>#N/A</v>
      </c>
      <c r="DC88" s="56" t="e">
        <v>#N/A</v>
      </c>
      <c r="DD88" s="78" t="e">
        <v>#N/A</v>
      </c>
      <c r="DE88" s="78" t="e">
        <v>#N/A</v>
      </c>
      <c r="DF88" s="78" t="e">
        <v>#N/A</v>
      </c>
      <c r="DG88" s="78" t="e">
        <v>#N/A</v>
      </c>
      <c r="DH88" s="78" t="e">
        <v>#N/A</v>
      </c>
      <c r="DI88" s="78" t="e">
        <v>#N/A</v>
      </c>
      <c r="DJ88" s="78" t="e">
        <v>#N/A</v>
      </c>
      <c r="DK88" s="78" t="e">
        <v>#N/A</v>
      </c>
      <c r="DL88" s="78" t="e">
        <v>#N/A</v>
      </c>
      <c r="DM88" s="78" t="e">
        <v>#N/A</v>
      </c>
      <c r="DN88" s="78" t="e">
        <v>#N/A</v>
      </c>
      <c r="DO88" s="78" t="e">
        <v>#N/A</v>
      </c>
      <c r="DP88" s="78" t="e">
        <v>#N/A</v>
      </c>
      <c r="DQ88" s="78" t="e">
        <v>#N/A</v>
      </c>
      <c r="DR88" s="56"/>
      <c r="DS88" s="56"/>
      <c r="DT88" s="56"/>
      <c r="DU88" s="44" t="s">
        <v>268</v>
      </c>
      <c r="DV88" s="44" t="s">
        <v>377</v>
      </c>
      <c r="DW88" s="44" t="s">
        <v>278</v>
      </c>
      <c r="DX88" s="77" t="s">
        <v>278</v>
      </c>
      <c r="DZ88" s="141"/>
      <c r="EB88" s="85"/>
      <c r="EC88" s="72"/>
      <c r="ED88" s="317"/>
      <c r="EE88" s="71"/>
      <c r="EF88" s="70"/>
      <c r="EG88" s="70"/>
      <c r="EH88" s="70"/>
      <c r="EI88" s="70"/>
      <c r="EJ88" s="70"/>
      <c r="EK88" s="70"/>
      <c r="EL88" s="70"/>
      <c r="EM88" s="70"/>
      <c r="EN88" s="69"/>
      <c r="EO88" s="69"/>
      <c r="EP88" s="69"/>
      <c r="EQ88" s="69"/>
      <c r="ER88" s="69"/>
      <c r="ES88" s="69"/>
      <c r="ET88" s="69"/>
      <c r="EU88" s="69"/>
      <c r="EV88" s="307" t="s">
        <v>1</v>
      </c>
      <c r="EW88" s="68"/>
    </row>
    <row r="89" spans="1:153" s="44" customFormat="1" ht="45.75" customHeight="1" x14ac:dyDescent="0.35">
      <c r="A89" s="44" t="s">
        <v>291</v>
      </c>
      <c r="B89" s="44" t="s">
        <v>858</v>
      </c>
      <c r="C89" s="44" t="s">
        <v>859</v>
      </c>
      <c r="D89" s="44" t="s">
        <v>277</v>
      </c>
      <c r="E89" s="44" t="s">
        <v>860</v>
      </c>
      <c r="F89" s="44" t="s">
        <v>861</v>
      </c>
      <c r="G89" s="44">
        <v>-38.007843000000001</v>
      </c>
      <c r="H89" s="44">
        <v>143.30838</v>
      </c>
      <c r="I89" s="44" t="s">
        <v>278</v>
      </c>
      <c r="J89" s="44" t="s">
        <v>278</v>
      </c>
      <c r="K89" s="44" t="s">
        <v>297</v>
      </c>
      <c r="L89" s="44" t="s">
        <v>265</v>
      </c>
      <c r="M89" s="44" t="s">
        <v>862</v>
      </c>
      <c r="N89" s="78" t="s">
        <v>702</v>
      </c>
      <c r="O89" s="78"/>
      <c r="P89" s="78"/>
      <c r="Q89" s="78" t="s">
        <v>268</v>
      </c>
      <c r="R89" s="78"/>
      <c r="S89" s="96"/>
      <c r="T89" s="96"/>
      <c r="U89" s="78"/>
      <c r="V89" s="96"/>
      <c r="W89" s="96"/>
      <c r="X89" s="96"/>
      <c r="Y89" s="78"/>
      <c r="Z89" s="56">
        <f t="shared" si="12"/>
        <v>1</v>
      </c>
      <c r="AA89" s="94">
        <v>2</v>
      </c>
      <c r="AB89" s="180" t="s">
        <v>863</v>
      </c>
      <c r="AC89" s="56"/>
      <c r="AD89" s="56"/>
      <c r="AE89" s="56"/>
      <c r="AF89" s="56"/>
      <c r="AG89" s="56">
        <v>3</v>
      </c>
      <c r="AH89" s="89" t="s">
        <v>702</v>
      </c>
      <c r="AI89">
        <v>1</v>
      </c>
      <c r="AJ89">
        <v>1</v>
      </c>
      <c r="AK89">
        <v>1</v>
      </c>
      <c r="AL89">
        <v>1</v>
      </c>
      <c r="AM89">
        <f t="shared" si="14"/>
        <v>1</v>
      </c>
      <c r="AN89" s="57" cm="1">
        <f t="array" ref="AN89">IF(OR(AJ89="0",AM89="0"),"",INDEX('[3]Oil Matrix'!$D$6:$H$10,'Master All_TRR_TS'!AM89,'Master All_TRR_TS'!AJ89))</f>
        <v>1</v>
      </c>
      <c r="AO89">
        <f t="shared" si="15"/>
        <v>1</v>
      </c>
      <c r="AP89"/>
      <c r="AQ89" s="93" t="s">
        <v>702</v>
      </c>
      <c r="AR89" s="56">
        <f>MAX(Risk_Assessment6[[#This Row],[2) Oil Leak Condition]:[3b) Oil/water separator and shut off valve]])</f>
        <v>1</v>
      </c>
      <c r="AS89" s="44" t="s">
        <v>269</v>
      </c>
      <c r="AT89" s="44" t="s">
        <v>305</v>
      </c>
      <c r="AX89" s="82"/>
      <c r="AZ89" s="81"/>
      <c r="BE89" s="81"/>
      <c r="BF89" s="81" t="s">
        <v>270</v>
      </c>
      <c r="BM89" s="56" cm="1">
        <f t="array" ref="BM89">MAX(IF(ISBLANK(AS89:BL89),"",VLOOKUP(AS89:BL89,'[3]Impact Factor'!B:D,2,FALSE)))</f>
        <v>3</v>
      </c>
      <c r="BN89" s="56" cm="1">
        <f t="array" ref="BN89">MAX(IF(ISBLANK(AS89:BL89),"",VLOOKUP(AS89:BL89,'[3]Impact Factor'!B:D,3,FALSE)))</f>
        <v>2</v>
      </c>
      <c r="BO89" s="56"/>
      <c r="BP89" s="56"/>
      <c r="BQ89" s="56"/>
      <c r="BR89" s="56"/>
      <c r="BS89" s="56"/>
      <c r="BT89" s="56" cm="1">
        <f t="array" ref="BT89">IF(SUM(BM89:BS89)=0,"N/A",_xlfn.IFS(AND((SUM(BM89:BN89)&gt;0),(SUM(BO89:BS89)&gt;0)),ROUND((($BM$3*MAX(BM89:BN89))+($BO$3*MAX(BO89:BS89))),0),AND(OR(BM89:BN89=0,ISERROR(BM89:BN89)),(SUM(BO89:BS89)&gt;0)), MAX(BO89:BS89),AND((SUM(BO89:BS89)=0),(SUM(BM89:BN89)&gt;0)),MAX(BM89:BN89)))</f>
        <v>3</v>
      </c>
      <c r="BU89" s="56" t="str" cm="1">
        <f t="array" ref="BU89">IF(OR(AR89="N/A", BT89="N/A"), "", INDEX([3]Methodology!$D$3:$H$7,'Master All_TRR_TS'!AR105,'Master All_TRR_TS'!BT105))</f>
        <v>E</v>
      </c>
      <c r="BV89" s="56" t="s">
        <v>271</v>
      </c>
      <c r="BW89" s="56" t="str">
        <f t="shared" si="13"/>
        <v>No</v>
      </c>
      <c r="BX89" s="56"/>
      <c r="BY89" s="56"/>
      <c r="BZ89" s="56" t="e">
        <f>IF(COUNT(AR89,BT89)=2,(IF(AND(AR89&gt;=3,#REF!&gt;=3),"Y","")),"")</f>
        <v>#REF!</v>
      </c>
      <c r="CA89" s="56"/>
      <c r="CB89" s="56" t="str">
        <f>IF(Risk_Assessment6[[#This Row],[Stockpiles]]="Spoil / Waste", "Y", "")</f>
        <v/>
      </c>
      <c r="CC89" s="56" t="str">
        <f>IF(Risk_Assessment6[[#This Row],[Off-site Drainage Discharge (Y/N)]]="Yes", "Y", "")</f>
        <v/>
      </c>
      <c r="CD89" s="56"/>
      <c r="CE89" s="56"/>
      <c r="CF89" s="56"/>
      <c r="CG89" s="56"/>
      <c r="CH89" s="56"/>
      <c r="CI89" s="56"/>
      <c r="CJ89" s="56"/>
      <c r="CK89" s="56"/>
      <c r="CL89" s="56"/>
      <c r="CM89" s="56"/>
      <c r="CN89" s="58">
        <v>1</v>
      </c>
      <c r="CO89" s="58">
        <v>1</v>
      </c>
      <c r="CP89" s="105">
        <v>2</v>
      </c>
      <c r="CQ89" s="104">
        <v>3</v>
      </c>
      <c r="CR89" s="57">
        <f t="shared" si="19"/>
        <v>1</v>
      </c>
      <c r="CS89" s="56">
        <f t="shared" si="16"/>
        <v>1</v>
      </c>
      <c r="CT89" s="56" t="e">
        <v>#N/A</v>
      </c>
      <c r="CU89" s="56" t="e">
        <v>#N/A</v>
      </c>
      <c r="CV89" s="79" t="e">
        <f t="shared" si="17"/>
        <v>#N/A</v>
      </c>
      <c r="CW89" s="56" t="e">
        <f t="shared" si="18"/>
        <v>#N/A</v>
      </c>
      <c r="CX89" s="78" t="e">
        <v>#N/A</v>
      </c>
      <c r="CY89" s="56" t="s">
        <v>268</v>
      </c>
      <c r="CZ89" s="78" t="e">
        <v>#N/A</v>
      </c>
      <c r="DA89" s="78" t="e">
        <v>#N/A</v>
      </c>
      <c r="DB89" s="78" t="e">
        <v>#N/A</v>
      </c>
      <c r="DC89" s="56" t="e">
        <v>#N/A</v>
      </c>
      <c r="DD89" s="78" t="e">
        <v>#N/A</v>
      </c>
      <c r="DE89" s="78" t="e">
        <v>#N/A</v>
      </c>
      <c r="DF89" s="78" t="e">
        <v>#N/A</v>
      </c>
      <c r="DG89" s="78" t="e">
        <v>#N/A</v>
      </c>
      <c r="DH89" s="78" t="e">
        <v>#N/A</v>
      </c>
      <c r="DI89" s="78" t="e">
        <v>#N/A</v>
      </c>
      <c r="DJ89" s="78" t="e">
        <v>#N/A</v>
      </c>
      <c r="DK89" s="78" t="e">
        <v>#N/A</v>
      </c>
      <c r="DL89" s="78" t="e">
        <v>#N/A</v>
      </c>
      <c r="DM89" s="78" t="e">
        <v>#N/A</v>
      </c>
      <c r="DN89" s="78" t="e">
        <v>#N/A</v>
      </c>
      <c r="DO89" s="78" t="e">
        <v>#N/A</v>
      </c>
      <c r="DP89" s="78" t="e">
        <v>#N/A</v>
      </c>
      <c r="DQ89" s="78" t="e">
        <v>#N/A</v>
      </c>
      <c r="DR89" s="56"/>
      <c r="DS89" s="56"/>
      <c r="DT89" s="56"/>
      <c r="DU89" s="44" t="s">
        <v>268</v>
      </c>
      <c r="DV89" s="44" t="s">
        <v>377</v>
      </c>
      <c r="DW89" s="44" t="s">
        <v>278</v>
      </c>
      <c r="DX89" s="77" t="s">
        <v>278</v>
      </c>
      <c r="DY89" s="76" t="s">
        <v>268</v>
      </c>
      <c r="DZ89" s="75" t="s">
        <v>566</v>
      </c>
      <c r="EA89" s="44" t="s">
        <v>567</v>
      </c>
      <c r="EB89" s="73" t="s">
        <v>864</v>
      </c>
      <c r="EC89" s="109" t="s">
        <v>865</v>
      </c>
      <c r="ED89" s="321" t="s">
        <v>866</v>
      </c>
      <c r="EE89" s="71"/>
      <c r="EF89" s="70"/>
      <c r="EG89" s="70"/>
      <c r="EH89" s="70"/>
      <c r="EI89" s="70"/>
      <c r="EJ89" s="70"/>
      <c r="EK89" s="70"/>
      <c r="EL89" s="70"/>
      <c r="EM89" s="70"/>
      <c r="EN89" s="69"/>
      <c r="EO89" s="69"/>
      <c r="EP89" s="69"/>
      <c r="EQ89" s="69"/>
      <c r="ER89" s="69"/>
      <c r="ES89" s="69"/>
      <c r="ET89" s="69"/>
      <c r="EU89" s="69"/>
      <c r="EV89" s="307" t="s">
        <v>1</v>
      </c>
      <c r="EW89" s="68"/>
    </row>
    <row r="90" spans="1:153" s="44" customFormat="1" ht="20.25" customHeight="1" x14ac:dyDescent="0.35">
      <c r="A90" s="44" t="s">
        <v>257</v>
      </c>
      <c r="B90" s="42" t="s">
        <v>867</v>
      </c>
      <c r="C90" s="42" t="s">
        <v>868</v>
      </c>
      <c r="D90" s="42"/>
      <c r="E90" s="44" t="s">
        <v>869</v>
      </c>
      <c r="F90" s="44" t="s">
        <v>870</v>
      </c>
      <c r="G90" s="44">
        <v>-38.279860999999997</v>
      </c>
      <c r="H90" s="44">
        <v>146.43088900000001</v>
      </c>
      <c r="I90" s="44" t="s">
        <v>871</v>
      </c>
      <c r="J90" s="44" t="s">
        <v>484</v>
      </c>
      <c r="K90" s="44" t="s">
        <v>297</v>
      </c>
      <c r="L90" s="44" t="s">
        <v>265</v>
      </c>
      <c r="M90" s="44" t="s">
        <v>872</v>
      </c>
      <c r="N90" s="78" t="s">
        <v>285</v>
      </c>
      <c r="O90" s="78">
        <v>44272</v>
      </c>
      <c r="P90" s="78" t="s">
        <v>371</v>
      </c>
      <c r="Q90" s="78" t="s">
        <v>270</v>
      </c>
      <c r="R90" s="78"/>
      <c r="S90" s="96"/>
      <c r="T90" s="96"/>
      <c r="U90" s="78"/>
      <c r="V90" s="96"/>
      <c r="W90" s="96"/>
      <c r="X90" s="96" t="s">
        <v>873</v>
      </c>
      <c r="Y90" s="78"/>
      <c r="Z90" s="56">
        <f t="shared" si="12"/>
        <v>2</v>
      </c>
      <c r="AA90" s="94"/>
      <c r="AB90" s="94"/>
      <c r="AC90" s="56"/>
      <c r="AD90" s="56"/>
      <c r="AE90" s="56"/>
      <c r="AF90" s="56"/>
      <c r="AG90" s="56">
        <v>3</v>
      </c>
      <c r="AH90" s="56" t="s">
        <v>874</v>
      </c>
      <c r="AI90">
        <v>1</v>
      </c>
      <c r="AJ90">
        <v>1</v>
      </c>
      <c r="AK90">
        <v>4</v>
      </c>
      <c r="AL90">
        <v>5</v>
      </c>
      <c r="AM90">
        <f t="shared" si="14"/>
        <v>5</v>
      </c>
      <c r="AN90" s="57" cm="1">
        <f t="array" ref="AN90">IF(OR(AJ90="0",AM90="0"),"",INDEX('[3]Oil Matrix'!$D$6:$H$10,'Master All_TRR_TS'!AM90,'Master All_TRR_TS'!AJ90))</f>
        <v>3</v>
      </c>
      <c r="AO90">
        <f t="shared" si="15"/>
        <v>1</v>
      </c>
      <c r="AP90"/>
      <c r="AQ90" s="89" t="s">
        <v>875</v>
      </c>
      <c r="AR90" s="56">
        <f>MAX(Risk_Assessment6[[#This Row],[2) Oil Leak Condition]:[3b) Oil/water separator and shut off valve]])</f>
        <v>5</v>
      </c>
      <c r="AS90" s="44" t="s">
        <v>269</v>
      </c>
      <c r="AT90" s="44" t="s">
        <v>269</v>
      </c>
      <c r="AU90" s="44" t="s">
        <v>269</v>
      </c>
      <c r="AV90" s="44" t="s">
        <v>269</v>
      </c>
      <c r="AW90" s="44" t="s">
        <v>269</v>
      </c>
      <c r="AX90" s="82" t="s">
        <v>269</v>
      </c>
      <c r="AY90" s="44" t="s">
        <v>307</v>
      </c>
      <c r="AZ90" s="81" t="s">
        <v>269</v>
      </c>
      <c r="BA90" s="44" t="s">
        <v>309</v>
      </c>
      <c r="BE90" s="81"/>
      <c r="BF90" s="81" t="s">
        <v>276</v>
      </c>
      <c r="BM90" s="56" cm="1">
        <f t="array" ref="BM90">MAX(IF(ISBLANK(AS90:BL90),"",VLOOKUP(AS90:BL90,'[3]Impact Factor'!B:D,2,FALSE)))</f>
        <v>3</v>
      </c>
      <c r="BN90" s="56" cm="1">
        <f t="array" ref="BN90">MAX(IF(ISBLANK(AS90:BL90),"",VLOOKUP(AS90:BL90,'[3]Impact Factor'!B:D,3,FALSE)))</f>
        <v>3</v>
      </c>
      <c r="BO90" s="56">
        <v>3</v>
      </c>
      <c r="BP90" s="56"/>
      <c r="BQ90" s="56"/>
      <c r="BR90" s="56"/>
      <c r="BS90" s="80"/>
      <c r="BT90" s="56" cm="1">
        <f t="array" ref="BT90">IF(SUM(BM90:BS90)=0,"N/A",_xlfn.IFS(AND((SUM(BM90:BN90)&gt;0),(SUM(BO90:BS90)&gt;0)),ROUND((($BM$3*MAX(BM90:BN90))+($BO$3*MAX(BO90:BS90))),0),AND(OR(BM90:BN90=0,ISERROR(BM90:BN90)),(SUM(BO90:BS90)&gt;0)), MAX(BO90:BS90),AND((SUM(BO90:BS90)=0),(SUM(BM90:BN90)&gt;0)),MAX(BM90:BN90)))</f>
        <v>3</v>
      </c>
      <c r="BU90" s="56" t="str" cm="1">
        <f t="array" ref="BU90">IF(OR(AR90="N/A", BT90="N/A"), "", INDEX([3]Methodology!$D$3:$H$7,'Master All_TRR_TS'!AR43,'Master All_TRR_TS'!BT43))</f>
        <v>C</v>
      </c>
      <c r="BV90" s="56" t="s">
        <v>271</v>
      </c>
      <c r="BW90" s="56" t="str">
        <f t="shared" si="13"/>
        <v>Yes</v>
      </c>
      <c r="BX90" s="56"/>
      <c r="BY90" s="56"/>
      <c r="BZ90" s="56" t="e">
        <f>IF(COUNT(AR90,BT90)=2,(IF(AND(AR90&gt;=3,#REF!&gt;=3),"Y","")),"")</f>
        <v>#REF!</v>
      </c>
      <c r="CA90" s="56"/>
      <c r="CB90" s="56" t="str">
        <f>IF(Risk_Assessment6[[#This Row],[Stockpiles]]="Spoil / Waste", "Y", "")</f>
        <v/>
      </c>
      <c r="CC90" s="56" t="str">
        <f>IF(Risk_Assessment6[[#This Row],[Off-site Drainage Discharge (Y/N)]]="Yes", "Y", "")</f>
        <v/>
      </c>
      <c r="CD90" s="56"/>
      <c r="CE90" s="56"/>
      <c r="CF90" s="56"/>
      <c r="CG90" s="56"/>
      <c r="CH90" s="56"/>
      <c r="CI90" s="56"/>
      <c r="CJ90" s="56"/>
      <c r="CK90" s="56"/>
      <c r="CL90" s="56" t="s">
        <v>873</v>
      </c>
      <c r="CM90" s="56"/>
      <c r="CN90" s="58">
        <v>1</v>
      </c>
      <c r="CO90" s="58">
        <v>1</v>
      </c>
      <c r="CP90" s="105">
        <v>1</v>
      </c>
      <c r="CQ90" s="104">
        <v>1</v>
      </c>
      <c r="CR90" s="57">
        <f t="shared" si="19"/>
        <v>1</v>
      </c>
      <c r="CS90" s="56">
        <f t="shared" si="16"/>
        <v>1</v>
      </c>
      <c r="CT90" s="56" t="e">
        <v>#N/A</v>
      </c>
      <c r="CU90" s="56" t="e">
        <v>#N/A</v>
      </c>
      <c r="CV90" s="79" t="e">
        <f t="shared" si="17"/>
        <v>#N/A</v>
      </c>
      <c r="CW90" s="56" t="e">
        <f t="shared" si="18"/>
        <v>#N/A</v>
      </c>
      <c r="CX90" s="78" t="e">
        <v>#N/A</v>
      </c>
      <c r="CY90" s="56" t="s">
        <v>268</v>
      </c>
      <c r="CZ90" s="78" t="e">
        <v>#N/A</v>
      </c>
      <c r="DA90" s="78" t="e">
        <v>#N/A</v>
      </c>
      <c r="DB90" s="78" t="e">
        <v>#N/A</v>
      </c>
      <c r="DC90" s="56" t="e">
        <v>#N/A</v>
      </c>
      <c r="DD90" s="78" t="e">
        <v>#N/A</v>
      </c>
      <c r="DE90" s="78" t="e">
        <v>#N/A</v>
      </c>
      <c r="DF90" s="78" t="e">
        <v>#N/A</v>
      </c>
      <c r="DG90" s="78" t="e">
        <v>#N/A</v>
      </c>
      <c r="DH90" s="78" t="e">
        <v>#N/A</v>
      </c>
      <c r="DI90" s="78" t="e">
        <v>#N/A</v>
      </c>
      <c r="DJ90" s="78" t="e">
        <v>#N/A</v>
      </c>
      <c r="DK90" s="78" t="e">
        <v>#N/A</v>
      </c>
      <c r="DL90" s="78" t="e">
        <v>#N/A</v>
      </c>
      <c r="DM90" s="78" t="e">
        <v>#N/A</v>
      </c>
      <c r="DN90" s="78" t="e">
        <v>#N/A</v>
      </c>
      <c r="DO90" s="78" t="e">
        <v>#N/A</v>
      </c>
      <c r="DP90" s="78" t="e">
        <v>#N/A</v>
      </c>
      <c r="DQ90" s="78" t="e">
        <v>#N/A</v>
      </c>
      <c r="DR90" s="56"/>
      <c r="DS90" s="56"/>
      <c r="DT90" s="56"/>
      <c r="DU90" s="44" t="s">
        <v>268</v>
      </c>
      <c r="DV90" s="44" t="s">
        <v>377</v>
      </c>
      <c r="DW90" s="44" t="s">
        <v>278</v>
      </c>
      <c r="DX90" s="77" t="s">
        <v>278</v>
      </c>
      <c r="DZ90" s="141"/>
      <c r="EB90" s="85"/>
      <c r="EC90" s="72"/>
      <c r="ED90" s="317"/>
      <c r="EE90" s="71"/>
      <c r="EF90" s="70"/>
      <c r="EG90" s="70"/>
      <c r="EH90" s="70"/>
      <c r="EI90" s="70"/>
      <c r="EJ90" s="70"/>
      <c r="EK90" s="70"/>
      <c r="EL90" s="70"/>
      <c r="EM90" s="70"/>
      <c r="EN90" s="69"/>
      <c r="EO90" s="69"/>
      <c r="EP90" s="69"/>
      <c r="EQ90" s="69"/>
      <c r="ER90" s="69"/>
      <c r="ES90" s="69"/>
      <c r="ET90" s="69"/>
      <c r="EU90" s="69"/>
      <c r="EV90" s="307" t="s">
        <v>1</v>
      </c>
      <c r="EW90" s="68"/>
    </row>
    <row r="91" spans="1:153" s="44" customFormat="1" ht="111.75" customHeight="1" x14ac:dyDescent="0.35">
      <c r="A91" s="44" t="s">
        <v>366</v>
      </c>
      <c r="B91" s="43" t="s">
        <v>876</v>
      </c>
      <c r="C91" s="44" t="s">
        <v>877</v>
      </c>
      <c r="D91" s="44" t="s">
        <v>377</v>
      </c>
      <c r="E91" s="44" t="s">
        <v>878</v>
      </c>
      <c r="F91" s="44" t="s">
        <v>879</v>
      </c>
      <c r="G91" s="44">
        <v>-38.273693999999999</v>
      </c>
      <c r="H91" s="44">
        <v>146.391806</v>
      </c>
      <c r="I91" s="44" t="s">
        <v>278</v>
      </c>
      <c r="J91" s="44" t="s">
        <v>278</v>
      </c>
      <c r="K91" s="44" t="s">
        <v>565</v>
      </c>
      <c r="L91" s="44" t="s">
        <v>565</v>
      </c>
      <c r="M91" s="44" t="s">
        <v>880</v>
      </c>
      <c r="N91" s="78" t="s">
        <v>285</v>
      </c>
      <c r="O91" s="78">
        <v>44561</v>
      </c>
      <c r="P91" s="78" t="s">
        <v>371</v>
      </c>
      <c r="Q91" s="78" t="s">
        <v>270</v>
      </c>
      <c r="R91" s="78" t="s">
        <v>270</v>
      </c>
      <c r="S91" s="96" t="s">
        <v>270</v>
      </c>
      <c r="T91" s="96" t="s">
        <v>299</v>
      </c>
      <c r="U91" s="78"/>
      <c r="V91" s="96"/>
      <c r="W91" s="114" t="s">
        <v>881</v>
      </c>
      <c r="X91" s="96" t="s">
        <v>882</v>
      </c>
      <c r="Y91" s="95">
        <v>44805</v>
      </c>
      <c r="Z91" s="56">
        <f t="shared" si="12"/>
        <v>5</v>
      </c>
      <c r="AA91" s="94"/>
      <c r="AB91" s="180" t="s">
        <v>883</v>
      </c>
      <c r="AC91" s="56">
        <v>4</v>
      </c>
      <c r="AD91" s="56"/>
      <c r="AE91" s="56" t="s">
        <v>884</v>
      </c>
      <c r="AF91" s="117" t="s">
        <v>302</v>
      </c>
      <c r="AG91" s="56">
        <v>5</v>
      </c>
      <c r="AH91" s="145" t="s">
        <v>885</v>
      </c>
      <c r="AI91">
        <v>1</v>
      </c>
      <c r="AJ91">
        <v>1</v>
      </c>
      <c r="AK91">
        <v>3</v>
      </c>
      <c r="AL91">
        <v>2</v>
      </c>
      <c r="AM91">
        <f t="shared" si="14"/>
        <v>3</v>
      </c>
      <c r="AN91" s="57" cm="1">
        <f t="array" ref="AN91">IF(OR(AJ91="0",AM91="0"),"",INDEX('[3]Oil Matrix'!$D$6:$H$10,'Master All_TRR_TS'!AM91,'Master All_TRR_TS'!AJ91))</f>
        <v>1</v>
      </c>
      <c r="AO91">
        <f t="shared" si="15"/>
        <v>1</v>
      </c>
      <c r="AP91"/>
      <c r="AQ91" s="93" t="s">
        <v>886</v>
      </c>
      <c r="AR91" s="56">
        <f>MAX(Risk_Assessment6[[#This Row],[2) Oil Leak Condition]:[3b) Oil/water separator and shut off valve]])</f>
        <v>3</v>
      </c>
      <c r="AS91" s="44" t="s">
        <v>304</v>
      </c>
      <c r="AT91" s="44" t="s">
        <v>657</v>
      </c>
      <c r="AU91" s="44" t="s">
        <v>270</v>
      </c>
      <c r="AV91" s="44" t="s">
        <v>771</v>
      </c>
      <c r="AW91" s="119" t="s">
        <v>306</v>
      </c>
      <c r="AX91" s="82" t="s">
        <v>288</v>
      </c>
      <c r="AY91" s="44" t="s">
        <v>307</v>
      </c>
      <c r="AZ91" s="81" t="s">
        <v>308</v>
      </c>
      <c r="BA91" s="44" t="s">
        <v>309</v>
      </c>
      <c r="BD91" s="44" t="s">
        <v>533</v>
      </c>
      <c r="BE91" s="81"/>
      <c r="BF91" s="81" t="s">
        <v>276</v>
      </c>
      <c r="BM91" s="56" cm="1">
        <f t="array" ref="BM91">MAX(IF(ISBLANK(AS91:BL91),"",VLOOKUP(AS91:BL91,'[3]Impact Factor'!B:D,2,FALSE)))</f>
        <v>4</v>
      </c>
      <c r="BN91" s="56" cm="1">
        <f t="array" ref="BN91">MAX(IF(ISBLANK(AS91:BL91),"",VLOOKUP(AS91:BL91,'[3]Impact Factor'!B:D,3,FALSE)))</f>
        <v>5</v>
      </c>
      <c r="BO91" s="56">
        <v>1</v>
      </c>
      <c r="BP91" s="56" t="s">
        <v>270</v>
      </c>
      <c r="BQ91" s="56">
        <v>2</v>
      </c>
      <c r="BR91" s="56" t="s">
        <v>276</v>
      </c>
      <c r="BS91" s="80"/>
      <c r="BT91" s="56" cm="1">
        <f t="array" ref="BT91">IF(SUM(BM91:BS91)=0,"N/A",_xlfn.IFS(AND((SUM(BM91:BN91)&gt;0),(SUM(BO91:BS91)&gt;0)),ROUND((($BM$3*MAX(BM91:BN91))+($BO$3*MAX(BO91:BS91))),0),AND(OR(BM91:BN91=0,ISERROR(BM91:BN91)),(SUM(BO91:BS91)&gt;0)), MAX(BO91:BS91),AND((SUM(BO91:BS91)=0),(SUM(BM91:BN91)&gt;0)),MAX(BM91:BN91)))</f>
        <v>4</v>
      </c>
      <c r="BU91" s="56" t="str" cm="1">
        <f t="array" ref="BU91">IF(OR(AR91="N/A", BT91="N/A"), "", INDEX([3]Methodology!$D$3:$H$7,'Master All_TRR_TS'!AR100,'Master All_TRR_TS'!BT100))</f>
        <v>C</v>
      </c>
      <c r="BV91" s="56" t="s">
        <v>404</v>
      </c>
      <c r="BW91" s="56" t="str">
        <f t="shared" si="13"/>
        <v>Yes</v>
      </c>
      <c r="BX91" s="56" t="s">
        <v>887</v>
      </c>
      <c r="BY91" s="56" t="s">
        <v>888</v>
      </c>
      <c r="BZ91" s="91" t="s">
        <v>276</v>
      </c>
      <c r="CA91" s="167" t="s">
        <v>775</v>
      </c>
      <c r="CB91" s="44" t="str">
        <f>IF(Risk_Assessment6[[#This Row],[Stockpiles]]="Spoil / Waste", "Y", "")</f>
        <v>Y</v>
      </c>
      <c r="CC91" s="56" t="str">
        <f>IF(Risk_Assessment6[[#This Row],[Off-site Drainage Discharge (Y/N)]]="Yes", "Y", "")</f>
        <v>Y</v>
      </c>
      <c r="CD91" s="89" t="s">
        <v>889</v>
      </c>
      <c r="CE91" s="56"/>
      <c r="CF91" s="56"/>
      <c r="CG91" s="56"/>
      <c r="CH91" s="56"/>
      <c r="CI91" s="56"/>
      <c r="CJ91" s="56" t="s">
        <v>299</v>
      </c>
      <c r="CK91" s="56" t="s">
        <v>890</v>
      </c>
      <c r="CL91" s="92" t="s">
        <v>882</v>
      </c>
      <c r="CM91" s="56"/>
      <c r="CN91" s="58">
        <v>1</v>
      </c>
      <c r="CO91" s="58">
        <v>1</v>
      </c>
      <c r="CP91" s="58">
        <v>1</v>
      </c>
      <c r="CQ91" s="58">
        <v>1</v>
      </c>
      <c r="CR91" s="57">
        <f t="shared" si="19"/>
        <v>1</v>
      </c>
      <c r="CS91" s="56">
        <f t="shared" si="16"/>
        <v>1</v>
      </c>
      <c r="CT91" s="56" t="e">
        <v>#N/A</v>
      </c>
      <c r="CU91" s="56" t="e">
        <v>#N/A</v>
      </c>
      <c r="CV91" s="79" t="e">
        <f t="shared" si="17"/>
        <v>#N/A</v>
      </c>
      <c r="CW91" s="56" t="e">
        <f t="shared" si="18"/>
        <v>#N/A</v>
      </c>
      <c r="CX91" s="78" t="e">
        <v>#N/A</v>
      </c>
      <c r="CY91" s="56" t="s">
        <v>268</v>
      </c>
      <c r="CZ91" s="78" t="e">
        <v>#N/A</v>
      </c>
      <c r="DA91" s="78" t="e">
        <v>#N/A</v>
      </c>
      <c r="DB91" s="78" t="e">
        <v>#N/A</v>
      </c>
      <c r="DC91" s="56" t="e">
        <v>#N/A</v>
      </c>
      <c r="DD91" s="78" t="e">
        <v>#N/A</v>
      </c>
      <c r="DE91" s="78" t="s">
        <v>276</v>
      </c>
      <c r="DF91" s="78" t="s">
        <v>276</v>
      </c>
      <c r="DG91" s="78" t="s">
        <v>270</v>
      </c>
      <c r="DH91" s="78" t="s">
        <v>276</v>
      </c>
      <c r="DI91" s="78" t="s">
        <v>276</v>
      </c>
      <c r="DJ91" s="78" t="s">
        <v>276</v>
      </c>
      <c r="DK91" s="78" t="s">
        <v>276</v>
      </c>
      <c r="DL91" s="78" t="s">
        <v>276</v>
      </c>
      <c r="DM91" s="78" t="s">
        <v>276</v>
      </c>
      <c r="DN91" s="78" t="s">
        <v>276</v>
      </c>
      <c r="DO91" s="78" t="s">
        <v>270</v>
      </c>
      <c r="DP91" s="78" t="s">
        <v>276</v>
      </c>
      <c r="DQ91" s="78" t="s">
        <v>276</v>
      </c>
      <c r="DR91" s="56"/>
      <c r="DS91" s="56"/>
      <c r="DT91" s="56"/>
      <c r="DU91" s="44" t="s">
        <v>268</v>
      </c>
      <c r="DV91" s="44" t="s">
        <v>294</v>
      </c>
      <c r="DW91" s="44" t="s">
        <v>278</v>
      </c>
      <c r="DX91" s="77" t="s">
        <v>278</v>
      </c>
      <c r="DY91" s="103" t="s">
        <v>313</v>
      </c>
      <c r="DZ91" s="141" t="s">
        <v>734</v>
      </c>
      <c r="EA91" s="44" t="s">
        <v>567</v>
      </c>
      <c r="EB91" s="73" t="s">
        <v>891</v>
      </c>
      <c r="EC91" s="166" t="s">
        <v>892</v>
      </c>
      <c r="ED91" s="320" t="s">
        <v>893</v>
      </c>
      <c r="EE91" s="101"/>
      <c r="EF91" s="70"/>
      <c r="EG91" s="70"/>
      <c r="EH91" s="99" t="s">
        <v>410</v>
      </c>
      <c r="EI91" s="70"/>
      <c r="EJ91" s="70"/>
      <c r="EK91" s="70"/>
      <c r="EL91" s="307" t="s">
        <v>1</v>
      </c>
      <c r="EM91" s="70"/>
      <c r="EN91" s="69"/>
      <c r="EO91" s="69"/>
      <c r="EP91" s="69"/>
      <c r="EQ91" s="307" t="s">
        <v>1</v>
      </c>
      <c r="ER91" s="69"/>
      <c r="ES91" s="113"/>
      <c r="ET91" s="69"/>
      <c r="EU91" s="69"/>
      <c r="EV91" s="307" t="s">
        <v>1</v>
      </c>
      <c r="EW91" s="68"/>
    </row>
    <row r="92" spans="1:153" s="44" customFormat="1" ht="50.25" customHeight="1" x14ac:dyDescent="0.35">
      <c r="A92" s="44" t="s">
        <v>337</v>
      </c>
      <c r="B92" s="44" t="s">
        <v>894</v>
      </c>
      <c r="C92" s="44" t="s">
        <v>895</v>
      </c>
      <c r="E92" s="44" t="s">
        <v>896</v>
      </c>
      <c r="F92" s="44" t="s">
        <v>269</v>
      </c>
      <c r="G92" s="44">
        <v>-38.286915999999998</v>
      </c>
      <c r="H92" s="44">
        <v>146.50568999999999</v>
      </c>
      <c r="I92" s="44" t="s">
        <v>278</v>
      </c>
      <c r="J92" s="44" t="s">
        <v>278</v>
      </c>
      <c r="K92" s="44" t="s">
        <v>264</v>
      </c>
      <c r="L92" s="44" t="s">
        <v>265</v>
      </c>
      <c r="M92" s="44" t="s">
        <v>897</v>
      </c>
      <c r="N92" s="78" t="s">
        <v>267</v>
      </c>
      <c r="O92" s="78"/>
      <c r="P92" s="78"/>
      <c r="Q92" s="78" t="s">
        <v>268</v>
      </c>
      <c r="R92" s="78"/>
      <c r="S92" s="96"/>
      <c r="T92" s="96"/>
      <c r="U92" s="78"/>
      <c r="V92" s="96"/>
      <c r="W92" s="96"/>
      <c r="X92" s="96"/>
      <c r="Y92" s="78"/>
      <c r="Z92" s="56">
        <f t="shared" si="12"/>
        <v>1</v>
      </c>
      <c r="AA92" s="94"/>
      <c r="AB92" s="94"/>
      <c r="AC92" s="56"/>
      <c r="AD92" s="56"/>
      <c r="AE92" s="56"/>
      <c r="AF92" s="56"/>
      <c r="AG92" s="56">
        <v>2</v>
      </c>
      <c r="AH92" s="56"/>
      <c r="AI92">
        <v>3</v>
      </c>
      <c r="AJ92">
        <v>5</v>
      </c>
      <c r="AK92">
        <v>4</v>
      </c>
      <c r="AL92">
        <v>5</v>
      </c>
      <c r="AM92">
        <f t="shared" si="14"/>
        <v>5</v>
      </c>
      <c r="AN92" s="57" cm="1">
        <f t="array" ref="AN92">IF(OR(AJ92="0",AM92="0"),"",INDEX('[3]Oil Matrix'!$D$6:$H$10,'Master All_TRR_TS'!AM92,'Master All_TRR_TS'!AJ92))</f>
        <v>5</v>
      </c>
      <c r="AO92">
        <f t="shared" si="15"/>
        <v>1</v>
      </c>
      <c r="AP92"/>
      <c r="AQ92" s="56"/>
      <c r="AR92" s="56">
        <f>MAX(Risk_Assessment6[[#This Row],[2) Oil Leak Condition]:[3b) Oil/water separator and shut off valve]])</f>
        <v>5</v>
      </c>
      <c r="AS92" s="44" t="s">
        <v>269</v>
      </c>
      <c r="AX92" s="82"/>
      <c r="AZ92" s="81"/>
      <c r="BE92" s="81"/>
      <c r="BF92" s="81" t="s">
        <v>270</v>
      </c>
      <c r="BM92" s="56" cm="1">
        <f t="array" ref="BM92">MAX(IF(ISBLANK(AS92:BL92),"",VLOOKUP(AS92:BL92,'[3]Impact Factor'!B:D,2,FALSE)))</f>
        <v>2</v>
      </c>
      <c r="BN92" s="56" cm="1">
        <f t="array" ref="BN92">MAX(IF(ISBLANK(AS92:BL92),"",VLOOKUP(AS92:BL92,'[3]Impact Factor'!B:D,3,FALSE)))</f>
        <v>2</v>
      </c>
      <c r="BO92" s="56"/>
      <c r="BP92" s="56"/>
      <c r="BQ92" s="56"/>
      <c r="BR92" s="56"/>
      <c r="BS92" s="80"/>
      <c r="BT92" s="56" cm="1">
        <f t="array" ref="BT92">IF(SUM(BM92:BS92)=0,"N/A",_xlfn.IFS(AND((SUM(BM92:BN92)&gt;0),(SUM(BO92:BS92)&gt;0)),ROUND((($BM$3*MAX(BM92:BN92))+($BO$3*MAX(BO92:BS92))),0),AND(OR(BM92:BN92=0,ISERROR(BM92:BN92)),(SUM(BO92:BS92)&gt;0)), MAX(BO92:BS92),AND((SUM(BO92:BS92)=0),(SUM(BM92:BN92)&gt;0)),MAX(BM92:BN92)))</f>
        <v>2</v>
      </c>
      <c r="BU92" s="56" t="str" cm="1">
        <f t="array" ref="BU92">IF(OR(AR92="N/A", BT92="N/A"), "", INDEX([3]Methodology!$D$3:$H$7,'Master All_TRR_TS'!AR250,'Master All_TRR_TS'!BT250))</f>
        <v>A</v>
      </c>
      <c r="BV92" s="56" t="s">
        <v>271</v>
      </c>
      <c r="BW92" s="56" t="str">
        <f t="shared" si="13"/>
        <v>No</v>
      </c>
      <c r="BX92" s="56"/>
      <c r="BY92" s="56"/>
      <c r="BZ92" s="56" t="e">
        <f>IF(COUNT(AR92,BT92)=2,(IF(AND(AR92&gt;=3,#REF!&gt;=3),"Y","")),"")</f>
        <v>#REF!</v>
      </c>
      <c r="CA92" s="56"/>
      <c r="CB92" s="56" t="str">
        <f>IF(Risk_Assessment6[[#This Row],[Stockpiles]]="Spoil / Waste", "Y", "")</f>
        <v/>
      </c>
      <c r="CC92" s="56" t="str">
        <f>IF(Risk_Assessment6[[#This Row],[Off-site Drainage Discharge (Y/N)]]="Yes", "Y", "")</f>
        <v/>
      </c>
      <c r="CD92" s="56"/>
      <c r="CE92" s="56"/>
      <c r="CF92" s="56"/>
      <c r="CG92" s="56"/>
      <c r="CH92" s="56"/>
      <c r="CI92" s="56"/>
      <c r="CJ92" s="56"/>
      <c r="CK92" s="56"/>
      <c r="CL92" s="56"/>
      <c r="CM92" s="56"/>
      <c r="CN92" s="58">
        <v>1</v>
      </c>
      <c r="CO92" s="58">
        <v>1</v>
      </c>
      <c r="CP92" s="58">
        <v>1</v>
      </c>
      <c r="CQ92" s="58">
        <v>1</v>
      </c>
      <c r="CR92" s="57">
        <f t="shared" si="19"/>
        <v>1</v>
      </c>
      <c r="CS92" s="56">
        <f t="shared" si="16"/>
        <v>1</v>
      </c>
      <c r="CT92" s="56" t="e">
        <v>#N/A</v>
      </c>
      <c r="CU92" s="56" t="e">
        <v>#N/A</v>
      </c>
      <c r="CV92" s="79" t="e">
        <f t="shared" si="17"/>
        <v>#N/A</v>
      </c>
      <c r="CW92" s="56" t="e">
        <f t="shared" si="18"/>
        <v>#N/A</v>
      </c>
      <c r="CX92" s="78" t="e">
        <v>#N/A</v>
      </c>
      <c r="CY92" s="56" t="s">
        <v>268</v>
      </c>
      <c r="CZ92" s="78" t="e">
        <v>#N/A</v>
      </c>
      <c r="DA92" s="78" t="e">
        <v>#N/A</v>
      </c>
      <c r="DB92" s="78" t="e">
        <v>#N/A</v>
      </c>
      <c r="DC92" s="56" t="e">
        <v>#N/A</v>
      </c>
      <c r="DD92" s="78" t="e">
        <v>#N/A</v>
      </c>
      <c r="DE92" s="78" t="e">
        <v>#N/A</v>
      </c>
      <c r="DF92" s="78" t="e">
        <v>#N/A</v>
      </c>
      <c r="DG92" s="78" t="e">
        <v>#N/A</v>
      </c>
      <c r="DH92" s="78" t="e">
        <v>#N/A</v>
      </c>
      <c r="DI92" s="78" t="e">
        <v>#N/A</v>
      </c>
      <c r="DJ92" s="78" t="e">
        <v>#N/A</v>
      </c>
      <c r="DK92" s="78" t="e">
        <v>#N/A</v>
      </c>
      <c r="DL92" s="78" t="e">
        <v>#N/A</v>
      </c>
      <c r="DM92" s="78" t="e">
        <v>#N/A</v>
      </c>
      <c r="DN92" s="78" t="e">
        <v>#N/A</v>
      </c>
      <c r="DO92" s="78" t="e">
        <v>#N/A</v>
      </c>
      <c r="DP92" s="78" t="e">
        <v>#N/A</v>
      </c>
      <c r="DQ92" s="78" t="e">
        <v>#N/A</v>
      </c>
      <c r="DR92" s="56"/>
      <c r="DS92" s="56"/>
      <c r="DT92" s="56"/>
      <c r="DU92" s="44" t="s">
        <v>268</v>
      </c>
      <c r="DV92" s="44" t="s">
        <v>424</v>
      </c>
      <c r="DW92" s="44" t="s">
        <v>278</v>
      </c>
      <c r="DX92" s="77" t="s">
        <v>278</v>
      </c>
      <c r="DZ92" s="141"/>
      <c r="EB92" s="85"/>
      <c r="EC92" s="72"/>
      <c r="ED92" s="317"/>
      <c r="EE92" s="71"/>
      <c r="EF92" s="70"/>
      <c r="EG92" s="70"/>
      <c r="EH92" s="70"/>
      <c r="EI92" s="70"/>
      <c r="EJ92" s="70"/>
      <c r="EK92" s="70"/>
      <c r="EL92" s="70"/>
      <c r="EM92" s="70"/>
      <c r="EN92" s="69"/>
      <c r="EO92" s="69"/>
      <c r="EP92" s="69"/>
      <c r="EQ92" s="69"/>
      <c r="ER92" s="69"/>
      <c r="ES92" s="69"/>
      <c r="ET92" s="69"/>
      <c r="EU92" s="69"/>
      <c r="EV92" s="307" t="s">
        <v>1</v>
      </c>
      <c r="EW92" s="68"/>
    </row>
    <row r="93" spans="1:153" s="44" customFormat="1" ht="126.75" customHeight="1" x14ac:dyDescent="0.35">
      <c r="A93" s="44" t="s">
        <v>291</v>
      </c>
      <c r="B93" s="44" t="s">
        <v>898</v>
      </c>
      <c r="C93" s="44" t="s">
        <v>899</v>
      </c>
      <c r="D93" s="44" t="s">
        <v>377</v>
      </c>
      <c r="E93" s="44" t="s">
        <v>900</v>
      </c>
      <c r="F93" s="44" t="s">
        <v>870</v>
      </c>
      <c r="G93" s="44">
        <v>-38.279860999999997</v>
      </c>
      <c r="H93" s="44">
        <v>146.43088900000001</v>
      </c>
      <c r="I93" s="44" t="s">
        <v>871</v>
      </c>
      <c r="J93" s="44" t="s">
        <v>484</v>
      </c>
      <c r="K93" s="44" t="s">
        <v>297</v>
      </c>
      <c r="L93" s="44" t="s">
        <v>265</v>
      </c>
      <c r="M93" s="44" t="s">
        <v>284</v>
      </c>
      <c r="N93" s="78" t="s">
        <v>285</v>
      </c>
      <c r="O93" s="78">
        <v>44251</v>
      </c>
      <c r="P93" s="78" t="s">
        <v>371</v>
      </c>
      <c r="Q93" s="78" t="s">
        <v>270</v>
      </c>
      <c r="R93" s="78" t="s">
        <v>270</v>
      </c>
      <c r="S93" s="114" t="s">
        <v>526</v>
      </c>
      <c r="T93" s="96" t="s">
        <v>299</v>
      </c>
      <c r="U93" s="78"/>
      <c r="V93" s="96"/>
      <c r="W93" s="114" t="s">
        <v>901</v>
      </c>
      <c r="X93" s="96" t="s">
        <v>902</v>
      </c>
      <c r="Y93" s="95">
        <v>45170</v>
      </c>
      <c r="Z93" s="56">
        <f t="shared" si="12"/>
        <v>5</v>
      </c>
      <c r="AA93" s="94">
        <v>41</v>
      </c>
      <c r="AB93" s="94" t="s">
        <v>903</v>
      </c>
      <c r="AC93" s="56">
        <v>4</v>
      </c>
      <c r="AD93" s="56"/>
      <c r="AE93" s="56" t="s">
        <v>904</v>
      </c>
      <c r="AF93" s="56"/>
      <c r="AG93" s="56">
        <v>5</v>
      </c>
      <c r="AH93" s="93" t="s">
        <v>905</v>
      </c>
      <c r="AI93" t="s">
        <v>906</v>
      </c>
      <c r="AJ93" s="111">
        <v>3</v>
      </c>
      <c r="AK93">
        <v>4</v>
      </c>
      <c r="AL93">
        <v>5</v>
      </c>
      <c r="AM93">
        <f t="shared" si="14"/>
        <v>5</v>
      </c>
      <c r="AN93" s="57" cm="1">
        <f t="array" ref="AN93">IF(OR(AJ93="0",AM93="0"),"",INDEX('[3]Oil Matrix'!$D$6:$H$10,'Master All_TRR_TS'!AM93,'Master All_TRR_TS'!AJ93))</f>
        <v>4</v>
      </c>
      <c r="AO93">
        <f t="shared" si="15"/>
        <v>1</v>
      </c>
      <c r="AP93"/>
      <c r="AQ93" s="93"/>
      <c r="AR93" s="56">
        <f>MAX(Risk_Assessment6[[#This Row],[2) Oil Leak Condition]:[3b) Oil/water separator and shut off valve]])</f>
        <v>5</v>
      </c>
      <c r="AS93" s="44" t="s">
        <v>304</v>
      </c>
      <c r="AT93" s="44" t="s">
        <v>305</v>
      </c>
      <c r="AU93" s="44" t="s">
        <v>270</v>
      </c>
      <c r="AV93" s="44" t="s">
        <v>771</v>
      </c>
      <c r="AW93" s="119" t="s">
        <v>306</v>
      </c>
      <c r="AX93" s="82" t="s">
        <v>288</v>
      </c>
      <c r="AY93" s="44" t="s">
        <v>307</v>
      </c>
      <c r="AZ93" s="81" t="s">
        <v>308</v>
      </c>
      <c r="BA93" s="44" t="s">
        <v>309</v>
      </c>
      <c r="BE93" s="81"/>
      <c r="BF93" s="81" t="s">
        <v>276</v>
      </c>
      <c r="BI93" s="119" t="s">
        <v>269</v>
      </c>
      <c r="BM93" s="92">
        <v>3</v>
      </c>
      <c r="BN93" s="56" cm="1">
        <f t="array" ref="BN93">MAX(IF(ISBLANK(AS93:BL93),"",VLOOKUP(AS93:BL93,'[3]Impact Factor'!B:D,3,FALSE)))</f>
        <v>4</v>
      </c>
      <c r="BO93" s="56">
        <v>4</v>
      </c>
      <c r="BP93" s="92" t="s">
        <v>270</v>
      </c>
      <c r="BQ93" s="179">
        <v>3</v>
      </c>
      <c r="BR93" s="92" t="s">
        <v>270</v>
      </c>
      <c r="BS93" s="56">
        <v>4</v>
      </c>
      <c r="BT93" s="56" cm="1">
        <f t="array" ref="BT93">IF(SUM(BM93:BS93)=0,"N/A",_xlfn.IFS(AND((SUM(BM93:BN93)&gt;0),(SUM(BO93:BS93)&gt;0)),ROUND((($BM$3*MAX(BM93:BN93))+($BO$3*MAX(BO93:BS93))),0),AND(OR(BM93:BN93=0,ISERROR(BM93:BN93)),(SUM(BO93:BS93)&gt;0)), MAX(BO93:BS93),AND((SUM(BO93:BS93)=0),(SUM(BM93:BN93)&gt;0)),MAX(BM93:BN93)))</f>
        <v>4</v>
      </c>
      <c r="BU93" s="56" t="str" cm="1">
        <f t="array" ref="BU93">IF(OR(AR93="N/A", BT93="N/A"), "", INDEX([3]Methodology!$D$3:$H$7,'Master All_TRR_TS'!AR106,'Master All_TRR_TS'!BT106))</f>
        <v>C</v>
      </c>
      <c r="BV93" s="56" t="s">
        <v>271</v>
      </c>
      <c r="BW93" s="56" t="str">
        <f t="shared" si="13"/>
        <v>Yes</v>
      </c>
      <c r="BX93" s="56" t="s">
        <v>907</v>
      </c>
      <c r="BY93" s="56" t="s">
        <v>908</v>
      </c>
      <c r="BZ93" s="91" t="s">
        <v>774</v>
      </c>
      <c r="CA93" s="167" t="s">
        <v>166</v>
      </c>
      <c r="CB93" s="90" t="str">
        <f>IF(Risk_Assessment6[[#This Row],[Stockpiles]]="Spoil / Waste", "Y", "")</f>
        <v>Y</v>
      </c>
      <c r="CC93" s="56" t="str">
        <f>IF(Risk_Assessment6[[#This Row],[Off-site Drainage Discharge (Y/N)]]="Yes", "Y", "")</f>
        <v>Y</v>
      </c>
      <c r="CD93" s="89" t="s">
        <v>776</v>
      </c>
      <c r="CE93" s="56"/>
      <c r="CF93" s="56"/>
      <c r="CG93" s="56"/>
      <c r="CH93" s="56"/>
      <c r="CI93" s="56"/>
      <c r="CJ93" s="56" t="s">
        <v>299</v>
      </c>
      <c r="CK93" s="56"/>
      <c r="CL93" s="92" t="s">
        <v>902</v>
      </c>
      <c r="CM93" s="56"/>
      <c r="CN93" s="58">
        <v>1</v>
      </c>
      <c r="CO93" s="58">
        <v>1</v>
      </c>
      <c r="CP93" s="105">
        <v>2</v>
      </c>
      <c r="CQ93" s="104">
        <v>1</v>
      </c>
      <c r="CR93" s="57">
        <f t="shared" si="19"/>
        <v>1</v>
      </c>
      <c r="CS93" s="56">
        <f t="shared" si="16"/>
        <v>1</v>
      </c>
      <c r="CT93" s="56" t="e">
        <v>#N/A</v>
      </c>
      <c r="CU93" s="56" t="e">
        <v>#N/A</v>
      </c>
      <c r="CV93" s="79" t="e">
        <f t="shared" si="17"/>
        <v>#N/A</v>
      </c>
      <c r="CW93" s="56" t="e">
        <f t="shared" si="18"/>
        <v>#N/A</v>
      </c>
      <c r="CX93" s="78" t="e">
        <v>#N/A</v>
      </c>
      <c r="CY93" s="56" t="s">
        <v>268</v>
      </c>
      <c r="CZ93" s="78" t="e">
        <v>#N/A</v>
      </c>
      <c r="DA93" s="78" t="e">
        <v>#N/A</v>
      </c>
      <c r="DB93" s="78" t="e">
        <v>#N/A</v>
      </c>
      <c r="DC93" s="56" t="e">
        <v>#N/A</v>
      </c>
      <c r="DD93" s="78" t="e">
        <v>#N/A</v>
      </c>
      <c r="DE93" s="78" t="e">
        <v>#N/A</v>
      </c>
      <c r="DF93" s="78" t="e">
        <v>#N/A</v>
      </c>
      <c r="DG93" s="78" t="e">
        <v>#N/A</v>
      </c>
      <c r="DH93" s="78" t="e">
        <v>#N/A</v>
      </c>
      <c r="DI93" s="78" t="e">
        <v>#N/A</v>
      </c>
      <c r="DJ93" s="78" t="e">
        <v>#N/A</v>
      </c>
      <c r="DK93" s="78" t="e">
        <v>#N/A</v>
      </c>
      <c r="DL93" s="78" t="e">
        <v>#N/A</v>
      </c>
      <c r="DM93" s="78" t="e">
        <v>#N/A</v>
      </c>
      <c r="DN93" s="78" t="e">
        <v>#N/A</v>
      </c>
      <c r="DO93" s="78" t="e">
        <v>#N/A</v>
      </c>
      <c r="DP93" s="78" t="e">
        <v>#N/A</v>
      </c>
      <c r="DQ93" s="78" t="e">
        <v>#N/A</v>
      </c>
      <c r="DR93" s="56"/>
      <c r="DS93" s="56"/>
      <c r="DT93" s="56"/>
      <c r="DU93" s="44" t="s">
        <v>268</v>
      </c>
      <c r="DV93" s="44" t="s">
        <v>424</v>
      </c>
      <c r="DW93" s="44" t="s">
        <v>278</v>
      </c>
      <c r="DX93" s="77" t="s">
        <v>278</v>
      </c>
      <c r="DY93" s="103" t="s">
        <v>405</v>
      </c>
      <c r="DZ93" s="86" t="s">
        <v>909</v>
      </c>
      <c r="EA93" s="74" t="s">
        <v>567</v>
      </c>
      <c r="EB93" s="73" t="s">
        <v>910</v>
      </c>
      <c r="EC93" s="109" t="s">
        <v>911</v>
      </c>
      <c r="ED93" s="320" t="s">
        <v>912</v>
      </c>
      <c r="EE93" s="178"/>
      <c r="EF93" s="307" t="s">
        <v>1</v>
      </c>
      <c r="EG93" s="307" t="s">
        <v>1</v>
      </c>
      <c r="EH93" s="99" t="s">
        <v>410</v>
      </c>
      <c r="EI93" s="70"/>
      <c r="EJ93" s="307" t="s">
        <v>1</v>
      </c>
      <c r="EK93" s="70"/>
      <c r="EL93" s="70"/>
      <c r="EM93" s="70"/>
      <c r="EN93" s="69"/>
      <c r="EO93" s="69"/>
      <c r="EP93" s="69"/>
      <c r="EQ93" s="69"/>
      <c r="ER93" s="69"/>
      <c r="ES93" s="69"/>
      <c r="ET93" s="69"/>
      <c r="EU93" s="69"/>
      <c r="EV93" s="307" t="s">
        <v>1</v>
      </c>
      <c r="EW93" s="68"/>
    </row>
    <row r="94" spans="1:153" s="44" customFormat="1" x14ac:dyDescent="0.35">
      <c r="A94" s="44" t="s">
        <v>337</v>
      </c>
      <c r="B94" s="42" t="s">
        <v>913</v>
      </c>
      <c r="C94" s="42" t="s">
        <v>914</v>
      </c>
      <c r="D94" s="42"/>
      <c r="E94" s="44" t="s">
        <v>915</v>
      </c>
      <c r="F94" s="44" t="s">
        <v>870</v>
      </c>
      <c r="G94" s="44">
        <v>-38.279860999999997</v>
      </c>
      <c r="H94" s="44">
        <v>146.43088900000001</v>
      </c>
      <c r="I94" s="44" t="s">
        <v>871</v>
      </c>
      <c r="J94" s="44" t="s">
        <v>484</v>
      </c>
      <c r="K94" s="44" t="s">
        <v>297</v>
      </c>
      <c r="L94" s="44" t="s">
        <v>265</v>
      </c>
      <c r="M94" s="44" t="s">
        <v>284</v>
      </c>
      <c r="N94" s="78" t="s">
        <v>285</v>
      </c>
      <c r="O94" s="78">
        <v>44146</v>
      </c>
      <c r="P94" s="78" t="s">
        <v>371</v>
      </c>
      <c r="Q94" s="78" t="s">
        <v>270</v>
      </c>
      <c r="R94" s="78"/>
      <c r="S94" s="96"/>
      <c r="T94" s="96"/>
      <c r="U94" s="78"/>
      <c r="V94" s="96"/>
      <c r="W94" s="96"/>
      <c r="X94" s="96"/>
      <c r="Y94" s="78"/>
      <c r="Z94" s="56">
        <f t="shared" si="12"/>
        <v>2</v>
      </c>
      <c r="AA94" s="94"/>
      <c r="AB94" s="94"/>
      <c r="AC94" s="56"/>
      <c r="AD94" s="56"/>
      <c r="AE94" s="56"/>
      <c r="AF94" s="56"/>
      <c r="AG94" s="56">
        <v>2</v>
      </c>
      <c r="AH94" s="56"/>
      <c r="AI94">
        <v>1</v>
      </c>
      <c r="AJ94">
        <v>1</v>
      </c>
      <c r="AK94">
        <v>4</v>
      </c>
      <c r="AL94">
        <v>5</v>
      </c>
      <c r="AM94">
        <f t="shared" si="14"/>
        <v>5</v>
      </c>
      <c r="AN94" s="57" cm="1">
        <f t="array" ref="AN94">IF(OR(AJ94="0",AM94="0"),"",INDEX('[3]Oil Matrix'!$D$6:$H$10,'Master All_TRR_TS'!AM94,'Master All_TRR_TS'!AJ94))</f>
        <v>3</v>
      </c>
      <c r="AO94">
        <f t="shared" si="15"/>
        <v>1</v>
      </c>
      <c r="AP94"/>
      <c r="AQ94" s="56" t="s">
        <v>342</v>
      </c>
      <c r="AR94" s="56">
        <f>MAX(Risk_Assessment6[[#This Row],[2) Oil Leak Condition]:[3b) Oil/water separator and shut off valve]])</f>
        <v>5</v>
      </c>
      <c r="AS94" s="44" t="s">
        <v>269</v>
      </c>
      <c r="AT94" s="44" t="s">
        <v>269</v>
      </c>
      <c r="AU94" s="44" t="s">
        <v>270</v>
      </c>
      <c r="AV94" s="44" t="s">
        <v>269</v>
      </c>
      <c r="AW94" s="44" t="s">
        <v>269</v>
      </c>
      <c r="AX94" s="82" t="s">
        <v>269</v>
      </c>
      <c r="AY94" s="82" t="s">
        <v>269</v>
      </c>
      <c r="AZ94" s="81" t="s">
        <v>269</v>
      </c>
      <c r="BE94" s="81"/>
      <c r="BF94" s="81" t="s">
        <v>276</v>
      </c>
      <c r="BM94" s="56" cm="1">
        <f t="array" ref="BM94">MAX(IF(ISBLANK(AS94:BL94),"",VLOOKUP(AS94:BL94,'[3]Impact Factor'!B:D,2,FALSE)))</f>
        <v>2</v>
      </c>
      <c r="BN94" s="56" cm="1">
        <f t="array" ref="BN94">MAX(IF(ISBLANK(AS94:BL94),"",VLOOKUP(AS94:BL94,'[3]Impact Factor'!B:D,3,FALSE)))</f>
        <v>2</v>
      </c>
      <c r="BO94" s="56">
        <v>1</v>
      </c>
      <c r="BP94" s="56"/>
      <c r="BQ94" s="56"/>
      <c r="BR94" s="56"/>
      <c r="BS94" s="80">
        <v>4</v>
      </c>
      <c r="BT94" s="56" cm="1">
        <f t="array" ref="BT94">IF(SUM(BM94:BS94)=0,"N/A",_xlfn.IFS(AND((SUM(BM94:BN94)&gt;0),(SUM(BO94:BS94)&gt;0)),ROUND((($BM$3*MAX(BM94:BN94))+($BO$3*MAX(BO94:BS94))),0),AND(OR(BM94:BN94=0,ISERROR(BM94:BN94)),(SUM(BO94:BS94)&gt;0)), MAX(BO94:BS94),AND((SUM(BO94:BS94)=0),(SUM(BM94:BN94)&gt;0)),MAX(BM94:BN94)))</f>
        <v>2</v>
      </c>
      <c r="BU94" s="56" t="str" cm="1">
        <f t="array" ref="BU94">IF(OR(AR94="N/A", BT94="N/A"), "", INDEX([3]Methodology!$D$3:$H$7,'Master All_TRR_TS'!AR79,'Master All_TRR_TS'!BT79))</f>
        <v>A</v>
      </c>
      <c r="BV94" s="56" t="s">
        <v>352</v>
      </c>
      <c r="BW94" s="56" t="str">
        <f t="shared" si="13"/>
        <v>No</v>
      </c>
      <c r="BX94" s="56"/>
      <c r="BY94" s="56"/>
      <c r="BZ94" s="56" t="e">
        <f>IF(COUNT(AR94,BT94)=2,(IF(AND(AR94&gt;=3,#REF!&gt;=3),"Y","")),"")</f>
        <v>#REF!</v>
      </c>
      <c r="CA94" s="56"/>
      <c r="CB94" s="56" t="str">
        <f>IF(Risk_Assessment6[[#This Row],[Stockpiles]]="Spoil / Waste", "Y", "")</f>
        <v/>
      </c>
      <c r="CC94" s="56" t="str">
        <f>IF(Risk_Assessment6[[#This Row],[Off-site Drainage Discharge (Y/N)]]="Yes", "Y", "")</f>
        <v/>
      </c>
      <c r="CD94" s="56"/>
      <c r="CE94" s="56"/>
      <c r="CF94" s="56"/>
      <c r="CG94" s="56"/>
      <c r="CH94" s="56"/>
      <c r="CI94" s="56"/>
      <c r="CJ94" s="56"/>
      <c r="CK94" s="56"/>
      <c r="CL94" s="56"/>
      <c r="CM94" s="56"/>
      <c r="CN94" s="58">
        <v>1</v>
      </c>
      <c r="CO94" s="58">
        <v>1</v>
      </c>
      <c r="CP94" s="105">
        <v>2</v>
      </c>
      <c r="CQ94" s="104">
        <v>1</v>
      </c>
      <c r="CR94" s="57">
        <f t="shared" si="19"/>
        <v>1</v>
      </c>
      <c r="CS94" s="56">
        <f t="shared" si="16"/>
        <v>1</v>
      </c>
      <c r="CT94" s="56" t="e">
        <v>#N/A</v>
      </c>
      <c r="CU94" s="56" t="e">
        <v>#N/A</v>
      </c>
      <c r="CV94" s="79" t="e">
        <f t="shared" si="17"/>
        <v>#N/A</v>
      </c>
      <c r="CW94" s="56" t="e">
        <f t="shared" si="18"/>
        <v>#N/A</v>
      </c>
      <c r="CX94" s="78" t="e">
        <v>#N/A</v>
      </c>
      <c r="CY94" s="56" t="s">
        <v>268</v>
      </c>
      <c r="CZ94" s="78" t="e">
        <v>#N/A</v>
      </c>
      <c r="DA94" s="78" t="e">
        <v>#N/A</v>
      </c>
      <c r="DB94" s="78" t="e">
        <v>#N/A</v>
      </c>
      <c r="DC94" s="56" t="e">
        <v>#N/A</v>
      </c>
      <c r="DD94" s="78" t="e">
        <v>#N/A</v>
      </c>
      <c r="DE94" s="78" t="e">
        <v>#N/A</v>
      </c>
      <c r="DF94" s="78" t="e">
        <v>#N/A</v>
      </c>
      <c r="DG94" s="78" t="e">
        <v>#N/A</v>
      </c>
      <c r="DH94" s="78" t="e">
        <v>#N/A</v>
      </c>
      <c r="DI94" s="78" t="e">
        <v>#N/A</v>
      </c>
      <c r="DJ94" s="78" t="e">
        <v>#N/A</v>
      </c>
      <c r="DK94" s="78" t="e">
        <v>#N/A</v>
      </c>
      <c r="DL94" s="78" t="e">
        <v>#N/A</v>
      </c>
      <c r="DM94" s="78" t="e">
        <v>#N/A</v>
      </c>
      <c r="DN94" s="78" t="e">
        <v>#N/A</v>
      </c>
      <c r="DO94" s="78" t="e">
        <v>#N/A</v>
      </c>
      <c r="DP94" s="78" t="e">
        <v>#N/A</v>
      </c>
      <c r="DQ94" s="78" t="e">
        <v>#N/A</v>
      </c>
      <c r="DR94" s="56"/>
      <c r="DS94" s="56"/>
      <c r="DT94" s="56"/>
      <c r="DU94" s="44" t="s">
        <v>268</v>
      </c>
      <c r="DV94" s="44" t="s">
        <v>424</v>
      </c>
      <c r="DW94" s="44" t="s">
        <v>278</v>
      </c>
      <c r="DX94" s="77" t="s">
        <v>278</v>
      </c>
      <c r="DZ94" s="141"/>
      <c r="EB94" s="85"/>
      <c r="EC94" s="72"/>
      <c r="ED94" s="317"/>
      <c r="EE94" s="71"/>
      <c r="EF94" s="70"/>
      <c r="EG94" s="70"/>
      <c r="EH94" s="70"/>
      <c r="EI94" s="70"/>
      <c r="EJ94" s="70"/>
      <c r="EK94" s="70"/>
      <c r="EL94" s="70"/>
      <c r="EM94" s="70"/>
      <c r="EN94" s="69"/>
      <c r="EO94" s="69"/>
      <c r="EP94" s="69"/>
      <c r="EQ94" s="69"/>
      <c r="ER94" s="69"/>
      <c r="ES94" s="69"/>
      <c r="ET94" s="69"/>
      <c r="EU94" s="69"/>
      <c r="EV94" s="307" t="s">
        <v>1</v>
      </c>
      <c r="EW94" s="68"/>
    </row>
    <row r="95" spans="1:153" s="44" customFormat="1" ht="112.5" customHeight="1" x14ac:dyDescent="0.35">
      <c r="A95" s="44" t="s">
        <v>291</v>
      </c>
      <c r="B95" s="44" t="s">
        <v>916</v>
      </c>
      <c r="C95" s="44" t="s">
        <v>917</v>
      </c>
      <c r="D95" s="44" t="s">
        <v>294</v>
      </c>
      <c r="E95" s="44" t="s">
        <v>918</v>
      </c>
      <c r="F95" s="44" t="s">
        <v>919</v>
      </c>
      <c r="G95" s="44">
        <v>-37.941082999999999</v>
      </c>
      <c r="H95" s="44">
        <v>145.07727800000001</v>
      </c>
      <c r="I95" s="44" t="s">
        <v>278</v>
      </c>
      <c r="J95" s="44" t="s">
        <v>278</v>
      </c>
      <c r="K95" s="44" t="s">
        <v>297</v>
      </c>
      <c r="L95" s="44" t="s">
        <v>265</v>
      </c>
      <c r="M95" s="78">
        <v>43998</v>
      </c>
      <c r="N95" s="78" t="s">
        <v>285</v>
      </c>
      <c r="O95" s="78">
        <v>43998</v>
      </c>
      <c r="P95" s="78" t="s">
        <v>298</v>
      </c>
      <c r="Q95" s="78" t="s">
        <v>270</v>
      </c>
      <c r="R95" s="95" t="s">
        <v>381</v>
      </c>
      <c r="S95" s="96"/>
      <c r="T95" s="96" t="s">
        <v>299</v>
      </c>
      <c r="U95" s="78"/>
      <c r="V95" s="96"/>
      <c r="W95" s="114" t="s">
        <v>920</v>
      </c>
      <c r="X95" s="96" t="s">
        <v>921</v>
      </c>
      <c r="Y95" s="97">
        <v>2023</v>
      </c>
      <c r="Z95" s="56">
        <f t="shared" si="12"/>
        <v>5</v>
      </c>
      <c r="AA95" s="94">
        <v>55</v>
      </c>
      <c r="AB95" s="94"/>
      <c r="AC95" s="56">
        <v>4</v>
      </c>
      <c r="AD95" s="56"/>
      <c r="AE95" s="89" t="s">
        <v>922</v>
      </c>
      <c r="AF95" s="116" t="s">
        <v>719</v>
      </c>
      <c r="AG95" s="56">
        <v>5</v>
      </c>
      <c r="AH95" s="145" t="s">
        <v>923</v>
      </c>
      <c r="AI95" s="111">
        <v>4</v>
      </c>
      <c r="AJ95" s="111">
        <v>3</v>
      </c>
      <c r="AK95">
        <v>1</v>
      </c>
      <c r="AL95">
        <v>1</v>
      </c>
      <c r="AM95">
        <f t="shared" si="14"/>
        <v>1</v>
      </c>
      <c r="AN95" s="57" cm="1">
        <f t="array" ref="AN95">IF(OR(AJ95="0",AM95="0"),"",INDEX('[3]Oil Matrix'!$D$6:$H$10,'Master All_TRR_TS'!AM95,'Master All_TRR_TS'!AJ95))</f>
        <v>2</v>
      </c>
      <c r="AO95">
        <f t="shared" si="15"/>
        <v>1</v>
      </c>
      <c r="AP95"/>
      <c r="AQ95" s="93" t="s">
        <v>303</v>
      </c>
      <c r="AR95" s="56">
        <f>MAX(Risk_Assessment6[[#This Row],[2) Oil Leak Condition]:[3b) Oil/water separator and shut off valve]])</f>
        <v>3</v>
      </c>
      <c r="AS95" s="44" t="s">
        <v>304</v>
      </c>
      <c r="AT95" s="44" t="s">
        <v>305</v>
      </c>
      <c r="AU95" s="44" t="s">
        <v>270</v>
      </c>
      <c r="AV95" s="44" t="s">
        <v>269</v>
      </c>
      <c r="AW95" s="44" t="s">
        <v>306</v>
      </c>
      <c r="AX95" s="82" t="s">
        <v>288</v>
      </c>
      <c r="AY95" s="44" t="s">
        <v>307</v>
      </c>
      <c r="AZ95" s="81" t="s">
        <v>924</v>
      </c>
      <c r="BA95" s="44" t="s">
        <v>269</v>
      </c>
      <c r="BB95" s="119" t="s">
        <v>270</v>
      </c>
      <c r="BE95" s="81"/>
      <c r="BF95" s="81" t="s">
        <v>276</v>
      </c>
      <c r="BH95" s="119" t="s">
        <v>848</v>
      </c>
      <c r="BM95" s="92">
        <v>3</v>
      </c>
      <c r="BN95" s="56" cm="1">
        <f t="array" ref="BN95">MAX(IF(ISBLANK(AS95:BL95),"",VLOOKUP(AS95:BL95,'[3]Impact Factor'!B:D,3,FALSE)))</f>
        <v>4</v>
      </c>
      <c r="BO95" s="56">
        <v>3</v>
      </c>
      <c r="BP95" s="56" t="s">
        <v>276</v>
      </c>
      <c r="BQ95" s="92">
        <v>5</v>
      </c>
      <c r="BR95" s="92" t="s">
        <v>270</v>
      </c>
      <c r="BS95" s="56">
        <v>3</v>
      </c>
      <c r="BT95" s="56" cm="1">
        <f t="array" ref="BT95">IF(SUM(BM95:BS95)=0,"N/A",_xlfn.IFS(AND((SUM(BM95:BN95)&gt;0),(SUM(BO95:BS95)&gt;0)),ROUND((($BM$3*MAX(BM95:BN95))+($BO$3*MAX(BO95:BS95))),0),AND(OR(BM95:BN95=0,ISERROR(BM95:BN95)),(SUM(BO95:BS95)&gt;0)), MAX(BO95:BS95),AND((SUM(BO95:BS95)=0),(SUM(BM95:BN95)&gt;0)),MAX(BM95:BN95)))</f>
        <v>4</v>
      </c>
      <c r="BU95" s="56" t="str" cm="1">
        <f t="array" ref="BU95">IF(OR(AR95="N/A", BT95="N/A"), "", INDEX([3]Methodology!$D$3:$H$7,'Master All_TRR_TS'!AR107,'Master All_TRR_TS'!BT107))</f>
        <v>C</v>
      </c>
      <c r="BV95" s="56" t="s">
        <v>404</v>
      </c>
      <c r="BW95" s="56" t="str">
        <f t="shared" ref="BW95:BW124" si="20">IF(AND(AR95&gt;2,BT95&gt;2),"Yes", "No")</f>
        <v>Yes</v>
      </c>
      <c r="BX95" s="56" t="s">
        <v>907</v>
      </c>
      <c r="BY95" s="56" t="s">
        <v>925</v>
      </c>
      <c r="BZ95" s="91" t="s">
        <v>276</v>
      </c>
      <c r="CA95" s="91"/>
      <c r="CB95" s="90" t="s">
        <v>535</v>
      </c>
      <c r="CC95" s="56" t="str">
        <f>IF(Risk_Assessment6[[#This Row],[Off-site Drainage Discharge (Y/N)]]="Yes", "Y", "")</f>
        <v/>
      </c>
      <c r="CD95" s="89" t="s">
        <v>559</v>
      </c>
      <c r="CE95" s="56"/>
      <c r="CF95" s="56"/>
      <c r="CG95" s="56"/>
      <c r="CH95" s="56"/>
      <c r="CI95" s="56"/>
      <c r="CJ95" s="56" t="s">
        <v>299</v>
      </c>
      <c r="CK95" s="56" t="s">
        <v>537</v>
      </c>
      <c r="CL95" s="92" t="s">
        <v>921</v>
      </c>
      <c r="CM95" s="56"/>
      <c r="CN95" s="58">
        <v>1</v>
      </c>
      <c r="CO95" s="58">
        <v>1</v>
      </c>
      <c r="CP95" s="58">
        <v>1</v>
      </c>
      <c r="CQ95" s="58">
        <v>1</v>
      </c>
      <c r="CR95" s="57">
        <f t="shared" si="19"/>
        <v>1</v>
      </c>
      <c r="CS95" s="56">
        <f t="shared" si="16"/>
        <v>1</v>
      </c>
      <c r="CT95" s="56" t="e">
        <v>#N/A</v>
      </c>
      <c r="CU95" s="56" t="e">
        <v>#N/A</v>
      </c>
      <c r="CV95" s="79" t="e">
        <f t="shared" si="17"/>
        <v>#N/A</v>
      </c>
      <c r="CW95" s="56" t="e">
        <f t="shared" si="18"/>
        <v>#N/A</v>
      </c>
      <c r="CX95" s="78" t="e">
        <v>#N/A</v>
      </c>
      <c r="CY95" s="56" t="s">
        <v>268</v>
      </c>
      <c r="CZ95" s="78" t="e">
        <v>#N/A</v>
      </c>
      <c r="DA95" s="78" t="e">
        <v>#N/A</v>
      </c>
      <c r="DB95" s="78" t="e">
        <v>#N/A</v>
      </c>
      <c r="DC95" s="56" t="e">
        <v>#N/A</v>
      </c>
      <c r="DD95" s="78" t="e">
        <v>#N/A</v>
      </c>
      <c r="DE95" s="78" t="e">
        <v>#N/A</v>
      </c>
      <c r="DF95" s="78" t="e">
        <v>#N/A</v>
      </c>
      <c r="DG95" s="78" t="e">
        <v>#N/A</v>
      </c>
      <c r="DH95" s="78" t="e">
        <v>#N/A</v>
      </c>
      <c r="DI95" s="78" t="e">
        <v>#N/A</v>
      </c>
      <c r="DJ95" s="78" t="e">
        <v>#N/A</v>
      </c>
      <c r="DK95" s="78" t="e">
        <v>#N/A</v>
      </c>
      <c r="DL95" s="78" t="e">
        <v>#N/A</v>
      </c>
      <c r="DM95" s="78" t="e">
        <v>#N/A</v>
      </c>
      <c r="DN95" s="78" t="e">
        <v>#N/A</v>
      </c>
      <c r="DO95" s="78" t="e">
        <v>#N/A</v>
      </c>
      <c r="DP95" s="78" t="e">
        <v>#N/A</v>
      </c>
      <c r="DQ95" s="78" t="e">
        <v>#N/A</v>
      </c>
      <c r="DR95" s="56"/>
      <c r="DS95" s="56"/>
      <c r="DT95" s="56"/>
      <c r="DU95" s="44" t="s">
        <v>268</v>
      </c>
      <c r="DV95" s="44" t="s">
        <v>424</v>
      </c>
      <c r="DW95" s="44" t="s">
        <v>278</v>
      </c>
      <c r="DX95" s="77" t="s">
        <v>278</v>
      </c>
      <c r="DY95" s="103" t="s">
        <v>488</v>
      </c>
      <c r="DZ95" s="141" t="s">
        <v>926</v>
      </c>
      <c r="EA95" s="44" t="s">
        <v>315</v>
      </c>
      <c r="EB95" s="73" t="s">
        <v>927</v>
      </c>
      <c r="EC95" s="109" t="s">
        <v>928</v>
      </c>
      <c r="ED95" s="320" t="s">
        <v>929</v>
      </c>
      <c r="EE95" s="307" t="s">
        <v>1</v>
      </c>
      <c r="EF95" s="307" t="s">
        <v>1</v>
      </c>
      <c r="EG95" s="307" t="s">
        <v>1</v>
      </c>
      <c r="EH95" s="99" t="s">
        <v>410</v>
      </c>
      <c r="EI95" s="120"/>
      <c r="EJ95" s="120"/>
      <c r="EK95" s="120"/>
      <c r="EL95" s="120"/>
      <c r="EM95" s="120"/>
      <c r="EN95" s="69"/>
      <c r="EO95" s="69"/>
      <c r="EP95" s="69"/>
      <c r="EQ95" s="69"/>
      <c r="ER95" s="69"/>
      <c r="ES95" s="69"/>
      <c r="ET95" s="69"/>
      <c r="EU95" s="69"/>
      <c r="EV95" s="307" t="s">
        <v>1</v>
      </c>
      <c r="EW95" s="68"/>
    </row>
    <row r="96" spans="1:153" s="44" customFormat="1" ht="124.5" customHeight="1" x14ac:dyDescent="0.35">
      <c r="A96" s="44" t="s">
        <v>291</v>
      </c>
      <c r="B96" s="44" t="s">
        <v>930</v>
      </c>
      <c r="C96" s="44" t="s">
        <v>931</v>
      </c>
      <c r="D96" s="44" t="s">
        <v>277</v>
      </c>
      <c r="E96" s="44" t="s">
        <v>932</v>
      </c>
      <c r="F96" s="44" t="s">
        <v>933</v>
      </c>
      <c r="G96" s="44">
        <v>-38.181528</v>
      </c>
      <c r="H96" s="44">
        <v>141.639306</v>
      </c>
      <c r="I96" s="44" t="s">
        <v>278</v>
      </c>
      <c r="J96" s="44" t="s">
        <v>278</v>
      </c>
      <c r="K96" s="44" t="s">
        <v>297</v>
      </c>
      <c r="L96" s="44" t="s">
        <v>265</v>
      </c>
      <c r="M96" s="44" t="s">
        <v>440</v>
      </c>
      <c r="N96" s="78" t="s">
        <v>285</v>
      </c>
      <c r="O96" s="78">
        <v>44144</v>
      </c>
      <c r="P96" s="78" t="s">
        <v>298</v>
      </c>
      <c r="Q96" s="78" t="s">
        <v>270</v>
      </c>
      <c r="R96" s="78" t="s">
        <v>270</v>
      </c>
      <c r="S96" s="96"/>
      <c r="T96" s="96"/>
      <c r="U96" s="78"/>
      <c r="V96" s="96"/>
      <c r="W96" s="96"/>
      <c r="X96" s="96" t="s">
        <v>934</v>
      </c>
      <c r="Y96" s="78"/>
      <c r="Z96" s="56">
        <f t="shared" si="12"/>
        <v>3</v>
      </c>
      <c r="AA96" s="94">
        <v>32</v>
      </c>
      <c r="AB96" s="94"/>
      <c r="AC96" s="56"/>
      <c r="AD96" s="56"/>
      <c r="AE96" s="56"/>
      <c r="AF96" s="117" t="s">
        <v>302</v>
      </c>
      <c r="AG96" s="56">
        <v>5</v>
      </c>
      <c r="AH96" s="93" t="s">
        <v>935</v>
      </c>
      <c r="AI96">
        <v>0</v>
      </c>
      <c r="AJ96">
        <v>3</v>
      </c>
      <c r="AK96">
        <v>1</v>
      </c>
      <c r="AL96">
        <v>1</v>
      </c>
      <c r="AM96">
        <f t="shared" si="14"/>
        <v>1</v>
      </c>
      <c r="AN96" s="57" cm="1">
        <f t="array" ref="AN96">IF(OR(AJ96="0",AM96="0"),"",INDEX('[3]Oil Matrix'!$D$6:$H$10,'Master All_TRR_TS'!AM96,'Master All_TRR_TS'!AJ96))</f>
        <v>2</v>
      </c>
      <c r="AO96">
        <f t="shared" si="15"/>
        <v>1</v>
      </c>
      <c r="AP96"/>
      <c r="AQ96" s="93" t="s">
        <v>817</v>
      </c>
      <c r="AR96" s="56">
        <f>MAX(Risk_Assessment6[[#This Row],[2) Oil Leak Condition]:[3b) Oil/water separator and shut off valve]])</f>
        <v>3</v>
      </c>
      <c r="AS96" s="44" t="s">
        <v>304</v>
      </c>
      <c r="AT96" s="44" t="s">
        <v>305</v>
      </c>
      <c r="AU96" s="44" t="s">
        <v>270</v>
      </c>
      <c r="AV96" s="44" t="s">
        <v>771</v>
      </c>
      <c r="AW96" s="44" t="s">
        <v>306</v>
      </c>
      <c r="AX96" s="82" t="s">
        <v>288</v>
      </c>
      <c r="AY96" s="44" t="s">
        <v>307</v>
      </c>
      <c r="AZ96" s="81" t="s">
        <v>308</v>
      </c>
      <c r="BA96" s="44" t="s">
        <v>309</v>
      </c>
      <c r="BE96" s="81"/>
      <c r="BF96" s="81" t="s">
        <v>276</v>
      </c>
      <c r="BM96" s="56" cm="1">
        <f t="array" ref="BM96">MAX(IF(ISBLANK(AS96:BL96),"",VLOOKUP(AS96:BL96,'[3]Impact Factor'!B:D,2,FALSE)))</f>
        <v>4</v>
      </c>
      <c r="BN96" s="56" cm="1">
        <f t="array" ref="BN96">MAX(IF(ISBLANK(AS96:BL96),"",VLOOKUP(AS96:BL96,'[3]Impact Factor'!B:D,3,FALSE)))</f>
        <v>4</v>
      </c>
      <c r="BO96" s="56">
        <v>3</v>
      </c>
      <c r="BP96" s="56" t="s">
        <v>270</v>
      </c>
      <c r="BQ96" s="56"/>
      <c r="BR96" s="56"/>
      <c r="BS96" s="56"/>
      <c r="BT96" s="56" cm="1">
        <f t="array" ref="BT96">IF(SUM(BM96:BS96)=0,"N/A",_xlfn.IFS(AND((SUM(BM96:BN96)&gt;0),(SUM(BO96:BS96)&gt;0)),ROUND((($BM$3*MAX(BM96:BN96))+($BO$3*MAX(BO96:BS96))),0),AND(OR(BM96:BN96=0,ISERROR(BM96:BN96)),(SUM(BO96:BS96)&gt;0)), MAX(BO96:BS96),AND((SUM(BO96:BS96)=0),(SUM(BM96:BN96)&gt;0)),MAX(BM96:BN96)))</f>
        <v>4</v>
      </c>
      <c r="BU96" s="56" t="str" cm="1">
        <f t="array" ref="BU96">IF(OR(AR96="N/A", BT96="N/A"), "", INDEX([3]Methodology!$D$3:$H$7,'Master All_TRR_TS'!AR141,'Master All_TRR_TS'!BT141))</f>
        <v>C</v>
      </c>
      <c r="BV96" s="56" t="s">
        <v>404</v>
      </c>
      <c r="BW96" s="56" t="str">
        <f t="shared" si="20"/>
        <v>Yes</v>
      </c>
      <c r="BX96" s="56"/>
      <c r="BY96" s="56"/>
      <c r="BZ96" s="56" t="e">
        <f>IF(COUNT(AR96,BT96)=2,(IF(AND(AR96&gt;=3,#REF!&gt;=3),"Y","")),"")</f>
        <v>#REF!</v>
      </c>
      <c r="CA96" s="56"/>
      <c r="CB96" s="56" t="str">
        <f>IF(Risk_Assessment6[[#This Row],[Stockpiles]]="Spoil / Waste", "Y", "")</f>
        <v>Y</v>
      </c>
      <c r="CC96" s="56" t="str">
        <f>IF(Risk_Assessment6[[#This Row],[Off-site Drainage Discharge (Y/N)]]="Yes", "Y", "")</f>
        <v>Y</v>
      </c>
      <c r="CD96" s="56"/>
      <c r="CE96" s="56"/>
      <c r="CF96" s="56"/>
      <c r="CG96" s="56"/>
      <c r="CH96" s="56"/>
      <c r="CI96" s="56"/>
      <c r="CJ96" s="56"/>
      <c r="CK96" s="56"/>
      <c r="CL96" s="56" t="s">
        <v>934</v>
      </c>
      <c r="CM96" s="56"/>
      <c r="CN96" s="58">
        <v>1</v>
      </c>
      <c r="CO96" s="58">
        <v>1</v>
      </c>
      <c r="CP96" s="58">
        <v>1</v>
      </c>
      <c r="CQ96" s="58">
        <v>1</v>
      </c>
      <c r="CR96" s="57">
        <f t="shared" si="19"/>
        <v>1</v>
      </c>
      <c r="CS96" s="56">
        <f t="shared" si="16"/>
        <v>1</v>
      </c>
      <c r="CT96" s="56" t="e">
        <v>#N/A</v>
      </c>
      <c r="CU96" s="56" t="e">
        <v>#N/A</v>
      </c>
      <c r="CV96" s="79" t="e">
        <f t="shared" si="17"/>
        <v>#N/A</v>
      </c>
      <c r="CW96" s="56" t="e">
        <f t="shared" si="18"/>
        <v>#N/A</v>
      </c>
      <c r="CX96" s="78" t="e">
        <v>#N/A</v>
      </c>
      <c r="CY96" s="56" t="s">
        <v>268</v>
      </c>
      <c r="CZ96" s="78" t="e">
        <v>#N/A</v>
      </c>
      <c r="DA96" s="78" t="e">
        <v>#N/A</v>
      </c>
      <c r="DB96" s="78" t="e">
        <v>#N/A</v>
      </c>
      <c r="DC96" s="56" t="e">
        <v>#N/A</v>
      </c>
      <c r="DD96" s="78" t="e">
        <v>#N/A</v>
      </c>
      <c r="DE96" s="78" t="e">
        <v>#N/A</v>
      </c>
      <c r="DF96" s="78" t="e">
        <v>#N/A</v>
      </c>
      <c r="DG96" s="78" t="e">
        <v>#N/A</v>
      </c>
      <c r="DH96" s="78" t="e">
        <v>#N/A</v>
      </c>
      <c r="DI96" s="78" t="e">
        <v>#N/A</v>
      </c>
      <c r="DJ96" s="78" t="e">
        <v>#N/A</v>
      </c>
      <c r="DK96" s="78" t="e">
        <v>#N/A</v>
      </c>
      <c r="DL96" s="78" t="e">
        <v>#N/A</v>
      </c>
      <c r="DM96" s="78" t="e">
        <v>#N/A</v>
      </c>
      <c r="DN96" s="78" t="e">
        <v>#N/A</v>
      </c>
      <c r="DO96" s="78" t="e">
        <v>#N/A</v>
      </c>
      <c r="DP96" s="78" t="e">
        <v>#N/A</v>
      </c>
      <c r="DQ96" s="78" t="e">
        <v>#N/A</v>
      </c>
      <c r="DR96" s="56"/>
      <c r="DS96" s="56"/>
      <c r="DT96" s="56"/>
      <c r="DU96" s="44" t="s">
        <v>268</v>
      </c>
      <c r="DV96" s="44" t="s">
        <v>424</v>
      </c>
      <c r="DW96" s="44" t="s">
        <v>278</v>
      </c>
      <c r="DX96" s="77" t="s">
        <v>278</v>
      </c>
      <c r="DY96" s="103" t="s">
        <v>405</v>
      </c>
      <c r="DZ96" s="86" t="s">
        <v>936</v>
      </c>
      <c r="EA96" s="74" t="s">
        <v>567</v>
      </c>
      <c r="EB96" s="73" t="s">
        <v>937</v>
      </c>
      <c r="EC96" s="102" t="s">
        <v>938</v>
      </c>
      <c r="ED96" s="320" t="s">
        <v>939</v>
      </c>
      <c r="EE96" s="177"/>
      <c r="EF96" s="307" t="s">
        <v>1</v>
      </c>
      <c r="EG96" s="307" t="s">
        <v>1</v>
      </c>
      <c r="EH96" s="99" t="s">
        <v>410</v>
      </c>
      <c r="EI96" s="70"/>
      <c r="EJ96" s="70"/>
      <c r="EK96" s="70"/>
      <c r="EL96" s="70"/>
      <c r="EM96" s="70"/>
      <c r="EN96" s="69"/>
      <c r="EO96" s="69"/>
      <c r="EP96" s="69"/>
      <c r="EQ96" s="69"/>
      <c r="ER96" s="69"/>
      <c r="ES96" s="69"/>
      <c r="ET96" s="69"/>
      <c r="EU96" s="69"/>
      <c r="EV96" s="307" t="s">
        <v>1</v>
      </c>
      <c r="EW96" s="68"/>
    </row>
    <row r="97" spans="1:153" s="44" customFormat="1" x14ac:dyDescent="0.35">
      <c r="A97" s="44" t="s">
        <v>275</v>
      </c>
      <c r="B97" s="44" t="s">
        <v>940</v>
      </c>
      <c r="C97" s="42" t="s">
        <v>941</v>
      </c>
      <c r="D97" s="42"/>
      <c r="E97" s="44" t="s">
        <v>942</v>
      </c>
      <c r="F97" s="44" t="s">
        <v>269</v>
      </c>
      <c r="G97" s="106">
        <v>-37.859861000000002</v>
      </c>
      <c r="H97" s="44">
        <v>144.73111299999999</v>
      </c>
      <c r="I97" s="44" t="s">
        <v>278</v>
      </c>
      <c r="J97" s="44" t="s">
        <v>278</v>
      </c>
      <c r="K97" s="44" t="s">
        <v>297</v>
      </c>
      <c r="L97" s="44" t="s">
        <v>265</v>
      </c>
      <c r="M97" s="44" t="s">
        <v>284</v>
      </c>
      <c r="N97" s="78" t="s">
        <v>285</v>
      </c>
      <c r="O97" s="78">
        <v>44208</v>
      </c>
      <c r="P97" s="78" t="s">
        <v>286</v>
      </c>
      <c r="Q97" s="78" t="s">
        <v>270</v>
      </c>
      <c r="R97" s="78"/>
      <c r="S97" s="96"/>
      <c r="T97" s="96"/>
      <c r="U97" s="78"/>
      <c r="V97" s="96"/>
      <c r="W97" s="96"/>
      <c r="X97" s="96"/>
      <c r="Y97" s="78"/>
      <c r="Z97" s="56">
        <f t="shared" si="12"/>
        <v>2</v>
      </c>
      <c r="AA97" s="94"/>
      <c r="AB97" s="94"/>
      <c r="AC97" s="56"/>
      <c r="AD97" s="56"/>
      <c r="AE97" s="56"/>
      <c r="AF97" s="56"/>
      <c r="AG97" s="56">
        <v>2</v>
      </c>
      <c r="AH97" s="56"/>
      <c r="AI97" t="s">
        <v>351</v>
      </c>
      <c r="AJ97">
        <v>4</v>
      </c>
      <c r="AK97">
        <v>4</v>
      </c>
      <c r="AL97">
        <v>5</v>
      </c>
      <c r="AM97">
        <f t="shared" si="14"/>
        <v>5</v>
      </c>
      <c r="AN97" s="57" cm="1">
        <f t="array" ref="AN97">IF(OR(AJ97="0",AM97="0"),"",INDEX('[3]Oil Matrix'!$D$6:$H$10,'Master All_TRR_TS'!AM97,'Master All_TRR_TS'!AJ97))</f>
        <v>5</v>
      </c>
      <c r="AO97">
        <f t="shared" si="15"/>
        <v>1</v>
      </c>
      <c r="AP97"/>
      <c r="AQ97" s="56" t="s">
        <v>287</v>
      </c>
      <c r="AR97" s="56">
        <f>MAX(Risk_Assessment6[[#This Row],[2) Oil Leak Condition]:[3b) Oil/water separator and shut off valve]])</f>
        <v>5</v>
      </c>
      <c r="AS97" s="44" t="s">
        <v>269</v>
      </c>
      <c r="AT97" s="44" t="s">
        <v>269</v>
      </c>
      <c r="AU97" s="44" t="s">
        <v>270</v>
      </c>
      <c r="AV97" s="44" t="s">
        <v>269</v>
      </c>
      <c r="AW97" s="44" t="s">
        <v>269</v>
      </c>
      <c r="AX97" s="82" t="s">
        <v>269</v>
      </c>
      <c r="AY97" s="44" t="s">
        <v>269</v>
      </c>
      <c r="AZ97" s="81" t="s">
        <v>269</v>
      </c>
      <c r="BE97" s="81"/>
      <c r="BF97" s="81" t="s">
        <v>276</v>
      </c>
      <c r="BM97" s="56" cm="1">
        <f t="array" ref="BM97">MAX(IF(ISBLANK(AS97:BL97),"",VLOOKUP(AS97:BL97,'[3]Impact Factor'!B:D,2,FALSE)))</f>
        <v>2</v>
      </c>
      <c r="BN97" s="56" cm="1">
        <f t="array" ref="BN97">MAX(IF(ISBLANK(AS97:BL97),"",VLOOKUP(AS97:BL97,'[3]Impact Factor'!B:D,3,FALSE)))</f>
        <v>2</v>
      </c>
      <c r="BO97" s="56">
        <v>5</v>
      </c>
      <c r="BP97" s="56"/>
      <c r="BQ97" s="56"/>
      <c r="BR97" s="56"/>
      <c r="BS97" s="80">
        <v>1</v>
      </c>
      <c r="BT97" s="56" cm="1">
        <f t="array" ref="BT97">IF(SUM(BM97:BS97)=0,"N/A",_xlfn.IFS(AND((SUM(BM97:BN97)&gt;0),(SUM(BO97:BS97)&gt;0)),ROUND((($BM$3*MAX(BM97:BN97))+($BO$3*MAX(BO97:BS97))),0),AND(OR(BM97:BN97=0,ISERROR(BM97:BN97)),(SUM(BO97:BS97)&gt;0)), MAX(BO97:BS97),AND((SUM(BO97:BS97)=0),(SUM(BM97:BN97)&gt;0)),MAX(BM97:BN97)))</f>
        <v>3</v>
      </c>
      <c r="BU97" s="56" t="str" cm="1">
        <f t="array" ref="BU97">IF(OR(AR97="N/A", BT97="N/A"), "", INDEX([3]Methodology!$D$3:$H$7,'Master All_TRR_TS'!AR198,'Master All_TRR_TS'!BT198))</f>
        <v>B</v>
      </c>
      <c r="BV97" s="56" t="s">
        <v>271</v>
      </c>
      <c r="BW97" s="56" t="str">
        <f t="shared" si="20"/>
        <v>Yes</v>
      </c>
      <c r="BX97" s="56"/>
      <c r="BY97" s="56"/>
      <c r="BZ97" s="56" t="e">
        <f>IF(COUNT(AR97,BT97)=2,(IF(AND(AR97&gt;=3,#REF!&gt;=3),"Y","")),"")</f>
        <v>#REF!</v>
      </c>
      <c r="CA97" s="56"/>
      <c r="CB97" s="56" t="str">
        <f>IF(Risk_Assessment6[[#This Row],[Stockpiles]]="Spoil / Waste", "Y", "")</f>
        <v/>
      </c>
      <c r="CC97" s="56" t="str">
        <f>IF(Risk_Assessment6[[#This Row],[Off-site Drainage Discharge (Y/N)]]="Yes", "Y", "")</f>
        <v/>
      </c>
      <c r="CD97" s="56"/>
      <c r="CE97" s="56"/>
      <c r="CF97" s="56"/>
      <c r="CG97" s="56"/>
      <c r="CH97" s="56"/>
      <c r="CI97" s="56"/>
      <c r="CJ97" s="56"/>
      <c r="CK97" s="56"/>
      <c r="CL97" s="56"/>
      <c r="CM97" s="56"/>
      <c r="CN97" s="58">
        <v>1</v>
      </c>
      <c r="CO97" s="58">
        <v>1</v>
      </c>
      <c r="CP97" s="58">
        <v>1</v>
      </c>
      <c r="CQ97" s="58">
        <v>1</v>
      </c>
      <c r="CR97" s="57">
        <f t="shared" si="19"/>
        <v>1</v>
      </c>
      <c r="CS97" s="56">
        <f t="shared" si="16"/>
        <v>1</v>
      </c>
      <c r="CT97" s="56" t="e">
        <v>#N/A</v>
      </c>
      <c r="CU97" s="56" t="e">
        <v>#N/A</v>
      </c>
      <c r="CV97" s="79" t="e">
        <f t="shared" si="17"/>
        <v>#N/A</v>
      </c>
      <c r="CW97" s="56" t="e">
        <f t="shared" si="18"/>
        <v>#N/A</v>
      </c>
      <c r="CX97" s="78" t="e">
        <v>#N/A</v>
      </c>
      <c r="CY97" s="56" t="s">
        <v>268</v>
      </c>
      <c r="CZ97" s="78" t="e">
        <v>#N/A</v>
      </c>
      <c r="DA97" s="78" t="e">
        <v>#N/A</v>
      </c>
      <c r="DB97" s="78" t="e">
        <v>#N/A</v>
      </c>
      <c r="DC97" s="56" t="e">
        <v>#N/A</v>
      </c>
      <c r="DD97" s="78" t="e">
        <v>#N/A</v>
      </c>
      <c r="DE97" s="78" t="e">
        <v>#N/A</v>
      </c>
      <c r="DF97" s="78" t="e">
        <v>#N/A</v>
      </c>
      <c r="DG97" s="78" t="e">
        <v>#N/A</v>
      </c>
      <c r="DH97" s="78" t="e">
        <v>#N/A</v>
      </c>
      <c r="DI97" s="78" t="e">
        <v>#N/A</v>
      </c>
      <c r="DJ97" s="78" t="e">
        <v>#N/A</v>
      </c>
      <c r="DK97" s="78" t="e">
        <v>#N/A</v>
      </c>
      <c r="DL97" s="78" t="e">
        <v>#N/A</v>
      </c>
      <c r="DM97" s="78" t="e">
        <v>#N/A</v>
      </c>
      <c r="DN97" s="78" t="e">
        <v>#N/A</v>
      </c>
      <c r="DO97" s="78" t="e">
        <v>#N/A</v>
      </c>
      <c r="DP97" s="78" t="e">
        <v>#N/A</v>
      </c>
      <c r="DQ97" s="78" t="e">
        <v>#N/A</v>
      </c>
      <c r="DR97" s="56"/>
      <c r="DS97" s="56"/>
      <c r="DT97" s="56"/>
      <c r="DU97" s="44" t="s">
        <v>268</v>
      </c>
      <c r="DV97" s="44" t="s">
        <v>294</v>
      </c>
      <c r="DW97" s="44" t="s">
        <v>278</v>
      </c>
      <c r="DX97" s="77" t="s">
        <v>278</v>
      </c>
      <c r="DZ97" s="141"/>
      <c r="EB97" s="85"/>
      <c r="EC97" s="72"/>
      <c r="ED97" s="317"/>
      <c r="EE97" s="71"/>
      <c r="EF97" s="70"/>
      <c r="EG97" s="70"/>
      <c r="EH97" s="70"/>
      <c r="EI97" s="70"/>
      <c r="EJ97" s="70"/>
      <c r="EK97" s="70"/>
      <c r="EL97" s="70"/>
      <c r="EM97" s="70"/>
      <c r="EN97" s="69"/>
      <c r="EO97" s="69"/>
      <c r="EP97" s="69"/>
      <c r="EQ97" s="69"/>
      <c r="ER97" s="69"/>
      <c r="ES97" s="69"/>
      <c r="ET97" s="69"/>
      <c r="EU97" s="69"/>
      <c r="EV97" s="307" t="s">
        <v>1</v>
      </c>
      <c r="EW97" s="68"/>
    </row>
    <row r="98" spans="1:153" s="44" customFormat="1" x14ac:dyDescent="0.35">
      <c r="A98" s="44" t="s">
        <v>275</v>
      </c>
      <c r="B98" s="42" t="s">
        <v>943</v>
      </c>
      <c r="C98" s="44" t="s">
        <v>944</v>
      </c>
      <c r="E98" s="44" t="s">
        <v>945</v>
      </c>
      <c r="F98" s="44" t="s">
        <v>269</v>
      </c>
      <c r="G98" s="44">
        <v>-37.877664000000003</v>
      </c>
      <c r="H98" s="44">
        <v>144.68467799999999</v>
      </c>
      <c r="I98" s="44" t="s">
        <v>278</v>
      </c>
      <c r="J98" s="44" t="s">
        <v>278</v>
      </c>
      <c r="K98" s="82" t="s">
        <v>282</v>
      </c>
      <c r="L98" s="82" t="s">
        <v>283</v>
      </c>
      <c r="M98" s="44" t="s">
        <v>284</v>
      </c>
      <c r="N98" s="78" t="s">
        <v>285</v>
      </c>
      <c r="O98" s="78">
        <v>44154</v>
      </c>
      <c r="P98" s="78" t="s">
        <v>286</v>
      </c>
      <c r="Q98" s="78" t="s">
        <v>270</v>
      </c>
      <c r="R98" s="78"/>
      <c r="S98" s="96"/>
      <c r="T98" s="96"/>
      <c r="U98" s="78"/>
      <c r="V98" s="96"/>
      <c r="W98" s="96"/>
      <c r="X98" s="96"/>
      <c r="Y98" s="78"/>
      <c r="Z98" s="56">
        <f t="shared" si="12"/>
        <v>2</v>
      </c>
      <c r="AA98" s="94"/>
      <c r="AB98" s="94"/>
      <c r="AC98" s="56"/>
      <c r="AD98" s="56"/>
      <c r="AE98" s="56"/>
      <c r="AF98" s="56"/>
      <c r="AG98" s="56">
        <v>2</v>
      </c>
      <c r="AH98" s="56"/>
      <c r="AI98">
        <v>1</v>
      </c>
      <c r="AJ98">
        <v>1</v>
      </c>
      <c r="AK98">
        <v>4</v>
      </c>
      <c r="AL98">
        <v>5</v>
      </c>
      <c r="AM98">
        <f t="shared" si="14"/>
        <v>5</v>
      </c>
      <c r="AN98" s="57" cm="1">
        <f t="array" ref="AN98">IF(OR(AJ98="0",AM98="0"),"",INDEX('[3]Oil Matrix'!$D$6:$H$10,'Master All_TRR_TS'!AM98,'Master All_TRR_TS'!AJ98))</f>
        <v>3</v>
      </c>
      <c r="AO98">
        <f t="shared" si="15"/>
        <v>1</v>
      </c>
      <c r="AP98"/>
      <c r="AQ98" s="56" t="s">
        <v>287</v>
      </c>
      <c r="AR98" s="56">
        <f>MAX(Risk_Assessment6[[#This Row],[2) Oil Leak Condition]:[3b) Oil/water separator and shut off valve]])</f>
        <v>5</v>
      </c>
      <c r="AS98" s="44" t="s">
        <v>269</v>
      </c>
      <c r="AT98" s="82" t="s">
        <v>269</v>
      </c>
      <c r="AU98" s="82" t="s">
        <v>270</v>
      </c>
      <c r="AV98" s="82" t="s">
        <v>269</v>
      </c>
      <c r="AW98" s="82" t="s">
        <v>269</v>
      </c>
      <c r="AX98" s="82" t="s">
        <v>269</v>
      </c>
      <c r="AY98" s="44" t="s">
        <v>269</v>
      </c>
      <c r="AZ98" s="81" t="s">
        <v>269</v>
      </c>
      <c r="BA98" s="82" t="s">
        <v>269</v>
      </c>
      <c r="BB98" s="82"/>
      <c r="BC98" s="82"/>
      <c r="BD98" s="82"/>
      <c r="BE98" s="81"/>
      <c r="BF98" s="81" t="s">
        <v>276</v>
      </c>
      <c r="BG98" s="82"/>
      <c r="BH98" s="82"/>
      <c r="BI98" s="82"/>
      <c r="BJ98" s="82"/>
      <c r="BK98" s="82"/>
      <c r="BL98" s="82"/>
      <c r="BM98" s="56" cm="1">
        <f t="array" ref="BM98">MAX(IF(ISBLANK(AS98:BL98),"",VLOOKUP(AS98:BL98,'[3]Impact Factor'!B:D,2,FALSE)))</f>
        <v>2</v>
      </c>
      <c r="BN98" s="56" cm="1">
        <f t="array" ref="BN98">MAX(IF(ISBLANK(AS98:BL98),"",VLOOKUP(AS98:BL98,'[3]Impact Factor'!B:D,3,FALSE)))</f>
        <v>2</v>
      </c>
      <c r="BO98" s="56">
        <v>4</v>
      </c>
      <c r="BP98" s="56"/>
      <c r="BQ98" s="56"/>
      <c r="BR98" s="56"/>
      <c r="BS98" s="80">
        <v>1</v>
      </c>
      <c r="BT98" s="56" cm="1">
        <f t="array" ref="BT98">IF(SUM(BM98:BS98)=0,"N/A",_xlfn.IFS(AND((SUM(BM98:BN98)&gt;0),(SUM(BO98:BS98)&gt;0)),ROUND((($BM$3*MAX(BM98:BN98))+($BO$3*MAX(BO98:BS98))),0),AND(OR(BM98:BN98=0,ISERROR(BM98:BN98)),(SUM(BO98:BS98)&gt;0)), MAX(BO98:BS98),AND((SUM(BO98:BS98)=0),(SUM(BM98:BN98)&gt;0)),MAX(BM98:BN98)))</f>
        <v>2</v>
      </c>
      <c r="BU98" s="56" t="str" cm="1">
        <f t="array" ref="BU98">IF(OR(AR98="N/A", BT98="N/A"), "", INDEX([3]Methodology!$D$3:$H$7,'Master All_TRR_TS'!AR77,'Master All_TRR_TS'!BT77))</f>
        <v>B</v>
      </c>
      <c r="BV98" s="56" t="s">
        <v>352</v>
      </c>
      <c r="BW98" s="56" t="str">
        <f t="shared" si="20"/>
        <v>No</v>
      </c>
      <c r="BX98" s="56"/>
      <c r="BY98" s="56"/>
      <c r="BZ98" s="56" t="e">
        <f>IF(COUNT(AR98,BT98)=2,(IF(AND(AR98&gt;=3,#REF!&gt;=3),"Y","")),"")</f>
        <v>#REF!</v>
      </c>
      <c r="CA98" s="56"/>
      <c r="CB98" s="56" t="str">
        <f>IF(Risk_Assessment6[[#This Row],[Stockpiles]]="Spoil / Waste", "Y", "")</f>
        <v/>
      </c>
      <c r="CC98" s="56" t="str">
        <f>IF(Risk_Assessment6[[#This Row],[Off-site Drainage Discharge (Y/N)]]="Yes", "Y", "")</f>
        <v/>
      </c>
      <c r="CD98" s="56"/>
      <c r="CE98" s="56"/>
      <c r="CF98" s="56"/>
      <c r="CG98" s="56"/>
      <c r="CH98" s="56"/>
      <c r="CI98" s="56"/>
      <c r="CJ98" s="56"/>
      <c r="CK98" s="56"/>
      <c r="CL98" s="56"/>
      <c r="CM98" s="56"/>
      <c r="CN98" s="58">
        <v>1</v>
      </c>
      <c r="CO98" s="58">
        <v>1</v>
      </c>
      <c r="CP98" s="58">
        <v>1</v>
      </c>
      <c r="CQ98" s="58">
        <v>1</v>
      </c>
      <c r="CR98" s="57">
        <f t="shared" si="19"/>
        <v>1</v>
      </c>
      <c r="CS98" s="56">
        <f t="shared" si="16"/>
        <v>1</v>
      </c>
      <c r="CT98" s="56" t="e">
        <v>#N/A</v>
      </c>
      <c r="CU98" s="56" t="e">
        <v>#N/A</v>
      </c>
      <c r="CV98" s="79" t="e">
        <f t="shared" si="17"/>
        <v>#N/A</v>
      </c>
      <c r="CW98" s="56" t="e">
        <f t="shared" si="18"/>
        <v>#N/A</v>
      </c>
      <c r="CX98" s="78" t="e">
        <v>#N/A</v>
      </c>
      <c r="CY98" s="56" t="s">
        <v>268</v>
      </c>
      <c r="CZ98" s="78" t="e">
        <v>#N/A</v>
      </c>
      <c r="DA98" s="78" t="e">
        <v>#N/A</v>
      </c>
      <c r="DB98" s="78" t="e">
        <v>#N/A</v>
      </c>
      <c r="DC98" s="56" t="e">
        <v>#N/A</v>
      </c>
      <c r="DD98" s="78" t="e">
        <v>#N/A</v>
      </c>
      <c r="DE98" s="78" t="e">
        <v>#N/A</v>
      </c>
      <c r="DF98" s="78" t="e">
        <v>#N/A</v>
      </c>
      <c r="DG98" s="78" t="e">
        <v>#N/A</v>
      </c>
      <c r="DH98" s="78" t="e">
        <v>#N/A</v>
      </c>
      <c r="DI98" s="78" t="e">
        <v>#N/A</v>
      </c>
      <c r="DJ98" s="78" t="e">
        <v>#N/A</v>
      </c>
      <c r="DK98" s="78" t="e">
        <v>#N/A</v>
      </c>
      <c r="DL98" s="78" t="e">
        <v>#N/A</v>
      </c>
      <c r="DM98" s="78" t="e">
        <v>#N/A</v>
      </c>
      <c r="DN98" s="78" t="e">
        <v>#N/A</v>
      </c>
      <c r="DO98" s="78" t="e">
        <v>#N/A</v>
      </c>
      <c r="DP98" s="78" t="e">
        <v>#N/A</v>
      </c>
      <c r="DQ98" s="78" t="e">
        <v>#N/A</v>
      </c>
      <c r="DR98" s="56"/>
      <c r="DS98" s="56"/>
      <c r="DT98" s="56"/>
      <c r="DU98" s="44" t="s">
        <v>268</v>
      </c>
      <c r="DV98" s="44" t="s">
        <v>277</v>
      </c>
      <c r="DW98" s="44" t="s">
        <v>278</v>
      </c>
      <c r="DX98" s="77" t="s">
        <v>278</v>
      </c>
      <c r="DZ98" s="141"/>
      <c r="EB98" s="85"/>
      <c r="EC98" s="72"/>
      <c r="ED98" s="317"/>
      <c r="EE98" s="71"/>
      <c r="EF98" s="70"/>
      <c r="EG98" s="70"/>
      <c r="EH98" s="70"/>
      <c r="EI98" s="70"/>
      <c r="EJ98" s="70"/>
      <c r="EK98" s="70"/>
      <c r="EL98" s="70"/>
      <c r="EM98" s="70"/>
      <c r="EN98" s="69"/>
      <c r="EO98" s="69"/>
      <c r="EP98" s="69"/>
      <c r="EQ98" s="69"/>
      <c r="ER98" s="69"/>
      <c r="ES98" s="69"/>
      <c r="ET98" s="69"/>
      <c r="EU98" s="69"/>
      <c r="EV98" s="307" t="s">
        <v>1</v>
      </c>
      <c r="EW98" s="68"/>
    </row>
    <row r="99" spans="1:153" s="44" customFormat="1" x14ac:dyDescent="0.35">
      <c r="A99" s="44" t="s">
        <v>275</v>
      </c>
      <c r="B99" s="44" t="s">
        <v>946</v>
      </c>
      <c r="C99" s="42" t="s">
        <v>947</v>
      </c>
      <c r="D99" s="42"/>
      <c r="E99" s="44" t="s">
        <v>948</v>
      </c>
      <c r="F99" s="44" t="s">
        <v>269</v>
      </c>
      <c r="G99" s="44">
        <v>-36.760899999999999</v>
      </c>
      <c r="H99" s="44">
        <v>142.24109899999999</v>
      </c>
      <c r="I99" s="44" t="s">
        <v>278</v>
      </c>
      <c r="J99" s="44" t="s">
        <v>278</v>
      </c>
      <c r="K99" s="44" t="s">
        <v>278</v>
      </c>
      <c r="L99" s="44" t="s">
        <v>278</v>
      </c>
      <c r="M99" s="44" t="s">
        <v>322</v>
      </c>
      <c r="N99" s="78" t="s">
        <v>285</v>
      </c>
      <c r="O99" s="78">
        <v>44253</v>
      </c>
      <c r="P99" s="78" t="s">
        <v>286</v>
      </c>
      <c r="Q99" s="78" t="s">
        <v>270</v>
      </c>
      <c r="R99" s="78"/>
      <c r="S99" s="96"/>
      <c r="T99" s="96"/>
      <c r="U99" s="78"/>
      <c r="V99" s="96"/>
      <c r="W99" s="96"/>
      <c r="X99" s="96"/>
      <c r="Y99" s="78"/>
      <c r="Z99" s="56">
        <f t="shared" si="12"/>
        <v>2</v>
      </c>
      <c r="AA99" s="94"/>
      <c r="AB99" s="94"/>
      <c r="AC99" s="56"/>
      <c r="AD99" s="56"/>
      <c r="AE99" s="56"/>
      <c r="AF99" s="56"/>
      <c r="AG99" s="56">
        <v>2</v>
      </c>
      <c r="AH99" s="56"/>
      <c r="AI99" t="s">
        <v>351</v>
      </c>
      <c r="AJ99">
        <v>3</v>
      </c>
      <c r="AK99">
        <v>4</v>
      </c>
      <c r="AL99">
        <v>5</v>
      </c>
      <c r="AM99">
        <f t="shared" si="14"/>
        <v>5</v>
      </c>
      <c r="AN99" s="57" cm="1">
        <f t="array" ref="AN99">IF(OR(AJ99="0",AM99="0"),"",INDEX('[3]Oil Matrix'!$D$6:$H$10,'Master All_TRR_TS'!AM99,'Master All_TRR_TS'!AJ99))</f>
        <v>4</v>
      </c>
      <c r="AO99">
        <f t="shared" si="15"/>
        <v>2</v>
      </c>
      <c r="AP99"/>
      <c r="AQ99" s="56" t="s">
        <v>287</v>
      </c>
      <c r="AR99" s="56">
        <f>MAX(Risk_Assessment6[[#This Row],[2) Oil Leak Condition]:[3b) Oil/water separator and shut off valve]])</f>
        <v>5</v>
      </c>
      <c r="AS99" s="44" t="s">
        <v>269</v>
      </c>
      <c r="AT99" s="44" t="s">
        <v>269</v>
      </c>
      <c r="AU99" s="44" t="s">
        <v>270</v>
      </c>
      <c r="AV99" s="44" t="s">
        <v>269</v>
      </c>
      <c r="AW99" s="44" t="s">
        <v>269</v>
      </c>
      <c r="AX99" s="82" t="s">
        <v>269</v>
      </c>
      <c r="AY99" s="44" t="s">
        <v>269</v>
      </c>
      <c r="AZ99" s="44" t="s">
        <v>269</v>
      </c>
      <c r="BA99" s="44" t="s">
        <v>269</v>
      </c>
      <c r="BE99" s="81"/>
      <c r="BF99" s="81" t="s">
        <v>276</v>
      </c>
      <c r="BM99" s="56" cm="1">
        <f t="array" ref="BM99">MAX(IF(ISBLANK(AS99:BL99),"",VLOOKUP(AS99:BL99,'[3]Impact Factor'!B:D,2,FALSE)))</f>
        <v>2</v>
      </c>
      <c r="BN99" s="56" cm="1">
        <f t="array" ref="BN99">MAX(IF(ISBLANK(AS99:BL99),"",VLOOKUP(AS99:BL99,'[3]Impact Factor'!B:D,3,FALSE)))</f>
        <v>2</v>
      </c>
      <c r="BO99" s="56">
        <v>3</v>
      </c>
      <c r="BP99" s="56"/>
      <c r="BQ99" s="56"/>
      <c r="BR99" s="56"/>
      <c r="BS99" s="80">
        <v>1</v>
      </c>
      <c r="BT99" s="56" cm="1">
        <f t="array" ref="BT99">IF(SUM(BM99:BS99)=0,"N/A",_xlfn.IFS(AND((SUM(BM99:BN99)&gt;0),(SUM(BO99:BS99)&gt;0)),ROUND((($BM$3*MAX(BM99:BN99))+($BO$3*MAX(BO99:BS99))),0),AND(OR(BM99:BN99=0,ISERROR(BM99:BN99)),(SUM(BO99:BS99)&gt;0)), MAX(BO99:BS99),AND((SUM(BO99:BS99)=0),(SUM(BM99:BN99)&gt;0)),MAX(BM99:BN99)))</f>
        <v>2</v>
      </c>
      <c r="BU99" s="56" t="str" cm="1">
        <f t="array" ref="BU99">IF(OR(AR99="N/A", BT99="N/A"), "", INDEX([3]Methodology!$D$3:$H$7,'Master All_TRR_TS'!AR222,'Master All_TRR_TS'!BT222))</f>
        <v>B</v>
      </c>
      <c r="BV99" s="56" t="s">
        <v>271</v>
      </c>
      <c r="BW99" s="56" t="str">
        <f t="shared" si="20"/>
        <v>No</v>
      </c>
      <c r="BX99" s="56"/>
      <c r="BY99" s="56"/>
      <c r="BZ99" s="56" t="e">
        <f>IF(COUNT(AR99,BT99)=2,(IF(AND(AR99&gt;=3,#REF!&gt;=3),"Y","")),"")</f>
        <v>#REF!</v>
      </c>
      <c r="CA99" s="56"/>
      <c r="CB99" s="56" t="str">
        <f>IF(Risk_Assessment6[[#This Row],[Stockpiles]]="Spoil / Waste", "Y", "")</f>
        <v/>
      </c>
      <c r="CC99" s="56" t="str">
        <f>IF(Risk_Assessment6[[#This Row],[Off-site Drainage Discharge (Y/N)]]="Yes", "Y", "")</f>
        <v/>
      </c>
      <c r="CD99" s="56"/>
      <c r="CE99" s="56"/>
      <c r="CF99" s="56"/>
      <c r="CG99" s="56"/>
      <c r="CH99" s="56"/>
      <c r="CI99" s="56"/>
      <c r="CJ99" s="56"/>
      <c r="CK99" s="56"/>
      <c r="CL99" s="56"/>
      <c r="CM99" s="56"/>
      <c r="CN99" s="105">
        <v>3</v>
      </c>
      <c r="CO99" s="105">
        <v>2</v>
      </c>
      <c r="CP99" s="105">
        <v>4</v>
      </c>
      <c r="CQ99" s="104">
        <v>3</v>
      </c>
      <c r="CR99" s="57">
        <f t="shared" si="19"/>
        <v>2</v>
      </c>
      <c r="CS99" s="56">
        <f t="shared" si="16"/>
        <v>2</v>
      </c>
      <c r="CT99" s="56" t="e">
        <v>#N/A</v>
      </c>
      <c r="CU99" s="56" t="e">
        <v>#N/A</v>
      </c>
      <c r="CV99" s="79" t="e">
        <f t="shared" si="17"/>
        <v>#N/A</v>
      </c>
      <c r="CW99" s="56" t="e">
        <f t="shared" si="18"/>
        <v>#N/A</v>
      </c>
      <c r="CX99" s="78" t="e">
        <v>#N/A</v>
      </c>
      <c r="CY99" s="56" t="s">
        <v>268</v>
      </c>
      <c r="CZ99" s="78" t="e">
        <v>#N/A</v>
      </c>
      <c r="DA99" s="78" t="e">
        <v>#N/A</v>
      </c>
      <c r="DB99" s="78" t="e">
        <v>#N/A</v>
      </c>
      <c r="DC99" s="56" t="e">
        <v>#N/A</v>
      </c>
      <c r="DD99" s="78" t="e">
        <v>#N/A</v>
      </c>
      <c r="DE99" s="78" t="e">
        <v>#N/A</v>
      </c>
      <c r="DF99" s="78" t="e">
        <v>#N/A</v>
      </c>
      <c r="DG99" s="78" t="e">
        <v>#N/A</v>
      </c>
      <c r="DH99" s="78" t="e">
        <v>#N/A</v>
      </c>
      <c r="DI99" s="78" t="e">
        <v>#N/A</v>
      </c>
      <c r="DJ99" s="78" t="e">
        <v>#N/A</v>
      </c>
      <c r="DK99" s="78" t="e">
        <v>#N/A</v>
      </c>
      <c r="DL99" s="78" t="e">
        <v>#N/A</v>
      </c>
      <c r="DM99" s="78" t="e">
        <v>#N/A</v>
      </c>
      <c r="DN99" s="78" t="e">
        <v>#N/A</v>
      </c>
      <c r="DO99" s="78" t="e">
        <v>#N/A</v>
      </c>
      <c r="DP99" s="78" t="e">
        <v>#N/A</v>
      </c>
      <c r="DQ99" s="78" t="e">
        <v>#N/A</v>
      </c>
      <c r="DR99" s="56"/>
      <c r="DS99" s="56"/>
      <c r="DT99" s="56"/>
      <c r="DU99" s="44" t="s">
        <v>268</v>
      </c>
      <c r="DV99" s="44" t="s">
        <v>277</v>
      </c>
      <c r="DW99" s="44" t="s">
        <v>278</v>
      </c>
      <c r="DX99" s="77" t="s">
        <v>278</v>
      </c>
      <c r="DZ99" s="141"/>
      <c r="EB99" s="85"/>
      <c r="EC99" s="72"/>
      <c r="ED99" s="317"/>
      <c r="EE99" s="71"/>
      <c r="EF99" s="70"/>
      <c r="EG99" s="70"/>
      <c r="EH99" s="70"/>
      <c r="EI99" s="70"/>
      <c r="EJ99" s="70"/>
      <c r="EK99" s="70"/>
      <c r="EL99" s="70"/>
      <c r="EM99" s="70"/>
      <c r="EN99" s="69"/>
      <c r="EO99" s="69"/>
      <c r="EP99" s="69"/>
      <c r="EQ99" s="69"/>
      <c r="ER99" s="69"/>
      <c r="ES99" s="69"/>
      <c r="ET99" s="69"/>
      <c r="EU99" s="69"/>
      <c r="EV99" s="307" t="s">
        <v>1</v>
      </c>
      <c r="EW99" s="68"/>
    </row>
    <row r="100" spans="1:153" s="74" customFormat="1" ht="224.25" customHeight="1" x14ac:dyDescent="0.35">
      <c r="A100" s="44" t="s">
        <v>291</v>
      </c>
      <c r="B100" s="42" t="s">
        <v>949</v>
      </c>
      <c r="C100" s="44" t="s">
        <v>950</v>
      </c>
      <c r="D100" s="44" t="s">
        <v>277</v>
      </c>
      <c r="E100" s="44" t="s">
        <v>951</v>
      </c>
      <c r="F100" s="44" t="s">
        <v>952</v>
      </c>
      <c r="G100" s="44">
        <v>-36.722360999999999</v>
      </c>
      <c r="H100" s="44">
        <v>142.247389</v>
      </c>
      <c r="I100" s="44" t="s">
        <v>278</v>
      </c>
      <c r="J100" s="44" t="s">
        <v>278</v>
      </c>
      <c r="K100" s="44" t="s">
        <v>297</v>
      </c>
      <c r="L100" s="44" t="s">
        <v>265</v>
      </c>
      <c r="M100" s="44" t="s">
        <v>284</v>
      </c>
      <c r="N100" s="78" t="s">
        <v>285</v>
      </c>
      <c r="O100" s="78">
        <v>44069</v>
      </c>
      <c r="P100" s="78" t="s">
        <v>415</v>
      </c>
      <c r="Q100" s="78" t="s">
        <v>270</v>
      </c>
      <c r="R100" s="78" t="s">
        <v>270</v>
      </c>
      <c r="S100" s="96"/>
      <c r="T100" s="96"/>
      <c r="U100" s="78"/>
      <c r="V100" s="96"/>
      <c r="W100" s="96"/>
      <c r="X100" s="96" t="s">
        <v>953</v>
      </c>
      <c r="Y100" s="78"/>
      <c r="Z100" s="56">
        <f t="shared" si="12"/>
        <v>3</v>
      </c>
      <c r="AA100" s="94">
        <v>14</v>
      </c>
      <c r="AB100" s="94"/>
      <c r="AC100" s="56"/>
      <c r="AD100" s="56"/>
      <c r="AE100" s="56"/>
      <c r="AF100" s="117" t="s">
        <v>302</v>
      </c>
      <c r="AG100" s="56">
        <v>5</v>
      </c>
      <c r="AH100" s="89"/>
      <c r="AI100">
        <v>0</v>
      </c>
      <c r="AJ100">
        <v>1</v>
      </c>
      <c r="AK100">
        <v>1</v>
      </c>
      <c r="AL100">
        <v>2</v>
      </c>
      <c r="AM100">
        <f t="shared" si="14"/>
        <v>2</v>
      </c>
      <c r="AN100" s="57" cm="1">
        <f t="array" ref="AN100">IF(OR(AJ100="0",AM100="0"),"",INDEX('[3]Oil Matrix'!$D$6:$H$10,'Master All_TRR_TS'!AM100,'Master All_TRR_TS'!AJ100))</f>
        <v>1</v>
      </c>
      <c r="AO100">
        <f t="shared" si="15"/>
        <v>1</v>
      </c>
      <c r="AP100"/>
      <c r="AQ100" s="93" t="s">
        <v>427</v>
      </c>
      <c r="AR100" s="56">
        <f>MAX(Risk_Assessment6[[#This Row],[2) Oil Leak Condition]:[3b) Oil/water separator and shut off valve]])</f>
        <v>2</v>
      </c>
      <c r="AS100" s="44" t="s">
        <v>403</v>
      </c>
      <c r="AT100" s="44" t="s">
        <v>305</v>
      </c>
      <c r="AU100" s="44" t="s">
        <v>270</v>
      </c>
      <c r="AV100" s="44" t="s">
        <v>269</v>
      </c>
      <c r="AW100" s="44" t="s">
        <v>269</v>
      </c>
      <c r="AX100" s="82" t="s">
        <v>288</v>
      </c>
      <c r="AY100" s="44"/>
      <c r="AZ100" s="81" t="s">
        <v>308</v>
      </c>
      <c r="BA100" s="44"/>
      <c r="BB100" s="44"/>
      <c r="BC100" s="44"/>
      <c r="BD100" s="44"/>
      <c r="BE100" s="81"/>
      <c r="BF100" s="81" t="s">
        <v>276</v>
      </c>
      <c r="BG100" s="44"/>
      <c r="BH100" s="44"/>
      <c r="BI100" s="44"/>
      <c r="BJ100" s="44"/>
      <c r="BK100" s="44"/>
      <c r="BL100" s="44"/>
      <c r="BM100" s="56" cm="1">
        <f t="array" ref="BM100">MAX(IF(ISBLANK(AS100:BL100),"",VLOOKUP(AS100:BL100,'[3]Impact Factor'!B:D,2,FALSE)))</f>
        <v>3</v>
      </c>
      <c r="BN100" s="56" cm="1">
        <f t="array" ref="BN100">MAX(IF(ISBLANK(AS100:BL100),"",VLOOKUP(AS100:BL100,'[3]Impact Factor'!B:D,3,FALSE)))</f>
        <v>4</v>
      </c>
      <c r="BO100" s="56">
        <v>4</v>
      </c>
      <c r="BP100" s="56" t="s">
        <v>270</v>
      </c>
      <c r="BQ100" s="56"/>
      <c r="BR100" s="56"/>
      <c r="BS100" s="80">
        <v>2</v>
      </c>
      <c r="BT100" s="56" cm="1">
        <f t="array" ref="BT100">IF(SUM(BM100:BS100)=0,"N/A",_xlfn.IFS(AND((SUM(BM100:BN100)&gt;0),(SUM(BO100:BS100)&gt;0)),ROUND((($BM$3*MAX(BM100:BN100))+($BO$3*MAX(BO100:BS100))),0),AND(OR(BM100:BN100=0,ISERROR(BM100:BN100)),(SUM(BO100:BS100)&gt;0)), MAX(BO100:BS100),AND((SUM(BO100:BS100)=0),(SUM(BM100:BN100)&gt;0)),MAX(BM100:BN100)))</f>
        <v>4</v>
      </c>
      <c r="BU100" s="56" t="str" cm="1">
        <f t="array" ref="BU100">IF(OR(AR100="N/A", BT100="N/A"), "", INDEX([3]Methodology!$D$3:$H$7,'Master All_TRR_TS'!AR143,'Master All_TRR_TS'!BT143))</f>
        <v>A</v>
      </c>
      <c r="BV100" s="56" t="s">
        <v>404</v>
      </c>
      <c r="BW100" s="56" t="str">
        <f t="shared" si="20"/>
        <v>No</v>
      </c>
      <c r="BX100" s="56"/>
      <c r="BY100" s="56"/>
      <c r="BZ100" s="56" t="e">
        <f>IF(COUNT(AR100,BT100)=2,(IF(AND(AR100&gt;=3,#REF!&gt;=3),"Y","")),"")</f>
        <v>#REF!</v>
      </c>
      <c r="CA100" s="56" t="s">
        <v>166</v>
      </c>
      <c r="CB100" s="56" t="str">
        <f>IF(Risk_Assessment6[[#This Row],[Stockpiles]]="Spoil / Waste", "Y", "")</f>
        <v>Y</v>
      </c>
      <c r="CC100" s="56" t="str">
        <f>IF(Risk_Assessment6[[#This Row],[Off-site Drainage Discharge (Y/N)]]="Yes", "Y", "")</f>
        <v>Y</v>
      </c>
      <c r="CD100" s="56"/>
      <c r="CE100" s="56"/>
      <c r="CF100" s="56"/>
      <c r="CG100" s="56"/>
      <c r="CH100" s="56"/>
      <c r="CI100" s="56"/>
      <c r="CJ100" s="56"/>
      <c r="CK100" s="56"/>
      <c r="CL100" s="56" t="s">
        <v>953</v>
      </c>
      <c r="CM100" s="56"/>
      <c r="CN100" s="175">
        <v>1</v>
      </c>
      <c r="CO100" s="175">
        <v>1</v>
      </c>
      <c r="CP100" s="176">
        <v>3</v>
      </c>
      <c r="CQ100" s="175">
        <v>1</v>
      </c>
      <c r="CR100" s="57">
        <f t="shared" si="19"/>
        <v>1</v>
      </c>
      <c r="CS100" s="149">
        <f t="shared" si="16"/>
        <v>1</v>
      </c>
      <c r="CT100" s="149" t="e">
        <v>#N/A</v>
      </c>
      <c r="CU100" s="149" t="e">
        <v>#N/A</v>
      </c>
      <c r="CV100" s="174" t="e">
        <f t="shared" si="17"/>
        <v>#N/A</v>
      </c>
      <c r="CW100" s="149" t="e">
        <f t="shared" si="18"/>
        <v>#N/A</v>
      </c>
      <c r="CX100" s="173" t="e">
        <v>#N/A</v>
      </c>
      <c r="CY100" s="149" t="s">
        <v>268</v>
      </c>
      <c r="CZ100" s="173" t="e">
        <v>#N/A</v>
      </c>
      <c r="DA100" s="173" t="e">
        <v>#N/A</v>
      </c>
      <c r="DB100" s="173" t="e">
        <v>#N/A</v>
      </c>
      <c r="DC100" s="149" t="e">
        <v>#N/A</v>
      </c>
      <c r="DD100" s="173" t="e">
        <v>#N/A</v>
      </c>
      <c r="DE100" s="173" t="e">
        <v>#N/A</v>
      </c>
      <c r="DF100" s="173" t="e">
        <v>#N/A</v>
      </c>
      <c r="DG100" s="173" t="e">
        <v>#N/A</v>
      </c>
      <c r="DH100" s="173" t="e">
        <v>#N/A</v>
      </c>
      <c r="DI100" s="173" t="e">
        <v>#N/A</v>
      </c>
      <c r="DJ100" s="173" t="e">
        <v>#N/A</v>
      </c>
      <c r="DK100" s="173" t="e">
        <v>#N/A</v>
      </c>
      <c r="DL100" s="173" t="e">
        <v>#N/A</v>
      </c>
      <c r="DM100" s="173" t="e">
        <v>#N/A</v>
      </c>
      <c r="DN100" s="173" t="e">
        <v>#N/A</v>
      </c>
      <c r="DO100" s="173" t="e">
        <v>#N/A</v>
      </c>
      <c r="DP100" s="173" t="e">
        <v>#N/A</v>
      </c>
      <c r="DQ100" s="173" t="e">
        <v>#N/A</v>
      </c>
      <c r="DR100" s="149"/>
      <c r="DS100" s="149"/>
      <c r="DT100" s="149"/>
      <c r="DU100" s="74" t="s">
        <v>268</v>
      </c>
      <c r="DV100" s="74" t="s">
        <v>277</v>
      </c>
      <c r="DW100" s="74" t="s">
        <v>278</v>
      </c>
      <c r="DX100" s="172" t="s">
        <v>278</v>
      </c>
      <c r="DY100" s="103" t="s">
        <v>405</v>
      </c>
      <c r="DZ100" s="86" t="s">
        <v>954</v>
      </c>
      <c r="EA100" s="74" t="s">
        <v>315</v>
      </c>
      <c r="EB100" s="73" t="s">
        <v>955</v>
      </c>
      <c r="EC100" s="102" t="s">
        <v>956</v>
      </c>
      <c r="ED100" s="320" t="s">
        <v>957</v>
      </c>
      <c r="EE100" s="101"/>
      <c r="EF100" s="307" t="s">
        <v>1</v>
      </c>
      <c r="EG100" s="307" t="s">
        <v>1</v>
      </c>
      <c r="EH100" s="171" t="s">
        <v>410</v>
      </c>
      <c r="EI100" s="124"/>
      <c r="EJ100" s="307" t="s">
        <v>1</v>
      </c>
      <c r="EK100" s="124"/>
      <c r="EL100" s="124"/>
      <c r="EM100" s="124"/>
      <c r="EN100" s="123"/>
      <c r="EO100" s="123"/>
      <c r="EP100" s="123"/>
      <c r="EQ100" s="123"/>
      <c r="ER100" s="123"/>
      <c r="ES100" s="170"/>
      <c r="ET100" s="123"/>
      <c r="EU100" s="123"/>
      <c r="EV100" s="307" t="s">
        <v>1</v>
      </c>
      <c r="EW100" s="169"/>
    </row>
    <row r="101" spans="1:153" s="44" customFormat="1" x14ac:dyDescent="0.35">
      <c r="A101" s="44" t="s">
        <v>366</v>
      </c>
      <c r="B101" s="42" t="s">
        <v>958</v>
      </c>
      <c r="C101" s="44" t="s">
        <v>959</v>
      </c>
      <c r="E101" s="44" t="s">
        <v>960</v>
      </c>
      <c r="F101" s="82" t="s">
        <v>961</v>
      </c>
      <c r="G101" s="44">
        <v>-37.775190000000002</v>
      </c>
      <c r="H101" s="44">
        <v>145.33166700000001</v>
      </c>
      <c r="I101" s="44" t="s">
        <v>278</v>
      </c>
      <c r="J101" s="44" t="s">
        <v>278</v>
      </c>
      <c r="K101" s="82" t="s">
        <v>264</v>
      </c>
      <c r="L101" s="82" t="s">
        <v>265</v>
      </c>
      <c r="M101" s="44" t="s">
        <v>756</v>
      </c>
      <c r="N101" s="78" t="s">
        <v>267</v>
      </c>
      <c r="O101" s="78"/>
      <c r="P101" s="78"/>
      <c r="Q101" s="78" t="s">
        <v>268</v>
      </c>
      <c r="R101" s="78"/>
      <c r="S101" s="96"/>
      <c r="T101" s="96"/>
      <c r="U101" s="78"/>
      <c r="V101" s="96"/>
      <c r="W101" s="96"/>
      <c r="X101" s="96"/>
      <c r="Y101" s="78"/>
      <c r="Z101" s="56">
        <f t="shared" si="12"/>
        <v>1</v>
      </c>
      <c r="AA101" s="94"/>
      <c r="AB101" s="94"/>
      <c r="AC101" s="56"/>
      <c r="AD101" s="56"/>
      <c r="AE101" s="56"/>
      <c r="AF101" s="56"/>
      <c r="AG101" s="56">
        <v>2</v>
      </c>
      <c r="AH101" s="56"/>
      <c r="AI101">
        <v>0</v>
      </c>
      <c r="AJ101">
        <v>3</v>
      </c>
      <c r="AK101">
        <v>4</v>
      </c>
      <c r="AL101">
        <v>5</v>
      </c>
      <c r="AM101">
        <f t="shared" si="14"/>
        <v>5</v>
      </c>
      <c r="AN101" s="57" cm="1">
        <f t="array" ref="AN101">IF(OR(AJ101="0",AM101="0"),"",INDEX('[3]Oil Matrix'!$D$6:$H$10,'Master All_TRR_TS'!AM101,'Master All_TRR_TS'!AJ101))</f>
        <v>4</v>
      </c>
      <c r="AO101">
        <f t="shared" ref="AO101:AO124" si="21">CS101</f>
        <v>1</v>
      </c>
      <c r="AP101"/>
      <c r="AQ101" s="56"/>
      <c r="AR101" s="56">
        <f>MAX(Risk_Assessment6[[#This Row],[2) Oil Leak Condition]:[3b) Oil/water separator and shut off valve]])</f>
        <v>5</v>
      </c>
      <c r="AS101" s="44" t="s">
        <v>269</v>
      </c>
      <c r="AT101" s="82"/>
      <c r="AU101" s="82"/>
      <c r="AV101" s="82"/>
      <c r="AW101" s="82"/>
      <c r="AX101" s="82"/>
      <c r="AY101" s="82"/>
      <c r="AZ101" s="81"/>
      <c r="BA101" s="82"/>
      <c r="BB101" s="82"/>
      <c r="BC101" s="82"/>
      <c r="BD101" s="82"/>
      <c r="BE101" s="81"/>
      <c r="BF101" s="81" t="s">
        <v>270</v>
      </c>
      <c r="BG101" s="82"/>
      <c r="BH101" s="82"/>
      <c r="BI101" s="82"/>
      <c r="BJ101" s="82"/>
      <c r="BK101" s="82"/>
      <c r="BL101" s="82"/>
      <c r="BM101" s="56" cm="1">
        <f t="array" ref="BM101">MAX(IF(ISBLANK(AS101:BL101),"",VLOOKUP(AS101:BL101,'[3]Impact Factor'!B:D,2,FALSE)))</f>
        <v>2</v>
      </c>
      <c r="BN101" s="56" cm="1">
        <f t="array" ref="BN101">MAX(IF(ISBLANK(AS101:BL101),"",VLOOKUP(AS101:BL101,'[3]Impact Factor'!B:D,3,FALSE)))</f>
        <v>2</v>
      </c>
      <c r="BO101" s="56"/>
      <c r="BP101" s="56"/>
      <c r="BQ101" s="56"/>
      <c r="BR101" s="56"/>
      <c r="BS101" s="80"/>
      <c r="BT101" s="56" cm="1">
        <f t="array" ref="BT101">IF(SUM(BM101:BS101)=0,"N/A",_xlfn.IFS(AND((SUM(BM101:BN101)&gt;0),(SUM(BO101:BS101)&gt;0)),ROUND((($BM$3*MAX(BM101:BN101))+($BO$3*MAX(BO101:BS101))),0),AND(OR(BM101:BN101=0,ISERROR(BM101:BN101)),(SUM(BO101:BS101)&gt;0)), MAX(BO101:BS101),AND((SUM(BO101:BS101)=0),(SUM(BM101:BN101)&gt;0)),MAX(BM101:BN101)))</f>
        <v>2</v>
      </c>
      <c r="BU101" s="56" t="str" cm="1">
        <f t="array" ref="BU101">IF(OR(AR101="N/A", BT101="N/A"), "", INDEX([3]Methodology!$D$3:$H$7,'Master All_TRR_TS'!AR182,'Master All_TRR_TS'!BT182))</f>
        <v>B</v>
      </c>
      <c r="BV101" s="56" t="s">
        <v>271</v>
      </c>
      <c r="BW101" s="56" t="str">
        <f t="shared" si="20"/>
        <v>No</v>
      </c>
      <c r="BX101" s="56"/>
      <c r="BY101" s="56"/>
      <c r="BZ101" s="56" t="e">
        <f>IF(COUNT(AR101,BT101)=2,(IF(AND(AR101&gt;=3,#REF!&gt;=3),"Y","")),"")</f>
        <v>#REF!</v>
      </c>
      <c r="CA101" s="56"/>
      <c r="CB101" s="56" t="str">
        <f>IF(Risk_Assessment6[[#This Row],[Stockpiles]]="Spoil / Waste", "Y", "")</f>
        <v/>
      </c>
      <c r="CC101" s="56" t="str">
        <f>IF(Risk_Assessment6[[#This Row],[Off-site Drainage Discharge (Y/N)]]="Yes", "Y", "")</f>
        <v/>
      </c>
      <c r="CD101" s="56"/>
      <c r="CE101" s="56"/>
      <c r="CF101" s="56"/>
      <c r="CG101" s="56"/>
      <c r="CH101" s="56"/>
      <c r="CI101" s="56"/>
      <c r="CJ101" s="56"/>
      <c r="CK101" s="56"/>
      <c r="CL101" s="56"/>
      <c r="CM101" s="56"/>
      <c r="CN101" s="58">
        <v>1</v>
      </c>
      <c r="CO101" s="58">
        <v>1</v>
      </c>
      <c r="CP101" s="58">
        <v>1</v>
      </c>
      <c r="CQ101" s="58">
        <v>1</v>
      </c>
      <c r="CR101" s="57">
        <f t="shared" si="19"/>
        <v>1</v>
      </c>
      <c r="CS101" s="56">
        <f t="shared" si="16"/>
        <v>1</v>
      </c>
      <c r="CT101" s="56" t="e">
        <v>#N/A</v>
      </c>
      <c r="CU101" s="56" t="e">
        <v>#N/A</v>
      </c>
      <c r="CV101" s="79" t="e">
        <f t="shared" ref="CV101:CV125" si="22">AVERAGE(CT101:CU101)</f>
        <v>#N/A</v>
      </c>
      <c r="CW101" s="56" t="e">
        <f t="shared" ref="CW101:CW125" si="23">ROUND(CV101,0)</f>
        <v>#N/A</v>
      </c>
      <c r="CX101" s="78" t="e">
        <v>#N/A</v>
      </c>
      <c r="CY101" s="56" t="s">
        <v>268</v>
      </c>
      <c r="CZ101" s="78" t="e">
        <v>#N/A</v>
      </c>
      <c r="DA101" s="78" t="e">
        <v>#N/A</v>
      </c>
      <c r="DB101" s="78" t="e">
        <v>#N/A</v>
      </c>
      <c r="DC101" s="56" t="e">
        <v>#N/A</v>
      </c>
      <c r="DD101" s="78" t="e">
        <v>#N/A</v>
      </c>
      <c r="DE101" s="78" t="e">
        <v>#N/A</v>
      </c>
      <c r="DF101" s="78" t="e">
        <v>#N/A</v>
      </c>
      <c r="DG101" s="78" t="e">
        <v>#N/A</v>
      </c>
      <c r="DH101" s="78" t="e">
        <v>#N/A</v>
      </c>
      <c r="DI101" s="78" t="e">
        <v>#N/A</v>
      </c>
      <c r="DJ101" s="78" t="e">
        <v>#N/A</v>
      </c>
      <c r="DK101" s="78" t="e">
        <v>#N/A</v>
      </c>
      <c r="DL101" s="78" t="e">
        <v>#N/A</v>
      </c>
      <c r="DM101" s="78" t="e">
        <v>#N/A</v>
      </c>
      <c r="DN101" s="78" t="e">
        <v>#N/A</v>
      </c>
      <c r="DO101" s="78" t="e">
        <v>#N/A</v>
      </c>
      <c r="DP101" s="78" t="e">
        <v>#N/A</v>
      </c>
      <c r="DQ101" s="78" t="e">
        <v>#N/A</v>
      </c>
      <c r="DR101" s="56"/>
      <c r="DS101" s="56"/>
      <c r="DT101" s="56"/>
      <c r="DU101" s="44" t="s">
        <v>268</v>
      </c>
      <c r="DV101" s="44" t="s">
        <v>277</v>
      </c>
      <c r="DW101" s="44" t="s">
        <v>278</v>
      </c>
      <c r="DX101" s="77" t="s">
        <v>278</v>
      </c>
      <c r="DZ101" s="141"/>
      <c r="EB101" s="85"/>
      <c r="EC101" s="72"/>
      <c r="ED101" s="317"/>
      <c r="EE101" s="71"/>
      <c r="EF101" s="70"/>
      <c r="EG101" s="70"/>
      <c r="EH101" s="70"/>
      <c r="EI101" s="70"/>
      <c r="EJ101" s="70"/>
      <c r="EK101" s="70"/>
      <c r="EL101" s="70"/>
      <c r="EM101" s="70"/>
      <c r="EN101" s="69"/>
      <c r="EO101" s="69"/>
      <c r="EP101" s="69"/>
      <c r="EQ101" s="69"/>
      <c r="ER101" s="69"/>
      <c r="ES101" s="69"/>
      <c r="ET101" s="69"/>
      <c r="EU101" s="69"/>
      <c r="EV101" s="307" t="s">
        <v>1</v>
      </c>
      <c r="EW101" s="68"/>
    </row>
    <row r="102" spans="1:153" s="44" customFormat="1" x14ac:dyDescent="0.35">
      <c r="A102" s="44" t="s">
        <v>337</v>
      </c>
      <c r="B102" s="42" t="s">
        <v>962</v>
      </c>
      <c r="C102" s="42" t="s">
        <v>963</v>
      </c>
      <c r="D102" s="42"/>
      <c r="E102" s="44" t="s">
        <v>964</v>
      </c>
      <c r="F102" s="44" t="s">
        <v>965</v>
      </c>
      <c r="G102" s="44">
        <v>-38.345638999999998</v>
      </c>
      <c r="H102" s="44">
        <v>146.47466700000001</v>
      </c>
      <c r="I102" s="44" t="s">
        <v>278</v>
      </c>
      <c r="J102" s="44" t="s">
        <v>278</v>
      </c>
      <c r="K102" s="44" t="s">
        <v>297</v>
      </c>
      <c r="L102" s="44" t="s">
        <v>265</v>
      </c>
      <c r="M102" s="44" t="s">
        <v>284</v>
      </c>
      <c r="N102" s="78" t="s">
        <v>285</v>
      </c>
      <c r="O102" s="78">
        <v>44044</v>
      </c>
      <c r="P102" s="78" t="s">
        <v>371</v>
      </c>
      <c r="Q102" s="78" t="s">
        <v>270</v>
      </c>
      <c r="R102" s="78"/>
      <c r="S102" s="96"/>
      <c r="T102" s="96"/>
      <c r="U102" s="78"/>
      <c r="V102" s="96"/>
      <c r="W102" s="96"/>
      <c r="X102" s="96"/>
      <c r="Y102" s="78"/>
      <c r="Z102" s="56">
        <f t="shared" si="12"/>
        <v>2</v>
      </c>
      <c r="AA102" s="94"/>
      <c r="AB102" s="94"/>
      <c r="AC102" s="56"/>
      <c r="AD102" s="56"/>
      <c r="AE102" s="56"/>
      <c r="AF102" s="56"/>
      <c r="AG102" s="56">
        <v>2</v>
      </c>
      <c r="AH102" s="56"/>
      <c r="AI102">
        <v>1</v>
      </c>
      <c r="AJ102">
        <v>1</v>
      </c>
      <c r="AK102">
        <v>5</v>
      </c>
      <c r="AL102">
        <v>5</v>
      </c>
      <c r="AM102">
        <f t="shared" si="14"/>
        <v>5</v>
      </c>
      <c r="AN102" s="57" cm="1">
        <f t="array" ref="AN102">IF(OR(AJ102="0",AM102="0"),"",INDEX('[3]Oil Matrix'!$D$6:$H$10,'Master All_TRR_TS'!AM102,'Master All_TRR_TS'!AJ102))</f>
        <v>3</v>
      </c>
      <c r="AO102">
        <f t="shared" si="21"/>
        <v>1</v>
      </c>
      <c r="AP102"/>
      <c r="AQ102" s="56" t="s">
        <v>342</v>
      </c>
      <c r="AR102" s="56">
        <f>MAX(Risk_Assessment6[[#This Row],[2) Oil Leak Condition]:[3b) Oil/water separator and shut off valve]])</f>
        <v>5</v>
      </c>
      <c r="AS102" s="44" t="s">
        <v>269</v>
      </c>
      <c r="AT102" s="44" t="s">
        <v>269</v>
      </c>
      <c r="AU102" s="44" t="s">
        <v>270</v>
      </c>
      <c r="AV102" s="44" t="s">
        <v>269</v>
      </c>
      <c r="AW102" s="44" t="s">
        <v>269</v>
      </c>
      <c r="AX102" s="82" t="s">
        <v>269</v>
      </c>
      <c r="AY102" s="82" t="s">
        <v>269</v>
      </c>
      <c r="AZ102" s="81" t="s">
        <v>269</v>
      </c>
      <c r="BE102" s="81"/>
      <c r="BF102" s="81" t="s">
        <v>276</v>
      </c>
      <c r="BM102" s="56" cm="1">
        <f t="array" ref="BM102">MAX(IF(ISBLANK(AS102:BL102),"",VLOOKUP(AS102:BL102,'[3]Impact Factor'!B:D,2,FALSE)))</f>
        <v>2</v>
      </c>
      <c r="BN102" s="56" cm="1">
        <f t="array" ref="BN102">MAX(IF(ISBLANK(AS102:BL102),"",VLOOKUP(AS102:BL102,'[3]Impact Factor'!B:D,3,FALSE)))</f>
        <v>2</v>
      </c>
      <c r="BO102" s="56">
        <v>1</v>
      </c>
      <c r="BP102" s="56"/>
      <c r="BQ102" s="56"/>
      <c r="BR102" s="56"/>
      <c r="BS102" s="80">
        <v>4</v>
      </c>
      <c r="BT102" s="56" cm="1">
        <f t="array" ref="BT102">IF(SUM(BM102:BS102)=0,"N/A",_xlfn.IFS(AND((SUM(BM102:BN102)&gt;0),(SUM(BO102:BS102)&gt;0)),ROUND((($BM$3*MAX(BM102:BN102))+($BO$3*MAX(BO102:BS102))),0),AND(OR(BM102:BN102=0,ISERROR(BM102:BN102)),(SUM(BO102:BS102)&gt;0)), MAX(BO102:BS102),AND((SUM(BO102:BS102)=0),(SUM(BM102:BN102)&gt;0)),MAX(BM102:BN102)))</f>
        <v>2</v>
      </c>
      <c r="BU102" s="56" t="str" cm="1">
        <f t="array" ref="BU102">IF(OR(AR102="N/A", BT102="N/A"), "", INDEX([3]Methodology!$D$3:$H$7,'Master All_TRR_TS'!AR19,'Master All_TRR_TS'!BT19))</f>
        <v>C</v>
      </c>
      <c r="BV102" s="56" t="s">
        <v>352</v>
      </c>
      <c r="BW102" s="56" t="str">
        <f t="shared" si="20"/>
        <v>No</v>
      </c>
      <c r="BX102" s="56"/>
      <c r="BY102" s="56"/>
      <c r="BZ102" s="56" t="e">
        <f>IF(COUNT(AR102,BT102)=2,(IF(AND(AR102&gt;=3,#REF!&gt;=3),"Y","")),"")</f>
        <v>#REF!</v>
      </c>
      <c r="CA102" s="56"/>
      <c r="CB102" s="56" t="str">
        <f>IF(Risk_Assessment6[[#This Row],[Stockpiles]]="Spoil / Waste", "Y", "")</f>
        <v/>
      </c>
      <c r="CC102" s="56" t="str">
        <f>IF(Risk_Assessment6[[#This Row],[Off-site Drainage Discharge (Y/N)]]="Yes", "Y", "")</f>
        <v/>
      </c>
      <c r="CD102" s="56"/>
      <c r="CE102" s="56"/>
      <c r="CF102" s="56"/>
      <c r="CG102" s="56"/>
      <c r="CH102" s="56"/>
      <c r="CI102" s="56"/>
      <c r="CJ102" s="56"/>
      <c r="CK102" s="56"/>
      <c r="CL102" s="56"/>
      <c r="CM102" s="56"/>
      <c r="CN102" s="58">
        <v>1</v>
      </c>
      <c r="CO102" s="58">
        <v>1</v>
      </c>
      <c r="CP102" s="58">
        <v>1</v>
      </c>
      <c r="CQ102" s="58">
        <v>1</v>
      </c>
      <c r="CR102" s="57">
        <f t="shared" si="19"/>
        <v>1</v>
      </c>
      <c r="CS102" s="56">
        <f t="shared" si="16"/>
        <v>1</v>
      </c>
      <c r="CT102" s="56" t="e">
        <v>#N/A</v>
      </c>
      <c r="CU102" s="56" t="e">
        <v>#N/A</v>
      </c>
      <c r="CV102" s="79" t="e">
        <f t="shared" si="22"/>
        <v>#N/A</v>
      </c>
      <c r="CW102" s="56" t="e">
        <f t="shared" si="23"/>
        <v>#N/A</v>
      </c>
      <c r="CX102" s="78" t="e">
        <v>#N/A</v>
      </c>
      <c r="CY102" s="56" t="s">
        <v>268</v>
      </c>
      <c r="CZ102" s="78" t="e">
        <v>#N/A</v>
      </c>
      <c r="DA102" s="78" t="e">
        <v>#N/A</v>
      </c>
      <c r="DB102" s="78" t="e">
        <v>#N/A</v>
      </c>
      <c r="DC102" s="56" t="e">
        <v>#N/A</v>
      </c>
      <c r="DD102" s="78" t="e">
        <v>#N/A</v>
      </c>
      <c r="DE102" s="78" t="e">
        <v>#N/A</v>
      </c>
      <c r="DF102" s="78" t="e">
        <v>#N/A</v>
      </c>
      <c r="DG102" s="78" t="e">
        <v>#N/A</v>
      </c>
      <c r="DH102" s="78" t="e">
        <v>#N/A</v>
      </c>
      <c r="DI102" s="78" t="e">
        <v>#N/A</v>
      </c>
      <c r="DJ102" s="78" t="e">
        <v>#N/A</v>
      </c>
      <c r="DK102" s="78" t="e">
        <v>#N/A</v>
      </c>
      <c r="DL102" s="78" t="e">
        <v>#N/A</v>
      </c>
      <c r="DM102" s="78" t="e">
        <v>#N/A</v>
      </c>
      <c r="DN102" s="78" t="e">
        <v>#N/A</v>
      </c>
      <c r="DO102" s="78" t="e">
        <v>#N/A</v>
      </c>
      <c r="DP102" s="78" t="e">
        <v>#N/A</v>
      </c>
      <c r="DQ102" s="78" t="e">
        <v>#N/A</v>
      </c>
      <c r="DR102" s="56"/>
      <c r="DS102" s="56"/>
      <c r="DT102" s="56"/>
      <c r="DU102" s="44" t="s">
        <v>268</v>
      </c>
      <c r="DV102" s="44" t="s">
        <v>277</v>
      </c>
      <c r="DW102" s="44" t="s">
        <v>278</v>
      </c>
      <c r="DX102" s="77" t="s">
        <v>278</v>
      </c>
      <c r="DZ102" s="141"/>
      <c r="EB102" s="85"/>
      <c r="EC102" s="72"/>
      <c r="ED102" s="317"/>
      <c r="EE102" s="71"/>
      <c r="EF102" s="70"/>
      <c r="EG102" s="70"/>
      <c r="EH102" s="70"/>
      <c r="EI102" s="70"/>
      <c r="EJ102" s="70"/>
      <c r="EK102" s="70"/>
      <c r="EL102" s="70"/>
      <c r="EM102" s="70"/>
      <c r="EN102" s="69"/>
      <c r="EO102" s="69"/>
      <c r="EP102" s="69"/>
      <c r="EQ102" s="69"/>
      <c r="ER102" s="69"/>
      <c r="ES102" s="69"/>
      <c r="ET102" s="69"/>
      <c r="EU102" s="69"/>
      <c r="EV102" s="307" t="s">
        <v>1</v>
      </c>
      <c r="EW102" s="68"/>
    </row>
    <row r="103" spans="1:153" s="44" customFormat="1" x14ac:dyDescent="0.35">
      <c r="A103" s="44" t="s">
        <v>366</v>
      </c>
      <c r="B103" s="42" t="s">
        <v>966</v>
      </c>
      <c r="C103" s="44" t="s">
        <v>967</v>
      </c>
      <c r="E103" s="44" t="s">
        <v>968</v>
      </c>
      <c r="F103" s="44" t="s">
        <v>269</v>
      </c>
      <c r="G103" s="44">
        <v>-38.272286000000001</v>
      </c>
      <c r="H103" s="44">
        <v>146.426231</v>
      </c>
      <c r="I103" s="44" t="s">
        <v>278</v>
      </c>
      <c r="J103" s="44" t="s">
        <v>278</v>
      </c>
      <c r="K103" s="82" t="s">
        <v>264</v>
      </c>
      <c r="L103" s="82" t="s">
        <v>265</v>
      </c>
      <c r="M103" s="44" t="s">
        <v>969</v>
      </c>
      <c r="N103" s="78" t="s">
        <v>267</v>
      </c>
      <c r="O103" s="78"/>
      <c r="P103" s="78"/>
      <c r="Q103" s="78" t="s">
        <v>268</v>
      </c>
      <c r="R103" s="78"/>
      <c r="S103" s="96"/>
      <c r="T103" s="96"/>
      <c r="U103" s="78"/>
      <c r="V103" s="96"/>
      <c r="W103" s="96"/>
      <c r="X103" s="96"/>
      <c r="Y103" s="78"/>
      <c r="Z103" s="56">
        <f t="shared" si="12"/>
        <v>1</v>
      </c>
      <c r="AA103" s="94"/>
      <c r="AB103" s="94"/>
      <c r="AC103" s="56"/>
      <c r="AD103" s="56"/>
      <c r="AE103" s="56"/>
      <c r="AF103" s="56"/>
      <c r="AG103" s="56">
        <v>2</v>
      </c>
      <c r="AH103" s="56"/>
      <c r="AI103">
        <v>0</v>
      </c>
      <c r="AJ103">
        <v>3</v>
      </c>
      <c r="AK103">
        <v>4</v>
      </c>
      <c r="AL103">
        <v>5</v>
      </c>
      <c r="AM103">
        <f t="shared" si="14"/>
        <v>5</v>
      </c>
      <c r="AN103" s="57" cm="1">
        <f t="array" ref="AN103">IF(OR(AJ103="0",AM103="0"),"",INDEX('[3]Oil Matrix'!$D$6:$H$10,'Master All_TRR_TS'!AM103,'Master All_TRR_TS'!AJ103))</f>
        <v>4</v>
      </c>
      <c r="AO103">
        <f t="shared" si="21"/>
        <v>1</v>
      </c>
      <c r="AP103"/>
      <c r="AQ103" s="56"/>
      <c r="AR103" s="56">
        <f>MAX(Risk_Assessment6[[#This Row],[2) Oil Leak Condition]:[3b) Oil/water separator and shut off valve]])</f>
        <v>5</v>
      </c>
      <c r="AS103" s="44" t="s">
        <v>269</v>
      </c>
      <c r="AT103" s="82"/>
      <c r="AU103" s="82"/>
      <c r="AV103" s="82"/>
      <c r="AW103" s="82"/>
      <c r="AX103" s="82"/>
      <c r="AY103" s="82"/>
      <c r="AZ103" s="81"/>
      <c r="BA103" s="82"/>
      <c r="BB103" s="82"/>
      <c r="BC103" s="82"/>
      <c r="BD103" s="82"/>
      <c r="BE103" s="81"/>
      <c r="BF103" s="81" t="s">
        <v>270</v>
      </c>
      <c r="BG103" s="82"/>
      <c r="BH103" s="82"/>
      <c r="BI103" s="82"/>
      <c r="BJ103" s="82"/>
      <c r="BK103" s="82"/>
      <c r="BL103" s="82"/>
      <c r="BM103" s="56" cm="1">
        <f t="array" ref="BM103">MAX(IF(ISBLANK(AS103:BL103),"",VLOOKUP(AS103:BL103,'[3]Impact Factor'!B:D,2,FALSE)))</f>
        <v>2</v>
      </c>
      <c r="BN103" s="56" cm="1">
        <f t="array" ref="BN103">MAX(IF(ISBLANK(AS103:BL103),"",VLOOKUP(AS103:BL103,'[3]Impact Factor'!B:D,3,FALSE)))</f>
        <v>2</v>
      </c>
      <c r="BO103" s="56"/>
      <c r="BP103" s="56"/>
      <c r="BQ103" s="56"/>
      <c r="BR103" s="56"/>
      <c r="BS103" s="80"/>
      <c r="BT103" s="56" cm="1">
        <f t="array" ref="BT103">IF(SUM(BM103:BS103)=0,"N/A",_xlfn.IFS(AND((SUM(BM103:BN103)&gt;0),(SUM(BO103:BS103)&gt;0)),ROUND((($BM$3*MAX(BM103:BN103))+($BO$3*MAX(BO103:BS103))),0),AND(OR(BM103:BN103=0,ISERROR(BM103:BN103)),(SUM(BO103:BS103)&gt;0)), MAX(BO103:BS103),AND((SUM(BO103:BS103)=0),(SUM(BM103:BN103)&gt;0)),MAX(BM103:BN103)))</f>
        <v>2</v>
      </c>
      <c r="BU103" s="56" t="str" cm="1">
        <f t="array" ref="BU103">IF(OR(AR103="N/A", BT103="N/A"), "", INDEX([3]Methodology!$D$3:$H$7,'Master All_TRR_TS'!AR183,'Master All_TRR_TS'!BT183))</f>
        <v>B</v>
      </c>
      <c r="BV103" s="56" t="s">
        <v>271</v>
      </c>
      <c r="BW103" s="56" t="str">
        <f t="shared" si="20"/>
        <v>No</v>
      </c>
      <c r="BX103" s="56"/>
      <c r="BY103" s="56"/>
      <c r="BZ103" s="56" t="e">
        <f>IF(COUNT(AR103,BT103)=2,(IF(AND(AR103&gt;=3,#REF!&gt;=3),"Y","")),"")</f>
        <v>#REF!</v>
      </c>
      <c r="CA103" s="56"/>
      <c r="CB103" s="56" t="str">
        <f>IF(Risk_Assessment6[[#This Row],[Stockpiles]]="Spoil / Waste", "Y", "")</f>
        <v/>
      </c>
      <c r="CC103" s="56" t="str">
        <f>IF(Risk_Assessment6[[#This Row],[Off-site Drainage Discharge (Y/N)]]="Yes", "Y", "")</f>
        <v/>
      </c>
      <c r="CD103" s="56"/>
      <c r="CE103" s="56"/>
      <c r="CF103" s="56"/>
      <c r="CG103" s="56"/>
      <c r="CH103" s="56"/>
      <c r="CI103" s="56"/>
      <c r="CJ103" s="56"/>
      <c r="CK103" s="56"/>
      <c r="CL103" s="56"/>
      <c r="CM103" s="56"/>
      <c r="CN103" s="58">
        <v>1</v>
      </c>
      <c r="CO103" s="58">
        <v>1</v>
      </c>
      <c r="CP103" s="58">
        <v>1</v>
      </c>
      <c r="CQ103" s="58">
        <v>1</v>
      </c>
      <c r="CR103" s="57">
        <f t="shared" si="19"/>
        <v>1</v>
      </c>
      <c r="CS103" s="56">
        <f t="shared" si="16"/>
        <v>1</v>
      </c>
      <c r="CT103" s="56" t="e">
        <v>#N/A</v>
      </c>
      <c r="CU103" s="56" t="e">
        <v>#N/A</v>
      </c>
      <c r="CV103" s="79" t="e">
        <f t="shared" si="22"/>
        <v>#N/A</v>
      </c>
      <c r="CW103" s="56" t="e">
        <f t="shared" si="23"/>
        <v>#N/A</v>
      </c>
      <c r="CX103" s="78" t="e">
        <v>#N/A</v>
      </c>
      <c r="CY103" s="56" t="s">
        <v>268</v>
      </c>
      <c r="CZ103" s="78" t="e">
        <v>#N/A</v>
      </c>
      <c r="DA103" s="78" t="e">
        <v>#N/A</v>
      </c>
      <c r="DB103" s="78" t="e">
        <v>#N/A</v>
      </c>
      <c r="DC103" s="56" t="e">
        <v>#N/A</v>
      </c>
      <c r="DD103" s="78" t="e">
        <v>#N/A</v>
      </c>
      <c r="DE103" s="78" t="e">
        <v>#N/A</v>
      </c>
      <c r="DF103" s="78" t="e">
        <v>#N/A</v>
      </c>
      <c r="DG103" s="78" t="e">
        <v>#N/A</v>
      </c>
      <c r="DH103" s="78" t="e">
        <v>#N/A</v>
      </c>
      <c r="DI103" s="78" t="e">
        <v>#N/A</v>
      </c>
      <c r="DJ103" s="78" t="e">
        <v>#N/A</v>
      </c>
      <c r="DK103" s="78" t="e">
        <v>#N/A</v>
      </c>
      <c r="DL103" s="78" t="e">
        <v>#N/A</v>
      </c>
      <c r="DM103" s="78" t="e">
        <v>#N/A</v>
      </c>
      <c r="DN103" s="78" t="e">
        <v>#N/A</v>
      </c>
      <c r="DO103" s="78" t="e">
        <v>#N/A</v>
      </c>
      <c r="DP103" s="78" t="e">
        <v>#N/A</v>
      </c>
      <c r="DQ103" s="78" t="e">
        <v>#N/A</v>
      </c>
      <c r="DR103" s="56"/>
      <c r="DS103" s="56"/>
      <c r="DT103" s="56"/>
      <c r="DU103" s="44" t="s">
        <v>268</v>
      </c>
      <c r="DV103" s="44" t="s">
        <v>277</v>
      </c>
      <c r="DW103" s="44" t="s">
        <v>278</v>
      </c>
      <c r="DX103" s="77" t="s">
        <v>278</v>
      </c>
      <c r="DZ103" s="141"/>
      <c r="EB103" s="85"/>
      <c r="EC103" s="72"/>
      <c r="ED103" s="317"/>
      <c r="EE103" s="71"/>
      <c r="EF103" s="70"/>
      <c r="EG103" s="70"/>
      <c r="EH103" s="70"/>
      <c r="EI103" s="70"/>
      <c r="EJ103" s="70"/>
      <c r="EK103" s="70"/>
      <c r="EL103" s="70"/>
      <c r="EM103" s="70"/>
      <c r="EN103" s="69"/>
      <c r="EO103" s="69"/>
      <c r="EP103" s="69"/>
      <c r="EQ103" s="69"/>
      <c r="ER103" s="69"/>
      <c r="ES103" s="69"/>
      <c r="ET103" s="69"/>
      <c r="EU103" s="69"/>
      <c r="EV103" s="307" t="s">
        <v>1</v>
      </c>
      <c r="EW103" s="68"/>
    </row>
    <row r="104" spans="1:153" s="44" customFormat="1" ht="149.25" customHeight="1" x14ac:dyDescent="0.35">
      <c r="A104" s="44" t="s">
        <v>291</v>
      </c>
      <c r="B104" s="42" t="s">
        <v>970</v>
      </c>
      <c r="C104" s="44" t="s">
        <v>971</v>
      </c>
      <c r="D104" s="44" t="s">
        <v>377</v>
      </c>
      <c r="E104" s="44" t="s">
        <v>968</v>
      </c>
      <c r="F104" s="44" t="s">
        <v>269</v>
      </c>
      <c r="G104" s="44">
        <v>-38.272286000000001</v>
      </c>
      <c r="H104" s="44">
        <v>146.426231</v>
      </c>
      <c r="I104" s="44" t="s">
        <v>278</v>
      </c>
      <c r="J104" s="44" t="s">
        <v>278</v>
      </c>
      <c r="K104" s="44" t="s">
        <v>565</v>
      </c>
      <c r="L104" s="44" t="s">
        <v>565</v>
      </c>
      <c r="M104" s="44" t="s">
        <v>440</v>
      </c>
      <c r="N104" s="78" t="s">
        <v>285</v>
      </c>
      <c r="O104" s="78">
        <v>44215</v>
      </c>
      <c r="P104" s="78" t="s">
        <v>371</v>
      </c>
      <c r="Q104" s="78" t="s">
        <v>270</v>
      </c>
      <c r="R104" s="78" t="s">
        <v>270</v>
      </c>
      <c r="S104" s="96"/>
      <c r="T104" s="96"/>
      <c r="U104" s="78"/>
      <c r="V104" s="96"/>
      <c r="W104" s="96"/>
      <c r="X104" s="96" t="s">
        <v>300</v>
      </c>
      <c r="Y104" s="78"/>
      <c r="Z104" s="56">
        <f t="shared" ref="Z104:Z167" si="24">IF(OR(U104&lt;&gt;"",T104&lt;&gt;""),5,IF(S104&lt;&gt;"",4,IF(R104&lt;&gt;"",3,IF(Q104="Yes",2,1))))</f>
        <v>3</v>
      </c>
      <c r="AA104" s="94"/>
      <c r="AB104" s="94"/>
      <c r="AC104" s="56"/>
      <c r="AD104" s="56"/>
      <c r="AE104" s="56"/>
      <c r="AF104" s="116" t="s">
        <v>719</v>
      </c>
      <c r="AG104" s="56">
        <v>3</v>
      </c>
      <c r="AH104" s="89" t="s">
        <v>972</v>
      </c>
      <c r="AI104">
        <v>3</v>
      </c>
      <c r="AJ104">
        <v>1</v>
      </c>
      <c r="AK104">
        <v>4</v>
      </c>
      <c r="AL104">
        <v>5</v>
      </c>
      <c r="AM104">
        <f t="shared" si="14"/>
        <v>5</v>
      </c>
      <c r="AN104" s="57" cm="1">
        <f t="array" ref="AN104">IF(OR(AJ104="0",AM104="0"),"",INDEX('[3]Oil Matrix'!$D$6:$H$10,'Master All_TRR_TS'!AM104,'Master All_TRR_TS'!AJ104))</f>
        <v>3</v>
      </c>
      <c r="AO104">
        <f t="shared" si="21"/>
        <v>1</v>
      </c>
      <c r="AP104"/>
      <c r="AQ104" s="93" t="s">
        <v>973</v>
      </c>
      <c r="AR104" s="56">
        <f>MAX(Risk_Assessment6[[#This Row],[2) Oil Leak Condition]:[3b) Oil/water separator and shut off valve]])</f>
        <v>5</v>
      </c>
      <c r="AS104" s="44" t="s">
        <v>269</v>
      </c>
      <c r="AT104" s="44" t="s">
        <v>657</v>
      </c>
      <c r="AU104" s="44" t="s">
        <v>270</v>
      </c>
      <c r="AV104" s="44" t="s">
        <v>269</v>
      </c>
      <c r="AW104" s="44" t="s">
        <v>269</v>
      </c>
      <c r="AX104" s="82" t="s">
        <v>288</v>
      </c>
      <c r="AY104" s="44" t="s">
        <v>269</v>
      </c>
      <c r="AZ104" s="81" t="s">
        <v>269</v>
      </c>
      <c r="BA104" s="44" t="s">
        <v>309</v>
      </c>
      <c r="BE104" s="81"/>
      <c r="BF104" s="81" t="s">
        <v>276</v>
      </c>
      <c r="BM104" s="56" cm="1">
        <f t="array" ref="BM104">MAX(IF(ISBLANK(AS104:BL104),"",VLOOKUP(AS104:BL104,'[3]Impact Factor'!B:D,2,FALSE)))</f>
        <v>3</v>
      </c>
      <c r="BN104" s="56" cm="1">
        <f t="array" ref="BN104">MAX(IF(ISBLANK(AS104:BL104),"",VLOOKUP(AS104:BL104,'[3]Impact Factor'!B:D,3,FALSE)))</f>
        <v>3</v>
      </c>
      <c r="BO104" s="56"/>
      <c r="BP104" s="56"/>
      <c r="BQ104" s="56"/>
      <c r="BR104" s="56"/>
      <c r="BS104" s="56"/>
      <c r="BT104" s="56" cm="1">
        <f t="array" ref="BT104">IF(SUM(BM104:BS104)=0,"N/A",_xlfn.IFS(AND((SUM(BM104:BN104)&gt;0),(SUM(BO104:BS104)&gt;0)),ROUND((($BM$3*MAX(BM104:BN104))+($BO$3*MAX(BO104:BS104))),0),AND(OR(BM104:BN104=0,ISERROR(BM104:BN104)),(SUM(BO104:BS104)&gt;0)), MAX(BO104:BS104),AND((SUM(BO104:BS104)=0),(SUM(BM104:BN104)&gt;0)),MAX(BM104:BN104)))</f>
        <v>3</v>
      </c>
      <c r="BU104" s="56" t="str" cm="1">
        <f t="array" ref="BU104">IF(OR(AR104="N/A", BT104="N/A"), "", INDEX([3]Methodology!$D$3:$H$7,'Master All_TRR_TS'!AR144,'Master All_TRR_TS'!BT144))</f>
        <v>B</v>
      </c>
      <c r="BV104" s="56" t="s">
        <v>271</v>
      </c>
      <c r="BW104" s="56" t="str">
        <f t="shared" si="20"/>
        <v>Yes</v>
      </c>
      <c r="BX104" s="56"/>
      <c r="BY104" s="56"/>
      <c r="BZ104" s="56" t="e">
        <f>IF(COUNT(AR104,BT104)=2,(IF(AND(AR104&gt;=3,#REF!&gt;=3),"Y","")),"")</f>
        <v>#REF!</v>
      </c>
      <c r="CA104" s="56"/>
      <c r="CB104" s="56" t="str">
        <f>IF(Risk_Assessment6[[#This Row],[Stockpiles]]="Spoil / Waste", "Y", "")</f>
        <v/>
      </c>
      <c r="CC104" s="56" t="str">
        <f>IF(Risk_Assessment6[[#This Row],[Off-site Drainage Discharge (Y/N)]]="Yes", "Y", "")</f>
        <v/>
      </c>
      <c r="CD104" s="56"/>
      <c r="CE104" s="56"/>
      <c r="CF104" s="56"/>
      <c r="CG104" s="56"/>
      <c r="CH104" s="56"/>
      <c r="CI104" s="56"/>
      <c r="CJ104" s="56"/>
      <c r="CK104" s="56"/>
      <c r="CL104" s="56" t="s">
        <v>300</v>
      </c>
      <c r="CM104" s="56"/>
      <c r="CN104" s="58">
        <v>1</v>
      </c>
      <c r="CO104" s="58">
        <v>1</v>
      </c>
      <c r="CP104" s="58">
        <v>1</v>
      </c>
      <c r="CQ104" s="58">
        <v>1</v>
      </c>
      <c r="CR104" s="57">
        <f t="shared" si="19"/>
        <v>1</v>
      </c>
      <c r="CS104" s="56">
        <f t="shared" si="16"/>
        <v>1</v>
      </c>
      <c r="CT104" s="56" t="e">
        <v>#N/A</v>
      </c>
      <c r="CU104" s="56" t="e">
        <v>#N/A</v>
      </c>
      <c r="CV104" s="79" t="e">
        <f t="shared" si="22"/>
        <v>#N/A</v>
      </c>
      <c r="CW104" s="56" t="e">
        <f t="shared" si="23"/>
        <v>#N/A</v>
      </c>
      <c r="CX104" s="78" t="e">
        <v>#N/A</v>
      </c>
      <c r="CY104" s="56" t="s">
        <v>268</v>
      </c>
      <c r="CZ104" s="78" t="e">
        <v>#N/A</v>
      </c>
      <c r="DA104" s="78" t="e">
        <v>#N/A</v>
      </c>
      <c r="DB104" s="78" t="e">
        <v>#N/A</v>
      </c>
      <c r="DC104" s="56" t="e">
        <v>#N/A</v>
      </c>
      <c r="DD104" s="78" t="e">
        <v>#N/A</v>
      </c>
      <c r="DE104" s="78" t="e">
        <v>#N/A</v>
      </c>
      <c r="DF104" s="78" t="e">
        <v>#N/A</v>
      </c>
      <c r="DG104" s="78" t="e">
        <v>#N/A</v>
      </c>
      <c r="DH104" s="78" t="e">
        <v>#N/A</v>
      </c>
      <c r="DI104" s="78" t="e">
        <v>#N/A</v>
      </c>
      <c r="DJ104" s="78" t="e">
        <v>#N/A</v>
      </c>
      <c r="DK104" s="78" t="e">
        <v>#N/A</v>
      </c>
      <c r="DL104" s="78" t="e">
        <v>#N/A</v>
      </c>
      <c r="DM104" s="78" t="e">
        <v>#N/A</v>
      </c>
      <c r="DN104" s="78" t="e">
        <v>#N/A</v>
      </c>
      <c r="DO104" s="78" t="e">
        <v>#N/A</v>
      </c>
      <c r="DP104" s="78" t="e">
        <v>#N/A</v>
      </c>
      <c r="DQ104" s="78" t="e">
        <v>#N/A</v>
      </c>
      <c r="DR104" s="56"/>
      <c r="DS104" s="56"/>
      <c r="DT104" s="56"/>
      <c r="DU104" s="44" t="s">
        <v>268</v>
      </c>
      <c r="DV104" s="44" t="s">
        <v>294</v>
      </c>
      <c r="DW104" s="44" t="s">
        <v>278</v>
      </c>
      <c r="DX104" s="77" t="s">
        <v>278</v>
      </c>
      <c r="DY104" s="103" t="s">
        <v>313</v>
      </c>
      <c r="DZ104" s="141" t="s">
        <v>734</v>
      </c>
      <c r="EA104" s="44" t="s">
        <v>567</v>
      </c>
      <c r="EB104" s="73" t="s">
        <v>974</v>
      </c>
      <c r="EC104" s="109" t="s">
        <v>975</v>
      </c>
      <c r="ED104" s="320" t="s">
        <v>976</v>
      </c>
      <c r="EE104" s="101"/>
      <c r="EF104" s="70"/>
      <c r="EG104" s="70"/>
      <c r="EH104" s="70"/>
      <c r="EI104" s="70"/>
      <c r="EJ104" s="70"/>
      <c r="EK104" s="70"/>
      <c r="EL104" s="307" t="s">
        <v>1</v>
      </c>
      <c r="EM104" s="70"/>
      <c r="EN104" s="69"/>
      <c r="EO104" s="307" t="s">
        <v>1</v>
      </c>
      <c r="EP104" s="69"/>
      <c r="EQ104" s="69"/>
      <c r="ER104" s="69"/>
      <c r="ES104" s="69"/>
      <c r="ET104" s="69"/>
      <c r="EU104" s="307" t="s">
        <v>1</v>
      </c>
      <c r="EV104" s="307" t="s">
        <v>1</v>
      </c>
      <c r="EW104" s="68"/>
    </row>
    <row r="105" spans="1:153" s="44" customFormat="1" x14ac:dyDescent="0.35">
      <c r="A105" s="44" t="s">
        <v>374</v>
      </c>
      <c r="B105" s="44" t="s">
        <v>977</v>
      </c>
      <c r="C105" s="44" t="s">
        <v>978</v>
      </c>
      <c r="E105" s="44" t="s">
        <v>979</v>
      </c>
      <c r="F105" s="44" t="s">
        <v>980</v>
      </c>
      <c r="G105" s="44">
        <v>-37.877650000000003</v>
      </c>
      <c r="H105" s="44">
        <v>147.961623</v>
      </c>
      <c r="I105" s="44" t="s">
        <v>278</v>
      </c>
      <c r="J105" s="44" t="s">
        <v>278</v>
      </c>
      <c r="K105" s="44" t="s">
        <v>297</v>
      </c>
      <c r="L105" s="44" t="s">
        <v>265</v>
      </c>
      <c r="M105" s="44" t="s">
        <v>380</v>
      </c>
      <c r="N105" s="78" t="s">
        <v>285</v>
      </c>
      <c r="O105" s="78">
        <v>44237</v>
      </c>
      <c r="P105" s="78" t="s">
        <v>371</v>
      </c>
      <c r="Q105" s="78" t="s">
        <v>270</v>
      </c>
      <c r="R105" s="78"/>
      <c r="S105" s="96"/>
      <c r="T105" s="96"/>
      <c r="U105" s="78"/>
      <c r="V105" s="96"/>
      <c r="W105" s="96"/>
      <c r="X105" s="96"/>
      <c r="Y105" s="78"/>
      <c r="Z105" s="56">
        <f t="shared" si="24"/>
        <v>2</v>
      </c>
      <c r="AA105" s="94"/>
      <c r="AB105" s="94"/>
      <c r="AC105" s="56"/>
      <c r="AD105" s="56"/>
      <c r="AE105" s="56"/>
      <c r="AF105" s="56"/>
      <c r="AG105" s="56">
        <v>1</v>
      </c>
      <c r="AH105" s="56" t="s">
        <v>981</v>
      </c>
      <c r="AI105" t="s">
        <v>982</v>
      </c>
      <c r="AJ105">
        <v>1</v>
      </c>
      <c r="AK105">
        <v>1</v>
      </c>
      <c r="AL105">
        <v>1</v>
      </c>
      <c r="AM105">
        <f t="shared" si="14"/>
        <v>1</v>
      </c>
      <c r="AN105" s="57" cm="1">
        <f t="array" ref="AN105">IF(OR(AJ105="0",AM105="0"),"",INDEX('[3]Oil Matrix'!$D$6:$H$10,'Master All_TRR_TS'!AM105,'Master All_TRR_TS'!AJ105))</f>
        <v>1</v>
      </c>
      <c r="AO105">
        <f t="shared" si="21"/>
        <v>1</v>
      </c>
      <c r="AP105"/>
      <c r="AQ105" s="56" t="s">
        <v>983</v>
      </c>
      <c r="AR105" s="56">
        <f>MAX(Risk_Assessment6[[#This Row],[2) Oil Leak Condition]:[3b) Oil/water separator and shut off valve]])</f>
        <v>1</v>
      </c>
      <c r="AS105" s="44" t="s">
        <v>269</v>
      </c>
      <c r="AT105" s="44" t="s">
        <v>269</v>
      </c>
      <c r="AU105" s="44" t="s">
        <v>269</v>
      </c>
      <c r="AV105" s="44" t="s">
        <v>269</v>
      </c>
      <c r="AW105" s="44" t="s">
        <v>269</v>
      </c>
      <c r="AX105" s="82" t="s">
        <v>269</v>
      </c>
      <c r="AY105" s="44" t="s">
        <v>269</v>
      </c>
      <c r="AZ105" s="81" t="s">
        <v>269</v>
      </c>
      <c r="BA105" s="44" t="s">
        <v>269</v>
      </c>
      <c r="BE105" s="81"/>
      <c r="BF105" s="81" t="s">
        <v>276</v>
      </c>
      <c r="BM105" s="56" cm="1">
        <f t="array" ref="BM105">MAX(IF(ISBLANK(AS105:BL105),"",VLOOKUP(AS105:BL105,'[3]Impact Factor'!B:D,2,FALSE)))</f>
        <v>1</v>
      </c>
      <c r="BN105" s="56" cm="1">
        <f t="array" ref="BN105">MAX(IF(ISBLANK(AS105:BL105),"",VLOOKUP(AS105:BL105,'[3]Impact Factor'!B:D,3,FALSE)))</f>
        <v>1</v>
      </c>
      <c r="BO105" s="56">
        <v>3</v>
      </c>
      <c r="BP105" s="56"/>
      <c r="BQ105" s="56"/>
      <c r="BR105" s="56"/>
      <c r="BS105" s="80">
        <v>4</v>
      </c>
      <c r="BT105" s="56" cm="1">
        <f t="array" ref="BT105">IF(SUM(BM105:BS105)=0,"N/A",_xlfn.IFS(AND((SUM(BM105:BN105)&gt;0),(SUM(BO105:BS105)&gt;0)),ROUND((($BM$3*MAX(BM105:BN105))+($BO$3*MAX(BO105:BS105))),0),AND(OR(BM105:BN105=0,ISERROR(BM105:BN105)),(SUM(BO105:BS105)&gt;0)), MAX(BO105:BS105),AND((SUM(BO105:BS105)=0),(SUM(BM105:BN105)&gt;0)),MAX(BM105:BN105)))</f>
        <v>2</v>
      </c>
      <c r="BU105" s="56" t="str" cm="1">
        <f t="array" ref="BU105">IF(OR(AR105="N/A", BT105="N/A"), "", INDEX([3]Methodology!$D$3:$H$7,'Master All_TRR_TS'!AR186,'Master All_TRR_TS'!BT186))</f>
        <v>B</v>
      </c>
      <c r="BV105" s="56" t="s">
        <v>352</v>
      </c>
      <c r="BW105" s="56" t="str">
        <f t="shared" si="20"/>
        <v>No</v>
      </c>
      <c r="BX105" s="56"/>
      <c r="BY105" s="56"/>
      <c r="BZ105" s="56" t="e">
        <f>IF(COUNT(AR105,BT105)=2,(IF(AND(AR105&gt;=3,#REF!&gt;=3),"Y","")),"")</f>
        <v>#REF!</v>
      </c>
      <c r="CA105" s="56"/>
      <c r="CB105" s="56" t="str">
        <f>IF(Risk_Assessment6[[#This Row],[Stockpiles]]="Spoil / Waste", "Y", "")</f>
        <v/>
      </c>
      <c r="CC105" s="56" t="str">
        <f>IF(Risk_Assessment6[[#This Row],[Off-site Drainage Discharge (Y/N)]]="Yes", "Y", "")</f>
        <v/>
      </c>
      <c r="CD105" s="56"/>
      <c r="CE105" s="56"/>
      <c r="CF105" s="56"/>
      <c r="CG105" s="56"/>
      <c r="CH105" s="56"/>
      <c r="CI105" s="56"/>
      <c r="CJ105" s="56"/>
      <c r="CK105" s="56"/>
      <c r="CL105" s="56"/>
      <c r="CM105" s="56"/>
      <c r="CN105" s="58">
        <v>1</v>
      </c>
      <c r="CO105" s="58">
        <v>1</v>
      </c>
      <c r="CP105" s="58">
        <v>1</v>
      </c>
      <c r="CQ105" s="58">
        <v>1</v>
      </c>
      <c r="CR105" s="57">
        <f t="shared" si="19"/>
        <v>1</v>
      </c>
      <c r="CS105" s="56">
        <f t="shared" si="16"/>
        <v>1</v>
      </c>
      <c r="CT105" s="56" t="e">
        <v>#N/A</v>
      </c>
      <c r="CU105" s="56" t="e">
        <v>#N/A</v>
      </c>
      <c r="CV105" s="79" t="e">
        <f t="shared" si="22"/>
        <v>#N/A</v>
      </c>
      <c r="CW105" s="56" t="e">
        <f t="shared" si="23"/>
        <v>#N/A</v>
      </c>
      <c r="CX105" s="78" t="e">
        <v>#N/A</v>
      </c>
      <c r="CY105" s="56" t="s">
        <v>268</v>
      </c>
      <c r="CZ105" s="78" t="e">
        <v>#N/A</v>
      </c>
      <c r="DA105" s="78" t="e">
        <v>#N/A</v>
      </c>
      <c r="DB105" s="78" t="e">
        <v>#N/A</v>
      </c>
      <c r="DC105" s="56" t="e">
        <v>#N/A</v>
      </c>
      <c r="DD105" s="78" t="e">
        <v>#N/A</v>
      </c>
      <c r="DE105" s="78" t="e">
        <v>#N/A</v>
      </c>
      <c r="DF105" s="78" t="e">
        <v>#N/A</v>
      </c>
      <c r="DG105" s="78" t="e">
        <v>#N/A</v>
      </c>
      <c r="DH105" s="78" t="e">
        <v>#N/A</v>
      </c>
      <c r="DI105" s="78" t="e">
        <v>#N/A</v>
      </c>
      <c r="DJ105" s="78" t="e">
        <v>#N/A</v>
      </c>
      <c r="DK105" s="78" t="e">
        <v>#N/A</v>
      </c>
      <c r="DL105" s="78" t="e">
        <v>#N/A</v>
      </c>
      <c r="DM105" s="78" t="e">
        <v>#N/A</v>
      </c>
      <c r="DN105" s="78" t="e">
        <v>#N/A</v>
      </c>
      <c r="DO105" s="78" t="e">
        <v>#N/A</v>
      </c>
      <c r="DP105" s="78" t="e">
        <v>#N/A</v>
      </c>
      <c r="DQ105" s="78" t="e">
        <v>#N/A</v>
      </c>
      <c r="DR105" s="56"/>
      <c r="DS105" s="56"/>
      <c r="DT105" s="56"/>
      <c r="DU105" s="44" t="s">
        <v>268</v>
      </c>
      <c r="DV105" s="44" t="s">
        <v>377</v>
      </c>
      <c r="DW105" s="44" t="s">
        <v>278</v>
      </c>
      <c r="DX105" s="77" t="s">
        <v>278</v>
      </c>
      <c r="DZ105" s="141"/>
      <c r="EB105" s="85"/>
      <c r="EC105" s="72"/>
      <c r="ED105" s="317"/>
      <c r="EE105" s="71"/>
      <c r="EF105" s="70"/>
      <c r="EG105" s="70"/>
      <c r="EH105" s="70"/>
      <c r="EI105" s="70"/>
      <c r="EJ105" s="70"/>
      <c r="EK105" s="70"/>
      <c r="EL105" s="70"/>
      <c r="EM105" s="70"/>
      <c r="EN105" s="69"/>
      <c r="EO105" s="69"/>
      <c r="EP105" s="69"/>
      <c r="EQ105" s="69"/>
      <c r="ER105" s="69"/>
      <c r="ES105" s="69"/>
      <c r="ET105" s="69"/>
      <c r="EU105" s="69"/>
      <c r="EV105" s="307" t="s">
        <v>1</v>
      </c>
      <c r="EW105" s="68"/>
    </row>
    <row r="106" spans="1:153" s="44" customFormat="1" x14ac:dyDescent="0.35">
      <c r="A106" s="44" t="s">
        <v>374</v>
      </c>
      <c r="B106" s="42" t="s">
        <v>984</v>
      </c>
      <c r="C106" s="44" t="s">
        <v>985</v>
      </c>
      <c r="D106" s="44" t="s">
        <v>294</v>
      </c>
      <c r="E106" s="44" t="s">
        <v>986</v>
      </c>
      <c r="F106" s="44" t="s">
        <v>987</v>
      </c>
      <c r="G106" s="44">
        <v>-37.538741000000002</v>
      </c>
      <c r="H106" s="44">
        <v>144.94137599999999</v>
      </c>
      <c r="I106" s="44" t="s">
        <v>278</v>
      </c>
      <c r="J106" s="44" t="s">
        <v>278</v>
      </c>
      <c r="K106" s="44" t="s">
        <v>297</v>
      </c>
      <c r="L106" s="44" t="s">
        <v>265</v>
      </c>
      <c r="M106" s="44" t="s">
        <v>284</v>
      </c>
      <c r="N106" s="78" t="s">
        <v>285</v>
      </c>
      <c r="O106" s="78">
        <v>43980</v>
      </c>
      <c r="P106" s="78" t="s">
        <v>298</v>
      </c>
      <c r="Q106" s="78" t="s">
        <v>270</v>
      </c>
      <c r="R106" s="78"/>
      <c r="S106" s="96"/>
      <c r="T106" s="96"/>
      <c r="U106" s="78"/>
      <c r="V106" s="96"/>
      <c r="W106" s="96"/>
      <c r="X106" s="96"/>
      <c r="Y106" s="78"/>
      <c r="Z106" s="56">
        <f t="shared" si="24"/>
        <v>2</v>
      </c>
      <c r="AA106" s="94">
        <v>11</v>
      </c>
      <c r="AB106" s="94"/>
      <c r="AC106" s="56"/>
      <c r="AD106" s="56"/>
      <c r="AE106" s="56"/>
      <c r="AF106" s="56"/>
      <c r="AG106" s="56">
        <v>5</v>
      </c>
      <c r="AH106" s="56"/>
      <c r="AI106">
        <v>2</v>
      </c>
      <c r="AJ106">
        <v>1</v>
      </c>
      <c r="AK106">
        <v>1</v>
      </c>
      <c r="AL106">
        <v>2</v>
      </c>
      <c r="AM106">
        <f t="shared" si="14"/>
        <v>2</v>
      </c>
      <c r="AN106" s="57" cm="1">
        <f t="array" ref="AN106">IF(OR(AJ106="0",AM106="0"),"",INDEX('[3]Oil Matrix'!$D$6:$H$10,'Master All_TRR_TS'!AM106,'Master All_TRR_TS'!AJ106))</f>
        <v>1</v>
      </c>
      <c r="AO106">
        <f t="shared" si="21"/>
        <v>1</v>
      </c>
      <c r="AP106"/>
      <c r="AQ106" s="56" t="s">
        <v>427</v>
      </c>
      <c r="AR106" s="56">
        <f>MAX(Risk_Assessment6[[#This Row],[2) Oil Leak Condition]:[3b) Oil/water separator and shut off valve]])</f>
        <v>2</v>
      </c>
      <c r="AS106" s="44" t="s">
        <v>269</v>
      </c>
      <c r="AT106" s="44" t="s">
        <v>305</v>
      </c>
      <c r="AU106" s="44" t="s">
        <v>270</v>
      </c>
      <c r="AV106" s="44" t="s">
        <v>269</v>
      </c>
      <c r="AW106" s="44" t="s">
        <v>306</v>
      </c>
      <c r="AX106" s="82" t="s">
        <v>288</v>
      </c>
      <c r="AZ106" s="81" t="s">
        <v>269</v>
      </c>
      <c r="BE106" s="81"/>
      <c r="BF106" s="81" t="s">
        <v>276</v>
      </c>
      <c r="BM106" s="56" cm="1">
        <f t="array" ref="BM106">MAX(IF(ISBLANK(AS106:BL106),"",VLOOKUP(AS106:BL106,'[3]Impact Factor'!B:D,2,FALSE)))</f>
        <v>4</v>
      </c>
      <c r="BN106" s="56" cm="1">
        <f t="array" ref="BN106">MAX(IF(ISBLANK(AS106:BL106),"",VLOOKUP(AS106:BL106,'[3]Impact Factor'!B:D,3,FALSE)))</f>
        <v>4</v>
      </c>
      <c r="BO106" s="56">
        <v>2</v>
      </c>
      <c r="BP106" s="56"/>
      <c r="BQ106" s="56"/>
      <c r="BR106" s="56"/>
      <c r="BS106" s="80">
        <v>2</v>
      </c>
      <c r="BT106" s="56" cm="1">
        <f t="array" ref="BT106">IF(SUM(BM106:BS106)=0,"N/A",_xlfn.IFS(AND((SUM(BM106:BN106)&gt;0),(SUM(BO106:BS106)&gt;0)),ROUND((($BM$3*MAX(BM106:BN106))+($BO$3*MAX(BO106:BS106))),0),AND(OR(BM106:BN106=0,ISERROR(BM106:BN106)),(SUM(BO106:BS106)&gt;0)), MAX(BO106:BS106),AND((SUM(BO106:BS106)=0),(SUM(BM106:BN106)&gt;0)),MAX(BM106:BN106)))</f>
        <v>4</v>
      </c>
      <c r="BU106" s="56" t="str" cm="1">
        <f t="array" ref="BU106">IF(OR(AR106="N/A", BT106="N/A"), "", INDEX([3]Methodology!$D$3:$H$7,'Master All_TRR_TS'!AR28,'Master All_TRR_TS'!BT28))</f>
        <v>B</v>
      </c>
      <c r="BV106" s="56" t="s">
        <v>404</v>
      </c>
      <c r="BW106" s="56" t="str">
        <f t="shared" si="20"/>
        <v>No</v>
      </c>
      <c r="BX106" s="56"/>
      <c r="BY106" s="59"/>
      <c r="BZ106" s="56" t="e">
        <f>IF(COUNT(AR106,BT106)=2,(IF(AND(AR106&gt;=3,#REF!&gt;=3),"Y","")),"")</f>
        <v>#REF!</v>
      </c>
      <c r="CA106" s="56"/>
      <c r="CB106" s="56" t="str">
        <f>IF(Risk_Assessment6[[#This Row],[Stockpiles]]="Spoil / Waste", "Y", "")</f>
        <v/>
      </c>
      <c r="CC106" s="56" t="str">
        <f>IF(Risk_Assessment6[[#This Row],[Off-site Drainage Discharge (Y/N)]]="Yes", "Y", "")</f>
        <v/>
      </c>
      <c r="CD106" s="56"/>
      <c r="CE106" s="56" t="s">
        <v>270</v>
      </c>
      <c r="CF106" s="56" t="s">
        <v>433</v>
      </c>
      <c r="CG106" s="56"/>
      <c r="CH106" s="56"/>
      <c r="CI106" s="56"/>
      <c r="CJ106" s="56"/>
      <c r="CK106" s="56"/>
      <c r="CL106" s="56"/>
      <c r="CM106" s="56"/>
      <c r="CN106" s="105" t="s">
        <v>906</v>
      </c>
      <c r="CO106" s="58">
        <v>1</v>
      </c>
      <c r="CP106" s="105">
        <v>2</v>
      </c>
      <c r="CQ106" s="104">
        <v>1</v>
      </c>
      <c r="CR106" s="57">
        <f t="shared" si="19"/>
        <v>1</v>
      </c>
      <c r="CS106" s="56">
        <f t="shared" si="16"/>
        <v>1</v>
      </c>
      <c r="CT106" s="56">
        <v>4</v>
      </c>
      <c r="CU106" s="56">
        <v>2</v>
      </c>
      <c r="CV106" s="79">
        <f t="shared" si="22"/>
        <v>3</v>
      </c>
      <c r="CW106" s="56">
        <f t="shared" si="23"/>
        <v>3</v>
      </c>
      <c r="CX106" s="87" t="s">
        <v>323</v>
      </c>
      <c r="CY106" s="56" t="s">
        <v>268</v>
      </c>
      <c r="CZ106" s="78"/>
      <c r="DA106" s="78" t="s">
        <v>268</v>
      </c>
      <c r="DB106" s="78" t="s">
        <v>274</v>
      </c>
      <c r="DC106" s="56" t="s">
        <v>351</v>
      </c>
      <c r="DD106" s="78" t="s">
        <v>988</v>
      </c>
      <c r="DE106" s="78" t="s">
        <v>276</v>
      </c>
      <c r="DF106" s="78" t="s">
        <v>270</v>
      </c>
      <c r="DG106" s="78" t="s">
        <v>276</v>
      </c>
      <c r="DH106" s="78" t="s">
        <v>276</v>
      </c>
      <c r="DI106" s="78" t="s">
        <v>276</v>
      </c>
      <c r="DJ106" s="78" t="s">
        <v>276</v>
      </c>
      <c r="DK106" s="78" t="s">
        <v>276</v>
      </c>
      <c r="DL106" s="78" t="s">
        <v>276</v>
      </c>
      <c r="DM106" s="78" t="s">
        <v>270</v>
      </c>
      <c r="DN106" s="78" t="s">
        <v>270</v>
      </c>
      <c r="DO106" s="78" t="s">
        <v>276</v>
      </c>
      <c r="DP106" s="78" t="s">
        <v>270</v>
      </c>
      <c r="DQ106" s="78">
        <v>0</v>
      </c>
      <c r="DR106" s="56"/>
      <c r="DS106" s="56"/>
      <c r="DT106" s="56"/>
      <c r="DU106" s="44" t="s">
        <v>989</v>
      </c>
      <c r="DV106" s="44" t="s">
        <v>294</v>
      </c>
      <c r="DW106" s="44" t="s">
        <v>278</v>
      </c>
      <c r="DX106" s="77" t="s">
        <v>278</v>
      </c>
      <c r="DZ106" s="141"/>
      <c r="EB106" s="85"/>
      <c r="EC106" s="72"/>
      <c r="ED106" s="317"/>
      <c r="EE106" s="71"/>
      <c r="EF106" s="70"/>
      <c r="EG106" s="70"/>
      <c r="EH106" s="70"/>
      <c r="EI106" s="70"/>
      <c r="EJ106" s="70"/>
      <c r="EK106" s="70"/>
      <c r="EL106" s="70"/>
      <c r="EM106" s="70"/>
      <c r="EN106" s="69"/>
      <c r="EO106" s="69"/>
      <c r="EP106" s="69"/>
      <c r="EQ106" s="69"/>
      <c r="ER106" s="69"/>
      <c r="ES106" s="69"/>
      <c r="ET106" s="69"/>
      <c r="EU106" s="69"/>
      <c r="EV106" s="307" t="s">
        <v>1</v>
      </c>
      <c r="EW106" s="68"/>
    </row>
    <row r="107" spans="1:153" s="44" customFormat="1" x14ac:dyDescent="0.35">
      <c r="A107" s="44" t="s">
        <v>337</v>
      </c>
      <c r="B107" s="44" t="s">
        <v>990</v>
      </c>
      <c r="C107" s="44" t="s">
        <v>991</v>
      </c>
      <c r="E107" s="44" t="s">
        <v>992</v>
      </c>
      <c r="F107" s="44" t="s">
        <v>269</v>
      </c>
      <c r="G107" s="44">
        <v>-37.688298000000003</v>
      </c>
      <c r="H107" s="44">
        <v>145.22443699999999</v>
      </c>
      <c r="I107" s="44" t="s">
        <v>278</v>
      </c>
      <c r="J107" s="44" t="s">
        <v>278</v>
      </c>
      <c r="K107" s="44" t="s">
        <v>297</v>
      </c>
      <c r="L107" s="44" t="s">
        <v>265</v>
      </c>
      <c r="M107" s="44" t="s">
        <v>729</v>
      </c>
      <c r="N107" s="78" t="s">
        <v>267</v>
      </c>
      <c r="O107" s="78"/>
      <c r="P107" s="78"/>
      <c r="Q107" s="78" t="s">
        <v>268</v>
      </c>
      <c r="R107" s="78"/>
      <c r="S107" s="96"/>
      <c r="T107" s="96"/>
      <c r="U107" s="78"/>
      <c r="V107" s="96"/>
      <c r="W107" s="96"/>
      <c r="X107" s="96"/>
      <c r="Y107" s="78"/>
      <c r="Z107" s="56">
        <f t="shared" si="24"/>
        <v>1</v>
      </c>
      <c r="AA107" s="94"/>
      <c r="AB107" s="94"/>
      <c r="AC107" s="56"/>
      <c r="AD107" s="56"/>
      <c r="AE107" s="56"/>
      <c r="AF107" s="56"/>
      <c r="AG107" s="56">
        <v>2</v>
      </c>
      <c r="AH107" s="56"/>
      <c r="AI107">
        <v>1</v>
      </c>
      <c r="AJ107">
        <v>4</v>
      </c>
      <c r="AK107">
        <v>4</v>
      </c>
      <c r="AL107">
        <v>5</v>
      </c>
      <c r="AM107">
        <f t="shared" si="14"/>
        <v>5</v>
      </c>
      <c r="AN107" s="57" cm="1">
        <f t="array" ref="AN107">IF(OR(AJ107="0",AM107="0"),"",INDEX('[3]Oil Matrix'!$D$6:$H$10,'Master All_TRR_TS'!AM107,'Master All_TRR_TS'!AJ107))</f>
        <v>5</v>
      </c>
      <c r="AO107">
        <f t="shared" si="21"/>
        <v>5</v>
      </c>
      <c r="AP107"/>
      <c r="AQ107" s="56"/>
      <c r="AR107" s="56">
        <f>MAX(Risk_Assessment6[[#This Row],[2) Oil Leak Condition]:[3b) Oil/water separator and shut off valve]])</f>
        <v>5</v>
      </c>
      <c r="AS107" s="44" t="s">
        <v>269</v>
      </c>
      <c r="AX107" s="82"/>
      <c r="AZ107" s="81"/>
      <c r="BE107" s="81"/>
      <c r="BF107" s="81" t="s">
        <v>270</v>
      </c>
      <c r="BM107" s="56" cm="1">
        <f t="array" ref="BM107">MAX(IF(ISBLANK(AS107:BL107),"",VLOOKUP(AS107:BL107,'[3]Impact Factor'!B:D,2,FALSE)))</f>
        <v>2</v>
      </c>
      <c r="BN107" s="56" cm="1">
        <f t="array" ref="BN107">MAX(IF(ISBLANK(AS107:BL107),"",VLOOKUP(AS107:BL107,'[3]Impact Factor'!B:D,3,FALSE)))</f>
        <v>2</v>
      </c>
      <c r="BO107" s="56"/>
      <c r="BP107" s="56"/>
      <c r="BQ107" s="56"/>
      <c r="BR107" s="56"/>
      <c r="BS107" s="80"/>
      <c r="BT107" s="56" cm="1">
        <f t="array" ref="BT107">IF(SUM(BM107:BS107)=0,"N/A",_xlfn.IFS(AND((SUM(BM107:BN107)&gt;0),(SUM(BO107:BS107)&gt;0)),ROUND((($BM$3*MAX(BM107:BN107))+($BO$3*MAX(BO107:BS107))),0),AND(OR(BM107:BN107=0,ISERROR(BM107:BN107)),(SUM(BO107:BS107)&gt;0)), MAX(BO107:BS107),AND((SUM(BO107:BS107)=0),(SUM(BM107:BN107)&gt;0)),MAX(BM107:BN107)))</f>
        <v>2</v>
      </c>
      <c r="BU107" s="56" t="str" cm="1">
        <f t="array" ref="BU107">IF(OR(AR107="N/A", BT107="N/A"), "", INDEX([3]Methodology!$D$3:$H$7,'Master All_TRR_TS'!AR254,'Master All_TRR_TS'!BT254))</f>
        <v>C</v>
      </c>
      <c r="BV107" s="56" t="s">
        <v>271</v>
      </c>
      <c r="BW107" s="56" t="str">
        <f t="shared" si="20"/>
        <v>No</v>
      </c>
      <c r="BX107" s="56"/>
      <c r="BY107" s="56"/>
      <c r="BZ107" s="56" t="e">
        <f>IF(COUNT(AR107,BT107)=2,(IF(AND(AR107&gt;=3,#REF!&gt;=3),"Y","")),"")</f>
        <v>#REF!</v>
      </c>
      <c r="CA107" s="56"/>
      <c r="CB107" s="52" t="str">
        <f>IF(Risk_Assessment6[[#This Row],[Stockpiles]]="Spoil / Waste", "Y", "")</f>
        <v/>
      </c>
      <c r="CC107" s="56" t="str">
        <f>IF(Risk_Assessment6[[#This Row],[Off-site Drainage Discharge (Y/N)]]="Yes", "Y", "")</f>
        <v/>
      </c>
      <c r="CD107" s="56"/>
      <c r="CE107" s="56"/>
      <c r="CF107" s="56"/>
      <c r="CG107" s="56"/>
      <c r="CH107" s="56"/>
      <c r="CI107" s="56"/>
      <c r="CJ107" s="56"/>
      <c r="CK107" s="56"/>
      <c r="CL107" s="56"/>
      <c r="CM107" s="56"/>
      <c r="CN107" s="58">
        <v>1</v>
      </c>
      <c r="CO107" s="168">
        <v>5</v>
      </c>
      <c r="CP107" s="105">
        <v>2</v>
      </c>
      <c r="CQ107" s="104">
        <v>1</v>
      </c>
      <c r="CR107" s="57">
        <f t="shared" si="19"/>
        <v>5</v>
      </c>
      <c r="CS107" s="56">
        <f t="shared" si="16"/>
        <v>5</v>
      </c>
      <c r="CT107" s="56" t="e">
        <v>#N/A</v>
      </c>
      <c r="CU107" s="56" t="e">
        <v>#N/A</v>
      </c>
      <c r="CV107" s="79" t="e">
        <f t="shared" si="22"/>
        <v>#N/A</v>
      </c>
      <c r="CW107" s="56" t="e">
        <f t="shared" si="23"/>
        <v>#N/A</v>
      </c>
      <c r="CX107" s="78" t="e">
        <v>#N/A</v>
      </c>
      <c r="CY107" s="56" t="s">
        <v>268</v>
      </c>
      <c r="CZ107" s="78" t="e">
        <v>#N/A</v>
      </c>
      <c r="DA107" s="78" t="e">
        <v>#N/A</v>
      </c>
      <c r="DB107" s="78" t="e">
        <v>#N/A</v>
      </c>
      <c r="DC107" s="56" t="e">
        <v>#N/A</v>
      </c>
      <c r="DD107" s="78" t="e">
        <v>#N/A</v>
      </c>
      <c r="DE107" s="78" t="e">
        <v>#N/A</v>
      </c>
      <c r="DF107" s="78" t="e">
        <v>#N/A</v>
      </c>
      <c r="DG107" s="78" t="e">
        <v>#N/A</v>
      </c>
      <c r="DH107" s="78" t="e">
        <v>#N/A</v>
      </c>
      <c r="DI107" s="78" t="e">
        <v>#N/A</v>
      </c>
      <c r="DJ107" s="78" t="e">
        <v>#N/A</v>
      </c>
      <c r="DK107" s="78" t="e">
        <v>#N/A</v>
      </c>
      <c r="DL107" s="78" t="e">
        <v>#N/A</v>
      </c>
      <c r="DM107" s="78" t="e">
        <v>#N/A</v>
      </c>
      <c r="DN107" s="78" t="e">
        <v>#N/A</v>
      </c>
      <c r="DO107" s="78" t="e">
        <v>#N/A</v>
      </c>
      <c r="DP107" s="78" t="e">
        <v>#N/A</v>
      </c>
      <c r="DQ107" s="78" t="e">
        <v>#N/A</v>
      </c>
      <c r="DR107" s="56"/>
      <c r="DS107" s="56"/>
      <c r="DT107" s="56"/>
      <c r="DU107" s="44" t="s">
        <v>268</v>
      </c>
      <c r="DV107" s="44" t="s">
        <v>377</v>
      </c>
      <c r="DW107" s="44" t="s">
        <v>278</v>
      </c>
      <c r="DX107" s="77" t="s">
        <v>278</v>
      </c>
      <c r="DZ107" s="141"/>
      <c r="EB107" s="85"/>
      <c r="EC107" s="72"/>
      <c r="ED107" s="317"/>
      <c r="EE107" s="71"/>
      <c r="EF107" s="70"/>
      <c r="EG107" s="70"/>
      <c r="EH107" s="70"/>
      <c r="EI107" s="70"/>
      <c r="EJ107" s="70"/>
      <c r="EK107" s="70"/>
      <c r="EL107" s="70"/>
      <c r="EM107" s="70"/>
      <c r="EN107" s="69"/>
      <c r="EO107" s="69"/>
      <c r="EP107" s="69"/>
      <c r="EQ107" s="69"/>
      <c r="ER107" s="69"/>
      <c r="ES107" s="69"/>
      <c r="ET107" s="69"/>
      <c r="EU107" s="69"/>
      <c r="EV107" s="307" t="s">
        <v>1</v>
      </c>
      <c r="EW107" s="68"/>
    </row>
    <row r="108" spans="1:153" s="44" customFormat="1" ht="151.5" customHeight="1" x14ac:dyDescent="0.35">
      <c r="A108" s="44" t="s">
        <v>291</v>
      </c>
      <c r="B108" s="44" t="s">
        <v>993</v>
      </c>
      <c r="C108" s="44" t="s">
        <v>994</v>
      </c>
      <c r="D108" s="44" t="s">
        <v>294</v>
      </c>
      <c r="E108" s="44" t="s">
        <v>995</v>
      </c>
      <c r="F108" s="44" t="s">
        <v>996</v>
      </c>
      <c r="G108" s="44">
        <v>-37.737971999999999</v>
      </c>
      <c r="H108" s="44">
        <v>144.846056</v>
      </c>
      <c r="I108" s="119" t="s">
        <v>439</v>
      </c>
      <c r="J108" s="119" t="s">
        <v>484</v>
      </c>
      <c r="K108" s="44" t="s">
        <v>297</v>
      </c>
      <c r="L108" s="44" t="s">
        <v>265</v>
      </c>
      <c r="M108" s="78" t="s">
        <v>284</v>
      </c>
      <c r="N108" s="78" t="s">
        <v>285</v>
      </c>
      <c r="O108" s="78">
        <v>43984</v>
      </c>
      <c r="P108" s="78" t="s">
        <v>298</v>
      </c>
      <c r="Q108" s="78" t="s">
        <v>270</v>
      </c>
      <c r="R108" s="78" t="s">
        <v>270</v>
      </c>
      <c r="S108" s="96"/>
      <c r="T108" s="96" t="s">
        <v>299</v>
      </c>
      <c r="U108" s="78"/>
      <c r="V108" s="96"/>
      <c r="W108" s="114" t="s">
        <v>997</v>
      </c>
      <c r="X108" s="96" t="s">
        <v>998</v>
      </c>
      <c r="Y108" s="95">
        <v>45170</v>
      </c>
      <c r="Z108" s="56">
        <f t="shared" si="24"/>
        <v>5</v>
      </c>
      <c r="AA108" s="94">
        <v>9</v>
      </c>
      <c r="AB108" s="94" t="s">
        <v>999</v>
      </c>
      <c r="AC108" s="56">
        <v>5</v>
      </c>
      <c r="AD108" s="56">
        <v>4</v>
      </c>
      <c r="AE108" s="56" t="s">
        <v>1000</v>
      </c>
      <c r="AF108" s="117" t="s">
        <v>302</v>
      </c>
      <c r="AG108" s="56">
        <v>5</v>
      </c>
      <c r="AH108" s="145" t="s">
        <v>1001</v>
      </c>
      <c r="AI108">
        <v>2</v>
      </c>
      <c r="AJ108">
        <v>3</v>
      </c>
      <c r="AK108" s="111">
        <v>3</v>
      </c>
      <c r="AL108">
        <v>1</v>
      </c>
      <c r="AM108">
        <f t="shared" si="14"/>
        <v>3</v>
      </c>
      <c r="AN108" s="57" cm="1">
        <f t="array" ref="AN108">IF(OR(AJ108="0",AM108="0"),"",INDEX('[3]Oil Matrix'!$D$6:$H$10,'Master All_TRR_TS'!AM108,'Master All_TRR_TS'!AJ108))</f>
        <v>3</v>
      </c>
      <c r="AO108">
        <f t="shared" si="21"/>
        <v>5</v>
      </c>
      <c r="AP108"/>
      <c r="AQ108" s="93" t="s">
        <v>303</v>
      </c>
      <c r="AR108" s="56">
        <f>MAX(Risk_Assessment6[[#This Row],[2) Oil Leak Condition]:[3b) Oil/water separator and shut off valve]])</f>
        <v>3</v>
      </c>
      <c r="AS108" s="44" t="s">
        <v>403</v>
      </c>
      <c r="AT108" s="44" t="s">
        <v>305</v>
      </c>
      <c r="AU108" s="44" t="s">
        <v>270</v>
      </c>
      <c r="AV108" s="119" t="s">
        <v>444</v>
      </c>
      <c r="AW108" s="44" t="s">
        <v>306</v>
      </c>
      <c r="AX108" s="82" t="s">
        <v>288</v>
      </c>
      <c r="AY108" s="44" t="s">
        <v>307</v>
      </c>
      <c r="AZ108" s="81" t="s">
        <v>532</v>
      </c>
      <c r="BA108" s="44" t="s">
        <v>309</v>
      </c>
      <c r="BD108" s="44" t="s">
        <v>533</v>
      </c>
      <c r="BE108" s="81"/>
      <c r="BF108" s="81" t="s">
        <v>276</v>
      </c>
      <c r="BM108" s="92">
        <v>2</v>
      </c>
      <c r="BN108" s="56" cm="1">
        <f t="array" ref="BN108">MAX(IF(ISBLANK(AS108:BL108),"",VLOOKUP(AS108:BL108,'[3]Impact Factor'!B:D,3,FALSE)))</f>
        <v>5</v>
      </c>
      <c r="BO108" s="92">
        <v>2</v>
      </c>
      <c r="BP108" s="92" t="s">
        <v>270</v>
      </c>
      <c r="BQ108" s="56">
        <v>3</v>
      </c>
      <c r="BR108" s="56" t="s">
        <v>276</v>
      </c>
      <c r="BS108" s="56">
        <v>4</v>
      </c>
      <c r="BT108" s="56" cm="1">
        <f t="array" ref="BT108">IF(SUM(BM108:BS108)=0,"N/A",_xlfn.IFS(AND((SUM(BM108:BN108)&gt;0),(SUM(BO108:BS108)&gt;0)),ROUND((($BM$3*MAX(BM108:BN108))+($BO$3*MAX(BO108:BS108))),0),AND(OR(BM108:BN108=0,ISERROR(BM108:BN108)),(SUM(BO108:BS108)&gt;0)), MAX(BO108:BS108),AND((SUM(BO108:BS108)=0),(SUM(BM108:BN108)&gt;0)),MAX(BM108:BN108)))</f>
        <v>5</v>
      </c>
      <c r="BU108" s="56" t="str" cm="1">
        <f t="array" ref="BU108">IF(OR(AR108="N/A", BT108="N/A"), "", INDEX([3]Methodology!$D$3:$H$7,'Master All_TRR_TS'!AR145,'Master All_TRR_TS'!BT145))</f>
        <v>C</v>
      </c>
      <c r="BV108" s="56" t="s">
        <v>1002</v>
      </c>
      <c r="BW108" s="56" t="str">
        <f t="shared" si="20"/>
        <v>Yes</v>
      </c>
      <c r="BX108" s="56" t="s">
        <v>534</v>
      </c>
      <c r="BY108" s="56" t="s">
        <v>1003</v>
      </c>
      <c r="BZ108" s="91" t="s">
        <v>276</v>
      </c>
      <c r="CA108" s="167"/>
      <c r="CB108" s="90" t="s">
        <v>535</v>
      </c>
      <c r="CC108" s="56" t="str">
        <f>IF(Risk_Assessment6[[#This Row],[Off-site Drainage Discharge (Y/N)]]="Yes", "Y", "")</f>
        <v>Y</v>
      </c>
      <c r="CD108" s="89" t="s">
        <v>1004</v>
      </c>
      <c r="CE108" s="56"/>
      <c r="CF108" s="56"/>
      <c r="CG108" s="56"/>
      <c r="CH108" s="56"/>
      <c r="CI108" s="56"/>
      <c r="CJ108" s="56" t="s">
        <v>299</v>
      </c>
      <c r="CK108" s="56" t="s">
        <v>537</v>
      </c>
      <c r="CL108" s="92" t="s">
        <v>998</v>
      </c>
      <c r="CM108" s="56"/>
      <c r="CN108" s="105">
        <v>8</v>
      </c>
      <c r="CO108" s="105">
        <v>5</v>
      </c>
      <c r="CP108" s="80">
        <v>1</v>
      </c>
      <c r="CQ108" s="80">
        <v>1</v>
      </c>
      <c r="CR108" s="57">
        <f t="shared" si="19"/>
        <v>5</v>
      </c>
      <c r="CS108" s="56">
        <f t="shared" si="16"/>
        <v>5</v>
      </c>
      <c r="CT108" s="56" t="e">
        <v>#N/A</v>
      </c>
      <c r="CU108" s="56" t="e">
        <v>#N/A</v>
      </c>
      <c r="CV108" s="79" t="e">
        <f t="shared" si="22"/>
        <v>#N/A</v>
      </c>
      <c r="CW108" s="56" t="e">
        <f t="shared" si="23"/>
        <v>#N/A</v>
      </c>
      <c r="CX108" s="78" t="e">
        <v>#N/A</v>
      </c>
      <c r="CY108" s="56" t="s">
        <v>268</v>
      </c>
      <c r="CZ108" s="78" t="e">
        <v>#N/A</v>
      </c>
      <c r="DA108" s="78" t="e">
        <v>#N/A</v>
      </c>
      <c r="DB108" s="78" t="e">
        <v>#N/A</v>
      </c>
      <c r="DC108" s="56" t="e">
        <v>#N/A</v>
      </c>
      <c r="DD108" s="78" t="e">
        <v>#N/A</v>
      </c>
      <c r="DE108" s="78" t="e">
        <v>#N/A</v>
      </c>
      <c r="DF108" s="78" t="e">
        <v>#N/A</v>
      </c>
      <c r="DG108" s="78" t="e">
        <v>#N/A</v>
      </c>
      <c r="DH108" s="78" t="e">
        <v>#N/A</v>
      </c>
      <c r="DI108" s="78" t="e">
        <v>#N/A</v>
      </c>
      <c r="DJ108" s="78" t="e">
        <v>#N/A</v>
      </c>
      <c r="DK108" s="78" t="e">
        <v>#N/A</v>
      </c>
      <c r="DL108" s="78" t="e">
        <v>#N/A</v>
      </c>
      <c r="DM108" s="78" t="e">
        <v>#N/A</v>
      </c>
      <c r="DN108" s="78" t="e">
        <v>#N/A</v>
      </c>
      <c r="DO108" s="78" t="e">
        <v>#N/A</v>
      </c>
      <c r="DP108" s="78" t="e">
        <v>#N/A</v>
      </c>
      <c r="DQ108" s="78" t="e">
        <v>#N/A</v>
      </c>
      <c r="DR108" s="56"/>
      <c r="DS108" s="56"/>
      <c r="DT108" s="56"/>
      <c r="DU108" s="44" t="s">
        <v>268</v>
      </c>
      <c r="DV108" s="44" t="s">
        <v>377</v>
      </c>
      <c r="DW108" s="44" t="s">
        <v>278</v>
      </c>
      <c r="DX108" s="77" t="s">
        <v>278</v>
      </c>
      <c r="DY108" s="103" t="s">
        <v>644</v>
      </c>
      <c r="DZ108" s="86" t="s">
        <v>1005</v>
      </c>
      <c r="EA108" s="74" t="s">
        <v>315</v>
      </c>
      <c r="EB108" s="73" t="s">
        <v>1006</v>
      </c>
      <c r="EC108" s="166" t="s">
        <v>1007</v>
      </c>
      <c r="ED108" s="320" t="s">
        <v>1008</v>
      </c>
      <c r="EE108" s="101"/>
      <c r="EF108" s="307" t="s">
        <v>1</v>
      </c>
      <c r="EG108" s="307" t="s">
        <v>1</v>
      </c>
      <c r="EH108" s="99" t="s">
        <v>410</v>
      </c>
      <c r="EI108" s="70"/>
      <c r="EJ108" s="307" t="s">
        <v>1</v>
      </c>
      <c r="EK108" s="70"/>
      <c r="EL108" s="70"/>
      <c r="EM108" s="70"/>
      <c r="EN108" s="307" t="s">
        <v>1</v>
      </c>
      <c r="EO108" s="69"/>
      <c r="EP108" s="69"/>
      <c r="EQ108" s="69"/>
      <c r="ER108" s="69"/>
      <c r="ES108" s="69"/>
      <c r="ET108" s="69"/>
      <c r="EU108" s="69"/>
      <c r="EV108" s="307" t="s">
        <v>1</v>
      </c>
      <c r="EW108" s="68"/>
    </row>
    <row r="109" spans="1:153" s="44" customFormat="1" ht="166.5" customHeight="1" x14ac:dyDescent="0.35">
      <c r="A109" s="44" t="s">
        <v>291</v>
      </c>
      <c r="B109" s="44" t="s">
        <v>1009</v>
      </c>
      <c r="C109" s="44" t="s">
        <v>1010</v>
      </c>
      <c r="D109" s="44" t="s">
        <v>277</v>
      </c>
      <c r="E109" s="44" t="s">
        <v>1011</v>
      </c>
      <c r="F109" s="44" t="s">
        <v>1012</v>
      </c>
      <c r="G109" s="44">
        <v>-35.771388999999999</v>
      </c>
      <c r="H109" s="44">
        <v>143.93408299999999</v>
      </c>
      <c r="I109" s="119" t="s">
        <v>439</v>
      </c>
      <c r="J109" s="119" t="s">
        <v>484</v>
      </c>
      <c r="K109" s="44" t="s">
        <v>297</v>
      </c>
      <c r="L109" s="44" t="s">
        <v>265</v>
      </c>
      <c r="M109" s="78" t="s">
        <v>284</v>
      </c>
      <c r="N109" s="78" t="s">
        <v>285</v>
      </c>
      <c r="O109" s="78">
        <v>44042</v>
      </c>
      <c r="P109" s="78" t="s">
        <v>415</v>
      </c>
      <c r="Q109" s="78" t="s">
        <v>270</v>
      </c>
      <c r="R109" s="78" t="s">
        <v>270</v>
      </c>
      <c r="S109" s="114" t="s">
        <v>526</v>
      </c>
      <c r="T109" s="96"/>
      <c r="U109"/>
      <c r="V109" s="96"/>
      <c r="W109" s="114" t="s">
        <v>1013</v>
      </c>
      <c r="X109" s="114" t="s">
        <v>1014</v>
      </c>
      <c r="Y109" s="95">
        <v>44927</v>
      </c>
      <c r="Z109" s="56">
        <f t="shared" si="24"/>
        <v>4</v>
      </c>
      <c r="AA109" s="94">
        <v>59</v>
      </c>
      <c r="AB109" s="94"/>
      <c r="AC109" s="92">
        <v>1</v>
      </c>
      <c r="AD109" s="92">
        <v>1</v>
      </c>
      <c r="AE109" s="92" t="s">
        <v>1015</v>
      </c>
      <c r="AF109" s="117" t="s">
        <v>302</v>
      </c>
      <c r="AG109" s="92">
        <v>5</v>
      </c>
      <c r="AH109" s="145" t="s">
        <v>1016</v>
      </c>
      <c r="AI109" s="111">
        <v>17</v>
      </c>
      <c r="AJ109">
        <v>5</v>
      </c>
      <c r="AK109" s="111">
        <v>3</v>
      </c>
      <c r="AL109">
        <v>1</v>
      </c>
      <c r="AM109">
        <f t="shared" si="14"/>
        <v>3</v>
      </c>
      <c r="AN109" s="57" cm="1">
        <f t="array" ref="AN109">IF(OR(AJ109="0",AM109="0"),"",INDEX('[3]Oil Matrix'!$D$6:$H$10,'Master All_TRR_TS'!AM109,'Master All_TRR_TS'!AJ109))</f>
        <v>5</v>
      </c>
      <c r="AO109">
        <f t="shared" si="21"/>
        <v>1</v>
      </c>
      <c r="AP109"/>
      <c r="AQ109" s="93" t="s">
        <v>303</v>
      </c>
      <c r="AR109" s="56">
        <f>MAX(Risk_Assessment6[[#This Row],[2) Oil Leak Condition]:[3b) Oil/water separator and shut off valve]])</f>
        <v>5</v>
      </c>
      <c r="AS109" s="44" t="s">
        <v>304</v>
      </c>
      <c r="AT109" s="44" t="s">
        <v>305</v>
      </c>
      <c r="AU109" s="44" t="s">
        <v>270</v>
      </c>
      <c r="AV109" s="119" t="s">
        <v>444</v>
      </c>
      <c r="AW109" s="119" t="s">
        <v>306</v>
      </c>
      <c r="AX109" s="82" t="s">
        <v>288</v>
      </c>
      <c r="AY109" s="44" t="s">
        <v>307</v>
      </c>
      <c r="AZ109" s="81" t="s">
        <v>308</v>
      </c>
      <c r="BA109" s="44" t="s">
        <v>309</v>
      </c>
      <c r="BB109" s="119" t="s">
        <v>270</v>
      </c>
      <c r="BD109" s="119" t="s">
        <v>533</v>
      </c>
      <c r="BE109" s="81"/>
      <c r="BF109" s="81" t="s">
        <v>276</v>
      </c>
      <c r="BI109" s="119" t="s">
        <v>269</v>
      </c>
      <c r="BM109" s="56" cm="1">
        <f t="array" ref="BM109">MAX(IF(ISBLANK(AS109:BL109),"",VLOOKUP(AS109:BL109,'[3]Impact Factor'!B:D,2,FALSE)))</f>
        <v>4</v>
      </c>
      <c r="BN109" s="56" cm="1">
        <f t="array" ref="BN109">MAX(IF(ISBLANK(AS109:BL109),"",VLOOKUP(AS109:BL109,'[3]Impact Factor'!B:D,3,FALSE)))</f>
        <v>5</v>
      </c>
      <c r="BO109" s="40">
        <v>1</v>
      </c>
      <c r="BP109" s="56" t="s">
        <v>270</v>
      </c>
      <c r="BQ109"/>
      <c r="BR109"/>
      <c r="BS109" s="80">
        <v>1</v>
      </c>
      <c r="BT109" s="56" cm="1">
        <f t="array" ref="BT109">IF(SUM(BM109:BS109)=0,"N/A",_xlfn.IFS(AND((SUM(BM109:BN109)&gt;0),(SUM(BO109:BS109)&gt;0)),ROUND((($BM$3*MAX(BM109:BN109))+($BO$3*MAX(BO109:BS109))),0),AND(OR(BM109:BN109=0,ISERROR(BM109:BN109)),(SUM(BO109:BS109)&gt;0)), MAX(BO109:BS109),AND((SUM(BO109:BS109)=0),(SUM(BM109:BN109)&gt;0)),MAX(BM109:BN109)))</f>
        <v>4</v>
      </c>
      <c r="BU109" s="56" t="str" cm="1">
        <f t="array" ref="BU109">IF(OR(AR109="N/A", BT109="N/A"), "", INDEX([3]Methodology!$D$3:$H$7,'Master All_TRR_TS'!AR146,'Master All_TRR_TS'!BT146))</f>
        <v>C</v>
      </c>
      <c r="BV109" s="56" t="s">
        <v>271</v>
      </c>
      <c r="BW109" s="56" t="str">
        <f t="shared" si="20"/>
        <v>Yes</v>
      </c>
      <c r="BX109" s="56"/>
      <c r="BY109" s="56"/>
      <c r="BZ109" s="56" t="e">
        <f>IF(COUNT(AR109,BT109)=2,(IF(AND(AR109&gt;=3,#REF!&gt;=3),"Y","")),"")</f>
        <v>#REF!</v>
      </c>
      <c r="CA109" s="56"/>
      <c r="CB109" s="56" t="str">
        <f>IF(Risk_Assessment6[[#This Row],[Stockpiles]]="Spoil / Waste", "Y", "")</f>
        <v>Y</v>
      </c>
      <c r="CC109" s="56" t="str">
        <f>IF(Risk_Assessment6[[#This Row],[Off-site Drainage Discharge (Y/N)]]="Yes", "Y", "")</f>
        <v>Y</v>
      </c>
      <c r="CD109" s="56"/>
      <c r="CE109" s="56"/>
      <c r="CF109" s="56"/>
      <c r="CG109" s="56"/>
      <c r="CH109" s="56"/>
      <c r="CI109" s="56"/>
      <c r="CJ109" s="56"/>
      <c r="CK109" s="56"/>
      <c r="CL109" s="56" t="s">
        <v>1017</v>
      </c>
      <c r="CM109" s="56"/>
      <c r="CN109" s="58">
        <v>1</v>
      </c>
      <c r="CO109" s="58">
        <v>1</v>
      </c>
      <c r="CP109" s="105">
        <v>2</v>
      </c>
      <c r="CQ109" s="58">
        <v>1</v>
      </c>
      <c r="CR109" s="57">
        <f t="shared" si="19"/>
        <v>1</v>
      </c>
      <c r="CS109" s="56">
        <f t="shared" si="16"/>
        <v>1</v>
      </c>
      <c r="CT109" s="56" t="e">
        <v>#N/A</v>
      </c>
      <c r="CU109" s="56" t="e">
        <v>#N/A</v>
      </c>
      <c r="CV109" s="79" t="e">
        <f t="shared" si="22"/>
        <v>#N/A</v>
      </c>
      <c r="CW109" s="56" t="e">
        <f t="shared" si="23"/>
        <v>#N/A</v>
      </c>
      <c r="CX109" s="78" t="e">
        <v>#N/A</v>
      </c>
      <c r="CY109" s="56" t="s">
        <v>268</v>
      </c>
      <c r="CZ109" s="78" t="e">
        <v>#N/A</v>
      </c>
      <c r="DA109" s="78" t="e">
        <v>#N/A</v>
      </c>
      <c r="DB109" s="78" t="e">
        <v>#N/A</v>
      </c>
      <c r="DC109" s="56" t="e">
        <v>#N/A</v>
      </c>
      <c r="DD109" s="78" t="e">
        <v>#N/A</v>
      </c>
      <c r="DE109" s="78" t="e">
        <v>#N/A</v>
      </c>
      <c r="DF109" s="78" t="e">
        <v>#N/A</v>
      </c>
      <c r="DG109" s="78" t="e">
        <v>#N/A</v>
      </c>
      <c r="DH109" s="78" t="e">
        <v>#N/A</v>
      </c>
      <c r="DI109" s="78" t="e">
        <v>#N/A</v>
      </c>
      <c r="DJ109" s="78" t="e">
        <v>#N/A</v>
      </c>
      <c r="DK109" s="78" t="e">
        <v>#N/A</v>
      </c>
      <c r="DL109" s="78" t="e">
        <v>#N/A</v>
      </c>
      <c r="DM109" s="78" t="e">
        <v>#N/A</v>
      </c>
      <c r="DN109" s="78" t="e">
        <v>#N/A</v>
      </c>
      <c r="DO109" s="78" t="e">
        <v>#N/A</v>
      </c>
      <c r="DP109" s="78" t="e">
        <v>#N/A</v>
      </c>
      <c r="DQ109" s="78" t="e">
        <v>#N/A</v>
      </c>
      <c r="DR109" s="56"/>
      <c r="DS109" s="56"/>
      <c r="DT109" s="56"/>
      <c r="DU109" s="44" t="s">
        <v>268</v>
      </c>
      <c r="DV109" s="44" t="s">
        <v>294</v>
      </c>
      <c r="DW109" s="44" t="s">
        <v>278</v>
      </c>
      <c r="DX109" s="77" t="s">
        <v>278</v>
      </c>
      <c r="DY109" s="103" t="s">
        <v>488</v>
      </c>
      <c r="DZ109" s="86" t="s">
        <v>1018</v>
      </c>
      <c r="EA109" s="44" t="s">
        <v>567</v>
      </c>
      <c r="EB109" s="73" t="s">
        <v>1019</v>
      </c>
      <c r="EC109" s="109" t="s">
        <v>1020</v>
      </c>
      <c r="ED109" s="320" t="s">
        <v>1021</v>
      </c>
      <c r="EE109" s="307" t="s">
        <v>1</v>
      </c>
      <c r="EF109" s="307" t="s">
        <v>1</v>
      </c>
      <c r="EG109" s="307" t="s">
        <v>1</v>
      </c>
      <c r="EH109" s="99" t="s">
        <v>410</v>
      </c>
      <c r="EI109" s="70"/>
      <c r="EJ109" s="307" t="s">
        <v>1</v>
      </c>
      <c r="EK109" s="307" t="s">
        <v>1</v>
      </c>
      <c r="EL109" s="307" t="s">
        <v>1</v>
      </c>
      <c r="EM109" s="70"/>
      <c r="EN109" s="69"/>
      <c r="EO109" s="69"/>
      <c r="EP109" s="69"/>
      <c r="EQ109" s="69"/>
      <c r="ER109" s="69"/>
      <c r="ES109" s="69"/>
      <c r="ET109" s="69"/>
      <c r="EU109" s="69"/>
      <c r="EV109" s="307" t="s">
        <v>1</v>
      </c>
      <c r="EW109" s="68"/>
    </row>
    <row r="110" spans="1:153" s="44" customFormat="1" x14ac:dyDescent="0.35">
      <c r="A110" s="44" t="s">
        <v>374</v>
      </c>
      <c r="B110" s="44" t="s">
        <v>1022</v>
      </c>
      <c r="C110" s="44" t="s">
        <v>1023</v>
      </c>
      <c r="D110" s="44" t="s">
        <v>424</v>
      </c>
      <c r="E110" s="44" t="s">
        <v>1024</v>
      </c>
      <c r="F110" s="44" t="s">
        <v>1025</v>
      </c>
      <c r="G110" s="44">
        <v>-37.316555999999999</v>
      </c>
      <c r="H110" s="44">
        <v>144.97169400000001</v>
      </c>
      <c r="I110" s="44" t="s">
        <v>278</v>
      </c>
      <c r="J110" s="44" t="s">
        <v>278</v>
      </c>
      <c r="K110" s="44" t="s">
        <v>297</v>
      </c>
      <c r="L110" s="44" t="s">
        <v>265</v>
      </c>
      <c r="M110" s="44" t="s">
        <v>284</v>
      </c>
      <c r="N110" s="78" t="s">
        <v>285</v>
      </c>
      <c r="O110" s="78">
        <v>44005</v>
      </c>
      <c r="P110" s="78" t="s">
        <v>298</v>
      </c>
      <c r="Q110" s="78" t="s">
        <v>270</v>
      </c>
      <c r="R110" s="78"/>
      <c r="S110" s="96"/>
      <c r="T110" s="96"/>
      <c r="U110" s="78"/>
      <c r="V110" s="96"/>
      <c r="W110" s="96"/>
      <c r="X110" s="96"/>
      <c r="Y110" s="78"/>
      <c r="Z110" s="56">
        <f t="shared" si="24"/>
        <v>2</v>
      </c>
      <c r="AA110" s="94">
        <v>10</v>
      </c>
      <c r="AB110" s="94"/>
      <c r="AC110" s="56"/>
      <c r="AD110" s="56"/>
      <c r="AE110" s="56"/>
      <c r="AF110" s="56"/>
      <c r="AG110" s="56">
        <v>2</v>
      </c>
      <c r="AH110" s="56"/>
      <c r="AI110">
        <v>2</v>
      </c>
      <c r="AJ110">
        <v>2</v>
      </c>
      <c r="AK110">
        <v>4</v>
      </c>
      <c r="AL110">
        <v>3</v>
      </c>
      <c r="AM110">
        <f t="shared" si="14"/>
        <v>4</v>
      </c>
      <c r="AN110" s="57" cm="1">
        <f t="array" ref="AN110">IF(OR(AJ110="0",AM110="0"),"",INDEX('[3]Oil Matrix'!$D$6:$H$10,'Master All_TRR_TS'!AM110,'Master All_TRR_TS'!AJ110))</f>
        <v>3</v>
      </c>
      <c r="AO110">
        <f t="shared" si="21"/>
        <v>1</v>
      </c>
      <c r="AP110"/>
      <c r="AQ110" s="56" t="s">
        <v>455</v>
      </c>
      <c r="AR110" s="56">
        <f>MAX(Risk_Assessment6[[#This Row],[2) Oil Leak Condition]:[3b) Oil/water separator and shut off valve]])</f>
        <v>4</v>
      </c>
      <c r="AS110" s="44" t="s">
        <v>304</v>
      </c>
      <c r="AT110" s="82" t="s">
        <v>305</v>
      </c>
      <c r="AU110" s="44" t="s">
        <v>270</v>
      </c>
      <c r="AV110" s="44" t="s">
        <v>269</v>
      </c>
      <c r="AW110" s="44" t="s">
        <v>269</v>
      </c>
      <c r="AX110" s="82" t="s">
        <v>288</v>
      </c>
      <c r="AY110" s="44" t="s">
        <v>269</v>
      </c>
      <c r="AZ110" s="81" t="s">
        <v>269</v>
      </c>
      <c r="BA110" s="44" t="s">
        <v>309</v>
      </c>
      <c r="BE110" s="81"/>
      <c r="BF110" s="81" t="s">
        <v>276</v>
      </c>
      <c r="BM110" s="56" cm="1">
        <f t="array" ref="BM110">MAX(IF(ISBLANK(AS110:BL110),"",VLOOKUP(AS110:BL110,'[3]Impact Factor'!B:D,2,FALSE)))</f>
        <v>3</v>
      </c>
      <c r="BN110" s="56" cm="1">
        <f t="array" ref="BN110">MAX(IF(ISBLANK(AS110:BL110),"",VLOOKUP(AS110:BL110,'[3]Impact Factor'!B:D,3,FALSE)))</f>
        <v>3</v>
      </c>
      <c r="BO110" s="56">
        <v>3</v>
      </c>
      <c r="BP110" s="56"/>
      <c r="BQ110" s="56"/>
      <c r="BR110" s="56"/>
      <c r="BS110" s="80">
        <v>1</v>
      </c>
      <c r="BT110" s="56" cm="1">
        <f t="array" ref="BT110">IF(SUM(BM110:BS110)=0,"N/A",_xlfn.IFS(AND((SUM(BM110:BN110)&gt;0),(SUM(BO110:BS110)&gt;0)),ROUND((($BM$3*MAX(BM110:BN110))+($BO$3*MAX(BO110:BS110))),0),AND(OR(BM110:BN110=0,ISERROR(BM110:BN110)),(SUM(BO110:BS110)&gt;0)), MAX(BO110:BS110),AND((SUM(BO110:BS110)=0),(SUM(BM110:BN110)&gt;0)),MAX(BM110:BN110)))</f>
        <v>3</v>
      </c>
      <c r="BU110" s="56" t="str" cm="1">
        <f t="array" ref="BU110">IF(OR(AR110="N/A", BT110="N/A"), "", INDEX([3]Methodology!$D$3:$H$7,'Master All_TRR_TS'!AR238,'Master All_TRR_TS'!BT238))</f>
        <v>B</v>
      </c>
      <c r="BV110" s="56" t="s">
        <v>271</v>
      </c>
      <c r="BW110" s="56" t="str">
        <f t="shared" si="20"/>
        <v>Yes</v>
      </c>
      <c r="BX110" s="56"/>
      <c r="BY110" s="56"/>
      <c r="BZ110" s="56" t="e">
        <f>IF(COUNT(AR110,BT110)=2,(IF(AND(AR110&gt;=3,#REF!&gt;=3),"Y","")),"")</f>
        <v>#REF!</v>
      </c>
      <c r="CA110" s="56"/>
      <c r="CB110" s="56" t="str">
        <f>IF(Risk_Assessment6[[#This Row],[Stockpiles]]="Spoil / Waste", "Y", "")</f>
        <v/>
      </c>
      <c r="CC110" s="56" t="str">
        <f>IF(Risk_Assessment6[[#This Row],[Off-site Drainage Discharge (Y/N)]]="Yes", "Y", "")</f>
        <v/>
      </c>
      <c r="CD110" s="56"/>
      <c r="CE110" s="56"/>
      <c r="CF110" s="56"/>
      <c r="CG110" s="56"/>
      <c r="CH110" s="56"/>
      <c r="CI110" s="56"/>
      <c r="CJ110" s="56"/>
      <c r="CK110" s="56"/>
      <c r="CL110" s="56"/>
      <c r="CM110" s="56"/>
      <c r="CN110" s="58">
        <v>1</v>
      </c>
      <c r="CO110" s="58">
        <v>1</v>
      </c>
      <c r="CP110" s="105">
        <v>4</v>
      </c>
      <c r="CQ110" s="58">
        <v>1</v>
      </c>
      <c r="CR110" s="57">
        <f t="shared" si="19"/>
        <v>1</v>
      </c>
      <c r="CS110" s="56">
        <f t="shared" si="16"/>
        <v>1</v>
      </c>
      <c r="CT110" s="56">
        <v>3</v>
      </c>
      <c r="CU110" s="56">
        <v>1</v>
      </c>
      <c r="CV110" s="79">
        <f t="shared" si="22"/>
        <v>2</v>
      </c>
      <c r="CW110" s="56">
        <f t="shared" si="23"/>
        <v>2</v>
      </c>
      <c r="CX110" s="87" t="s">
        <v>289</v>
      </c>
      <c r="CY110" s="56" t="s">
        <v>268</v>
      </c>
      <c r="CZ110" s="78" t="e">
        <v>#N/A</v>
      </c>
      <c r="DA110" s="78" t="e">
        <v>#N/A</v>
      </c>
      <c r="DB110" s="78" t="e">
        <v>#N/A</v>
      </c>
      <c r="DC110" s="56" t="e">
        <v>#N/A</v>
      </c>
      <c r="DD110" s="78" t="e">
        <v>#N/A</v>
      </c>
      <c r="DE110" s="78" t="s">
        <v>276</v>
      </c>
      <c r="DF110" s="78" t="s">
        <v>276</v>
      </c>
      <c r="DG110" s="78" t="s">
        <v>276</v>
      </c>
      <c r="DH110" s="78" t="s">
        <v>276</v>
      </c>
      <c r="DI110" s="78" t="s">
        <v>276</v>
      </c>
      <c r="DJ110" s="78" t="s">
        <v>276</v>
      </c>
      <c r="DK110" s="78" t="s">
        <v>276</v>
      </c>
      <c r="DL110" s="78" t="s">
        <v>276</v>
      </c>
      <c r="DM110" s="78" t="s">
        <v>270</v>
      </c>
      <c r="DN110" s="78" t="s">
        <v>276</v>
      </c>
      <c r="DO110" s="78" t="s">
        <v>276</v>
      </c>
      <c r="DP110" s="78" t="s">
        <v>276</v>
      </c>
      <c r="DQ110" s="78" t="s">
        <v>276</v>
      </c>
      <c r="DR110" s="56" t="s">
        <v>268</v>
      </c>
      <c r="DS110" s="56" t="s">
        <v>268</v>
      </c>
      <c r="DT110" s="56" t="s">
        <v>268</v>
      </c>
      <c r="DU110" s="44" t="s">
        <v>268</v>
      </c>
      <c r="DV110" s="44" t="s">
        <v>294</v>
      </c>
      <c r="DW110" s="44" t="s">
        <v>278</v>
      </c>
      <c r="DX110" s="77" t="s">
        <v>278</v>
      </c>
      <c r="DZ110" s="141"/>
      <c r="EB110" s="85"/>
      <c r="EC110" s="72"/>
      <c r="ED110" s="317"/>
      <c r="EE110" s="71"/>
      <c r="EF110" s="70"/>
      <c r="EG110" s="70"/>
      <c r="EH110" s="70"/>
      <c r="EI110" s="70"/>
      <c r="EJ110" s="70"/>
      <c r="EK110" s="70"/>
      <c r="EL110" s="70"/>
      <c r="EM110" s="70"/>
      <c r="EN110" s="69"/>
      <c r="EO110" s="69"/>
      <c r="EP110" s="69"/>
      <c r="EQ110" s="69"/>
      <c r="ER110" s="69"/>
      <c r="ES110" s="69"/>
      <c r="ET110" s="69"/>
      <c r="EU110" s="69"/>
      <c r="EV110" s="307" t="s">
        <v>1</v>
      </c>
      <c r="EW110" s="68"/>
    </row>
    <row r="111" spans="1:153" s="44" customFormat="1" x14ac:dyDescent="0.35">
      <c r="A111" s="44" t="s">
        <v>337</v>
      </c>
      <c r="B111" s="42" t="s">
        <v>1026</v>
      </c>
      <c r="C111" s="42" t="s">
        <v>1027</v>
      </c>
      <c r="D111" s="42"/>
      <c r="E111" s="44" t="s">
        <v>1028</v>
      </c>
      <c r="F111" s="44" t="s">
        <v>1029</v>
      </c>
      <c r="G111" s="44">
        <v>-37.527211999999999</v>
      </c>
      <c r="H111" s="44">
        <v>145.33631500000001</v>
      </c>
      <c r="I111" s="44" t="s">
        <v>278</v>
      </c>
      <c r="J111" s="44" t="s">
        <v>278</v>
      </c>
      <c r="K111" s="44" t="s">
        <v>297</v>
      </c>
      <c r="L111" s="44" t="s">
        <v>265</v>
      </c>
      <c r="M111" s="44" t="s">
        <v>284</v>
      </c>
      <c r="N111" s="78" t="s">
        <v>285</v>
      </c>
      <c r="O111" s="78">
        <v>44000</v>
      </c>
      <c r="P111" s="78" t="s">
        <v>298</v>
      </c>
      <c r="Q111" s="78" t="s">
        <v>270</v>
      </c>
      <c r="R111" s="78"/>
      <c r="S111" s="96"/>
      <c r="T111" s="96"/>
      <c r="U111" s="78"/>
      <c r="V111" s="96"/>
      <c r="W111" s="96"/>
      <c r="X111" s="96"/>
      <c r="Y111" s="78"/>
      <c r="Z111" s="56">
        <f t="shared" si="24"/>
        <v>2</v>
      </c>
      <c r="AA111" s="94"/>
      <c r="AB111" s="94"/>
      <c r="AC111" s="56"/>
      <c r="AD111" s="56"/>
      <c r="AE111" s="56"/>
      <c r="AF111" s="56"/>
      <c r="AG111" s="56">
        <v>2</v>
      </c>
      <c r="AH111" s="56"/>
      <c r="AI111">
        <v>1</v>
      </c>
      <c r="AJ111">
        <v>1</v>
      </c>
      <c r="AK111">
        <v>5</v>
      </c>
      <c r="AL111">
        <v>5</v>
      </c>
      <c r="AM111">
        <f t="shared" si="14"/>
        <v>5</v>
      </c>
      <c r="AN111" s="57" cm="1">
        <f t="array" ref="AN111">IF(OR(AJ111="0",AM111="0"),"",INDEX('[3]Oil Matrix'!$D$6:$H$10,'Master All_TRR_TS'!AM111,'Master All_TRR_TS'!AJ111))</f>
        <v>3</v>
      </c>
      <c r="AO111">
        <f t="shared" si="21"/>
        <v>1</v>
      </c>
      <c r="AP111"/>
      <c r="AQ111" s="56" t="s">
        <v>342</v>
      </c>
      <c r="AR111" s="56">
        <f>MAX(Risk_Assessment6[[#This Row],[2) Oil Leak Condition]:[3b) Oil/water separator and shut off valve]])</f>
        <v>5</v>
      </c>
      <c r="AS111" s="44" t="s">
        <v>269</v>
      </c>
      <c r="AT111" s="44" t="s">
        <v>269</v>
      </c>
      <c r="AU111" s="44" t="s">
        <v>270</v>
      </c>
      <c r="AV111" s="44" t="s">
        <v>269</v>
      </c>
      <c r="AW111" s="44" t="s">
        <v>269</v>
      </c>
      <c r="AX111" s="82" t="s">
        <v>269</v>
      </c>
      <c r="AY111" s="82" t="s">
        <v>269</v>
      </c>
      <c r="AZ111" s="81" t="s">
        <v>269</v>
      </c>
      <c r="BE111" s="81"/>
      <c r="BF111" s="81" t="s">
        <v>276</v>
      </c>
      <c r="BM111" s="56" cm="1">
        <f t="array" ref="BM111">MAX(IF(ISBLANK(AS111:BL111),"",VLOOKUP(AS111:BL111,'[3]Impact Factor'!B:D,2,FALSE)))</f>
        <v>2</v>
      </c>
      <c r="BN111" s="56" cm="1">
        <f t="array" ref="BN111">MAX(IF(ISBLANK(AS111:BL111),"",VLOOKUP(AS111:BL111,'[3]Impact Factor'!B:D,3,FALSE)))</f>
        <v>2</v>
      </c>
      <c r="BO111" s="56">
        <v>4</v>
      </c>
      <c r="BP111" s="56"/>
      <c r="BQ111" s="56"/>
      <c r="BR111" s="56"/>
      <c r="BS111" s="80">
        <v>4</v>
      </c>
      <c r="BT111" s="56" cm="1">
        <f t="array" ref="BT111">IF(SUM(BM111:BS111)=0,"N/A",_xlfn.IFS(AND((SUM(BM111:BN111)&gt;0),(SUM(BO111:BS111)&gt;0)),ROUND((($BM$3*MAX(BM111:BN111))+($BO$3*MAX(BO111:BS111))),0),AND(OR(BM111:BN111=0,ISERROR(BM111:BN111)),(SUM(BO111:BS111)&gt;0)), MAX(BO111:BS111),AND((SUM(BO111:BS111)=0),(SUM(BM111:BN111)&gt;0)),MAX(BM111:BN111)))</f>
        <v>2</v>
      </c>
      <c r="BU111" s="56" t="str" cm="1">
        <f t="array" ref="BU111">IF(OR(AR111="N/A", BT111="N/A"), "", INDEX([3]Methodology!$D$3:$H$7,'Master All_TRR_TS'!AR20,'Master All_TRR_TS'!BT20))</f>
        <v>C</v>
      </c>
      <c r="BV111" s="56" t="s">
        <v>352</v>
      </c>
      <c r="BW111" s="56" t="str">
        <f t="shared" si="20"/>
        <v>No</v>
      </c>
      <c r="BX111" s="56"/>
      <c r="BY111" s="56"/>
      <c r="BZ111" s="56" t="e">
        <f>IF(COUNT(AR111,BT111)=2,(IF(AND(AR111&gt;=3,#REF!&gt;=3),"Y","")),"")</f>
        <v>#REF!</v>
      </c>
      <c r="CA111" s="56"/>
      <c r="CB111" s="56" t="str">
        <f>IF(Risk_Assessment6[[#This Row],[Stockpiles]]="Spoil / Waste", "Y", "")</f>
        <v/>
      </c>
      <c r="CC111" s="56" t="str">
        <f>IF(Risk_Assessment6[[#This Row],[Off-site Drainage Discharge (Y/N)]]="Yes", "Y", "")</f>
        <v/>
      </c>
      <c r="CD111" s="56"/>
      <c r="CE111" s="56"/>
      <c r="CF111" s="56"/>
      <c r="CG111" s="56"/>
      <c r="CH111" s="56"/>
      <c r="CI111" s="56"/>
      <c r="CJ111" s="56"/>
      <c r="CK111" s="56"/>
      <c r="CL111" s="56"/>
      <c r="CM111" s="56"/>
      <c r="CN111" s="58">
        <v>1</v>
      </c>
      <c r="CO111" s="58">
        <v>1</v>
      </c>
      <c r="CP111" s="105">
        <v>2</v>
      </c>
      <c r="CQ111" s="58">
        <v>1</v>
      </c>
      <c r="CR111" s="57">
        <f t="shared" si="19"/>
        <v>1</v>
      </c>
      <c r="CS111" s="56">
        <f t="shared" si="16"/>
        <v>1</v>
      </c>
      <c r="CT111" s="56" t="e">
        <v>#N/A</v>
      </c>
      <c r="CU111" s="56" t="e">
        <v>#N/A</v>
      </c>
      <c r="CV111" s="79" t="e">
        <f t="shared" si="22"/>
        <v>#N/A</v>
      </c>
      <c r="CW111" s="56" t="e">
        <f t="shared" si="23"/>
        <v>#N/A</v>
      </c>
      <c r="CX111" s="78" t="e">
        <v>#N/A</v>
      </c>
      <c r="CY111" s="56" t="s">
        <v>268</v>
      </c>
      <c r="CZ111" s="78" t="e">
        <v>#N/A</v>
      </c>
      <c r="DA111" s="78" t="e">
        <v>#N/A</v>
      </c>
      <c r="DB111" s="78" t="e">
        <v>#N/A</v>
      </c>
      <c r="DC111" s="56" t="e">
        <v>#N/A</v>
      </c>
      <c r="DD111" s="78" t="e">
        <v>#N/A</v>
      </c>
      <c r="DE111" s="78" t="e">
        <v>#N/A</v>
      </c>
      <c r="DF111" s="78" t="e">
        <v>#N/A</v>
      </c>
      <c r="DG111" s="78" t="e">
        <v>#N/A</v>
      </c>
      <c r="DH111" s="78" t="e">
        <v>#N/A</v>
      </c>
      <c r="DI111" s="78" t="e">
        <v>#N/A</v>
      </c>
      <c r="DJ111" s="78" t="e">
        <v>#N/A</v>
      </c>
      <c r="DK111" s="78" t="e">
        <v>#N/A</v>
      </c>
      <c r="DL111" s="78" t="e">
        <v>#N/A</v>
      </c>
      <c r="DM111" s="78" t="e">
        <v>#N/A</v>
      </c>
      <c r="DN111" s="78" t="e">
        <v>#N/A</v>
      </c>
      <c r="DO111" s="78" t="e">
        <v>#N/A</v>
      </c>
      <c r="DP111" s="78" t="e">
        <v>#N/A</v>
      </c>
      <c r="DQ111" s="78" t="e">
        <v>#N/A</v>
      </c>
      <c r="DR111" s="56"/>
      <c r="DS111" s="56"/>
      <c r="DT111" s="56"/>
      <c r="DU111" s="44" t="s">
        <v>268</v>
      </c>
      <c r="DV111" s="44" t="s">
        <v>424</v>
      </c>
      <c r="DW111" s="44" t="s">
        <v>278</v>
      </c>
      <c r="DX111" s="77" t="s">
        <v>278</v>
      </c>
      <c r="DZ111" s="141"/>
      <c r="EB111" s="85"/>
      <c r="EC111" s="72"/>
      <c r="ED111" s="317"/>
      <c r="EE111" s="71"/>
      <c r="EF111" s="70"/>
      <c r="EG111" s="70"/>
      <c r="EH111" s="70"/>
      <c r="EI111" s="70"/>
      <c r="EJ111" s="70"/>
      <c r="EK111" s="70"/>
      <c r="EL111" s="70"/>
      <c r="EM111" s="70"/>
      <c r="EN111" s="69"/>
      <c r="EO111" s="69"/>
      <c r="EP111" s="69"/>
      <c r="EQ111" s="69"/>
      <c r="ER111" s="69"/>
      <c r="ES111" s="69"/>
      <c r="ET111" s="69"/>
      <c r="EU111" s="69"/>
      <c r="EV111" s="307" t="s">
        <v>1</v>
      </c>
      <c r="EW111" s="68"/>
    </row>
    <row r="112" spans="1:153" s="44" customFormat="1" x14ac:dyDescent="0.35">
      <c r="A112" s="44" t="s">
        <v>374</v>
      </c>
      <c r="B112" s="42" t="s">
        <v>1030</v>
      </c>
      <c r="C112" s="44" t="s">
        <v>1031</v>
      </c>
      <c r="D112" s="44" t="s">
        <v>294</v>
      </c>
      <c r="E112" s="44" t="s">
        <v>1032</v>
      </c>
      <c r="F112" s="44" t="s">
        <v>1033</v>
      </c>
      <c r="G112" s="44">
        <v>-37.514443999999997</v>
      </c>
      <c r="H112" s="44">
        <v>145.316361</v>
      </c>
      <c r="I112" s="44" t="s">
        <v>278</v>
      </c>
      <c r="J112" s="44" t="s">
        <v>278</v>
      </c>
      <c r="K112" s="44" t="s">
        <v>1034</v>
      </c>
      <c r="L112" s="44" t="s">
        <v>265</v>
      </c>
      <c r="M112" s="44" t="s">
        <v>284</v>
      </c>
      <c r="N112" s="78" t="s">
        <v>285</v>
      </c>
      <c r="O112" s="78">
        <v>44000</v>
      </c>
      <c r="P112" s="78" t="s">
        <v>298</v>
      </c>
      <c r="Q112" s="78" t="s">
        <v>270</v>
      </c>
      <c r="R112" s="78"/>
      <c r="S112" s="96"/>
      <c r="T112" s="96"/>
      <c r="U112" s="78"/>
      <c r="V112" s="96"/>
      <c r="W112" s="96"/>
      <c r="X112" s="96"/>
      <c r="Y112" s="78"/>
      <c r="Z112" s="56">
        <f t="shared" si="24"/>
        <v>2</v>
      </c>
      <c r="AA112" s="94">
        <v>2</v>
      </c>
      <c r="AB112" s="94" t="s">
        <v>1035</v>
      </c>
      <c r="AC112" s="56"/>
      <c r="AD112" s="56"/>
      <c r="AE112" s="56"/>
      <c r="AF112" s="56"/>
      <c r="AG112" s="56">
        <v>5</v>
      </c>
      <c r="AH112" s="56"/>
      <c r="AI112">
        <v>2</v>
      </c>
      <c r="AJ112">
        <v>2</v>
      </c>
      <c r="AK112">
        <v>1</v>
      </c>
      <c r="AL112">
        <v>2</v>
      </c>
      <c r="AM112">
        <f t="shared" si="14"/>
        <v>2</v>
      </c>
      <c r="AN112" s="57" cm="1">
        <f t="array" ref="AN112">IF(OR(AJ112="0",AM112="0"),"",INDEX('[3]Oil Matrix'!$D$6:$H$10,'Master All_TRR_TS'!AM112,'Master All_TRR_TS'!AJ112))</f>
        <v>2</v>
      </c>
      <c r="AO112">
        <f t="shared" si="21"/>
        <v>1</v>
      </c>
      <c r="AP112"/>
      <c r="AQ112" s="56" t="s">
        <v>427</v>
      </c>
      <c r="AR112" s="56">
        <f>MAX(Risk_Assessment6[[#This Row],[2) Oil Leak Condition]:[3b) Oil/water separator and shut off valve]])</f>
        <v>2</v>
      </c>
      <c r="AS112" s="44" t="s">
        <v>304</v>
      </c>
      <c r="AT112" s="44" t="s">
        <v>305</v>
      </c>
      <c r="AU112" s="44" t="s">
        <v>270</v>
      </c>
      <c r="AV112" s="44" t="s">
        <v>269</v>
      </c>
      <c r="AW112" s="44" t="s">
        <v>306</v>
      </c>
      <c r="AX112" s="82" t="s">
        <v>288</v>
      </c>
      <c r="AZ112" s="81" t="s">
        <v>269</v>
      </c>
      <c r="BE112" s="81"/>
      <c r="BF112" s="81" t="s">
        <v>276</v>
      </c>
      <c r="BM112" s="56" cm="1">
        <f t="array" ref="BM112">MAX(IF(ISBLANK(AS112:BL112),"",VLOOKUP(AS112:BL112,'[3]Impact Factor'!B:D,2,FALSE)))</f>
        <v>4</v>
      </c>
      <c r="BN112" s="56" cm="1">
        <f t="array" ref="BN112">MAX(IF(ISBLANK(AS112:BL112),"",VLOOKUP(AS112:BL112,'[3]Impact Factor'!B:D,3,FALSE)))</f>
        <v>4</v>
      </c>
      <c r="BO112" s="56">
        <v>5</v>
      </c>
      <c r="BP112" s="56"/>
      <c r="BQ112" s="56"/>
      <c r="BR112" s="56"/>
      <c r="BS112" s="80">
        <v>4</v>
      </c>
      <c r="BT112" s="56" cm="1">
        <f t="array" ref="BT112">IF(SUM(BM112:BS112)=0,"N/A",_xlfn.IFS(AND((SUM(BM112:BN112)&gt;0),(SUM(BO112:BS112)&gt;0)),ROUND((($BM$3*MAX(BM112:BN112))+($BO$3*MAX(BO112:BS112))),0),AND(OR(BM112:BN112=0,ISERROR(BM112:BN112)),(SUM(BO112:BS112)&gt;0)), MAX(BO112:BS112),AND((SUM(BO112:BS112)=0),(SUM(BM112:BN112)&gt;0)),MAX(BM112:BN112)))</f>
        <v>4</v>
      </c>
      <c r="BU112" s="56" t="str" cm="1">
        <f t="array" ref="BU112">IF(OR(AR112="N/A", BT112="N/A"), "", INDEX([3]Methodology!$D$3:$H$7,'Master All_TRR_TS'!AR27,'Master All_TRR_TS'!BT27))</f>
        <v>C</v>
      </c>
      <c r="BV112" s="56" t="s">
        <v>404</v>
      </c>
      <c r="BW112" s="165" t="str">
        <f t="shared" si="20"/>
        <v>No</v>
      </c>
      <c r="BX112" s="56"/>
      <c r="BY112" s="56"/>
      <c r="BZ112" s="56" t="e">
        <f>IF(COUNT(AR112,BT112)=2,(IF(AND(AR112&gt;=3,#REF!&gt;=3),"Y","")),"")</f>
        <v>#REF!</v>
      </c>
      <c r="CA112" s="56"/>
      <c r="CB112" s="56" t="str">
        <f>IF(Risk_Assessment6[[#This Row],[Stockpiles]]="Spoil / Waste", "Y", "")</f>
        <v/>
      </c>
      <c r="CC112" s="56" t="str">
        <f>IF(Risk_Assessment6[[#This Row],[Off-site Drainage Discharge (Y/N)]]="Yes", "Y", "")</f>
        <v/>
      </c>
      <c r="CD112" s="56"/>
      <c r="CE112" s="56"/>
      <c r="CF112" s="56"/>
      <c r="CG112" s="56"/>
      <c r="CH112" s="56"/>
      <c r="CI112" s="56"/>
      <c r="CJ112" s="56"/>
      <c r="CK112" s="56"/>
      <c r="CL112" s="56"/>
      <c r="CM112" s="56"/>
      <c r="CN112" s="58">
        <v>1</v>
      </c>
      <c r="CO112" s="58">
        <v>1</v>
      </c>
      <c r="CP112" s="105">
        <v>2</v>
      </c>
      <c r="CQ112" s="58">
        <v>1</v>
      </c>
      <c r="CR112" s="57">
        <f t="shared" si="19"/>
        <v>1</v>
      </c>
      <c r="CS112" s="56">
        <f t="shared" si="16"/>
        <v>1</v>
      </c>
      <c r="CT112" s="56" t="e">
        <v>#N/A</v>
      </c>
      <c r="CU112" s="56" t="e">
        <v>#N/A</v>
      </c>
      <c r="CV112" s="79" t="e">
        <f t="shared" si="22"/>
        <v>#N/A</v>
      </c>
      <c r="CW112" s="56" t="e">
        <f t="shared" si="23"/>
        <v>#N/A</v>
      </c>
      <c r="CX112" s="78" t="e">
        <v>#N/A</v>
      </c>
      <c r="CY112" s="56" t="s">
        <v>268</v>
      </c>
      <c r="CZ112" s="78" t="e">
        <v>#N/A</v>
      </c>
      <c r="DA112" s="78" t="e">
        <v>#N/A</v>
      </c>
      <c r="DB112" s="78" t="e">
        <v>#N/A</v>
      </c>
      <c r="DC112" s="56" t="e">
        <v>#N/A</v>
      </c>
      <c r="DD112" s="78" t="e">
        <v>#N/A</v>
      </c>
      <c r="DE112" s="78" t="e">
        <v>#N/A</v>
      </c>
      <c r="DF112" s="78" t="e">
        <v>#N/A</v>
      </c>
      <c r="DG112" s="78" t="e">
        <v>#N/A</v>
      </c>
      <c r="DH112" s="78" t="e">
        <v>#N/A</v>
      </c>
      <c r="DI112" s="78" t="e">
        <v>#N/A</v>
      </c>
      <c r="DJ112" s="78" t="e">
        <v>#N/A</v>
      </c>
      <c r="DK112" s="78" t="e">
        <v>#N/A</v>
      </c>
      <c r="DL112" s="78" t="e">
        <v>#N/A</v>
      </c>
      <c r="DM112" s="78" t="e">
        <v>#N/A</v>
      </c>
      <c r="DN112" s="78" t="e">
        <v>#N/A</v>
      </c>
      <c r="DO112" s="78" t="e">
        <v>#N/A</v>
      </c>
      <c r="DP112" s="78" t="e">
        <v>#N/A</v>
      </c>
      <c r="DQ112" s="78" t="e">
        <v>#N/A</v>
      </c>
      <c r="DR112" s="56"/>
      <c r="DS112" s="56"/>
      <c r="DT112" s="56"/>
      <c r="DU112" s="44" t="s">
        <v>268</v>
      </c>
      <c r="DV112" s="44" t="s">
        <v>346</v>
      </c>
      <c r="DW112" s="44" t="s">
        <v>278</v>
      </c>
      <c r="DX112" s="77" t="s">
        <v>278</v>
      </c>
      <c r="DZ112" s="141"/>
      <c r="EB112" s="85"/>
      <c r="EC112" s="72"/>
      <c r="ED112" s="317"/>
      <c r="EE112" s="71"/>
      <c r="EF112" s="70"/>
      <c r="EG112" s="70"/>
      <c r="EH112" s="70"/>
      <c r="EI112" s="70"/>
      <c r="EJ112" s="70"/>
      <c r="EK112" s="70"/>
      <c r="EL112" s="70"/>
      <c r="EM112" s="70"/>
      <c r="EN112" s="69"/>
      <c r="EO112" s="69"/>
      <c r="EP112" s="69"/>
      <c r="EQ112" s="69"/>
      <c r="ER112" s="69"/>
      <c r="ES112" s="69"/>
      <c r="ET112" s="69"/>
      <c r="EU112" s="69"/>
      <c r="EV112" s="307" t="s">
        <v>1</v>
      </c>
      <c r="EW112" s="68"/>
    </row>
    <row r="113" spans="1:153" s="44" customFormat="1" x14ac:dyDescent="0.35">
      <c r="A113" s="44" t="s">
        <v>275</v>
      </c>
      <c r="B113" s="44" t="s">
        <v>1036</v>
      </c>
      <c r="C113" s="42" t="s">
        <v>1037</v>
      </c>
      <c r="D113" s="42"/>
      <c r="E113" s="44" t="s">
        <v>1038</v>
      </c>
      <c r="F113" s="44" t="s">
        <v>269</v>
      </c>
      <c r="G113" s="106">
        <v>-38.258049</v>
      </c>
      <c r="H113" s="44">
        <v>142.382182</v>
      </c>
      <c r="I113" s="44" t="s">
        <v>278</v>
      </c>
      <c r="J113" s="44" t="s">
        <v>278</v>
      </c>
      <c r="K113" s="44" t="s">
        <v>297</v>
      </c>
      <c r="L113" s="44" t="s">
        <v>265</v>
      </c>
      <c r="M113" s="108" t="s">
        <v>356</v>
      </c>
      <c r="N113" s="78" t="s">
        <v>285</v>
      </c>
      <c r="O113" s="78">
        <v>44300</v>
      </c>
      <c r="P113" s="78" t="s">
        <v>286</v>
      </c>
      <c r="Q113" s="78" t="s">
        <v>270</v>
      </c>
      <c r="R113" s="78"/>
      <c r="S113" s="96"/>
      <c r="T113" s="96"/>
      <c r="U113" s="78"/>
      <c r="V113" s="96"/>
      <c r="W113" s="96"/>
      <c r="X113" s="96"/>
      <c r="Y113" s="78"/>
      <c r="Z113" s="56">
        <f t="shared" si="24"/>
        <v>2</v>
      </c>
      <c r="AA113" s="94"/>
      <c r="AB113" s="94"/>
      <c r="AC113" s="56"/>
      <c r="AD113" s="56"/>
      <c r="AE113" s="56"/>
      <c r="AF113" s="56"/>
      <c r="AG113" s="56">
        <v>2</v>
      </c>
      <c r="AH113" s="56"/>
      <c r="AI113">
        <v>1</v>
      </c>
      <c r="AJ113">
        <v>1</v>
      </c>
      <c r="AK113">
        <v>4</v>
      </c>
      <c r="AL113">
        <v>5</v>
      </c>
      <c r="AM113">
        <f t="shared" si="14"/>
        <v>5</v>
      </c>
      <c r="AN113" s="57" cm="1">
        <f t="array" ref="AN113">IF(OR(AJ113="0",AM113="0"),"",INDEX('[3]Oil Matrix'!$D$6:$H$10,'Master All_TRR_TS'!AM113,'Master All_TRR_TS'!AJ113))</f>
        <v>3</v>
      </c>
      <c r="AO113">
        <f t="shared" si="21"/>
        <v>1</v>
      </c>
      <c r="AP113"/>
      <c r="AQ113" s="56" t="s">
        <v>287</v>
      </c>
      <c r="AR113" s="56">
        <f>MAX(Risk_Assessment6[[#This Row],[2) Oil Leak Condition]:[3b) Oil/water separator and shut off valve]])</f>
        <v>5</v>
      </c>
      <c r="AS113" s="44" t="s">
        <v>269</v>
      </c>
      <c r="AT113" s="44" t="s">
        <v>269</v>
      </c>
      <c r="AU113" s="44" t="s">
        <v>270</v>
      </c>
      <c r="AV113" s="44" t="s">
        <v>269</v>
      </c>
      <c r="AW113" s="44" t="s">
        <v>269</v>
      </c>
      <c r="AX113" s="82" t="s">
        <v>269</v>
      </c>
      <c r="AY113" s="44" t="s">
        <v>269</v>
      </c>
      <c r="AZ113" s="81" t="s">
        <v>269</v>
      </c>
      <c r="BA113" s="44" t="s">
        <v>269</v>
      </c>
      <c r="BE113" s="81"/>
      <c r="BF113" s="81" t="s">
        <v>276</v>
      </c>
      <c r="BM113" s="56" cm="1">
        <f t="array" ref="BM113">MAX(IF(ISBLANK(AS113:BL113),"",VLOOKUP(AS113:BL113,'[3]Impact Factor'!B:D,2,FALSE)))</f>
        <v>2</v>
      </c>
      <c r="BN113" s="56" cm="1">
        <f t="array" ref="BN113">MAX(IF(ISBLANK(AS113:BL113),"",VLOOKUP(AS113:BL113,'[3]Impact Factor'!B:D,3,FALSE)))</f>
        <v>2</v>
      </c>
      <c r="BO113" s="56"/>
      <c r="BP113" s="56"/>
      <c r="BQ113" s="56"/>
      <c r="BR113" s="56"/>
      <c r="BS113" s="80"/>
      <c r="BT113" s="56" cm="1">
        <f t="array" ref="BT113">IF(SUM(BM113:BS113)=0,"N/A",_xlfn.IFS(AND((SUM(BM113:BN113)&gt;0),(SUM(BO113:BS113)&gt;0)),ROUND((($BM$3*MAX(BM113:BN113))+($BO$3*MAX(BO113:BS113))),0),AND(OR(BM113:BN113=0,ISERROR(BM113:BN113)),(SUM(BO113:BS113)&gt;0)), MAX(BO113:BS113),AND((SUM(BO113:BS113)=0),(SUM(BM113:BN113)&gt;0)),MAX(BM113:BN113)))</f>
        <v>2</v>
      </c>
      <c r="BU113" s="56" t="str" cm="1">
        <f t="array" ref="BU113">IF(OR(AR113="N/A", BT113="N/A"), "", INDEX([3]Methodology!$D$3:$H$7,'Master All_TRR_TS'!AR211,'Master All_TRR_TS'!BT211))</f>
        <v>C</v>
      </c>
      <c r="BV113" s="56" t="s">
        <v>352</v>
      </c>
      <c r="BW113" s="56" t="str">
        <f t="shared" si="20"/>
        <v>No</v>
      </c>
      <c r="BX113" s="56"/>
      <c r="BY113" s="56"/>
      <c r="BZ113" s="56" t="e">
        <f>IF(COUNT(AR113,BT113)=2,(IF(AND(AR113&gt;=3,#REF!&gt;=3),"Y","")),"")</f>
        <v>#REF!</v>
      </c>
      <c r="CA113" s="56"/>
      <c r="CB113" s="56" t="str">
        <f>IF(Risk_Assessment6[[#This Row],[Stockpiles]]="Spoil / Waste", "Y", "")</f>
        <v/>
      </c>
      <c r="CC113" s="56" t="str">
        <f>IF(Risk_Assessment6[[#This Row],[Off-site Drainage Discharge (Y/N)]]="Yes", "Y", "")</f>
        <v/>
      </c>
      <c r="CD113" s="56"/>
      <c r="CE113" s="56"/>
      <c r="CF113" s="56"/>
      <c r="CG113" s="56"/>
      <c r="CH113" s="56"/>
      <c r="CI113" s="56"/>
      <c r="CJ113" s="56"/>
      <c r="CK113" s="56"/>
      <c r="CL113" s="56"/>
      <c r="CM113" s="56"/>
      <c r="CN113" s="58">
        <v>1</v>
      </c>
      <c r="CO113" s="58">
        <v>1</v>
      </c>
      <c r="CP113" s="58">
        <v>1</v>
      </c>
      <c r="CQ113" s="58">
        <v>1</v>
      </c>
      <c r="CR113" s="57">
        <f t="shared" si="19"/>
        <v>1</v>
      </c>
      <c r="CS113" s="56">
        <f t="shared" si="16"/>
        <v>1</v>
      </c>
      <c r="CT113" s="56" t="e">
        <v>#N/A</v>
      </c>
      <c r="CU113" s="56" t="e">
        <v>#N/A</v>
      </c>
      <c r="CV113" s="79" t="e">
        <f t="shared" si="22"/>
        <v>#N/A</v>
      </c>
      <c r="CW113" s="56" t="e">
        <f t="shared" si="23"/>
        <v>#N/A</v>
      </c>
      <c r="CX113" s="78" t="e">
        <v>#N/A</v>
      </c>
      <c r="CY113" s="56" t="s">
        <v>268</v>
      </c>
      <c r="CZ113" s="78" t="e">
        <v>#N/A</v>
      </c>
      <c r="DA113" s="78" t="e">
        <v>#N/A</v>
      </c>
      <c r="DB113" s="78" t="e">
        <v>#N/A</v>
      </c>
      <c r="DC113" s="56" t="e">
        <v>#N/A</v>
      </c>
      <c r="DD113" s="78" t="e">
        <v>#N/A</v>
      </c>
      <c r="DE113" s="78" t="e">
        <v>#N/A</v>
      </c>
      <c r="DF113" s="78" t="e">
        <v>#N/A</v>
      </c>
      <c r="DG113" s="78" t="e">
        <v>#N/A</v>
      </c>
      <c r="DH113" s="78" t="e">
        <v>#N/A</v>
      </c>
      <c r="DI113" s="78" t="e">
        <v>#N/A</v>
      </c>
      <c r="DJ113" s="78" t="e">
        <v>#N/A</v>
      </c>
      <c r="DK113" s="78" t="e">
        <v>#N/A</v>
      </c>
      <c r="DL113" s="78" t="e">
        <v>#N/A</v>
      </c>
      <c r="DM113" s="78" t="e">
        <v>#N/A</v>
      </c>
      <c r="DN113" s="78" t="e">
        <v>#N/A</v>
      </c>
      <c r="DO113" s="78" t="e">
        <v>#N/A</v>
      </c>
      <c r="DP113" s="78" t="e">
        <v>#N/A</v>
      </c>
      <c r="DQ113" s="78" t="e">
        <v>#N/A</v>
      </c>
      <c r="DR113" s="56"/>
      <c r="DS113" s="56"/>
      <c r="DT113" s="56"/>
      <c r="DU113" s="44" t="s">
        <v>268</v>
      </c>
      <c r="DV113" s="44" t="s">
        <v>377</v>
      </c>
      <c r="DW113" s="44" t="s">
        <v>278</v>
      </c>
      <c r="DX113" s="77" t="s">
        <v>278</v>
      </c>
      <c r="DZ113" s="141"/>
      <c r="EB113" s="85"/>
      <c r="EC113" s="72"/>
      <c r="ED113" s="317"/>
      <c r="EE113" s="71"/>
      <c r="EF113" s="70"/>
      <c r="EG113" s="70"/>
      <c r="EH113" s="70"/>
      <c r="EI113" s="70"/>
      <c r="EJ113" s="70"/>
      <c r="EK113" s="70"/>
      <c r="EL113" s="70"/>
      <c r="EM113" s="70"/>
      <c r="EN113" s="69"/>
      <c r="EO113" s="69"/>
      <c r="EP113" s="69"/>
      <c r="EQ113" s="69"/>
      <c r="ER113" s="69"/>
      <c r="ES113" s="69"/>
      <c r="ET113" s="69"/>
      <c r="EU113" s="69"/>
      <c r="EV113" s="307" t="s">
        <v>1</v>
      </c>
      <c r="EW113" s="68"/>
    </row>
    <row r="114" spans="1:153" s="44" customFormat="1" x14ac:dyDescent="0.35">
      <c r="A114" s="44" t="s">
        <v>337</v>
      </c>
      <c r="B114" s="44" t="s">
        <v>1039</v>
      </c>
      <c r="C114" s="44" t="s">
        <v>1040</v>
      </c>
      <c r="E114" s="44" t="s">
        <v>1041</v>
      </c>
      <c r="F114" s="44" t="s">
        <v>269</v>
      </c>
      <c r="G114" s="44">
        <v>-38.292082999999998</v>
      </c>
      <c r="H114" s="44">
        <v>142.36675299999999</v>
      </c>
      <c r="I114" s="44" t="s">
        <v>278</v>
      </c>
      <c r="J114" s="44" t="s">
        <v>278</v>
      </c>
      <c r="K114" s="44" t="s">
        <v>350</v>
      </c>
      <c r="L114" s="44" t="s">
        <v>283</v>
      </c>
      <c r="M114" s="44" t="s">
        <v>1042</v>
      </c>
      <c r="N114" s="78" t="s">
        <v>267</v>
      </c>
      <c r="O114" s="78"/>
      <c r="P114" s="78"/>
      <c r="Q114" s="78" t="s">
        <v>268</v>
      </c>
      <c r="R114" s="78"/>
      <c r="S114" s="96"/>
      <c r="T114" s="96"/>
      <c r="U114" s="78"/>
      <c r="V114" s="96"/>
      <c r="W114" s="96"/>
      <c r="X114" s="96"/>
      <c r="Y114" s="78"/>
      <c r="Z114" s="56">
        <f t="shared" si="24"/>
        <v>1</v>
      </c>
      <c r="AA114" s="94"/>
      <c r="AB114" s="94"/>
      <c r="AC114" s="56"/>
      <c r="AD114" s="56"/>
      <c r="AE114" s="56"/>
      <c r="AF114" s="56"/>
      <c r="AG114" s="56">
        <v>2</v>
      </c>
      <c r="AH114" s="56"/>
      <c r="AI114">
        <v>5</v>
      </c>
      <c r="AJ114">
        <v>3</v>
      </c>
      <c r="AK114">
        <v>4</v>
      </c>
      <c r="AL114">
        <v>5</v>
      </c>
      <c r="AM114">
        <f t="shared" si="14"/>
        <v>5</v>
      </c>
      <c r="AN114" s="57" cm="1">
        <f t="array" ref="AN114">IF(OR(AJ114="0",AM114="0"),"",INDEX('[3]Oil Matrix'!$D$6:$H$10,'Master All_TRR_TS'!AM114,'Master All_TRR_TS'!AJ114))</f>
        <v>4</v>
      </c>
      <c r="AO114">
        <f t="shared" si="21"/>
        <v>1</v>
      </c>
      <c r="AP114"/>
      <c r="AQ114" s="56"/>
      <c r="AR114" s="56">
        <f>MAX(Risk_Assessment6[[#This Row],[2) Oil Leak Condition]:[3b) Oil/water separator and shut off valve]])</f>
        <v>5</v>
      </c>
      <c r="AS114" s="44" t="s">
        <v>269</v>
      </c>
      <c r="AX114" s="82"/>
      <c r="AZ114" s="81"/>
      <c r="BE114" s="81"/>
      <c r="BF114" s="81" t="s">
        <v>270</v>
      </c>
      <c r="BM114" s="56" cm="1">
        <f t="array" ref="BM114">MAX(IF(ISBLANK(AS114:BL114),"",VLOOKUP(AS114:BL114,'[3]Impact Factor'!B:D,2,FALSE)))</f>
        <v>2</v>
      </c>
      <c r="BN114" s="56" cm="1">
        <f t="array" ref="BN114">MAX(IF(ISBLANK(AS114:BL114),"",VLOOKUP(AS114:BL114,'[3]Impact Factor'!B:D,3,FALSE)))</f>
        <v>2</v>
      </c>
      <c r="BO114" s="56"/>
      <c r="BP114" s="56"/>
      <c r="BQ114" s="56"/>
      <c r="BR114" s="56"/>
      <c r="BS114" s="80"/>
      <c r="BT114" s="56" cm="1">
        <f t="array" ref="BT114">IF(SUM(BM114:BS114)=0,"N/A",_xlfn.IFS(AND((SUM(BM114:BN114)&gt;0),(SUM(BO114:BS114)&gt;0)),ROUND((($BM$3*MAX(BM114:BN114))+($BO$3*MAX(BO114:BS114))),0),AND(OR(BM114:BN114=0,ISERROR(BM114:BN114)),(SUM(BO114:BS114)&gt;0)), MAX(BO114:BS114),AND((SUM(BO114:BS114)=0),(SUM(BM114:BN114)&gt;0)),MAX(BM114:BN114)))</f>
        <v>2</v>
      </c>
      <c r="BU114" s="56" t="str" cm="1">
        <f t="array" ref="BU114">IF(OR(AR114="N/A", BT114="N/A"), "", INDEX([3]Methodology!$D$3:$H$7,'Master All_TRR_TS'!AR255,'Master All_TRR_TS'!BT255))</f>
        <v>B</v>
      </c>
      <c r="BV114" s="56" t="s">
        <v>271</v>
      </c>
      <c r="BW114" s="56" t="str">
        <f t="shared" si="20"/>
        <v>No</v>
      </c>
      <c r="BX114" s="56"/>
      <c r="BY114" s="56"/>
      <c r="BZ114" s="56" t="e">
        <f>IF(COUNT(AR114,BT114)=2,(IF(AND(AR114&gt;=3,#REF!&gt;=3),"Y","")),"")</f>
        <v>#REF!</v>
      </c>
      <c r="CA114" s="56"/>
      <c r="CB114" s="56" t="str">
        <f>IF(Risk_Assessment6[[#This Row],[Stockpiles]]="Spoil / Waste", "Y", "")</f>
        <v/>
      </c>
      <c r="CC114" s="56" t="str">
        <f>IF(Risk_Assessment6[[#This Row],[Off-site Drainage Discharge (Y/N)]]="Yes", "Y", "")</f>
        <v/>
      </c>
      <c r="CD114" s="56"/>
      <c r="CE114" s="56"/>
      <c r="CF114" s="56"/>
      <c r="CG114" s="56"/>
      <c r="CH114" s="56"/>
      <c r="CI114" s="56"/>
      <c r="CJ114" s="56"/>
      <c r="CK114" s="56"/>
      <c r="CL114" s="56"/>
      <c r="CM114" s="56"/>
      <c r="CN114" s="58">
        <v>1</v>
      </c>
      <c r="CO114" s="58">
        <v>1</v>
      </c>
      <c r="CP114" s="58">
        <v>1</v>
      </c>
      <c r="CQ114" s="58">
        <v>1</v>
      </c>
      <c r="CR114" s="57">
        <f t="shared" si="19"/>
        <v>1</v>
      </c>
      <c r="CS114" s="56">
        <f t="shared" si="16"/>
        <v>1</v>
      </c>
      <c r="CT114" s="56" t="e">
        <v>#N/A</v>
      </c>
      <c r="CU114" s="56" t="e">
        <v>#N/A</v>
      </c>
      <c r="CV114" s="79" t="e">
        <f t="shared" si="22"/>
        <v>#N/A</v>
      </c>
      <c r="CW114" s="56" t="e">
        <f t="shared" si="23"/>
        <v>#N/A</v>
      </c>
      <c r="CX114" s="78" t="e">
        <v>#N/A</v>
      </c>
      <c r="CY114" s="56" t="s">
        <v>268</v>
      </c>
      <c r="CZ114" s="78" t="e">
        <v>#N/A</v>
      </c>
      <c r="DA114" s="78" t="e">
        <v>#N/A</v>
      </c>
      <c r="DB114" s="78" t="e">
        <v>#N/A</v>
      </c>
      <c r="DC114" s="56" t="e">
        <v>#N/A</v>
      </c>
      <c r="DD114" s="78" t="e">
        <v>#N/A</v>
      </c>
      <c r="DE114" s="78" t="e">
        <v>#N/A</v>
      </c>
      <c r="DF114" s="78" t="e">
        <v>#N/A</v>
      </c>
      <c r="DG114" s="78" t="e">
        <v>#N/A</v>
      </c>
      <c r="DH114" s="78" t="e">
        <v>#N/A</v>
      </c>
      <c r="DI114" s="78" t="e">
        <v>#N/A</v>
      </c>
      <c r="DJ114" s="78" t="e">
        <v>#N/A</v>
      </c>
      <c r="DK114" s="78" t="e">
        <v>#N/A</v>
      </c>
      <c r="DL114" s="78" t="e">
        <v>#N/A</v>
      </c>
      <c r="DM114" s="78" t="e">
        <v>#N/A</v>
      </c>
      <c r="DN114" s="78" t="e">
        <v>#N/A</v>
      </c>
      <c r="DO114" s="78" t="e">
        <v>#N/A</v>
      </c>
      <c r="DP114" s="78" t="e">
        <v>#N/A</v>
      </c>
      <c r="DQ114" s="78" t="e">
        <v>#N/A</v>
      </c>
      <c r="DR114" s="56"/>
      <c r="DS114" s="56"/>
      <c r="DT114" s="56"/>
      <c r="DU114" s="44" t="s">
        <v>268</v>
      </c>
      <c r="DV114" s="44" t="s">
        <v>424</v>
      </c>
      <c r="DW114" s="44" t="s">
        <v>278</v>
      </c>
      <c r="DX114" s="77" t="s">
        <v>278</v>
      </c>
      <c r="DZ114" s="141"/>
      <c r="EB114" s="85"/>
      <c r="EC114" s="72"/>
      <c r="ED114" s="317"/>
      <c r="EE114" s="71"/>
      <c r="EF114" s="70"/>
      <c r="EG114" s="70"/>
      <c r="EH114" s="70"/>
      <c r="EI114" s="70"/>
      <c r="EJ114" s="70"/>
      <c r="EK114" s="70"/>
      <c r="EL114" s="70"/>
      <c r="EM114" s="70"/>
      <c r="EN114" s="69"/>
      <c r="EO114" s="69"/>
      <c r="EP114" s="69"/>
      <c r="EQ114" s="69"/>
      <c r="ER114" s="69"/>
      <c r="ES114" s="69"/>
      <c r="ET114" s="69"/>
      <c r="EU114" s="69"/>
      <c r="EV114" s="307" t="s">
        <v>1</v>
      </c>
      <c r="EW114" s="68"/>
    </row>
    <row r="115" spans="1:153" s="44" customFormat="1" x14ac:dyDescent="0.35">
      <c r="A115" s="44" t="s">
        <v>275</v>
      </c>
      <c r="B115" s="42" t="s">
        <v>1043</v>
      </c>
      <c r="C115" s="42" t="s">
        <v>1044</v>
      </c>
      <c r="D115" s="42"/>
      <c r="E115" s="44" t="s">
        <v>1045</v>
      </c>
      <c r="F115" s="44" t="s">
        <v>269</v>
      </c>
      <c r="G115" s="44">
        <v>-37.255056000000003</v>
      </c>
      <c r="H115" s="44">
        <v>144.43730600000001</v>
      </c>
      <c r="I115" s="44" t="s">
        <v>278</v>
      </c>
      <c r="J115" s="44" t="s">
        <v>278</v>
      </c>
      <c r="K115" s="82" t="s">
        <v>282</v>
      </c>
      <c r="L115" s="82" t="s">
        <v>283</v>
      </c>
      <c r="M115" s="44" t="s">
        <v>284</v>
      </c>
      <c r="N115" s="78" t="s">
        <v>285</v>
      </c>
      <c r="O115" s="78">
        <v>44152</v>
      </c>
      <c r="P115" s="78" t="s">
        <v>286</v>
      </c>
      <c r="Q115" s="78" t="s">
        <v>270</v>
      </c>
      <c r="R115" s="78"/>
      <c r="S115" s="96"/>
      <c r="T115" s="96"/>
      <c r="U115" s="78"/>
      <c r="V115" s="96"/>
      <c r="W115" s="96"/>
      <c r="X115" s="96"/>
      <c r="Y115" s="78"/>
      <c r="Z115" s="56">
        <f t="shared" si="24"/>
        <v>2</v>
      </c>
      <c r="AA115" s="94"/>
      <c r="AB115" s="94"/>
      <c r="AC115" s="56"/>
      <c r="AD115" s="56"/>
      <c r="AE115" s="56"/>
      <c r="AF115" s="56"/>
      <c r="AG115" s="56">
        <v>2</v>
      </c>
      <c r="AH115" s="56"/>
      <c r="AI115" t="s">
        <v>351</v>
      </c>
      <c r="AJ115">
        <v>2</v>
      </c>
      <c r="AK115">
        <v>4</v>
      </c>
      <c r="AL115">
        <v>5</v>
      </c>
      <c r="AM115">
        <f t="shared" si="14"/>
        <v>5</v>
      </c>
      <c r="AN115" s="57" cm="1">
        <f t="array" ref="AN115">IF(OR(AJ115="0",AM115="0"),"",INDEX('[3]Oil Matrix'!$D$6:$H$10,'Master All_TRR_TS'!AM115,'Master All_TRR_TS'!AJ115))</f>
        <v>3</v>
      </c>
      <c r="AO115">
        <f t="shared" si="21"/>
        <v>1</v>
      </c>
      <c r="AP115"/>
      <c r="AQ115" s="56" t="s">
        <v>287</v>
      </c>
      <c r="AR115" s="56">
        <f>MAX(Risk_Assessment6[[#This Row],[2) Oil Leak Condition]:[3b) Oil/water separator and shut off valve]])</f>
        <v>5</v>
      </c>
      <c r="AS115" s="44" t="s">
        <v>269</v>
      </c>
      <c r="AT115" s="82" t="s">
        <v>269</v>
      </c>
      <c r="AU115" s="82" t="s">
        <v>270</v>
      </c>
      <c r="AV115" s="82" t="s">
        <v>269</v>
      </c>
      <c r="AW115" s="82" t="s">
        <v>269</v>
      </c>
      <c r="AX115" s="82" t="s">
        <v>269</v>
      </c>
      <c r="AY115" s="44" t="s">
        <v>269</v>
      </c>
      <c r="AZ115" s="81" t="s">
        <v>269</v>
      </c>
      <c r="BA115" s="82"/>
      <c r="BB115" s="82"/>
      <c r="BC115" s="82"/>
      <c r="BD115" s="82"/>
      <c r="BE115" s="81"/>
      <c r="BF115" s="81" t="s">
        <v>276</v>
      </c>
      <c r="BG115" s="82"/>
      <c r="BH115" s="82"/>
      <c r="BI115" s="82"/>
      <c r="BJ115" s="82"/>
      <c r="BK115" s="82"/>
      <c r="BL115" s="82"/>
      <c r="BM115" s="56" cm="1">
        <f t="array" ref="BM115">MAX(IF(ISBLANK(AS115:BL115),"",VLOOKUP(AS115:BL115,'[3]Impact Factor'!B:D,2,FALSE)))</f>
        <v>2</v>
      </c>
      <c r="BN115" s="56" cm="1">
        <f t="array" ref="BN115">MAX(IF(ISBLANK(AS115:BL115),"",VLOOKUP(AS115:BL115,'[3]Impact Factor'!B:D,3,FALSE)))</f>
        <v>2</v>
      </c>
      <c r="BO115" s="56">
        <v>3</v>
      </c>
      <c r="BP115" s="56"/>
      <c r="BQ115" s="56"/>
      <c r="BR115" s="56"/>
      <c r="BS115" s="80">
        <v>1</v>
      </c>
      <c r="BT115" s="56" cm="1">
        <f t="array" ref="BT115">IF(SUM(BM115:BS115)=0,"N/A",_xlfn.IFS(AND((SUM(BM115:BN115)&gt;0),(SUM(BO115:BS115)&gt;0)),ROUND((($BM$3*MAX(BM115:BN115))+($BO$3*MAX(BO115:BS115))),0),AND(OR(BM115:BN115=0,ISERROR(BM115:BN115)),(SUM(BO115:BS115)&gt;0)), MAX(BO115:BS115),AND((SUM(BO115:BS115)=0),(SUM(BM115:BN115)&gt;0)),MAX(BM115:BN115)))</f>
        <v>2</v>
      </c>
      <c r="BU115" s="56" t="str" cm="1">
        <f t="array" ref="BU115">IF(OR(AR115="N/A", BT115="N/A"), "", INDEX([3]Methodology!$D$3:$H$7,'Master All_TRR_TS'!AR192,'Master All_TRR_TS'!BT192))</f>
        <v>C</v>
      </c>
      <c r="BV115" s="56" t="s">
        <v>352</v>
      </c>
      <c r="BW115" s="56" t="str">
        <f t="shared" si="20"/>
        <v>No</v>
      </c>
      <c r="BX115" s="56"/>
      <c r="BY115" s="56"/>
      <c r="BZ115" s="56" t="e">
        <f>IF(COUNT(AR115,BT115)=2,(IF(AND(AR115&gt;=3,#REF!&gt;=3),"Y","")),"")</f>
        <v>#REF!</v>
      </c>
      <c r="CA115" s="56"/>
      <c r="CB115" s="56" t="str">
        <f>IF(Risk_Assessment6[[#This Row],[Stockpiles]]="Spoil / Waste", "Y", "")</f>
        <v/>
      </c>
      <c r="CC115" s="56" t="str">
        <f>IF(Risk_Assessment6[[#This Row],[Off-site Drainage Discharge (Y/N)]]="Yes", "Y", "")</f>
        <v/>
      </c>
      <c r="CD115" s="56"/>
      <c r="CE115" s="56"/>
      <c r="CF115" s="56"/>
      <c r="CG115" s="56"/>
      <c r="CH115" s="56"/>
      <c r="CI115" s="56"/>
      <c r="CJ115" s="56"/>
      <c r="CK115" s="56"/>
      <c r="CL115" s="56"/>
      <c r="CM115" s="56"/>
      <c r="CN115" s="105">
        <v>3</v>
      </c>
      <c r="CO115" s="105">
        <v>1</v>
      </c>
      <c r="CP115" s="105">
        <v>4</v>
      </c>
      <c r="CQ115" s="104">
        <v>4</v>
      </c>
      <c r="CR115" s="57">
        <f t="shared" si="19"/>
        <v>1</v>
      </c>
      <c r="CS115" s="56">
        <f t="shared" si="16"/>
        <v>1</v>
      </c>
      <c r="CT115" s="56" t="e">
        <v>#N/A</v>
      </c>
      <c r="CU115" s="56" t="e">
        <v>#N/A</v>
      </c>
      <c r="CV115" s="79" t="e">
        <f t="shared" si="22"/>
        <v>#N/A</v>
      </c>
      <c r="CW115" s="56" t="e">
        <f t="shared" si="23"/>
        <v>#N/A</v>
      </c>
      <c r="CX115" s="78" t="e">
        <v>#N/A</v>
      </c>
      <c r="CY115" s="56" t="s">
        <v>268</v>
      </c>
      <c r="CZ115" s="78" t="e">
        <v>#N/A</v>
      </c>
      <c r="DA115" s="78" t="e">
        <v>#N/A</v>
      </c>
      <c r="DB115" s="78" t="e">
        <v>#N/A</v>
      </c>
      <c r="DC115" s="56" t="e">
        <v>#N/A</v>
      </c>
      <c r="DD115" s="78" t="e">
        <v>#N/A</v>
      </c>
      <c r="DE115" s="78" t="e">
        <v>#N/A</v>
      </c>
      <c r="DF115" s="78" t="e">
        <v>#N/A</v>
      </c>
      <c r="DG115" s="78" t="e">
        <v>#N/A</v>
      </c>
      <c r="DH115" s="78" t="e">
        <v>#N/A</v>
      </c>
      <c r="DI115" s="78" t="e">
        <v>#N/A</v>
      </c>
      <c r="DJ115" s="78" t="e">
        <v>#N/A</v>
      </c>
      <c r="DK115" s="78" t="e">
        <v>#N/A</v>
      </c>
      <c r="DL115" s="78" t="e">
        <v>#N/A</v>
      </c>
      <c r="DM115" s="78" t="e">
        <v>#N/A</v>
      </c>
      <c r="DN115" s="78" t="e">
        <v>#N/A</v>
      </c>
      <c r="DO115" s="78" t="e">
        <v>#N/A</v>
      </c>
      <c r="DP115" s="78" t="e">
        <v>#N/A</v>
      </c>
      <c r="DQ115" s="78" t="e">
        <v>#N/A</v>
      </c>
      <c r="DR115" s="56"/>
      <c r="DS115" s="56"/>
      <c r="DT115" s="56"/>
      <c r="DU115" s="44" t="s">
        <v>268</v>
      </c>
      <c r="DV115" s="44" t="s">
        <v>424</v>
      </c>
      <c r="DW115" s="44" t="s">
        <v>278</v>
      </c>
      <c r="DX115" s="77" t="s">
        <v>278</v>
      </c>
      <c r="DZ115" s="141"/>
      <c r="EB115" s="85"/>
      <c r="EC115" s="72"/>
      <c r="ED115" s="317"/>
      <c r="EE115" s="71"/>
      <c r="EF115" s="70"/>
      <c r="EG115" s="70"/>
      <c r="EH115" s="70"/>
      <c r="EI115" s="70"/>
      <c r="EJ115" s="70"/>
      <c r="EK115" s="70"/>
      <c r="EL115" s="70"/>
      <c r="EM115" s="70"/>
      <c r="EN115" s="69"/>
      <c r="EO115" s="69"/>
      <c r="EP115" s="69"/>
      <c r="EQ115" s="69"/>
      <c r="ER115" s="69"/>
      <c r="ES115" s="69"/>
      <c r="ET115" s="69"/>
      <c r="EU115" s="69"/>
      <c r="EV115" s="307" t="s">
        <v>1</v>
      </c>
      <c r="EW115" s="68"/>
    </row>
    <row r="116" spans="1:153" s="44" customFormat="1" x14ac:dyDescent="0.35">
      <c r="A116" s="44" t="s">
        <v>275</v>
      </c>
      <c r="B116" s="44" t="s">
        <v>1046</v>
      </c>
      <c r="C116" s="42" t="s">
        <v>1047</v>
      </c>
      <c r="D116" s="42"/>
      <c r="E116" s="44" t="s">
        <v>1048</v>
      </c>
      <c r="F116" s="44" t="s">
        <v>269</v>
      </c>
      <c r="G116" s="106">
        <v>-37.303662000000003</v>
      </c>
      <c r="H116" s="44">
        <v>144.736974</v>
      </c>
      <c r="I116" s="44" t="s">
        <v>278</v>
      </c>
      <c r="J116" s="44" t="s">
        <v>278</v>
      </c>
      <c r="K116" s="44" t="s">
        <v>297</v>
      </c>
      <c r="L116" s="44" t="s">
        <v>265</v>
      </c>
      <c r="M116" s="112">
        <v>44342</v>
      </c>
      <c r="N116" s="78" t="s">
        <v>285</v>
      </c>
      <c r="O116" s="78">
        <v>44342</v>
      </c>
      <c r="P116" s="78" t="s">
        <v>286</v>
      </c>
      <c r="Q116" s="78" t="s">
        <v>270</v>
      </c>
      <c r="R116" s="78"/>
      <c r="S116" s="96"/>
      <c r="T116" s="96"/>
      <c r="U116" s="78"/>
      <c r="V116" s="96"/>
      <c r="W116" s="96"/>
      <c r="X116" s="96"/>
      <c r="Y116" s="78"/>
      <c r="Z116" s="56">
        <f t="shared" si="24"/>
        <v>2</v>
      </c>
      <c r="AA116" s="94"/>
      <c r="AB116" s="94"/>
      <c r="AC116" s="56"/>
      <c r="AD116" s="56"/>
      <c r="AE116" s="56"/>
      <c r="AF116" s="56"/>
      <c r="AG116" s="56">
        <v>2</v>
      </c>
      <c r="AH116" s="56"/>
      <c r="AI116" t="s">
        <v>276</v>
      </c>
      <c r="AJ116">
        <v>1</v>
      </c>
      <c r="AK116">
        <v>4</v>
      </c>
      <c r="AL116">
        <v>5</v>
      </c>
      <c r="AM116">
        <f t="shared" si="14"/>
        <v>5</v>
      </c>
      <c r="AN116" s="57" cm="1">
        <f t="array" ref="AN116">IF(OR(AJ116="0",AM116="0"),"",INDEX('[3]Oil Matrix'!$D$6:$H$10,'Master All_TRR_TS'!AM116,'Master All_TRR_TS'!AJ116))</f>
        <v>3</v>
      </c>
      <c r="AO116">
        <f t="shared" si="21"/>
        <v>4</v>
      </c>
      <c r="AP116"/>
      <c r="AQ116" s="56"/>
      <c r="AR116" s="56">
        <f>MAX(Risk_Assessment6[[#This Row],[2) Oil Leak Condition]:[3b) Oil/water separator and shut off valve]])</f>
        <v>5</v>
      </c>
      <c r="AS116" s="44" t="s">
        <v>269</v>
      </c>
      <c r="AT116" s="44" t="s">
        <v>269</v>
      </c>
      <c r="AU116" s="44" t="s">
        <v>270</v>
      </c>
      <c r="AV116" s="44" t="s">
        <v>269</v>
      </c>
      <c r="AW116" s="44" t="s">
        <v>269</v>
      </c>
      <c r="AX116" s="82" t="s">
        <v>269</v>
      </c>
      <c r="AY116" s="44" t="s">
        <v>269</v>
      </c>
      <c r="AZ116" s="81" t="s">
        <v>269</v>
      </c>
      <c r="BA116" s="44" t="s">
        <v>269</v>
      </c>
      <c r="BE116" s="81"/>
      <c r="BF116" s="81" t="s">
        <v>276</v>
      </c>
      <c r="BM116" s="56" cm="1">
        <f t="array" ref="BM116">MAX(IF(ISBLANK(AS116:BL116),"",VLOOKUP(AS116:BL116,'[3]Impact Factor'!B:D,2,FALSE)))</f>
        <v>2</v>
      </c>
      <c r="BN116" s="56" cm="1">
        <f t="array" ref="BN116">MAX(IF(ISBLANK(AS116:BL116),"",VLOOKUP(AS116:BL116,'[3]Impact Factor'!B:D,3,FALSE)))</f>
        <v>2</v>
      </c>
      <c r="BO116" s="56"/>
      <c r="BP116" s="56"/>
      <c r="BQ116" s="56"/>
      <c r="BR116" s="56"/>
      <c r="BS116" s="80"/>
      <c r="BT116" s="56" cm="1">
        <f t="array" ref="BT116">IF(SUM(BM116:BS116)=0,"N/A",_xlfn.IFS(AND((SUM(BM116:BN116)&gt;0),(SUM(BO116:BS116)&gt;0)),ROUND((($BM$3*MAX(BM116:BN116))+($BO$3*MAX(BO116:BS116))),0),AND(OR(BM116:BN116=0,ISERROR(BM116:BN116)),(SUM(BO116:BS116)&gt;0)), MAX(BO116:BS116),AND((SUM(BO116:BS116)=0),(SUM(BM116:BN116)&gt;0)),MAX(BM116:BN116)))</f>
        <v>2</v>
      </c>
      <c r="BU116" s="56" t="str" cm="1">
        <f t="array" ref="BU116">IF(OR(AR116="N/A", BT116="N/A"), "", INDEX([3]Methodology!$D$3:$H$7,'Master All_TRR_TS'!AR212,'Master All_TRR_TS'!BT212))</f>
        <v>C</v>
      </c>
      <c r="BV116" s="56" t="s">
        <v>352</v>
      </c>
      <c r="BW116" s="56" t="str">
        <f t="shared" si="20"/>
        <v>No</v>
      </c>
      <c r="BX116" s="56"/>
      <c r="BY116" s="56"/>
      <c r="BZ116" s="56" t="e">
        <f>IF(COUNT(AR116,BT116)=2,(IF(AND(AR116&gt;=3,#REF!&gt;=3),"Y","")),"")</f>
        <v>#REF!</v>
      </c>
      <c r="CA116" s="56"/>
      <c r="CB116" s="56" t="str">
        <f>IF(Risk_Assessment6[[#This Row],[Stockpiles]]="Spoil / Waste", "Y", "")</f>
        <v/>
      </c>
      <c r="CC116" s="56" t="str">
        <f>IF(Risk_Assessment6[[#This Row],[Off-site Drainage Discharge (Y/N)]]="Yes", "Y", "")</f>
        <v/>
      </c>
      <c r="CD116" s="56"/>
      <c r="CE116" s="56"/>
      <c r="CF116" s="56"/>
      <c r="CG116" s="56"/>
      <c r="CH116" s="56"/>
      <c r="CI116" s="56"/>
      <c r="CJ116" s="56"/>
      <c r="CK116" s="56"/>
      <c r="CL116" s="56"/>
      <c r="CM116" s="56"/>
      <c r="CN116" s="56">
        <v>3</v>
      </c>
      <c r="CO116" s="56">
        <v>4</v>
      </c>
      <c r="CP116" s="56">
        <v>2</v>
      </c>
      <c r="CQ116" s="88">
        <v>3</v>
      </c>
      <c r="CR116" s="57">
        <f t="shared" si="19"/>
        <v>4</v>
      </c>
      <c r="CS116" s="56">
        <f t="shared" si="16"/>
        <v>4</v>
      </c>
      <c r="CT116" s="56" t="e">
        <v>#N/A</v>
      </c>
      <c r="CU116" s="56" t="e">
        <v>#N/A</v>
      </c>
      <c r="CV116" s="79" t="e">
        <f t="shared" si="22"/>
        <v>#N/A</v>
      </c>
      <c r="CW116" s="56" t="e">
        <f t="shared" si="23"/>
        <v>#N/A</v>
      </c>
      <c r="CX116" s="78" t="e">
        <v>#N/A</v>
      </c>
      <c r="CY116" s="56" t="s">
        <v>268</v>
      </c>
      <c r="CZ116" s="78" t="e">
        <v>#N/A</v>
      </c>
      <c r="DA116" s="78" t="e">
        <v>#N/A</v>
      </c>
      <c r="DB116" s="78" t="e">
        <v>#N/A</v>
      </c>
      <c r="DC116" s="56" t="e">
        <v>#N/A</v>
      </c>
      <c r="DD116" s="78" t="e">
        <v>#N/A</v>
      </c>
      <c r="DE116" s="78" t="e">
        <v>#N/A</v>
      </c>
      <c r="DF116" s="78" t="e">
        <v>#N/A</v>
      </c>
      <c r="DG116" s="78" t="e">
        <v>#N/A</v>
      </c>
      <c r="DH116" s="78" t="e">
        <v>#N/A</v>
      </c>
      <c r="DI116" s="78" t="e">
        <v>#N/A</v>
      </c>
      <c r="DJ116" s="78" t="e">
        <v>#N/A</v>
      </c>
      <c r="DK116" s="78" t="e">
        <v>#N/A</v>
      </c>
      <c r="DL116" s="78" t="e">
        <v>#N/A</v>
      </c>
      <c r="DM116" s="78" t="e">
        <v>#N/A</v>
      </c>
      <c r="DN116" s="78" t="e">
        <v>#N/A</v>
      </c>
      <c r="DO116" s="78" t="e">
        <v>#N/A</v>
      </c>
      <c r="DP116" s="78" t="e">
        <v>#N/A</v>
      </c>
      <c r="DQ116" s="78" t="e">
        <v>#N/A</v>
      </c>
      <c r="DR116" s="56"/>
      <c r="DS116" s="56"/>
      <c r="DT116" s="56"/>
      <c r="DU116" s="44" t="s">
        <v>268</v>
      </c>
      <c r="DV116" s="44" t="s">
        <v>377</v>
      </c>
      <c r="DW116" s="44" t="s">
        <v>278</v>
      </c>
      <c r="DX116" s="77" t="s">
        <v>278</v>
      </c>
      <c r="DZ116" s="141"/>
      <c r="EB116" s="85"/>
      <c r="EC116" s="72"/>
      <c r="ED116" s="317"/>
      <c r="EE116" s="71"/>
      <c r="EF116" s="70"/>
      <c r="EG116" s="70"/>
      <c r="EH116" s="70"/>
      <c r="EI116" s="70"/>
      <c r="EJ116" s="70"/>
      <c r="EK116" s="70"/>
      <c r="EL116" s="70"/>
      <c r="EM116" s="70"/>
      <c r="EN116" s="69"/>
      <c r="EO116" s="69"/>
      <c r="EP116" s="69"/>
      <c r="EQ116" s="69"/>
      <c r="ER116" s="69"/>
      <c r="ES116" s="69"/>
      <c r="ET116" s="69"/>
      <c r="EU116" s="69"/>
      <c r="EV116" s="307" t="s">
        <v>1</v>
      </c>
      <c r="EW116" s="68"/>
    </row>
    <row r="117" spans="1:153" s="44" customFormat="1" x14ac:dyDescent="0.35">
      <c r="A117" s="44" t="s">
        <v>374</v>
      </c>
      <c r="B117" s="42" t="s">
        <v>1049</v>
      </c>
      <c r="C117" s="44" t="s">
        <v>1050</v>
      </c>
      <c r="D117" s="44" t="s">
        <v>294</v>
      </c>
      <c r="E117" s="44" t="s">
        <v>1051</v>
      </c>
      <c r="F117" s="44" t="s">
        <v>1052</v>
      </c>
      <c r="G117" s="44">
        <v>-38.267412</v>
      </c>
      <c r="H117" s="44">
        <v>145.55646300000001</v>
      </c>
      <c r="I117" s="44" t="s">
        <v>278</v>
      </c>
      <c r="J117" s="44" t="s">
        <v>278</v>
      </c>
      <c r="K117" s="44" t="s">
        <v>297</v>
      </c>
      <c r="L117" s="44" t="s">
        <v>265</v>
      </c>
      <c r="M117" s="44" t="s">
        <v>284</v>
      </c>
      <c r="N117" s="78" t="s">
        <v>285</v>
      </c>
      <c r="O117" s="78">
        <v>44035</v>
      </c>
      <c r="P117" s="78" t="s">
        <v>298</v>
      </c>
      <c r="Q117" s="78" t="s">
        <v>270</v>
      </c>
      <c r="R117" s="78"/>
      <c r="S117" s="96"/>
      <c r="T117" s="96"/>
      <c r="U117" s="78"/>
      <c r="V117" s="96"/>
      <c r="W117" s="96"/>
      <c r="X117" s="96"/>
      <c r="Y117" s="78"/>
      <c r="Z117" s="56">
        <f t="shared" si="24"/>
        <v>2</v>
      </c>
      <c r="AA117" s="94">
        <v>16</v>
      </c>
      <c r="AB117" s="94"/>
      <c r="AC117" s="56"/>
      <c r="AD117" s="56"/>
      <c r="AE117" s="56"/>
      <c r="AF117" s="56"/>
      <c r="AG117" s="56">
        <v>2</v>
      </c>
      <c r="AH117" s="56"/>
      <c r="AI117">
        <v>1</v>
      </c>
      <c r="AJ117">
        <v>1</v>
      </c>
      <c r="AK117">
        <v>1</v>
      </c>
      <c r="AL117">
        <v>2</v>
      </c>
      <c r="AM117">
        <f t="shared" si="14"/>
        <v>2</v>
      </c>
      <c r="AN117" s="57" cm="1">
        <f t="array" ref="AN117">IF(OR(AJ117="0",AM117="0"),"",INDEX('[3]Oil Matrix'!$D$6:$H$10,'Master All_TRR_TS'!AM117,'Master All_TRR_TS'!AJ117))</f>
        <v>1</v>
      </c>
      <c r="AO117">
        <f t="shared" si="21"/>
        <v>1</v>
      </c>
      <c r="AP117"/>
      <c r="AQ117" s="56" t="s">
        <v>427</v>
      </c>
      <c r="AR117" s="56">
        <f>MAX(Risk_Assessment6[[#This Row],[2) Oil Leak Condition]:[3b) Oil/water separator and shut off valve]])</f>
        <v>2</v>
      </c>
      <c r="AS117" s="44" t="s">
        <v>269</v>
      </c>
      <c r="AT117" s="44" t="s">
        <v>305</v>
      </c>
      <c r="AU117" s="44" t="s">
        <v>270</v>
      </c>
      <c r="AV117" s="44" t="s">
        <v>269</v>
      </c>
      <c r="AW117" s="44" t="s">
        <v>269</v>
      </c>
      <c r="AX117" s="82" t="s">
        <v>288</v>
      </c>
      <c r="AY117" s="44" t="s">
        <v>269</v>
      </c>
      <c r="AZ117" s="81" t="s">
        <v>308</v>
      </c>
      <c r="BA117" s="44" t="s">
        <v>269</v>
      </c>
      <c r="BE117" s="81"/>
      <c r="BF117" s="81" t="s">
        <v>276</v>
      </c>
      <c r="BM117" s="56" cm="1">
        <f t="array" ref="BM117">MAX(IF(ISBLANK(AS117:BL117),"",VLOOKUP(AS117:BL117,'[3]Impact Factor'!B:D,2,FALSE)))</f>
        <v>3</v>
      </c>
      <c r="BN117" s="56" cm="1">
        <f t="array" ref="BN117">MAX(IF(ISBLANK(AS117:BL117),"",VLOOKUP(AS117:BL117,'[3]Impact Factor'!B:D,3,FALSE)))</f>
        <v>2</v>
      </c>
      <c r="BO117" s="56">
        <v>2</v>
      </c>
      <c r="BP117" s="56"/>
      <c r="BQ117" s="56"/>
      <c r="BR117" s="56"/>
      <c r="BS117" s="80">
        <v>1</v>
      </c>
      <c r="BT117" s="56" cm="1">
        <f t="array" ref="BT117">IF(SUM(BM117:BS117)=0,"N/A",_xlfn.IFS(AND((SUM(BM117:BN117)&gt;0),(SUM(BO117:BS117)&gt;0)),ROUND((($BM$3*MAX(BM117:BN117))+($BO$3*MAX(BO117:BS117))),0),AND(OR(BM117:BN117=0,ISERROR(BM117:BN117)),(SUM(BO117:BS117)&gt;0)), MAX(BO117:BS117),AND((SUM(BO117:BS117)=0),(SUM(BM117:BN117)&gt;0)),MAX(BM117:BN117)))</f>
        <v>3</v>
      </c>
      <c r="BU117" s="56" t="str" cm="1">
        <f t="array" ref="BU117">IF(OR(AR117="N/A", BT117="N/A"), "", INDEX([3]Methodology!$D$3:$H$7,'Master All_TRR_TS'!AR239,'Master All_TRR_TS'!BT239))</f>
        <v>C</v>
      </c>
      <c r="BV117" s="56" t="s">
        <v>271</v>
      </c>
      <c r="BW117" s="56" t="str">
        <f t="shared" si="20"/>
        <v>No</v>
      </c>
      <c r="BX117" s="56"/>
      <c r="BY117" s="56"/>
      <c r="BZ117" s="56" t="e">
        <f>IF(COUNT(AR117,BT117)=2,(IF(AND(AR117&gt;=3,#REF!&gt;=3),"Y","")),"")</f>
        <v>#REF!</v>
      </c>
      <c r="CA117" s="56"/>
      <c r="CB117" s="56" t="str">
        <f>IF(Risk_Assessment6[[#This Row],[Stockpiles]]="Spoil / Waste", "Y", "")</f>
        <v>Y</v>
      </c>
      <c r="CC117" s="56" t="str">
        <f>IF(Risk_Assessment6[[#This Row],[Off-site Drainage Discharge (Y/N)]]="Yes", "Y", "")</f>
        <v/>
      </c>
      <c r="CD117" s="56"/>
      <c r="CE117" s="56"/>
      <c r="CF117" s="56"/>
      <c r="CG117" s="56"/>
      <c r="CH117" s="56"/>
      <c r="CI117" s="56"/>
      <c r="CJ117" s="56"/>
      <c r="CK117" s="56"/>
      <c r="CL117" s="56"/>
      <c r="CM117" s="56"/>
      <c r="CN117" s="105">
        <v>1</v>
      </c>
      <c r="CO117" s="105">
        <v>1</v>
      </c>
      <c r="CP117" s="105">
        <v>1</v>
      </c>
      <c r="CQ117" s="104">
        <v>3</v>
      </c>
      <c r="CR117" s="57">
        <f t="shared" si="19"/>
        <v>1</v>
      </c>
      <c r="CS117" s="56">
        <f t="shared" si="16"/>
        <v>1</v>
      </c>
      <c r="CT117" s="56" t="e">
        <v>#N/A</v>
      </c>
      <c r="CU117" s="56" t="e">
        <v>#N/A</v>
      </c>
      <c r="CV117" s="79" t="e">
        <f t="shared" si="22"/>
        <v>#N/A</v>
      </c>
      <c r="CW117" s="56" t="e">
        <f t="shared" si="23"/>
        <v>#N/A</v>
      </c>
      <c r="CX117" s="78" t="e">
        <v>#N/A</v>
      </c>
      <c r="CY117" s="56" t="s">
        <v>268</v>
      </c>
      <c r="CZ117" s="78" t="e">
        <v>#N/A</v>
      </c>
      <c r="DA117" s="78" t="e">
        <v>#N/A</v>
      </c>
      <c r="DB117" s="78" t="e">
        <v>#N/A</v>
      </c>
      <c r="DC117" s="56" t="e">
        <v>#N/A</v>
      </c>
      <c r="DD117" s="78" t="e">
        <v>#N/A</v>
      </c>
      <c r="DE117" s="78" t="e">
        <v>#N/A</v>
      </c>
      <c r="DF117" s="78" t="e">
        <v>#N/A</v>
      </c>
      <c r="DG117" s="78" t="e">
        <v>#N/A</v>
      </c>
      <c r="DH117" s="78" t="e">
        <v>#N/A</v>
      </c>
      <c r="DI117" s="78" t="e">
        <v>#N/A</v>
      </c>
      <c r="DJ117" s="78" t="e">
        <v>#N/A</v>
      </c>
      <c r="DK117" s="78" t="e">
        <v>#N/A</v>
      </c>
      <c r="DL117" s="78" t="e">
        <v>#N/A</v>
      </c>
      <c r="DM117" s="78" t="e">
        <v>#N/A</v>
      </c>
      <c r="DN117" s="78" t="e">
        <v>#N/A</v>
      </c>
      <c r="DO117" s="78" t="e">
        <v>#N/A</v>
      </c>
      <c r="DP117" s="78" t="e">
        <v>#N/A</v>
      </c>
      <c r="DQ117" s="78" t="e">
        <v>#N/A</v>
      </c>
      <c r="DR117" s="56"/>
      <c r="DS117" s="56"/>
      <c r="DT117" s="56"/>
      <c r="DU117" s="44" t="s">
        <v>268</v>
      </c>
      <c r="DV117" s="44" t="s">
        <v>377</v>
      </c>
      <c r="DW117" s="44" t="s">
        <v>278</v>
      </c>
      <c r="DX117" s="77" t="s">
        <v>278</v>
      </c>
      <c r="DZ117" s="141"/>
      <c r="EB117" s="85"/>
      <c r="EC117" s="72"/>
      <c r="ED117" s="317"/>
      <c r="EE117" s="71"/>
      <c r="EF117" s="70"/>
      <c r="EG117" s="70"/>
      <c r="EH117" s="70"/>
      <c r="EI117" s="70"/>
      <c r="EJ117" s="70"/>
      <c r="EK117" s="70"/>
      <c r="EL117" s="70"/>
      <c r="EM117" s="70"/>
      <c r="EN117" s="69"/>
      <c r="EO117" s="69"/>
      <c r="EP117" s="69"/>
      <c r="EQ117" s="69"/>
      <c r="ER117" s="69"/>
      <c r="ES117" s="69"/>
      <c r="ET117" s="69"/>
      <c r="EU117" s="69"/>
      <c r="EV117" s="307" t="s">
        <v>1</v>
      </c>
      <c r="EW117" s="68"/>
    </row>
    <row r="118" spans="1:153" s="44" customFormat="1" ht="16" x14ac:dyDescent="0.35">
      <c r="A118" s="44" t="s">
        <v>275</v>
      </c>
      <c r="B118" s="42" t="s">
        <v>1053</v>
      </c>
      <c r="C118" s="42" t="s">
        <v>1054</v>
      </c>
      <c r="D118" s="42"/>
      <c r="E118" s="44" t="s">
        <v>1055</v>
      </c>
      <c r="F118" s="164" t="s">
        <v>1056</v>
      </c>
      <c r="G118" s="44">
        <v>-38.039693999999997</v>
      </c>
      <c r="H118" s="44">
        <v>144.41575</v>
      </c>
      <c r="I118" s="44" t="s">
        <v>278</v>
      </c>
      <c r="J118" s="44" t="s">
        <v>278</v>
      </c>
      <c r="K118" s="44" t="s">
        <v>297</v>
      </c>
      <c r="L118" s="44" t="s">
        <v>265</v>
      </c>
      <c r="M118" s="44" t="s">
        <v>284</v>
      </c>
      <c r="N118" s="78" t="s">
        <v>285</v>
      </c>
      <c r="O118" s="78">
        <v>44151</v>
      </c>
      <c r="P118" s="78" t="s">
        <v>286</v>
      </c>
      <c r="Q118" s="78" t="s">
        <v>270</v>
      </c>
      <c r="R118" s="78"/>
      <c r="S118" s="96"/>
      <c r="T118" s="96"/>
      <c r="U118" s="78"/>
      <c r="V118" s="96"/>
      <c r="W118" s="96"/>
      <c r="X118" s="96"/>
      <c r="Y118" s="78"/>
      <c r="Z118" s="56">
        <f t="shared" si="24"/>
        <v>2</v>
      </c>
      <c r="AA118" s="94"/>
      <c r="AB118" s="94"/>
      <c r="AC118" s="56"/>
      <c r="AD118" s="56"/>
      <c r="AE118" s="56"/>
      <c r="AF118" s="56"/>
      <c r="AG118" s="56">
        <v>2</v>
      </c>
      <c r="AH118" s="56"/>
      <c r="AI118">
        <v>0</v>
      </c>
      <c r="AJ118">
        <v>3</v>
      </c>
      <c r="AK118">
        <v>4</v>
      </c>
      <c r="AL118">
        <v>5</v>
      </c>
      <c r="AM118">
        <f t="shared" si="14"/>
        <v>5</v>
      </c>
      <c r="AN118" s="57" cm="1">
        <f t="array" ref="AN118">IF(OR(AJ118="0",AM118="0"),"",INDEX('[3]Oil Matrix'!$D$6:$H$10,'Master All_TRR_TS'!AM118,'Master All_TRR_TS'!AJ118))</f>
        <v>4</v>
      </c>
      <c r="AO118">
        <f t="shared" si="21"/>
        <v>1</v>
      </c>
      <c r="AP118"/>
      <c r="AQ118" s="56" t="s">
        <v>287</v>
      </c>
      <c r="AR118" s="56">
        <f>MAX(Risk_Assessment6[[#This Row],[2) Oil Leak Condition]:[3b) Oil/water separator and shut off valve]])</f>
        <v>5</v>
      </c>
      <c r="AS118" s="44" t="s">
        <v>269</v>
      </c>
      <c r="AT118" s="44" t="s">
        <v>269</v>
      </c>
      <c r="AU118" s="44" t="s">
        <v>270</v>
      </c>
      <c r="AV118" s="44" t="s">
        <v>269</v>
      </c>
      <c r="AW118" s="44" t="s">
        <v>269</v>
      </c>
      <c r="AX118" s="82" t="s">
        <v>269</v>
      </c>
      <c r="AY118" s="44" t="s">
        <v>269</v>
      </c>
      <c r="AZ118" s="81" t="s">
        <v>269</v>
      </c>
      <c r="BE118" s="81"/>
      <c r="BF118" s="81" t="s">
        <v>276</v>
      </c>
      <c r="BM118" s="56" cm="1">
        <f t="array" ref="BM118">MAX(IF(ISBLANK(AS118:BL118),"",VLOOKUP(AS118:BL118,'[3]Impact Factor'!B:D,2,FALSE)))</f>
        <v>2</v>
      </c>
      <c r="BN118" s="56" cm="1">
        <f t="array" ref="BN118">MAX(IF(ISBLANK(AS118:BL118),"",VLOOKUP(AS118:BL118,'[3]Impact Factor'!B:D,3,FALSE)))</f>
        <v>2</v>
      </c>
      <c r="BO118" s="56">
        <v>3</v>
      </c>
      <c r="BP118" s="56"/>
      <c r="BQ118" s="56"/>
      <c r="BR118" s="56"/>
      <c r="BS118" s="80">
        <v>1</v>
      </c>
      <c r="BT118" s="56" cm="1">
        <f t="array" ref="BT118">IF(SUM(BM118:BS118)=0,"N/A",_xlfn.IFS(AND((SUM(BM118:BN118)&gt;0),(SUM(BO118:BS118)&gt;0)),ROUND((($BM$3*MAX(BM118:BN118))+($BO$3*MAX(BO118:BS118))),0),AND(OR(BM118:BN118=0,ISERROR(BM118:BN118)),(SUM(BO118:BS118)&gt;0)), MAX(BO118:BS118),AND((SUM(BO118:BS118)=0),(SUM(BM118:BN118)&gt;0)),MAX(BM118:BN118)))</f>
        <v>2</v>
      </c>
      <c r="BU118" s="56" t="str" cm="1">
        <f t="array" ref="BU118">IF(OR(AR118="N/A", BT118="N/A"), "", INDEX([3]Methodology!$D$3:$H$7,'Master All_TRR_TS'!AR160,'Master All_TRR_TS'!BT160))</f>
        <v>C</v>
      </c>
      <c r="BV118" s="56" t="s">
        <v>352</v>
      </c>
      <c r="BW118" s="56" t="str">
        <f t="shared" si="20"/>
        <v>No</v>
      </c>
      <c r="BX118" s="56"/>
      <c r="BY118" s="56"/>
      <c r="BZ118" s="56" t="e">
        <f>IF(COUNT(AR118,BT118)=2,(IF(AND(AR118&gt;=3,#REF!&gt;=3),"Y","")),"")</f>
        <v>#REF!</v>
      </c>
      <c r="CA118" s="56"/>
      <c r="CB118" s="56" t="str">
        <f>IF(Risk_Assessment6[[#This Row],[Stockpiles]]="Spoil / Waste", "Y", "")</f>
        <v/>
      </c>
      <c r="CC118" s="56" t="str">
        <f>IF(Risk_Assessment6[[#This Row],[Off-site Drainage Discharge (Y/N)]]="Yes", "Y", "")</f>
        <v/>
      </c>
      <c r="CD118" s="56"/>
      <c r="CE118" s="56"/>
      <c r="CF118" s="56"/>
      <c r="CG118" s="56"/>
      <c r="CH118" s="56"/>
      <c r="CI118" s="56"/>
      <c r="CJ118" s="56"/>
      <c r="CK118" s="56"/>
      <c r="CL118" s="56"/>
      <c r="CM118" s="56"/>
      <c r="CN118" s="105">
        <v>2</v>
      </c>
      <c r="CO118" s="105">
        <v>1</v>
      </c>
      <c r="CP118" s="105">
        <v>5</v>
      </c>
      <c r="CQ118" s="104">
        <v>3</v>
      </c>
      <c r="CR118" s="57">
        <f t="shared" si="19"/>
        <v>1</v>
      </c>
      <c r="CS118" s="56">
        <f t="shared" si="16"/>
        <v>1</v>
      </c>
      <c r="CT118" s="56" t="e">
        <v>#N/A</v>
      </c>
      <c r="CU118" s="56" t="e">
        <v>#N/A</v>
      </c>
      <c r="CV118" s="79" t="e">
        <f t="shared" si="22"/>
        <v>#N/A</v>
      </c>
      <c r="CW118" s="56" t="e">
        <f t="shared" si="23"/>
        <v>#N/A</v>
      </c>
      <c r="CX118" s="78" t="e">
        <v>#N/A</v>
      </c>
      <c r="CY118" s="56" t="s">
        <v>268</v>
      </c>
      <c r="CZ118" s="78" t="e">
        <v>#N/A</v>
      </c>
      <c r="DA118" s="78" t="e">
        <v>#N/A</v>
      </c>
      <c r="DB118" s="78" t="e">
        <v>#N/A</v>
      </c>
      <c r="DC118" s="56" t="e">
        <v>#N/A</v>
      </c>
      <c r="DD118" s="78" t="e">
        <v>#N/A</v>
      </c>
      <c r="DE118" s="78" t="e">
        <v>#N/A</v>
      </c>
      <c r="DF118" s="78" t="e">
        <v>#N/A</v>
      </c>
      <c r="DG118" s="78" t="e">
        <v>#N/A</v>
      </c>
      <c r="DH118" s="78" t="e">
        <v>#N/A</v>
      </c>
      <c r="DI118" s="78" t="e">
        <v>#N/A</v>
      </c>
      <c r="DJ118" s="78" t="e">
        <v>#N/A</v>
      </c>
      <c r="DK118" s="78" t="e">
        <v>#N/A</v>
      </c>
      <c r="DL118" s="78" t="e">
        <v>#N/A</v>
      </c>
      <c r="DM118" s="78" t="e">
        <v>#N/A</v>
      </c>
      <c r="DN118" s="78" t="e">
        <v>#N/A</v>
      </c>
      <c r="DO118" s="78" t="e">
        <v>#N/A</v>
      </c>
      <c r="DP118" s="78" t="e">
        <v>#N/A</v>
      </c>
      <c r="DQ118" s="78" t="e">
        <v>#N/A</v>
      </c>
      <c r="DR118" s="56"/>
      <c r="DS118" s="56"/>
      <c r="DT118" s="56"/>
      <c r="DU118" s="44" t="s">
        <v>268</v>
      </c>
      <c r="DV118" s="44" t="s">
        <v>424</v>
      </c>
      <c r="DW118" s="44" t="s">
        <v>278</v>
      </c>
      <c r="DX118" s="77" t="s">
        <v>278</v>
      </c>
      <c r="DZ118" s="141"/>
      <c r="EB118" s="85"/>
      <c r="EC118" s="72"/>
      <c r="ED118" s="317"/>
      <c r="EE118" s="71"/>
      <c r="EF118" s="70"/>
      <c r="EG118" s="70"/>
      <c r="EH118" s="70"/>
      <c r="EI118" s="70"/>
      <c r="EJ118" s="70"/>
      <c r="EK118" s="70"/>
      <c r="EL118" s="70"/>
      <c r="EM118" s="70"/>
      <c r="EN118" s="69"/>
      <c r="EO118" s="69"/>
      <c r="EP118" s="69"/>
      <c r="EQ118" s="69"/>
      <c r="ER118" s="69"/>
      <c r="ES118" s="69"/>
      <c r="ET118" s="69"/>
      <c r="EU118" s="69"/>
      <c r="EV118" s="307" t="s">
        <v>1</v>
      </c>
      <c r="EW118" s="68"/>
    </row>
    <row r="119" spans="1:153" s="44" customFormat="1" x14ac:dyDescent="0.35">
      <c r="A119" s="44" t="s">
        <v>275</v>
      </c>
      <c r="B119" s="42" t="s">
        <v>1057</v>
      </c>
      <c r="C119" s="42" t="s">
        <v>1058</v>
      </c>
      <c r="D119" s="42"/>
      <c r="E119" s="44" t="s">
        <v>1059</v>
      </c>
      <c r="F119" s="44" t="s">
        <v>269</v>
      </c>
      <c r="G119" s="44">
        <v>-37.827361000000003</v>
      </c>
      <c r="H119" s="44">
        <v>144.78608299999999</v>
      </c>
      <c r="I119" s="44" t="s">
        <v>278</v>
      </c>
      <c r="J119" s="44" t="s">
        <v>278</v>
      </c>
      <c r="K119" s="82" t="s">
        <v>282</v>
      </c>
      <c r="L119" s="82" t="s">
        <v>283</v>
      </c>
      <c r="M119" s="44" t="s">
        <v>284</v>
      </c>
      <c r="N119" s="78" t="s">
        <v>285</v>
      </c>
      <c r="O119" s="78">
        <v>44154</v>
      </c>
      <c r="P119" s="78" t="s">
        <v>286</v>
      </c>
      <c r="Q119" s="78" t="s">
        <v>270</v>
      </c>
      <c r="R119" s="78"/>
      <c r="S119" s="96"/>
      <c r="T119" s="96"/>
      <c r="U119" s="78"/>
      <c r="V119" s="96"/>
      <c r="W119" s="96"/>
      <c r="X119" s="96"/>
      <c r="Y119" s="78"/>
      <c r="Z119" s="56">
        <f t="shared" si="24"/>
        <v>2</v>
      </c>
      <c r="AA119" s="94"/>
      <c r="AB119" s="94"/>
      <c r="AC119" s="56"/>
      <c r="AD119" s="56"/>
      <c r="AE119" s="56"/>
      <c r="AF119" s="56"/>
      <c r="AG119" s="56">
        <v>2</v>
      </c>
      <c r="AH119" s="56"/>
      <c r="AI119">
        <v>6</v>
      </c>
      <c r="AJ119">
        <v>3</v>
      </c>
      <c r="AK119">
        <v>4</v>
      </c>
      <c r="AL119">
        <v>5</v>
      </c>
      <c r="AM119">
        <f t="shared" si="14"/>
        <v>5</v>
      </c>
      <c r="AN119" s="57" cm="1">
        <f t="array" ref="AN119">IF(OR(AJ119="0",AM119="0"),"",INDEX('[3]Oil Matrix'!$D$6:$H$10,'Master All_TRR_TS'!AM119,'Master All_TRR_TS'!AJ119))</f>
        <v>4</v>
      </c>
      <c r="AO119">
        <f t="shared" si="21"/>
        <v>4</v>
      </c>
      <c r="AP119"/>
      <c r="AQ119" s="56" t="s">
        <v>287</v>
      </c>
      <c r="AR119" s="56">
        <f>MAX(Risk_Assessment6[[#This Row],[2) Oil Leak Condition]:[3b) Oil/water separator and shut off valve]])</f>
        <v>5</v>
      </c>
      <c r="AS119" s="44" t="s">
        <v>269</v>
      </c>
      <c r="AT119" s="82" t="s">
        <v>269</v>
      </c>
      <c r="AU119" s="82" t="s">
        <v>270</v>
      </c>
      <c r="AV119" s="82" t="s">
        <v>269</v>
      </c>
      <c r="AW119" s="82" t="s">
        <v>269</v>
      </c>
      <c r="AX119" s="82" t="s">
        <v>269</v>
      </c>
      <c r="AY119" s="44" t="s">
        <v>269</v>
      </c>
      <c r="AZ119" s="81" t="s">
        <v>269</v>
      </c>
      <c r="BA119" s="82" t="s">
        <v>269</v>
      </c>
      <c r="BB119" s="82"/>
      <c r="BC119" s="82"/>
      <c r="BD119" s="82"/>
      <c r="BE119" s="81"/>
      <c r="BF119" s="81" t="s">
        <v>276</v>
      </c>
      <c r="BG119" s="82"/>
      <c r="BH119" s="82"/>
      <c r="BI119" s="82"/>
      <c r="BJ119" s="82"/>
      <c r="BK119" s="82"/>
      <c r="BL119" s="82"/>
      <c r="BM119" s="56" cm="1">
        <f t="array" ref="BM119">MAX(IF(ISBLANK(AS119:BL119),"",VLOOKUP(AS119:BL119,'[3]Impact Factor'!B:D,2,FALSE)))</f>
        <v>2</v>
      </c>
      <c r="BN119" s="56" cm="1">
        <f t="array" ref="BN119">MAX(IF(ISBLANK(AS119:BL119),"",VLOOKUP(AS119:BL119,'[3]Impact Factor'!B:D,3,FALSE)))</f>
        <v>2</v>
      </c>
      <c r="BO119" s="56">
        <v>2</v>
      </c>
      <c r="BP119" s="56"/>
      <c r="BQ119" s="56"/>
      <c r="BR119" s="56"/>
      <c r="BS119" s="80">
        <v>1</v>
      </c>
      <c r="BT119" s="56" cm="1">
        <f t="array" ref="BT119">IF(SUM(BM119:BS119)=0,"N/A",_xlfn.IFS(AND((SUM(BM119:BN119)&gt;0),(SUM(BO119:BS119)&gt;0)),ROUND((($BM$3*MAX(BM119:BN119))+($BO$3*MAX(BO119:BS119))),0),AND(OR(BM119:BN119=0,ISERROR(BM119:BN119)),(SUM(BO119:BS119)&gt;0)), MAX(BO119:BS119),AND((SUM(BO119:BS119)=0),(SUM(BM119:BN119)&gt;0)),MAX(BM119:BN119)))</f>
        <v>2</v>
      </c>
      <c r="BU119" s="56" t="str" cm="1">
        <f t="array" ref="BU119">IF(OR(AR119="N/A", BT119="N/A"), "", INDEX([3]Methodology!$D$3:$H$7,'Master All_TRR_TS'!AR161,'Master All_TRR_TS'!BT161))</f>
        <v>C</v>
      </c>
      <c r="BV119" s="56" t="s">
        <v>352</v>
      </c>
      <c r="BW119" s="56" t="str">
        <f t="shared" si="20"/>
        <v>No</v>
      </c>
      <c r="BX119" s="56"/>
      <c r="BY119" s="56"/>
      <c r="BZ119" s="56" t="e">
        <f>IF(COUNT(AR119,BT119)=2,(IF(AND(AR119&gt;=3,#REF!&gt;=3),"Y","")),"")</f>
        <v>#REF!</v>
      </c>
      <c r="CA119" s="56"/>
      <c r="CB119" s="56" t="str">
        <f>IF(Risk_Assessment6[[#This Row],[Stockpiles]]="Spoil / Waste", "Y", "")</f>
        <v/>
      </c>
      <c r="CC119" s="56" t="str">
        <f>IF(Risk_Assessment6[[#This Row],[Off-site Drainage Discharge (Y/N)]]="Yes", "Y", "")</f>
        <v/>
      </c>
      <c r="CD119" s="56"/>
      <c r="CE119" s="56"/>
      <c r="CF119" s="56"/>
      <c r="CG119" s="56"/>
      <c r="CH119" s="56"/>
      <c r="CI119" s="56"/>
      <c r="CJ119" s="56"/>
      <c r="CK119" s="56"/>
      <c r="CL119" s="56"/>
      <c r="CM119" s="56"/>
      <c r="CN119" s="56">
        <v>3</v>
      </c>
      <c r="CO119" s="56">
        <v>4</v>
      </c>
      <c r="CP119" s="56">
        <v>2</v>
      </c>
      <c r="CQ119" s="88">
        <v>3</v>
      </c>
      <c r="CR119" s="57">
        <f t="shared" si="19"/>
        <v>4</v>
      </c>
      <c r="CS119" s="56">
        <f t="shared" si="16"/>
        <v>4</v>
      </c>
      <c r="CT119" s="56" t="e">
        <v>#N/A</v>
      </c>
      <c r="CU119" s="56" t="e">
        <v>#N/A</v>
      </c>
      <c r="CV119" s="79" t="e">
        <f t="shared" si="22"/>
        <v>#N/A</v>
      </c>
      <c r="CW119" s="56" t="e">
        <f t="shared" si="23"/>
        <v>#N/A</v>
      </c>
      <c r="CX119" s="78" t="e">
        <v>#N/A</v>
      </c>
      <c r="CY119" s="56" t="s">
        <v>268</v>
      </c>
      <c r="CZ119" s="78" t="e">
        <v>#N/A</v>
      </c>
      <c r="DA119" s="78" t="e">
        <v>#N/A</v>
      </c>
      <c r="DB119" s="78" t="e">
        <v>#N/A</v>
      </c>
      <c r="DC119" s="56" t="e">
        <v>#N/A</v>
      </c>
      <c r="DD119" s="78" t="e">
        <v>#N/A</v>
      </c>
      <c r="DE119" s="78" t="e">
        <v>#N/A</v>
      </c>
      <c r="DF119" s="78" t="e">
        <v>#N/A</v>
      </c>
      <c r="DG119" s="78" t="e">
        <v>#N/A</v>
      </c>
      <c r="DH119" s="78" t="e">
        <v>#N/A</v>
      </c>
      <c r="DI119" s="78" t="e">
        <v>#N/A</v>
      </c>
      <c r="DJ119" s="78" t="e">
        <v>#N/A</v>
      </c>
      <c r="DK119" s="78" t="e">
        <v>#N/A</v>
      </c>
      <c r="DL119" s="78" t="e">
        <v>#N/A</v>
      </c>
      <c r="DM119" s="78" t="e">
        <v>#N/A</v>
      </c>
      <c r="DN119" s="78" t="e">
        <v>#N/A</v>
      </c>
      <c r="DO119" s="78" t="e">
        <v>#N/A</v>
      </c>
      <c r="DP119" s="78" t="e">
        <v>#N/A</v>
      </c>
      <c r="DQ119" s="78" t="e">
        <v>#N/A</v>
      </c>
      <c r="DR119" s="56"/>
      <c r="DS119" s="56"/>
      <c r="DT119" s="56"/>
      <c r="DU119" s="44" t="s">
        <v>268</v>
      </c>
      <c r="DV119" s="44" t="s">
        <v>346</v>
      </c>
      <c r="DW119" s="44" t="s">
        <v>278</v>
      </c>
      <c r="DX119" s="77" t="s">
        <v>278</v>
      </c>
      <c r="DZ119" s="141"/>
      <c r="EB119" s="85"/>
      <c r="EC119" s="72"/>
      <c r="ED119" s="317"/>
      <c r="EE119" s="71"/>
      <c r="EF119" s="70"/>
      <c r="EG119" s="70"/>
      <c r="EH119" s="70"/>
      <c r="EI119" s="70"/>
      <c r="EJ119" s="70"/>
      <c r="EK119" s="70"/>
      <c r="EL119" s="70"/>
      <c r="EM119" s="70"/>
      <c r="EN119" s="69"/>
      <c r="EO119" s="69"/>
      <c r="EP119" s="69"/>
      <c r="EQ119" s="69"/>
      <c r="ER119" s="69"/>
      <c r="ES119" s="69"/>
      <c r="ET119" s="69"/>
      <c r="EU119" s="69"/>
      <c r="EV119" s="307" t="s">
        <v>1</v>
      </c>
      <c r="EW119" s="68"/>
    </row>
    <row r="120" spans="1:153" s="44" customFormat="1" x14ac:dyDescent="0.35">
      <c r="A120" s="44" t="s">
        <v>257</v>
      </c>
      <c r="B120" s="42" t="s">
        <v>1060</v>
      </c>
      <c r="C120" s="42" t="s">
        <v>1061</v>
      </c>
      <c r="D120" s="42"/>
      <c r="E120" s="44" t="s">
        <v>1062</v>
      </c>
      <c r="F120" s="44" t="s">
        <v>1063</v>
      </c>
      <c r="G120" s="44">
        <v>-38.473056</v>
      </c>
      <c r="H120" s="44">
        <v>145.95849999999999</v>
      </c>
      <c r="I120" s="44" t="s">
        <v>439</v>
      </c>
      <c r="J120" s="44" t="s">
        <v>263</v>
      </c>
      <c r="K120" s="44" t="s">
        <v>297</v>
      </c>
      <c r="L120" s="44" t="s">
        <v>265</v>
      </c>
      <c r="M120" s="44" t="s">
        <v>440</v>
      </c>
      <c r="N120" s="78" t="s">
        <v>285</v>
      </c>
      <c r="O120" s="78">
        <v>43971</v>
      </c>
      <c r="P120" s="78" t="s">
        <v>1064</v>
      </c>
      <c r="Q120" s="78" t="s">
        <v>270</v>
      </c>
      <c r="R120" s="78"/>
      <c r="S120" s="96"/>
      <c r="T120" s="96"/>
      <c r="U120" s="78"/>
      <c r="V120" s="96"/>
      <c r="W120" s="96"/>
      <c r="X120" s="96"/>
      <c r="Y120" s="78"/>
      <c r="Z120" s="56">
        <f t="shared" si="24"/>
        <v>2</v>
      </c>
      <c r="AA120" s="94"/>
      <c r="AB120" s="94"/>
      <c r="AC120" s="56"/>
      <c r="AD120" s="56"/>
      <c r="AE120" s="56"/>
      <c r="AF120" s="56"/>
      <c r="AG120" s="56">
        <v>2</v>
      </c>
      <c r="AH120" s="56" t="s">
        <v>1065</v>
      </c>
      <c r="AI120">
        <v>1</v>
      </c>
      <c r="AJ120">
        <v>1</v>
      </c>
      <c r="AK120">
        <v>1</v>
      </c>
      <c r="AL120">
        <v>2</v>
      </c>
      <c r="AM120">
        <f t="shared" si="14"/>
        <v>2</v>
      </c>
      <c r="AN120" s="57" cm="1">
        <f t="array" ref="AN120">IF(OR(AJ120="0",AM120="0"),"",INDEX('[3]Oil Matrix'!$D$6:$H$10,'Master All_TRR_TS'!AM120,'Master All_TRR_TS'!AJ120))</f>
        <v>1</v>
      </c>
      <c r="AO120">
        <f t="shared" si="21"/>
        <v>1</v>
      </c>
      <c r="AP120"/>
      <c r="AQ120" s="56" t="s">
        <v>1066</v>
      </c>
      <c r="AR120" s="56">
        <f>MAX(Risk_Assessment6[[#This Row],[2) Oil Leak Condition]:[3b) Oil/water separator and shut off valve]])</f>
        <v>2</v>
      </c>
      <c r="AS120" s="44" t="s">
        <v>269</v>
      </c>
      <c r="AT120" s="44" t="s">
        <v>336</v>
      </c>
      <c r="AU120" s="44" t="s">
        <v>269</v>
      </c>
      <c r="AV120" s="44" t="s">
        <v>444</v>
      </c>
      <c r="AX120" s="82" t="s">
        <v>288</v>
      </c>
      <c r="AY120" s="44" t="s">
        <v>307</v>
      </c>
      <c r="AZ120" s="81" t="s">
        <v>269</v>
      </c>
      <c r="BE120" s="81"/>
      <c r="BF120" s="81" t="s">
        <v>276</v>
      </c>
      <c r="BM120" s="56" cm="1">
        <f t="array" ref="BM120">MAX(IF(ISBLANK(AS120:BL120),"",VLOOKUP(AS120:BL120,'[3]Impact Factor'!B:D,2,FALSE)))</f>
        <v>4</v>
      </c>
      <c r="BN120" s="56" cm="1">
        <f t="array" ref="BN120">MAX(IF(ISBLANK(AS120:BL120),"",VLOOKUP(AS120:BL120,'[3]Impact Factor'!B:D,3,FALSE)))</f>
        <v>4</v>
      </c>
      <c r="BO120" s="56">
        <v>5</v>
      </c>
      <c r="BP120" s="56"/>
      <c r="BQ120" s="56"/>
      <c r="BR120" s="56"/>
      <c r="BS120" s="80">
        <v>2</v>
      </c>
      <c r="BT120" s="56" cm="1">
        <f t="array" ref="BT120">IF(SUM(BM120:BS120)=0,"N/A",_xlfn.IFS(AND((SUM(BM120:BN120)&gt;0),(SUM(BO120:BS120)&gt;0)),ROUND((($BM$3*MAX(BM120:BN120))+($BO$3*MAX(BO120:BS120))),0),AND(OR(BM120:BN120=0,ISERROR(BM120:BN120)),(SUM(BO120:BS120)&gt;0)), MAX(BO120:BS120),AND((SUM(BO120:BS120)=0),(SUM(BM120:BN120)&gt;0)),MAX(BM120:BN120)))</f>
        <v>4</v>
      </c>
      <c r="BU120" s="56" t="str" cm="1">
        <f t="array" ref="BU120">IF(OR(AR120="N/A", BT120="N/A"), "", INDEX([3]Methodology!$D$3:$H$7,'Master All_TRR_TS'!AR111,'Master All_TRR_TS'!BT111))</f>
        <v>C</v>
      </c>
      <c r="BV120" s="56" t="s">
        <v>404</v>
      </c>
      <c r="BW120" s="56" t="str">
        <f t="shared" si="20"/>
        <v>No</v>
      </c>
      <c r="BX120" s="56"/>
      <c r="BY120" s="56"/>
      <c r="BZ120" s="56" t="e">
        <f>IF(COUNT(AR120,BT120)=2,(IF(AND(AR120&gt;=3,#REF!&gt;=3),"Y","")),"")</f>
        <v>#REF!</v>
      </c>
      <c r="CA120" s="56"/>
      <c r="CB120" s="56" t="str">
        <f>IF(Risk_Assessment6[[#This Row],[Stockpiles]]="Spoil / Waste", "Y", "")</f>
        <v/>
      </c>
      <c r="CC120" s="56" t="str">
        <f>IF(Risk_Assessment6[[#This Row],[Off-site Drainage Discharge (Y/N)]]="Yes", "Y", "")</f>
        <v/>
      </c>
      <c r="CD120" s="56"/>
      <c r="CE120" s="56"/>
      <c r="CF120" s="56"/>
      <c r="CG120" s="56"/>
      <c r="CH120" s="56"/>
      <c r="CI120" s="56"/>
      <c r="CJ120" s="56"/>
      <c r="CK120" s="56"/>
      <c r="CL120" s="56"/>
      <c r="CM120" s="56"/>
      <c r="CN120" s="58">
        <v>1</v>
      </c>
      <c r="CO120" s="58">
        <v>1</v>
      </c>
      <c r="CP120" s="58">
        <v>1</v>
      </c>
      <c r="CQ120" s="58">
        <v>1</v>
      </c>
      <c r="CR120" s="57">
        <f t="shared" si="19"/>
        <v>1</v>
      </c>
      <c r="CS120" s="56">
        <f t="shared" si="16"/>
        <v>1</v>
      </c>
      <c r="CT120" s="56">
        <v>5</v>
      </c>
      <c r="CU120" s="56">
        <v>2</v>
      </c>
      <c r="CV120" s="79">
        <f t="shared" si="22"/>
        <v>3.5</v>
      </c>
      <c r="CW120" s="56">
        <f t="shared" si="23"/>
        <v>4</v>
      </c>
      <c r="CX120" s="78" t="s">
        <v>631</v>
      </c>
      <c r="CY120" s="56" t="s">
        <v>268</v>
      </c>
      <c r="CZ120" s="78" t="s">
        <v>1067</v>
      </c>
      <c r="DA120" s="78" t="e">
        <v>#N/A</v>
      </c>
      <c r="DB120" s="78" t="e">
        <v>#N/A</v>
      </c>
      <c r="DC120" s="56" t="e">
        <v>#N/A</v>
      </c>
      <c r="DD120" s="78" t="s">
        <v>988</v>
      </c>
      <c r="DE120" s="78" t="s">
        <v>276</v>
      </c>
      <c r="DF120" s="78" t="s">
        <v>276</v>
      </c>
      <c r="DG120" s="78" t="s">
        <v>276</v>
      </c>
      <c r="DH120" s="78" t="s">
        <v>276</v>
      </c>
      <c r="DI120" s="78" t="s">
        <v>276</v>
      </c>
      <c r="DJ120" s="78" t="s">
        <v>276</v>
      </c>
      <c r="DK120" s="78" t="s">
        <v>276</v>
      </c>
      <c r="DL120" s="78" t="s">
        <v>276</v>
      </c>
      <c r="DM120" s="78" t="s">
        <v>270</v>
      </c>
      <c r="DN120" s="78" t="s">
        <v>276</v>
      </c>
      <c r="DO120" s="78" t="s">
        <v>276</v>
      </c>
      <c r="DP120" s="78" t="s">
        <v>276</v>
      </c>
      <c r="DQ120" s="78" t="s">
        <v>276</v>
      </c>
      <c r="DR120" s="56"/>
      <c r="DS120" s="56"/>
      <c r="DT120" s="56"/>
      <c r="DU120" s="44" t="s">
        <v>268</v>
      </c>
      <c r="DV120" s="44" t="s">
        <v>294</v>
      </c>
      <c r="DW120" s="44" t="s">
        <v>278</v>
      </c>
      <c r="DX120" s="77" t="s">
        <v>278</v>
      </c>
      <c r="DZ120" s="141"/>
      <c r="EB120" s="85"/>
      <c r="EC120" s="72"/>
      <c r="ED120" s="317"/>
      <c r="EE120" s="71"/>
      <c r="EF120" s="70"/>
      <c r="EG120" s="70"/>
      <c r="EH120" s="70"/>
      <c r="EI120" s="70"/>
      <c r="EJ120" s="70"/>
      <c r="EK120" s="70"/>
      <c r="EL120" s="70"/>
      <c r="EM120" s="70"/>
      <c r="EN120" s="69"/>
      <c r="EO120" s="69"/>
      <c r="EP120" s="69"/>
      <c r="EQ120" s="69"/>
      <c r="ER120" s="69"/>
      <c r="ES120" s="69"/>
      <c r="ET120" s="69"/>
      <c r="EU120" s="69"/>
      <c r="EV120" s="307" t="s">
        <v>1</v>
      </c>
      <c r="EW120" s="68"/>
    </row>
    <row r="121" spans="1:153" s="44" customFormat="1" x14ac:dyDescent="0.35">
      <c r="A121" s="44" t="s">
        <v>374</v>
      </c>
      <c r="B121" s="42" t="s">
        <v>1068</v>
      </c>
      <c r="C121" s="44" t="s">
        <v>1069</v>
      </c>
      <c r="D121" s="44" t="s">
        <v>377</v>
      </c>
      <c r="E121" s="44" t="s">
        <v>1070</v>
      </c>
      <c r="F121" s="44" t="s">
        <v>1071</v>
      </c>
      <c r="G121" s="44">
        <v>-38.472546000000001</v>
      </c>
      <c r="H121" s="44">
        <v>145.95844399999999</v>
      </c>
      <c r="I121" s="44" t="s">
        <v>278</v>
      </c>
      <c r="J121" s="44" t="s">
        <v>278</v>
      </c>
      <c r="K121" s="44" t="s">
        <v>297</v>
      </c>
      <c r="L121" s="44" t="s">
        <v>265</v>
      </c>
      <c r="M121" s="44" t="s">
        <v>545</v>
      </c>
      <c r="N121" s="78" t="s">
        <v>285</v>
      </c>
      <c r="O121" s="78">
        <v>44225</v>
      </c>
      <c r="P121" s="78" t="s">
        <v>371</v>
      </c>
      <c r="Q121" s="78" t="s">
        <v>270</v>
      </c>
      <c r="R121" s="78"/>
      <c r="S121" s="96"/>
      <c r="T121" s="96" t="s">
        <v>382</v>
      </c>
      <c r="U121" s="78"/>
      <c r="V121" s="96"/>
      <c r="W121" s="96"/>
      <c r="X121" s="96"/>
      <c r="Y121" s="78"/>
      <c r="Z121" s="56">
        <f t="shared" si="24"/>
        <v>5</v>
      </c>
      <c r="AA121" s="94">
        <v>7</v>
      </c>
      <c r="AB121" s="94"/>
      <c r="AC121" s="56">
        <v>4</v>
      </c>
      <c r="AD121" s="56"/>
      <c r="AE121" s="56" t="s">
        <v>1072</v>
      </c>
      <c r="AF121" s="56"/>
      <c r="AG121" s="56">
        <v>4</v>
      </c>
      <c r="AH121" s="56" t="s">
        <v>1073</v>
      </c>
      <c r="AI121">
        <v>8</v>
      </c>
      <c r="AJ121">
        <v>5</v>
      </c>
      <c r="AK121">
        <v>4</v>
      </c>
      <c r="AL121">
        <v>5</v>
      </c>
      <c r="AM121">
        <f t="shared" si="14"/>
        <v>5</v>
      </c>
      <c r="AN121" s="57" cm="1">
        <f t="array" ref="AN121">IF(OR(AJ121="0",AM121="0"),"",INDEX('[3]Oil Matrix'!$D$6:$H$10,'Master All_TRR_TS'!AM121,'Master All_TRR_TS'!AJ121))</f>
        <v>5</v>
      </c>
      <c r="AO121">
        <f t="shared" si="21"/>
        <v>3</v>
      </c>
      <c r="AP121"/>
      <c r="AQ121" s="56" t="s">
        <v>386</v>
      </c>
      <c r="AR121" s="56">
        <f>MAX(Risk_Assessment6[[#This Row],[2) Oil Leak Condition]:[3b) Oil/water separator and shut off valve]])</f>
        <v>5</v>
      </c>
      <c r="AS121" s="44" t="s">
        <v>304</v>
      </c>
      <c r="AT121" s="44" t="s">
        <v>305</v>
      </c>
      <c r="AU121" s="44" t="s">
        <v>270</v>
      </c>
      <c r="AV121" s="44" t="s">
        <v>269</v>
      </c>
      <c r="AW121" s="44" t="s">
        <v>269</v>
      </c>
      <c r="AX121" s="82" t="s">
        <v>288</v>
      </c>
      <c r="AY121" s="44" t="s">
        <v>269</v>
      </c>
      <c r="AZ121" s="81" t="s">
        <v>269</v>
      </c>
      <c r="BA121" s="44" t="s">
        <v>269</v>
      </c>
      <c r="BE121" s="81"/>
      <c r="BF121" s="81" t="s">
        <v>276</v>
      </c>
      <c r="BM121" s="56" cm="1">
        <f t="array" ref="BM121">MAX(IF(ISBLANK(AS121:BL121),"",VLOOKUP(AS121:BL121,'[3]Impact Factor'!B:D,2,FALSE)))</f>
        <v>3</v>
      </c>
      <c r="BN121" s="56" cm="1">
        <f t="array" ref="BN121">MAX(IF(ISBLANK(AS121:BL121),"",VLOOKUP(AS121:BL121,'[3]Impact Factor'!B:D,3,FALSE)))</f>
        <v>2</v>
      </c>
      <c r="BO121" s="56">
        <v>4</v>
      </c>
      <c r="BP121" s="56"/>
      <c r="BQ121" s="56"/>
      <c r="BR121" s="56"/>
      <c r="BS121" s="80">
        <v>4</v>
      </c>
      <c r="BT121" s="56" cm="1">
        <f t="array" ref="BT121">IF(SUM(BM121:BS121)=0,"N/A",_xlfn.IFS(AND((SUM(BM121:BN121)&gt;0),(SUM(BO121:BS121)&gt;0)),ROUND((($BM$3*MAX(BM121:BN121))+($BO$3*MAX(BO121:BS121))),0),AND(OR(BM121:BN121=0,ISERROR(BM121:BN121)),(SUM(BO121:BS121)&gt;0)), MAX(BO121:BS121),AND((SUM(BO121:BS121)=0),(SUM(BM121:BN121)&gt;0)),MAX(BM121:BN121)))</f>
        <v>3</v>
      </c>
      <c r="BU121" s="56" t="str" cm="1">
        <f t="array" ref="BU121">IF(OR(AR121="N/A", BT121="N/A"), "", INDEX([3]Methodology!$D$3:$H$7,'Master All_TRR_TS'!AR108,'Master All_TRR_TS'!BT108))</f>
        <v>A</v>
      </c>
      <c r="BV121" s="56" t="s">
        <v>271</v>
      </c>
      <c r="BW121" s="56" t="str">
        <f t="shared" si="20"/>
        <v>Yes</v>
      </c>
      <c r="BX121" s="56" t="s">
        <v>310</v>
      </c>
      <c r="BY121" s="56" t="s">
        <v>388</v>
      </c>
      <c r="BZ121" s="56" t="e">
        <f>IF(COUNT(AR121,BT121)=2,(IF(AND(AR121&gt;=3,#REF!&gt;=3),"Y","")),"")</f>
        <v>#REF!</v>
      </c>
      <c r="CA121" s="56" t="s">
        <v>389</v>
      </c>
      <c r="CB121" s="56" t="str">
        <f>IF(Risk_Assessment6[[#This Row],[Stockpiles]]="Spoil / Waste", "Y", "")</f>
        <v/>
      </c>
      <c r="CC121" s="56" t="str">
        <f>IF(Risk_Assessment6[[#This Row],[Off-site Drainage Discharge (Y/N)]]="Yes", "Y", "")</f>
        <v/>
      </c>
      <c r="CD121" s="89" t="s">
        <v>390</v>
      </c>
      <c r="CE121" s="56" t="s">
        <v>270</v>
      </c>
      <c r="CF121" s="56" t="s">
        <v>433</v>
      </c>
      <c r="CG121" s="56"/>
      <c r="CH121" s="56"/>
      <c r="CI121" s="56"/>
      <c r="CJ121" s="56" t="s">
        <v>382</v>
      </c>
      <c r="CK121" s="56"/>
      <c r="CL121" s="56"/>
      <c r="CM121" s="56"/>
      <c r="CN121" s="105" t="s">
        <v>1074</v>
      </c>
      <c r="CO121" s="105">
        <v>3</v>
      </c>
      <c r="CP121" s="105">
        <v>3</v>
      </c>
      <c r="CQ121" s="104">
        <v>3</v>
      </c>
      <c r="CR121" s="57">
        <f t="shared" si="19"/>
        <v>3</v>
      </c>
      <c r="CS121" s="56">
        <f t="shared" si="16"/>
        <v>3</v>
      </c>
      <c r="CT121" s="56">
        <v>4</v>
      </c>
      <c r="CU121" s="56">
        <v>4</v>
      </c>
      <c r="CV121" s="79">
        <f t="shared" si="22"/>
        <v>4</v>
      </c>
      <c r="CW121" s="56">
        <f t="shared" si="23"/>
        <v>4</v>
      </c>
      <c r="CX121" s="87" t="s">
        <v>1075</v>
      </c>
      <c r="CY121" s="56" t="s">
        <v>268</v>
      </c>
      <c r="CZ121" s="78" t="s">
        <v>1076</v>
      </c>
      <c r="DA121" s="78" t="e">
        <v>#N/A</v>
      </c>
      <c r="DB121" s="78" t="s">
        <v>276</v>
      </c>
      <c r="DC121" s="56" t="s">
        <v>276</v>
      </c>
      <c r="DD121" s="78" t="s">
        <v>988</v>
      </c>
      <c r="DE121" s="78" t="s">
        <v>270</v>
      </c>
      <c r="DF121" s="78" t="s">
        <v>270</v>
      </c>
      <c r="DG121" s="78" t="s">
        <v>276</v>
      </c>
      <c r="DH121" s="78" t="s">
        <v>276</v>
      </c>
      <c r="DI121" s="78" t="s">
        <v>276</v>
      </c>
      <c r="DJ121" s="78" t="s">
        <v>270</v>
      </c>
      <c r="DK121" s="78" t="s">
        <v>276</v>
      </c>
      <c r="DL121" s="78" t="s">
        <v>270</v>
      </c>
      <c r="DM121" s="78" t="s">
        <v>270</v>
      </c>
      <c r="DN121" s="78" t="s">
        <v>270</v>
      </c>
      <c r="DO121" s="78" t="s">
        <v>276</v>
      </c>
      <c r="DP121" s="78" t="s">
        <v>276</v>
      </c>
      <c r="DQ121" s="78" t="s">
        <v>276</v>
      </c>
      <c r="DR121" s="56" t="s">
        <v>268</v>
      </c>
      <c r="DS121" s="56" t="s">
        <v>268</v>
      </c>
      <c r="DT121" s="56" t="s">
        <v>268</v>
      </c>
      <c r="DU121" s="44" t="s">
        <v>268</v>
      </c>
      <c r="DV121" s="44" t="s">
        <v>294</v>
      </c>
      <c r="DW121" s="44" t="s">
        <v>278</v>
      </c>
      <c r="DX121" s="77" t="s">
        <v>278</v>
      </c>
      <c r="DZ121" s="141"/>
      <c r="EB121" s="85"/>
      <c r="EC121" s="72"/>
      <c r="ED121" s="317"/>
      <c r="EE121" s="71"/>
      <c r="EF121" s="70"/>
      <c r="EG121" s="70"/>
      <c r="EH121" s="70"/>
      <c r="EI121" s="70"/>
      <c r="EJ121" s="70"/>
      <c r="EK121" s="70"/>
      <c r="EL121" s="70"/>
      <c r="EM121" s="70"/>
      <c r="EN121" s="69"/>
      <c r="EO121" s="69"/>
      <c r="EP121" s="69"/>
      <c r="EQ121" s="69"/>
      <c r="ER121" s="69"/>
      <c r="ES121" s="69"/>
      <c r="ET121" s="69"/>
      <c r="EU121" s="69"/>
      <c r="EV121" s="307" t="s">
        <v>1</v>
      </c>
      <c r="EW121" s="68"/>
    </row>
    <row r="122" spans="1:153" s="44" customFormat="1" x14ac:dyDescent="0.35">
      <c r="A122" s="44" t="s">
        <v>257</v>
      </c>
      <c r="B122" s="44" t="s">
        <v>1077</v>
      </c>
      <c r="C122" s="42" t="s">
        <v>1078</v>
      </c>
      <c r="D122" s="42"/>
      <c r="E122" s="44" t="s">
        <v>1079</v>
      </c>
      <c r="F122" s="44" t="s">
        <v>1080</v>
      </c>
      <c r="G122" s="44">
        <v>-37.761111</v>
      </c>
      <c r="H122" s="44">
        <v>145.34702799999999</v>
      </c>
      <c r="I122" s="44" t="s">
        <v>520</v>
      </c>
      <c r="J122" s="44" t="s">
        <v>263</v>
      </c>
      <c r="K122" s="44" t="s">
        <v>264</v>
      </c>
      <c r="L122" s="44" t="s">
        <v>265</v>
      </c>
      <c r="M122" s="44" t="s">
        <v>322</v>
      </c>
      <c r="N122" s="78" t="s">
        <v>285</v>
      </c>
      <c r="O122" s="78">
        <v>44251</v>
      </c>
      <c r="P122" s="78" t="s">
        <v>1081</v>
      </c>
      <c r="Q122" s="78" t="s">
        <v>270</v>
      </c>
      <c r="R122" s="78" t="s">
        <v>270</v>
      </c>
      <c r="S122" s="96"/>
      <c r="T122" s="96" t="s">
        <v>1082</v>
      </c>
      <c r="U122" s="78"/>
      <c r="V122" s="96" t="s">
        <v>1083</v>
      </c>
      <c r="W122" s="96"/>
      <c r="X122" s="96" t="s">
        <v>1084</v>
      </c>
      <c r="Y122" s="78"/>
      <c r="Z122" s="56">
        <f t="shared" si="24"/>
        <v>5</v>
      </c>
      <c r="AA122" s="94"/>
      <c r="AB122" s="94" t="s">
        <v>1085</v>
      </c>
      <c r="AC122" s="56"/>
      <c r="AD122" s="56"/>
      <c r="AE122" s="56"/>
      <c r="AF122" s="56"/>
      <c r="AG122" s="56">
        <v>4</v>
      </c>
      <c r="AH122" s="56" t="s">
        <v>1086</v>
      </c>
      <c r="AI122">
        <v>1</v>
      </c>
      <c r="AJ122">
        <v>1</v>
      </c>
      <c r="AK122">
        <v>4</v>
      </c>
      <c r="AL122">
        <v>3</v>
      </c>
      <c r="AM122">
        <f t="shared" si="14"/>
        <v>4</v>
      </c>
      <c r="AN122" s="57" cm="1">
        <f t="array" ref="AN122">IF(OR(AJ122="0",AM122="0"),"",INDEX('[3]Oil Matrix'!$D$6:$H$10,'Master All_TRR_TS'!AM122,'Master All_TRR_TS'!AJ122))</f>
        <v>2</v>
      </c>
      <c r="AO122">
        <f t="shared" si="21"/>
        <v>3</v>
      </c>
      <c r="AP122"/>
      <c r="AQ122" s="56" t="s">
        <v>455</v>
      </c>
      <c r="AR122" s="56">
        <f>MAX(Risk_Assessment6[[#This Row],[2) Oil Leak Condition]:[3b) Oil/water separator and shut off valve]])</f>
        <v>4</v>
      </c>
      <c r="AS122" s="44" t="s">
        <v>269</v>
      </c>
      <c r="AT122" s="44" t="s">
        <v>336</v>
      </c>
      <c r="AU122" s="44" t="s">
        <v>269</v>
      </c>
      <c r="AV122" s="44" t="s">
        <v>444</v>
      </c>
      <c r="AW122" s="44" t="s">
        <v>269</v>
      </c>
      <c r="AX122" s="82" t="s">
        <v>288</v>
      </c>
      <c r="AY122" s="44" t="s">
        <v>307</v>
      </c>
      <c r="AZ122" s="81" t="s">
        <v>269</v>
      </c>
      <c r="BA122" s="44" t="s">
        <v>269</v>
      </c>
      <c r="BB122" s="44" t="s">
        <v>270</v>
      </c>
      <c r="BE122" s="81"/>
      <c r="BF122" s="81" t="s">
        <v>276</v>
      </c>
      <c r="BM122" s="56" cm="1">
        <f t="array" ref="BM122">MAX(IF(ISBLANK(AS122:BL122),"",VLOOKUP(AS122:BL122,'[3]Impact Factor'!B:D,2,FALSE)))</f>
        <v>4</v>
      </c>
      <c r="BN122" s="56" cm="1">
        <f t="array" ref="BN122">MAX(IF(ISBLANK(AS122:BL122),"",VLOOKUP(AS122:BL122,'[3]Impact Factor'!B:D,3,FALSE)))</f>
        <v>4</v>
      </c>
      <c r="BO122" s="56">
        <v>4</v>
      </c>
      <c r="BP122" s="56"/>
      <c r="BQ122" s="56"/>
      <c r="BR122" s="56"/>
      <c r="BS122" s="80">
        <v>4</v>
      </c>
      <c r="BT122" s="56" cm="1">
        <f t="array" ref="BT122">IF(SUM(BM122:BS122)=0,"N/A",_xlfn.IFS(AND((SUM(BM122:BN122)&gt;0),(SUM(BO122:BS122)&gt;0)),ROUND((($BM$3*MAX(BM122:BN122))+($BO$3*MAX(BO122:BS122))),0),AND(OR(BM122:BN122=0,ISERROR(BM122:BN122)),(SUM(BO122:BS122)&gt;0)), MAX(BO122:BS122),AND((SUM(BO122:BS122)=0),(SUM(BM122:BN122)&gt;0)),MAX(BM122:BN122)))</f>
        <v>4</v>
      </c>
      <c r="BU122" s="56" t="str" cm="1">
        <f t="array" ref="BU122">IF(OR(AR122="N/A", BT122="N/A"), "", INDEX([3]Methodology!$D$3:$H$7,'Master All_TRR_TS'!AR110,'Master All_TRR_TS'!BT110))</f>
        <v>B</v>
      </c>
      <c r="BV122" s="56" t="s">
        <v>271</v>
      </c>
      <c r="BW122" s="56" t="str">
        <f t="shared" si="20"/>
        <v>Yes</v>
      </c>
      <c r="BX122" s="161" t="s">
        <v>1087</v>
      </c>
      <c r="BY122" s="56" t="s">
        <v>1088</v>
      </c>
      <c r="BZ122" s="56" t="e">
        <f>IF(COUNT(AR122,BT122)=2,(IF(AND(AR122&gt;=3,#REF!&gt;=3),"Y","")),"")</f>
        <v>#REF!</v>
      </c>
      <c r="CA122" s="56" t="s">
        <v>511</v>
      </c>
      <c r="CB122" s="56" t="str">
        <f>IF(Risk_Assessment6[[#This Row],[Stockpiles]]="Spoil / Waste", "Y", "")</f>
        <v/>
      </c>
      <c r="CC122" s="56" t="str">
        <f>IF(Risk_Assessment6[[#This Row],[Off-site Drainage Discharge (Y/N)]]="Yes", "Y", "")</f>
        <v/>
      </c>
      <c r="CD122" s="89" t="s">
        <v>1089</v>
      </c>
      <c r="CE122" s="56"/>
      <c r="CF122" s="56"/>
      <c r="CG122" s="56"/>
      <c r="CH122" s="56"/>
      <c r="CI122" s="56" t="s">
        <v>1090</v>
      </c>
      <c r="CJ122" s="56" t="s">
        <v>1082</v>
      </c>
      <c r="CK122" s="56"/>
      <c r="CL122" s="56" t="s">
        <v>1084</v>
      </c>
      <c r="CM122" s="56" t="s">
        <v>1083</v>
      </c>
      <c r="CN122" s="105" t="s">
        <v>1074</v>
      </c>
      <c r="CO122" s="105">
        <v>3</v>
      </c>
      <c r="CP122" s="105">
        <v>1</v>
      </c>
      <c r="CQ122" s="104">
        <v>3</v>
      </c>
      <c r="CR122" s="57">
        <f t="shared" si="19"/>
        <v>3</v>
      </c>
      <c r="CS122" s="56">
        <f t="shared" si="16"/>
        <v>3</v>
      </c>
      <c r="CT122" s="56">
        <v>4</v>
      </c>
      <c r="CU122" s="56">
        <v>4</v>
      </c>
      <c r="CV122" s="79">
        <f t="shared" si="22"/>
        <v>4</v>
      </c>
      <c r="CW122" s="56">
        <f t="shared" si="23"/>
        <v>4</v>
      </c>
      <c r="CX122" s="78" t="s">
        <v>1091</v>
      </c>
      <c r="CY122" s="56" t="s">
        <v>268</v>
      </c>
      <c r="CZ122" s="78" t="s">
        <v>1092</v>
      </c>
      <c r="DA122" s="78" t="e">
        <v>#N/A</v>
      </c>
      <c r="DB122" s="78" t="s">
        <v>1093</v>
      </c>
      <c r="DC122" s="56" t="s">
        <v>276</v>
      </c>
      <c r="DD122" s="78" t="s">
        <v>988</v>
      </c>
      <c r="DE122" s="78" t="s">
        <v>270</v>
      </c>
      <c r="DF122" s="78" t="s">
        <v>270</v>
      </c>
      <c r="DG122" s="78" t="s">
        <v>276</v>
      </c>
      <c r="DH122" s="78" t="s">
        <v>276</v>
      </c>
      <c r="DI122" s="78" t="s">
        <v>276</v>
      </c>
      <c r="DJ122" s="78" t="s">
        <v>276</v>
      </c>
      <c r="DK122" s="78" t="s">
        <v>276</v>
      </c>
      <c r="DL122" s="78" t="s">
        <v>276</v>
      </c>
      <c r="DM122" s="78" t="s">
        <v>270</v>
      </c>
      <c r="DN122" s="78" t="s">
        <v>276</v>
      </c>
      <c r="DO122" s="78" t="s">
        <v>276</v>
      </c>
      <c r="DP122" s="78" t="s">
        <v>270</v>
      </c>
      <c r="DQ122" s="78" t="s">
        <v>276</v>
      </c>
      <c r="DR122" s="56"/>
      <c r="DS122" s="56"/>
      <c r="DT122" s="56"/>
      <c r="DU122" s="44" t="s">
        <v>268</v>
      </c>
      <c r="DV122" s="44" t="s">
        <v>377</v>
      </c>
      <c r="DW122" s="44" t="s">
        <v>278</v>
      </c>
      <c r="DX122" s="77" t="s">
        <v>278</v>
      </c>
      <c r="DZ122" s="141"/>
      <c r="EB122" s="85"/>
      <c r="EC122" s="72"/>
      <c r="ED122" s="317"/>
      <c r="EE122" s="71"/>
      <c r="EF122" s="70"/>
      <c r="EG122" s="70"/>
      <c r="EH122" s="70"/>
      <c r="EI122" s="70"/>
      <c r="EJ122" s="70"/>
      <c r="EK122" s="70"/>
      <c r="EL122" s="70"/>
      <c r="EM122" s="70"/>
      <c r="EN122" s="69"/>
      <c r="EO122" s="69"/>
      <c r="EP122" s="69"/>
      <c r="EQ122" s="69"/>
      <c r="ER122" s="69"/>
      <c r="ES122" s="69"/>
      <c r="ET122" s="69"/>
      <c r="EU122" s="69"/>
      <c r="EV122" s="307" t="s">
        <v>1</v>
      </c>
      <c r="EW122" s="68"/>
    </row>
    <row r="123" spans="1:153" s="44" customFormat="1" x14ac:dyDescent="0.35">
      <c r="A123" s="44" t="s">
        <v>374</v>
      </c>
      <c r="B123" s="42" t="s">
        <v>1094</v>
      </c>
      <c r="C123" s="44" t="s">
        <v>1095</v>
      </c>
      <c r="D123" s="44" t="s">
        <v>294</v>
      </c>
      <c r="E123" s="44" t="s">
        <v>1096</v>
      </c>
      <c r="F123" s="44" t="s">
        <v>1097</v>
      </c>
      <c r="G123" s="44">
        <v>-37.763533000000002</v>
      </c>
      <c r="H123" s="44">
        <v>145.358037</v>
      </c>
      <c r="I123" s="44" t="s">
        <v>278</v>
      </c>
      <c r="J123" s="44" t="s">
        <v>278</v>
      </c>
      <c r="K123" s="44" t="s">
        <v>297</v>
      </c>
      <c r="L123" s="44" t="s">
        <v>265</v>
      </c>
      <c r="M123" s="44" t="s">
        <v>284</v>
      </c>
      <c r="N123" s="78" t="s">
        <v>285</v>
      </c>
      <c r="O123" s="78">
        <v>44004</v>
      </c>
      <c r="P123" s="78" t="s">
        <v>298</v>
      </c>
      <c r="Q123" s="78" t="s">
        <v>270</v>
      </c>
      <c r="R123" s="78"/>
      <c r="S123" s="96"/>
      <c r="T123" s="96" t="s">
        <v>382</v>
      </c>
      <c r="U123" s="78"/>
      <c r="V123" s="96"/>
      <c r="W123" s="96"/>
      <c r="X123" s="96"/>
      <c r="Y123" s="78"/>
      <c r="Z123" s="56">
        <f t="shared" si="24"/>
        <v>5</v>
      </c>
      <c r="AA123" s="94">
        <v>13</v>
      </c>
      <c r="AB123" s="94"/>
      <c r="AC123" s="56"/>
      <c r="AD123" s="56"/>
      <c r="AE123" s="56"/>
      <c r="AF123" s="56"/>
      <c r="AG123" s="56">
        <v>5</v>
      </c>
      <c r="AH123" s="56"/>
      <c r="AI123">
        <v>3</v>
      </c>
      <c r="AJ123">
        <v>1</v>
      </c>
      <c r="AK123">
        <v>4</v>
      </c>
      <c r="AL123">
        <v>4</v>
      </c>
      <c r="AM123">
        <f t="shared" si="14"/>
        <v>4</v>
      </c>
      <c r="AN123" s="57" cm="1">
        <f t="array" ref="AN123">IF(OR(AJ123="0",AM123="0"),"",INDEX('[3]Oil Matrix'!$D$6:$H$10,'Master All_TRR_TS'!AM123,'Master All_TRR_TS'!AJ123))</f>
        <v>2</v>
      </c>
      <c r="AO123">
        <f t="shared" si="21"/>
        <v>2</v>
      </c>
      <c r="AP123"/>
      <c r="AQ123" s="56" t="s">
        <v>1098</v>
      </c>
      <c r="AR123" s="56">
        <f>MAX(Risk_Assessment6[[#This Row],[2) Oil Leak Condition]:[3b) Oil/water separator and shut off valve]])</f>
        <v>4</v>
      </c>
      <c r="AS123" s="44" t="s">
        <v>304</v>
      </c>
      <c r="AT123" s="44" t="s">
        <v>305</v>
      </c>
      <c r="AU123" s="44" t="s">
        <v>270</v>
      </c>
      <c r="AV123" s="44" t="s">
        <v>269</v>
      </c>
      <c r="AW123" s="44" t="s">
        <v>269</v>
      </c>
      <c r="AX123" s="82" t="s">
        <v>288</v>
      </c>
      <c r="AY123" s="44" t="s">
        <v>269</v>
      </c>
      <c r="AZ123" s="81" t="s">
        <v>308</v>
      </c>
      <c r="BA123" s="44" t="s">
        <v>309</v>
      </c>
      <c r="BE123" s="81"/>
      <c r="BF123" s="81" t="s">
        <v>276</v>
      </c>
      <c r="BM123" s="56" cm="1">
        <f t="array" ref="BM123">MAX(IF(ISBLANK(AS123:BL123),"",VLOOKUP(AS123:BL123,'[3]Impact Factor'!B:D,2,FALSE)))</f>
        <v>3</v>
      </c>
      <c r="BN123" s="56" cm="1">
        <f t="array" ref="BN123">MAX(IF(ISBLANK(AS123:BL123),"",VLOOKUP(AS123:BL123,'[3]Impact Factor'!B:D,3,FALSE)))</f>
        <v>3</v>
      </c>
      <c r="BO123" s="56">
        <v>5</v>
      </c>
      <c r="BP123" s="56"/>
      <c r="BQ123" s="56"/>
      <c r="BR123" s="56"/>
      <c r="BS123" s="80">
        <v>2</v>
      </c>
      <c r="BT123" s="56" cm="1">
        <f t="array" ref="BT123">IF(SUM(BM123:BS123)=0,"N/A",_xlfn.IFS(AND((SUM(BM123:BN123)&gt;0),(SUM(BO123:BS123)&gt;0)),ROUND((($BM$3*MAX(BM123:BN123))+($BO$3*MAX(BO123:BS123))),0),AND(OR(BM123:BN123=0,ISERROR(BM123:BN123)),(SUM(BO123:BS123)&gt;0)), MAX(BO123:BS123),AND((SUM(BO123:BS123)=0),(SUM(BM123:BN123)&gt;0)),MAX(BM123:BN123)))</f>
        <v>3</v>
      </c>
      <c r="BU123" s="56" t="str" cm="1">
        <f t="array" ref="BU123">IF(OR(AR123="N/A", BT123="N/A"), "", INDEX([3]Methodology!$D$3:$H$7,'Master All_TRR_TS'!AR115,'Master All_TRR_TS'!BT115))</f>
        <v>C</v>
      </c>
      <c r="BV123" s="56" t="s">
        <v>271</v>
      </c>
      <c r="BW123" s="56" t="str">
        <f t="shared" si="20"/>
        <v>Yes</v>
      </c>
      <c r="BX123" s="56" t="s">
        <v>310</v>
      </c>
      <c r="BY123" s="56"/>
      <c r="BZ123" s="56" t="e">
        <f>IF(COUNT(AR123,BT123)=2,(IF(AND(AR123&gt;=3,#REF!&gt;=3),"Y","")),"")</f>
        <v>#REF!</v>
      </c>
      <c r="CA123" s="56" t="s">
        <v>166</v>
      </c>
      <c r="CB123" s="56" t="str">
        <f>IF(Risk_Assessment6[[#This Row],[Stockpiles]]="Spoil / Waste", "Y", "")</f>
        <v>Y</v>
      </c>
      <c r="CC123" s="56" t="str">
        <f>IF(Risk_Assessment6[[#This Row],[Off-site Drainage Discharge (Y/N)]]="Yes", "Y", "")</f>
        <v/>
      </c>
      <c r="CD123" s="89" t="s">
        <v>1099</v>
      </c>
      <c r="CE123" s="56"/>
      <c r="CF123" s="56"/>
      <c r="CG123" s="56"/>
      <c r="CH123" s="56"/>
      <c r="CI123" s="56"/>
      <c r="CJ123" s="56" t="s">
        <v>382</v>
      </c>
      <c r="CK123" s="56"/>
      <c r="CL123" s="56"/>
      <c r="CM123" s="56"/>
      <c r="CN123" s="105" t="s">
        <v>1074</v>
      </c>
      <c r="CO123" s="105">
        <v>2</v>
      </c>
      <c r="CP123" s="105">
        <v>1</v>
      </c>
      <c r="CQ123" s="104">
        <v>3</v>
      </c>
      <c r="CR123" s="57">
        <f t="shared" si="19"/>
        <v>2</v>
      </c>
      <c r="CS123" s="56">
        <f t="shared" si="16"/>
        <v>2</v>
      </c>
      <c r="CT123" s="56">
        <v>3</v>
      </c>
      <c r="CU123" s="56">
        <v>4</v>
      </c>
      <c r="CV123" s="79">
        <f t="shared" si="22"/>
        <v>3.5</v>
      </c>
      <c r="CW123" s="56">
        <f t="shared" si="23"/>
        <v>4</v>
      </c>
      <c r="CX123" s="78" t="s">
        <v>1091</v>
      </c>
      <c r="CY123" s="56" t="s">
        <v>268</v>
      </c>
      <c r="CZ123" s="78" t="s">
        <v>1100</v>
      </c>
      <c r="DA123" s="78" t="e">
        <v>#N/A</v>
      </c>
      <c r="DB123" s="78" t="e">
        <v>#N/A</v>
      </c>
      <c r="DC123" s="56" t="e">
        <v>#N/A</v>
      </c>
      <c r="DD123" s="78" t="s">
        <v>988</v>
      </c>
      <c r="DE123" s="78" t="s">
        <v>276</v>
      </c>
      <c r="DF123" s="78" t="s">
        <v>276</v>
      </c>
      <c r="DG123" s="78" t="s">
        <v>276</v>
      </c>
      <c r="DH123" s="78" t="s">
        <v>276</v>
      </c>
      <c r="DI123" s="78" t="s">
        <v>276</v>
      </c>
      <c r="DJ123" s="78" t="s">
        <v>270</v>
      </c>
      <c r="DK123" s="78" t="s">
        <v>276</v>
      </c>
      <c r="DL123" s="78" t="s">
        <v>276</v>
      </c>
      <c r="DM123" s="78" t="s">
        <v>270</v>
      </c>
      <c r="DN123" s="78" t="s">
        <v>276</v>
      </c>
      <c r="DO123" s="78" t="s">
        <v>276</v>
      </c>
      <c r="DP123" s="78" t="s">
        <v>276</v>
      </c>
      <c r="DQ123" s="78" t="s">
        <v>276</v>
      </c>
      <c r="DR123" s="56" t="s">
        <v>268</v>
      </c>
      <c r="DS123" s="56" t="s">
        <v>268</v>
      </c>
      <c r="DT123" s="56" t="s">
        <v>268</v>
      </c>
      <c r="DU123" s="44" t="s">
        <v>268</v>
      </c>
      <c r="DV123" s="44" t="s">
        <v>294</v>
      </c>
      <c r="DW123" s="44" t="s">
        <v>278</v>
      </c>
      <c r="DX123" s="77" t="s">
        <v>278</v>
      </c>
      <c r="DZ123" s="141"/>
      <c r="EB123" s="85"/>
      <c r="EC123" s="72"/>
      <c r="ED123" s="317"/>
      <c r="EE123" s="71"/>
      <c r="EF123" s="70"/>
      <c r="EG123" s="70"/>
      <c r="EH123" s="70"/>
      <c r="EI123" s="70"/>
      <c r="EJ123" s="70"/>
      <c r="EK123" s="70"/>
      <c r="EL123" s="70"/>
      <c r="EM123" s="70"/>
      <c r="EN123" s="69"/>
      <c r="EO123" s="69"/>
      <c r="EP123" s="69"/>
      <c r="EQ123" s="69"/>
      <c r="ER123" s="69"/>
      <c r="ES123" s="69"/>
      <c r="ET123" s="69"/>
      <c r="EU123" s="69"/>
      <c r="EV123" s="307" t="s">
        <v>1</v>
      </c>
      <c r="EW123" s="68"/>
    </row>
    <row r="124" spans="1:153" s="44" customFormat="1" x14ac:dyDescent="0.35">
      <c r="A124" s="44" t="s">
        <v>337</v>
      </c>
      <c r="B124" s="42" t="s">
        <v>1101</v>
      </c>
      <c r="C124" s="42" t="s">
        <v>1102</v>
      </c>
      <c r="D124" s="42"/>
      <c r="E124" s="44" t="s">
        <v>1103</v>
      </c>
      <c r="F124" s="44" t="s">
        <v>269</v>
      </c>
      <c r="G124" s="44">
        <v>-37.282356</v>
      </c>
      <c r="H124" s="44">
        <v>143.24667199999999</v>
      </c>
      <c r="I124" s="44" t="s">
        <v>278</v>
      </c>
      <c r="J124" s="44" t="s">
        <v>278</v>
      </c>
      <c r="K124" s="44" t="s">
        <v>264</v>
      </c>
      <c r="L124" s="44" t="s">
        <v>265</v>
      </c>
      <c r="M124" s="44" t="s">
        <v>284</v>
      </c>
      <c r="N124" s="78" t="s">
        <v>285</v>
      </c>
      <c r="O124" s="78">
        <v>44069</v>
      </c>
      <c r="P124" s="78" t="s">
        <v>415</v>
      </c>
      <c r="Q124" s="78" t="s">
        <v>270</v>
      </c>
      <c r="R124" s="78"/>
      <c r="S124" s="96"/>
      <c r="T124" s="96"/>
      <c r="U124" s="78"/>
      <c r="V124" s="96"/>
      <c r="W124" s="96"/>
      <c r="X124" s="96"/>
      <c r="Y124" s="78"/>
      <c r="Z124" s="56">
        <f t="shared" si="24"/>
        <v>2</v>
      </c>
      <c r="AA124" s="94"/>
      <c r="AB124" s="94"/>
      <c r="AC124" s="56"/>
      <c r="AD124" s="56"/>
      <c r="AE124" s="56"/>
      <c r="AF124" s="56"/>
      <c r="AG124" s="56">
        <v>2</v>
      </c>
      <c r="AH124" s="56"/>
      <c r="AI124">
        <v>1</v>
      </c>
      <c r="AJ124">
        <v>1</v>
      </c>
      <c r="AK124">
        <v>5</v>
      </c>
      <c r="AL124">
        <v>5</v>
      </c>
      <c r="AM124">
        <f t="shared" si="14"/>
        <v>5</v>
      </c>
      <c r="AN124" s="57" cm="1">
        <f t="array" ref="AN124">IF(OR(AJ124="0",AM124="0"),"",INDEX('[3]Oil Matrix'!$D$6:$H$10,'Master All_TRR_TS'!AM124,'Master All_TRR_TS'!AJ124))</f>
        <v>3</v>
      </c>
      <c r="AO124">
        <f t="shared" si="21"/>
        <v>1</v>
      </c>
      <c r="AP124"/>
      <c r="AQ124" s="56" t="s">
        <v>342</v>
      </c>
      <c r="AR124" s="56">
        <f>MAX(Risk_Assessment6[[#This Row],[2) Oil Leak Condition]:[3b) Oil/water separator and shut off valve]])</f>
        <v>5</v>
      </c>
      <c r="AS124" s="44" t="s">
        <v>269</v>
      </c>
      <c r="AT124" s="44" t="s">
        <v>269</v>
      </c>
      <c r="AU124" s="44" t="s">
        <v>270</v>
      </c>
      <c r="AV124" s="44" t="s">
        <v>269</v>
      </c>
      <c r="AW124" s="44" t="s">
        <v>269</v>
      </c>
      <c r="AX124" s="82" t="s">
        <v>269</v>
      </c>
      <c r="AY124" s="82" t="s">
        <v>269</v>
      </c>
      <c r="AZ124" s="81" t="s">
        <v>269</v>
      </c>
      <c r="BE124" s="81"/>
      <c r="BF124" s="81" t="s">
        <v>276</v>
      </c>
      <c r="BM124" s="56" cm="1">
        <f t="array" ref="BM124">MAX(IF(ISBLANK(AS124:BL124),"",VLOOKUP(AS124:BL124,'[3]Impact Factor'!B:D,2,FALSE)))</f>
        <v>2</v>
      </c>
      <c r="BN124" s="56" cm="1">
        <f t="array" ref="BN124">MAX(IF(ISBLANK(AS124:BL124),"",VLOOKUP(AS124:BL124,'[3]Impact Factor'!B:D,3,FALSE)))</f>
        <v>2</v>
      </c>
      <c r="BO124" s="56">
        <v>1</v>
      </c>
      <c r="BP124" s="56"/>
      <c r="BQ124" s="56"/>
      <c r="BR124" s="56"/>
      <c r="BS124" s="80">
        <v>4</v>
      </c>
      <c r="BT124" s="56" cm="1">
        <f t="array" ref="BT124">IF(SUM(BM124:BS124)=0,"N/A",_xlfn.IFS(AND((SUM(BM124:BN124)&gt;0),(SUM(BO124:BS124)&gt;0)),ROUND((($BM$3*MAX(BM124:BN124))+($BO$3*MAX(BO124:BS124))),0),AND(OR(BM124:BN124=0,ISERROR(BM124:BN124)),(SUM(BO124:BS124)&gt;0)), MAX(BO124:BS124),AND((SUM(BO124:BS124)=0),(SUM(BM124:BN124)&gt;0)),MAX(BM124:BN124)))</f>
        <v>2</v>
      </c>
      <c r="BU124" s="56" t="str" cm="1">
        <f t="array" ref="BU124">IF(OR(AR124="N/A", BT124="N/A"), "", INDEX([3]Methodology!$D$3:$H$7,'Master All_TRR_TS'!AR21,'Master All_TRR_TS'!BT21))</f>
        <v>C</v>
      </c>
      <c r="BV124" s="56" t="s">
        <v>352</v>
      </c>
      <c r="BW124" s="56" t="str">
        <f t="shared" si="20"/>
        <v>No</v>
      </c>
      <c r="BX124" s="52"/>
      <c r="BY124" s="56"/>
      <c r="BZ124" s="56" t="e">
        <f>IF(COUNT(AR124,BT124)=2,(IF(AND(AR124&gt;=3,#REF!&gt;=3),"Y","")),"")</f>
        <v>#REF!</v>
      </c>
      <c r="CA124" s="56"/>
      <c r="CB124" s="52" t="str">
        <f>IF(Risk_Assessment6[[#This Row],[Stockpiles]]="Spoil / Waste", "Y", "")</f>
        <v/>
      </c>
      <c r="CC124" s="56" t="str">
        <f>IF(Risk_Assessment6[[#This Row],[Off-site Drainage Discharge (Y/N)]]="Yes", "Y", "")</f>
        <v/>
      </c>
      <c r="CD124" s="56"/>
      <c r="CE124" s="56"/>
      <c r="CF124" s="56"/>
      <c r="CG124" s="56"/>
      <c r="CH124" s="56"/>
      <c r="CI124" s="56"/>
      <c r="CJ124" s="56"/>
      <c r="CK124" s="56"/>
      <c r="CL124" s="56"/>
      <c r="CM124" s="56"/>
      <c r="CN124" s="58">
        <v>1</v>
      </c>
      <c r="CO124" s="58">
        <v>1</v>
      </c>
      <c r="CP124" s="58">
        <v>1</v>
      </c>
      <c r="CQ124" s="58">
        <v>1</v>
      </c>
      <c r="CR124" s="57">
        <f t="shared" si="19"/>
        <v>1</v>
      </c>
      <c r="CS124" s="56">
        <f t="shared" si="16"/>
        <v>1</v>
      </c>
      <c r="CT124" s="56" t="e">
        <v>#N/A</v>
      </c>
      <c r="CU124" s="56" t="e">
        <v>#N/A</v>
      </c>
      <c r="CV124" s="79" t="e">
        <f t="shared" si="22"/>
        <v>#N/A</v>
      </c>
      <c r="CW124" s="56" t="e">
        <f t="shared" si="23"/>
        <v>#N/A</v>
      </c>
      <c r="CX124" s="78" t="e">
        <v>#N/A</v>
      </c>
      <c r="CY124" s="56" t="s">
        <v>268</v>
      </c>
      <c r="CZ124" s="78" t="e">
        <v>#N/A</v>
      </c>
      <c r="DA124" s="78" t="e">
        <v>#N/A</v>
      </c>
      <c r="DB124" s="78" t="e">
        <v>#N/A</v>
      </c>
      <c r="DC124" s="56" t="e">
        <v>#N/A</v>
      </c>
      <c r="DD124" s="78" t="e">
        <v>#N/A</v>
      </c>
      <c r="DE124" s="78" t="s">
        <v>270</v>
      </c>
      <c r="DF124" s="78" t="s">
        <v>270</v>
      </c>
      <c r="DG124" s="78" t="s">
        <v>276</v>
      </c>
      <c r="DH124" s="78" t="s">
        <v>270</v>
      </c>
      <c r="DI124" s="78" t="s">
        <v>276</v>
      </c>
      <c r="DJ124" s="78" t="s">
        <v>270</v>
      </c>
      <c r="DK124" s="78" t="s">
        <v>276</v>
      </c>
      <c r="DL124" s="78" t="s">
        <v>276</v>
      </c>
      <c r="DM124" s="78" t="s">
        <v>270</v>
      </c>
      <c r="DN124" s="78" t="s">
        <v>270</v>
      </c>
      <c r="DO124" s="78" t="s">
        <v>276</v>
      </c>
      <c r="DP124" s="78" t="s">
        <v>276</v>
      </c>
      <c r="DQ124" s="78" t="e">
        <v>#N/A</v>
      </c>
      <c r="DR124" s="56"/>
      <c r="DS124" s="56"/>
      <c r="DT124" s="56"/>
      <c r="DU124" s="44" t="s">
        <v>989</v>
      </c>
      <c r="DV124" s="44" t="s">
        <v>294</v>
      </c>
      <c r="DW124" s="44" t="s">
        <v>278</v>
      </c>
      <c r="DX124" s="77" t="s">
        <v>278</v>
      </c>
      <c r="DZ124" s="141"/>
      <c r="EB124" s="85"/>
      <c r="EC124" s="72"/>
      <c r="ED124" s="317"/>
      <c r="EE124" s="71"/>
      <c r="EF124" s="70"/>
      <c r="EG124" s="70"/>
      <c r="EH124" s="70"/>
      <c r="EI124" s="70"/>
      <c r="EJ124" s="70"/>
      <c r="EK124" s="70"/>
      <c r="EL124" s="70"/>
      <c r="EM124" s="70"/>
      <c r="EN124" s="69"/>
      <c r="EO124" s="69"/>
      <c r="EP124" s="69"/>
      <c r="EQ124" s="69"/>
      <c r="ER124" s="69"/>
      <c r="ES124" s="69"/>
      <c r="ET124" s="69"/>
      <c r="EU124" s="69"/>
      <c r="EV124" s="307" t="s">
        <v>1</v>
      </c>
      <c r="EW124" s="68"/>
    </row>
    <row r="125" spans="1:153" s="44" customFormat="1" ht="23.25" customHeight="1" x14ac:dyDescent="0.35">
      <c r="A125" s="44" t="s">
        <v>337</v>
      </c>
      <c r="B125" s="44" t="s">
        <v>1104</v>
      </c>
      <c r="C125" s="44" t="s">
        <v>1105</v>
      </c>
      <c r="E125" s="44" t="s">
        <v>1106</v>
      </c>
      <c r="F125" s="44" t="s">
        <v>269</v>
      </c>
      <c r="G125" s="44">
        <v>-38.250261109999997</v>
      </c>
      <c r="H125" s="44">
        <v>146.57243333</v>
      </c>
      <c r="I125" s="44" t="s">
        <v>278</v>
      </c>
      <c r="J125" s="44" t="s">
        <v>278</v>
      </c>
      <c r="K125" s="44" t="s">
        <v>264</v>
      </c>
      <c r="L125" s="44" t="s">
        <v>1107</v>
      </c>
      <c r="M125" s="44" t="s">
        <v>1108</v>
      </c>
      <c r="N125" s="78" t="s">
        <v>267</v>
      </c>
      <c r="O125" s="78"/>
      <c r="P125" s="78"/>
      <c r="Q125" s="78" t="s">
        <v>268</v>
      </c>
      <c r="R125" s="78" t="s">
        <v>270</v>
      </c>
      <c r="S125" s="96"/>
      <c r="T125" s="96"/>
      <c r="U125" s="78"/>
      <c r="V125" s="96" t="s">
        <v>1109</v>
      </c>
      <c r="W125" s="96"/>
      <c r="X125" s="96" t="s">
        <v>1110</v>
      </c>
      <c r="Y125" s="78"/>
      <c r="Z125" s="56">
        <f t="shared" si="24"/>
        <v>3</v>
      </c>
      <c r="AA125" s="94"/>
      <c r="AB125" s="163" t="s">
        <v>1111</v>
      </c>
      <c r="AC125" s="56"/>
      <c r="AD125" s="56"/>
      <c r="AE125" s="56"/>
      <c r="AF125" s="56"/>
      <c r="AG125" s="56">
        <v>1</v>
      </c>
      <c r="AH125" s="89"/>
      <c r="AI125">
        <v>1</v>
      </c>
      <c r="AJ125">
        <v>1</v>
      </c>
      <c r="AK125">
        <v>4</v>
      </c>
      <c r="AL125">
        <v>5</v>
      </c>
      <c r="AM125">
        <f t="shared" si="14"/>
        <v>5</v>
      </c>
      <c r="AN125" s="57" cm="1">
        <f t="array" ref="AN125">IF(OR(AJ125="0",AM125="0"),"",INDEX('[3]Oil Matrix'!$D$6:$H$10,'Master All_TRR_TS'!AM125,'Master All_TRR_TS'!AJ125))</f>
        <v>3</v>
      </c>
      <c r="AO125">
        <f>AN125</f>
        <v>3</v>
      </c>
      <c r="AP125"/>
      <c r="AQ125" s="93"/>
      <c r="AR125" s="56">
        <f>MAX(Risk_Assessment6[[#This Row],[2) Oil Leak Condition]:[3b) Oil/water separator and shut off valve]])</f>
        <v>5</v>
      </c>
      <c r="AS125" s="44" t="s">
        <v>269</v>
      </c>
      <c r="AX125" s="82"/>
      <c r="AZ125" s="81"/>
      <c r="BE125" s="81"/>
      <c r="BF125" s="81" t="s">
        <v>276</v>
      </c>
      <c r="BM125" s="56" cm="1">
        <f t="array" ref="BM125">MAX(IF(ISBLANK(AS125:BL125),"",VLOOKUP(AS125:BL125,'[3]Impact Factor'!B:D,2,FALSE)))</f>
        <v>1</v>
      </c>
      <c r="BN125" s="56" cm="1">
        <f t="array" ref="BN125">MAX(IF(ISBLANK(AS125:BL125),"",VLOOKUP(AS125:BL125,'[3]Impact Factor'!B:D,3,FALSE)))</f>
        <v>1</v>
      </c>
      <c r="BO125" s="56"/>
      <c r="BP125" s="56"/>
      <c r="BQ125" s="56"/>
      <c r="BR125" s="56"/>
      <c r="BS125" s="80"/>
      <c r="BT125" s="56" cm="1">
        <f t="array" ref="BT125">IF(SUM(BM125:BS125)=0,"N/A",_xlfn.IFS(AND((SUM(BM125:BN125)&gt;0),(SUM(BO125:BS125)&gt;0)),ROUND((($BM$3*MAX(BM125:BN125))+($BO$3*MAX(BO125:BS125))),0),AND(OR(BM125:BN125=0,ISERROR(BM125:BN125)),(SUM(BO125:BS125)&gt;0)), MAX(BO125:BS125),AND((SUM(BO125:BS125)=0),(SUM(BM125:BN125)&gt;0)),MAX(BM125:BN125)))</f>
        <v>1</v>
      </c>
      <c r="BU125" s="56" t="str" cm="1">
        <f t="array" ref="BU125">IF(OR(AR125="N/A", BT125="N/A"), "", INDEX([3]Methodology!$D$3:$H$7,'Master All_TRR_TS'!AR6,'Master All_TRR_TS'!BT6))</f>
        <v>C</v>
      </c>
      <c r="BV125" s="56" t="s">
        <v>271</v>
      </c>
      <c r="BW125" s="56"/>
      <c r="BX125" s="52"/>
      <c r="BY125" s="56"/>
      <c r="BZ125" s="56" t="e">
        <f>IF(COUNT(AR125,BT125)=2,(IF(AND(AR125&gt;=3,#REF!&gt;=3),"Y","")),"")</f>
        <v>#REF!</v>
      </c>
      <c r="CA125" s="52"/>
      <c r="CB125" s="52" t="str">
        <f>IF(Risk_Assessment6[[#This Row],[Stockpiles]]="Spoil / Waste", "Y", "")</f>
        <v/>
      </c>
      <c r="CC125" s="56" t="str">
        <f>IF(Risk_Assessment6[[#This Row],[Off-site Drainage Discharge (Y/N)]]="Yes", "Y", "")</f>
        <v/>
      </c>
      <c r="CD125" s="56"/>
      <c r="CE125" s="56"/>
      <c r="CF125" s="56"/>
      <c r="CG125" s="56"/>
      <c r="CH125" s="56"/>
      <c r="CI125" s="56"/>
      <c r="CJ125" s="56"/>
      <c r="CK125" s="56"/>
      <c r="CL125" s="56" t="s">
        <v>1110</v>
      </c>
      <c r="CM125" s="56" t="s">
        <v>1109</v>
      </c>
      <c r="CN125" s="58">
        <v>1</v>
      </c>
      <c r="CO125" s="58">
        <v>1</v>
      </c>
      <c r="CP125" s="58">
        <v>1</v>
      </c>
      <c r="CQ125" s="58">
        <v>1</v>
      </c>
      <c r="CR125" s="57">
        <f t="shared" si="19"/>
        <v>1</v>
      </c>
      <c r="CS125" s="56">
        <f t="shared" si="16"/>
        <v>1</v>
      </c>
      <c r="CT125" s="56">
        <v>0</v>
      </c>
      <c r="CU125" s="56">
        <v>0</v>
      </c>
      <c r="CV125" s="79">
        <f t="shared" si="22"/>
        <v>0</v>
      </c>
      <c r="CW125" s="56">
        <f t="shared" si="23"/>
        <v>0</v>
      </c>
      <c r="CX125" s="78"/>
      <c r="CY125" s="56" t="s">
        <v>268</v>
      </c>
      <c r="CZ125" s="78"/>
      <c r="DA125" s="78" t="s">
        <v>268</v>
      </c>
      <c r="DB125" s="78" t="s">
        <v>274</v>
      </c>
      <c r="DC125" s="56">
        <v>0</v>
      </c>
      <c r="DD125" s="78">
        <v>0</v>
      </c>
      <c r="DE125" s="78" t="s">
        <v>276</v>
      </c>
      <c r="DF125" s="78" t="s">
        <v>276</v>
      </c>
      <c r="DG125" s="78" t="s">
        <v>276</v>
      </c>
      <c r="DH125" s="78" t="s">
        <v>276</v>
      </c>
      <c r="DI125" s="78" t="s">
        <v>276</v>
      </c>
      <c r="DJ125" s="78" t="s">
        <v>276</v>
      </c>
      <c r="DK125" s="78" t="s">
        <v>276</v>
      </c>
      <c r="DL125" s="78" t="s">
        <v>276</v>
      </c>
      <c r="DM125" s="78" t="s">
        <v>276</v>
      </c>
      <c r="DN125" s="78" t="s">
        <v>276</v>
      </c>
      <c r="DO125" s="78" t="s">
        <v>270</v>
      </c>
      <c r="DP125" s="78" t="s">
        <v>276</v>
      </c>
      <c r="DQ125" s="78">
        <v>0</v>
      </c>
      <c r="DR125" s="56"/>
      <c r="DS125" s="56"/>
      <c r="DT125" s="56"/>
      <c r="DU125" s="44" t="s">
        <v>268</v>
      </c>
      <c r="DV125" s="44" t="s">
        <v>294</v>
      </c>
      <c r="DW125" s="44" t="s">
        <v>278</v>
      </c>
      <c r="DX125" s="77" t="s">
        <v>278</v>
      </c>
      <c r="DZ125" s="141"/>
      <c r="EB125" s="85"/>
      <c r="EC125" s="72"/>
      <c r="ED125" s="317"/>
      <c r="EE125" s="71"/>
      <c r="EF125" s="70"/>
      <c r="EG125" s="70"/>
      <c r="EH125" s="70"/>
      <c r="EI125" s="70"/>
      <c r="EJ125" s="70"/>
      <c r="EK125" s="70"/>
      <c r="EL125" s="70"/>
      <c r="EM125" s="70"/>
      <c r="EN125" s="69"/>
      <c r="EO125" s="69"/>
      <c r="EP125" s="69"/>
      <c r="EQ125" s="69"/>
      <c r="ER125" s="69"/>
      <c r="ES125" s="69"/>
      <c r="ET125" s="69"/>
      <c r="EU125" s="69"/>
      <c r="EV125" s="307" t="s">
        <v>1</v>
      </c>
      <c r="EW125" s="68"/>
    </row>
    <row r="126" spans="1:153" s="44" customFormat="1" ht="88.5" customHeight="1" x14ac:dyDescent="0.35">
      <c r="A126" s="44" t="s">
        <v>366</v>
      </c>
      <c r="B126" s="42" t="s">
        <v>1112</v>
      </c>
      <c r="C126" s="44" t="s">
        <v>1113</v>
      </c>
      <c r="E126" s="44" t="s">
        <v>1114</v>
      </c>
      <c r="F126" s="44" t="s">
        <v>269</v>
      </c>
      <c r="G126" s="44">
        <v>-38.250166999999998</v>
      </c>
      <c r="H126" s="44">
        <v>146.57724999999999</v>
      </c>
      <c r="I126" s="44" t="s">
        <v>278</v>
      </c>
      <c r="J126" s="44" t="s">
        <v>278</v>
      </c>
      <c r="K126" s="82" t="s">
        <v>264</v>
      </c>
      <c r="L126" s="82" t="s">
        <v>265</v>
      </c>
      <c r="M126" s="44" t="s">
        <v>380</v>
      </c>
      <c r="N126" s="78" t="s">
        <v>285</v>
      </c>
      <c r="O126" s="78">
        <v>44239</v>
      </c>
      <c r="P126" s="78" t="s">
        <v>371</v>
      </c>
      <c r="Q126" s="78" t="s">
        <v>270</v>
      </c>
      <c r="R126" s="78"/>
      <c r="S126" s="96"/>
      <c r="T126" s="96"/>
      <c r="U126" s="78"/>
      <c r="V126" s="96"/>
      <c r="W126" s="96"/>
      <c r="X126" s="96" t="s">
        <v>873</v>
      </c>
      <c r="Y126" s="78"/>
      <c r="Z126" s="56">
        <f t="shared" si="24"/>
        <v>2</v>
      </c>
      <c r="AA126" s="94"/>
      <c r="AB126" s="94"/>
      <c r="AC126" s="56"/>
      <c r="AD126" s="56"/>
      <c r="AE126" s="56"/>
      <c r="AF126" s="117" t="s">
        <v>302</v>
      </c>
      <c r="AG126" s="56">
        <v>3</v>
      </c>
      <c r="AH126" s="89" t="s">
        <v>372</v>
      </c>
      <c r="AI126">
        <v>1</v>
      </c>
      <c r="AJ126">
        <v>1</v>
      </c>
      <c r="AK126">
        <v>4</v>
      </c>
      <c r="AL126">
        <v>2</v>
      </c>
      <c r="AM126">
        <f t="shared" si="14"/>
        <v>4</v>
      </c>
      <c r="AN126" s="57" cm="1">
        <f t="array" ref="AN126">IF(OR(AJ126="0",AM126="0"),"",INDEX('[3]Oil Matrix'!$D$6:$H$10,'Master All_TRR_TS'!AM126,'Master All_TRR_TS'!AJ126))</f>
        <v>2</v>
      </c>
      <c r="AO126">
        <f t="shared" ref="AO126:AO157" si="25">CS126</f>
        <v>1</v>
      </c>
      <c r="AP126"/>
      <c r="AQ126" s="93" t="s">
        <v>1115</v>
      </c>
      <c r="AR126" s="56">
        <f>MAX(Risk_Assessment6[[#This Row],[2) Oil Leak Condition]:[3b) Oil/water separator and shut off valve]])</f>
        <v>4</v>
      </c>
      <c r="AS126" s="82" t="s">
        <v>304</v>
      </c>
      <c r="AT126" s="82" t="s">
        <v>305</v>
      </c>
      <c r="AU126" s="82" t="s">
        <v>270</v>
      </c>
      <c r="AV126" s="82" t="s">
        <v>269</v>
      </c>
      <c r="AW126" s="82" t="s">
        <v>269</v>
      </c>
      <c r="AX126" s="82" t="s">
        <v>288</v>
      </c>
      <c r="AY126" s="82" t="s">
        <v>269</v>
      </c>
      <c r="AZ126" s="81" t="s">
        <v>269</v>
      </c>
      <c r="BA126" s="82" t="s">
        <v>269</v>
      </c>
      <c r="BB126" s="82"/>
      <c r="BC126" s="82"/>
      <c r="BD126" s="82"/>
      <c r="BE126" s="81"/>
      <c r="BF126" s="81" t="s">
        <v>276</v>
      </c>
      <c r="BG126" s="82"/>
      <c r="BH126" s="82"/>
      <c r="BI126" s="82"/>
      <c r="BJ126" s="82"/>
      <c r="BK126" s="82"/>
      <c r="BL126" s="82"/>
      <c r="BM126" s="56" cm="1">
        <f t="array" ref="BM126">MAX(IF(ISBLANK(AS126:BL126),"",VLOOKUP(AS126:BL126,'[3]Impact Factor'!B:D,2,FALSE)))</f>
        <v>3</v>
      </c>
      <c r="BN126" s="56" cm="1">
        <f t="array" ref="BN126">MAX(IF(ISBLANK(AS126:BL126),"",VLOOKUP(AS126:BL126,'[3]Impact Factor'!B:D,3,FALSE)))</f>
        <v>2</v>
      </c>
      <c r="BO126" s="56">
        <v>2</v>
      </c>
      <c r="BP126" s="56"/>
      <c r="BQ126" s="56"/>
      <c r="BR126" s="56"/>
      <c r="BS126" s="80">
        <v>2</v>
      </c>
      <c r="BT126" s="56" cm="1">
        <f t="array" ref="BT126">IF(SUM(BM126:BS126)=0,"N/A",_xlfn.IFS(AND((SUM(BM126:BN126)&gt;0),(SUM(BO126:BS126)&gt;0)),ROUND((($BM$3*MAX(BM126:BN126))+($BO$3*MAX(BO126:BS126))),0),AND(OR(BM126:BN126=0,ISERROR(BM126:BN126)),(SUM(BO126:BS126)&gt;0)), MAX(BO126:BS126),AND((SUM(BO126:BS126)=0),(SUM(BM126:BN126)&gt;0)),MAX(BM126:BN126)))</f>
        <v>3</v>
      </c>
      <c r="BU126" s="56" t="str" cm="1">
        <f t="array" ref="BU126">IF(OR(AR126="N/A", BT126="N/A"), "", INDEX([3]Methodology!$D$3:$H$7,'Master All_TRR_TS'!AR15,'Master All_TRR_TS'!BT15))</f>
        <v>C</v>
      </c>
      <c r="BV126" s="56" t="s">
        <v>271</v>
      </c>
      <c r="BW126" s="56" t="str">
        <f t="shared" ref="BW126:BW157" si="26">IF(AND(AR126&gt;2,BT126&gt;2),"Yes", "No")</f>
        <v>Yes</v>
      </c>
      <c r="BX126" s="56"/>
      <c r="BY126" s="56"/>
      <c r="BZ126" s="56" t="e">
        <f>IF(COUNT(AR126,BT126)=2,(IF(AND(AR126&gt;=3,#REF!&gt;=3),"Y","")),"")</f>
        <v>#REF!</v>
      </c>
      <c r="CA126" s="56"/>
      <c r="CB126" s="56" t="str">
        <f>IF(Risk_Assessment6[[#This Row],[Stockpiles]]="Spoil / Waste", "Y", "")</f>
        <v/>
      </c>
      <c r="CC126" s="56" t="str">
        <f>IF(Risk_Assessment6[[#This Row],[Off-site Drainage Discharge (Y/N)]]="Yes", "Y", "")</f>
        <v/>
      </c>
      <c r="CD126" s="56"/>
      <c r="CE126" s="56"/>
      <c r="CF126" s="56"/>
      <c r="CG126" s="56"/>
      <c r="CH126" s="56"/>
      <c r="CI126" s="56"/>
      <c r="CJ126" s="56"/>
      <c r="CK126" s="56"/>
      <c r="CL126" s="56" t="s">
        <v>873</v>
      </c>
      <c r="CM126" s="56"/>
      <c r="CN126" s="105" t="s">
        <v>278</v>
      </c>
      <c r="CO126" s="105">
        <v>1</v>
      </c>
      <c r="CP126" s="105">
        <v>1</v>
      </c>
      <c r="CQ126" s="104">
        <v>2</v>
      </c>
      <c r="CR126" s="57">
        <f t="shared" si="19"/>
        <v>1</v>
      </c>
      <c r="CS126" s="56">
        <f t="shared" si="16"/>
        <v>1</v>
      </c>
      <c r="CT126" s="56">
        <v>5</v>
      </c>
      <c r="CU126" s="56">
        <v>2</v>
      </c>
      <c r="CV126" s="79">
        <v>3.5</v>
      </c>
      <c r="CW126" s="56">
        <v>4</v>
      </c>
      <c r="CX126" s="78" t="s">
        <v>631</v>
      </c>
      <c r="CY126" s="56" t="s">
        <v>268</v>
      </c>
      <c r="CZ126" s="78" t="s">
        <v>1116</v>
      </c>
      <c r="DA126" s="78" t="s">
        <v>268</v>
      </c>
      <c r="DB126" s="78" t="s">
        <v>274</v>
      </c>
      <c r="DC126" s="56"/>
      <c r="DD126" s="78" t="s">
        <v>988</v>
      </c>
      <c r="DE126" s="78" t="s">
        <v>1117</v>
      </c>
      <c r="DF126" s="78" t="s">
        <v>270</v>
      </c>
      <c r="DG126" s="78" t="s">
        <v>276</v>
      </c>
      <c r="DH126" s="78" t="s">
        <v>276</v>
      </c>
      <c r="DI126" s="78" t="s">
        <v>1118</v>
      </c>
      <c r="DJ126" s="78" t="s">
        <v>276</v>
      </c>
      <c r="DK126" s="78" t="s">
        <v>276</v>
      </c>
      <c r="DL126" s="78" t="s">
        <v>276</v>
      </c>
      <c r="DM126" s="78" t="s">
        <v>270</v>
      </c>
      <c r="DN126" s="78" t="s">
        <v>276</v>
      </c>
      <c r="DO126" s="78" t="s">
        <v>276</v>
      </c>
      <c r="DP126" s="78" t="s">
        <v>276</v>
      </c>
      <c r="DQ126" s="78"/>
      <c r="DR126" s="56"/>
      <c r="DS126" s="56"/>
      <c r="DT126" s="56"/>
      <c r="DU126" s="44" t="s">
        <v>268</v>
      </c>
      <c r="DV126" s="44" t="s">
        <v>377</v>
      </c>
      <c r="DW126" s="44" t="s">
        <v>1119</v>
      </c>
      <c r="DX126" s="77" t="s">
        <v>404</v>
      </c>
      <c r="DY126" s="103" t="s">
        <v>313</v>
      </c>
      <c r="DZ126" s="141" t="s">
        <v>734</v>
      </c>
      <c r="EA126" s="44" t="s">
        <v>567</v>
      </c>
      <c r="EB126" s="73" t="s">
        <v>1120</v>
      </c>
      <c r="EC126" s="102" t="s">
        <v>1121</v>
      </c>
      <c r="ED126" s="320" t="s">
        <v>1122</v>
      </c>
      <c r="EE126" s="101"/>
      <c r="EF126" s="70"/>
      <c r="EG126" s="70"/>
      <c r="EH126" s="99" t="s">
        <v>410</v>
      </c>
      <c r="EI126" s="70"/>
      <c r="EJ126" s="70"/>
      <c r="EK126" s="307" t="s">
        <v>1</v>
      </c>
      <c r="EL126" s="307" t="s">
        <v>1</v>
      </c>
      <c r="EM126" s="70"/>
      <c r="EN126" s="69"/>
      <c r="EO126" s="69"/>
      <c r="EP126" s="69"/>
      <c r="EQ126" s="69"/>
      <c r="ER126" s="69"/>
      <c r="ES126" s="69"/>
      <c r="ET126" s="69"/>
      <c r="EU126" s="69"/>
      <c r="EV126" s="307" t="s">
        <v>1</v>
      </c>
      <c r="EW126" s="68"/>
    </row>
    <row r="127" spans="1:153" s="44" customFormat="1" x14ac:dyDescent="0.35">
      <c r="A127" s="44" t="s">
        <v>337</v>
      </c>
      <c r="B127" s="44" t="s">
        <v>1123</v>
      </c>
      <c r="C127" s="44" t="s">
        <v>1124</v>
      </c>
      <c r="E127" s="44" t="s">
        <v>1125</v>
      </c>
      <c r="F127" s="44" t="s">
        <v>269</v>
      </c>
      <c r="G127" s="44">
        <v>-38.253380999999997</v>
      </c>
      <c r="H127" s="44">
        <v>146.57499799999999</v>
      </c>
      <c r="I127" s="44" t="s">
        <v>278</v>
      </c>
      <c r="J127" s="44" t="s">
        <v>278</v>
      </c>
      <c r="K127" s="44" t="s">
        <v>264</v>
      </c>
      <c r="L127" s="44" t="s">
        <v>1107</v>
      </c>
      <c r="M127" s="44" t="s">
        <v>1126</v>
      </c>
      <c r="N127" s="78" t="s">
        <v>267</v>
      </c>
      <c r="O127" s="78"/>
      <c r="P127" s="78"/>
      <c r="Q127" s="78" t="s">
        <v>268</v>
      </c>
      <c r="R127" s="78"/>
      <c r="S127" s="96"/>
      <c r="T127" s="96"/>
      <c r="U127" s="78"/>
      <c r="V127" s="96"/>
      <c r="W127" s="96"/>
      <c r="X127" s="96" t="s">
        <v>1127</v>
      </c>
      <c r="Y127" s="78"/>
      <c r="Z127" s="56">
        <f t="shared" si="24"/>
        <v>1</v>
      </c>
      <c r="AA127" s="94"/>
      <c r="AB127" s="94"/>
      <c r="AC127" s="56"/>
      <c r="AD127" s="56"/>
      <c r="AE127" s="56"/>
      <c r="AF127" s="56"/>
      <c r="AG127" s="56">
        <v>2</v>
      </c>
      <c r="AH127" s="56"/>
      <c r="AI127">
        <v>1</v>
      </c>
      <c r="AJ127">
        <v>1</v>
      </c>
      <c r="AK127">
        <v>4</v>
      </c>
      <c r="AL127">
        <v>5</v>
      </c>
      <c r="AM127">
        <f t="shared" si="14"/>
        <v>5</v>
      </c>
      <c r="AN127" s="57" cm="1">
        <f t="array" ref="AN127">IF(OR(AJ127="0",AM127="0"),"",INDEX('[3]Oil Matrix'!$D$6:$H$10,'Master All_TRR_TS'!AM127,'Master All_TRR_TS'!AJ127))</f>
        <v>3</v>
      </c>
      <c r="AO127">
        <f t="shared" si="25"/>
        <v>5</v>
      </c>
      <c r="AP127"/>
      <c r="AQ127" s="56"/>
      <c r="AR127" s="56">
        <f>MAX(Risk_Assessment6[[#This Row],[2) Oil Leak Condition]:[3b) Oil/water separator and shut off valve]])</f>
        <v>5</v>
      </c>
      <c r="AS127" s="44" t="s">
        <v>269</v>
      </c>
      <c r="AX127" s="82"/>
      <c r="AZ127" s="81"/>
      <c r="BE127" s="81"/>
      <c r="BF127" s="81" t="s">
        <v>270</v>
      </c>
      <c r="BM127" s="56" cm="1">
        <f t="array" ref="BM127">MAX(IF(ISBLANK(AS127:BL127),"",VLOOKUP(AS127:BL127,'[3]Impact Factor'!B:D,2,FALSE)))</f>
        <v>2</v>
      </c>
      <c r="BN127" s="56" cm="1">
        <f t="array" ref="BN127">MAX(IF(ISBLANK(AS127:BL127),"",VLOOKUP(AS127:BL127,'[3]Impact Factor'!B:D,3,FALSE)))</f>
        <v>2</v>
      </c>
      <c r="BO127" s="56"/>
      <c r="BP127" s="56"/>
      <c r="BQ127" s="56"/>
      <c r="BR127" s="56"/>
      <c r="BS127" s="80"/>
      <c r="BT127" s="56" cm="1">
        <f t="array" ref="BT127">IF(SUM(BM127:BS127)=0,"N/A",_xlfn.IFS(AND((SUM(BM127:BN127)&gt;0),(SUM(BO127:BS127)&gt;0)),ROUND((($BM$3*MAX(BM127:BN127))+($BO$3*MAX(BO127:BS127))),0),AND(OR(BM127:BN127=0,ISERROR(BM127:BN127)),(SUM(BO127:BS127)&gt;0)), MAX(BO127:BS127),AND((SUM(BO127:BS127)=0),(SUM(BM127:BN127)&gt;0)),MAX(BM127:BN127)))</f>
        <v>2</v>
      </c>
      <c r="BU127" s="56" t="str" cm="1">
        <f t="array" ref="BU127">IF(OR(AR127="N/A", BT127="N/A"), "", INDEX([3]Methodology!$D$3:$H$7,'Master All_TRR_TS'!AR68,'Master All_TRR_TS'!BT68))</f>
        <v>C</v>
      </c>
      <c r="BV127" s="56" t="s">
        <v>271</v>
      </c>
      <c r="BW127" s="56" t="str">
        <f t="shared" si="26"/>
        <v>No</v>
      </c>
      <c r="BX127" s="56"/>
      <c r="BY127" s="56"/>
      <c r="BZ127" s="56" t="e">
        <f>IF(COUNT(AR127,BT127)=2,(IF(AND(AR127&gt;=3,#REF!&gt;=3),"Y","")),"")</f>
        <v>#REF!</v>
      </c>
      <c r="CA127" s="56"/>
      <c r="CB127" s="56" t="str">
        <f>IF(Risk_Assessment6[[#This Row],[Stockpiles]]="Spoil / Waste", "Y", "")</f>
        <v/>
      </c>
      <c r="CC127" s="56" t="str">
        <f>IF(Risk_Assessment6[[#This Row],[Off-site Drainage Discharge (Y/N)]]="Yes", "Y", "")</f>
        <v/>
      </c>
      <c r="CD127" s="56"/>
      <c r="CE127" s="56"/>
      <c r="CF127" s="56"/>
      <c r="CG127" s="56"/>
      <c r="CH127" s="56"/>
      <c r="CI127" s="56"/>
      <c r="CJ127" s="56"/>
      <c r="CK127" s="56"/>
      <c r="CL127" s="56" t="s">
        <v>1127</v>
      </c>
      <c r="CM127" s="56"/>
      <c r="CN127" s="105">
        <v>3</v>
      </c>
      <c r="CO127" s="105">
        <v>5</v>
      </c>
      <c r="CP127" s="105">
        <v>2</v>
      </c>
      <c r="CQ127" s="104">
        <v>1</v>
      </c>
      <c r="CR127" s="57">
        <f t="shared" si="19"/>
        <v>5</v>
      </c>
      <c r="CS127" s="56">
        <f t="shared" si="16"/>
        <v>5</v>
      </c>
      <c r="CT127" s="56">
        <v>0</v>
      </c>
      <c r="CU127" s="56">
        <v>0</v>
      </c>
      <c r="CV127" s="79">
        <f t="shared" ref="CV127:CV134" si="27">AVERAGE(CT127:CU127)</f>
        <v>0</v>
      </c>
      <c r="CW127" s="56">
        <f t="shared" ref="CW127:CW134" si="28">ROUND(CV127,0)</f>
        <v>0</v>
      </c>
      <c r="CX127" s="78"/>
      <c r="CY127" s="56" t="s">
        <v>268</v>
      </c>
      <c r="CZ127" s="78"/>
      <c r="DA127" s="78" t="s">
        <v>268</v>
      </c>
      <c r="DB127" s="78" t="s">
        <v>274</v>
      </c>
      <c r="DC127" s="56">
        <v>0</v>
      </c>
      <c r="DD127" s="78">
        <v>0</v>
      </c>
      <c r="DE127" s="78" t="s">
        <v>270</v>
      </c>
      <c r="DF127" s="78" t="s">
        <v>270</v>
      </c>
      <c r="DG127" s="78" t="s">
        <v>276</v>
      </c>
      <c r="DH127" s="78" t="s">
        <v>276</v>
      </c>
      <c r="DI127" s="78" t="s">
        <v>276</v>
      </c>
      <c r="DJ127" s="78" t="s">
        <v>276</v>
      </c>
      <c r="DK127" s="78" t="s">
        <v>276</v>
      </c>
      <c r="DL127" s="78" t="s">
        <v>276</v>
      </c>
      <c r="DM127" s="78" t="s">
        <v>276</v>
      </c>
      <c r="DN127" s="78" t="s">
        <v>276</v>
      </c>
      <c r="DO127" s="78" t="s">
        <v>270</v>
      </c>
      <c r="DP127" s="78" t="s">
        <v>276</v>
      </c>
      <c r="DQ127" s="78">
        <v>0</v>
      </c>
      <c r="DR127" s="56"/>
      <c r="DS127" s="56"/>
      <c r="DT127" s="56"/>
      <c r="DU127" s="44" t="s">
        <v>268</v>
      </c>
      <c r="DV127" s="44" t="s">
        <v>294</v>
      </c>
      <c r="DW127" s="44" t="s">
        <v>278</v>
      </c>
      <c r="DX127" s="77" t="s">
        <v>278</v>
      </c>
      <c r="DZ127" s="141"/>
      <c r="EB127" s="85"/>
      <c r="EC127" s="72"/>
      <c r="ED127" s="317"/>
      <c r="EE127" s="71"/>
      <c r="EF127" s="70"/>
      <c r="EG127" s="70"/>
      <c r="EH127" s="70"/>
      <c r="EI127" s="70"/>
      <c r="EJ127" s="70"/>
      <c r="EK127" s="70"/>
      <c r="EL127" s="70"/>
      <c r="EM127" s="70"/>
      <c r="EN127" s="69"/>
      <c r="EO127" s="69"/>
      <c r="EP127" s="69"/>
      <c r="EQ127" s="69"/>
      <c r="ER127" s="69"/>
      <c r="ES127" s="69"/>
      <c r="ET127" s="69"/>
      <c r="EU127" s="69"/>
      <c r="EV127" s="307" t="s">
        <v>1</v>
      </c>
      <c r="EW127" s="68"/>
    </row>
    <row r="128" spans="1:153" s="44" customFormat="1" x14ac:dyDescent="0.35">
      <c r="A128" s="44" t="s">
        <v>374</v>
      </c>
      <c r="B128" s="42" t="s">
        <v>1128</v>
      </c>
      <c r="C128" s="44" t="s">
        <v>1129</v>
      </c>
      <c r="D128" s="44" t="s">
        <v>377</v>
      </c>
      <c r="E128" s="44" t="s">
        <v>1130</v>
      </c>
      <c r="F128" s="44" t="s">
        <v>1131</v>
      </c>
      <c r="G128" s="44">
        <v>-38.250166999999998</v>
      </c>
      <c r="H128" s="44">
        <v>146.57724999999999</v>
      </c>
      <c r="I128" s="44" t="s">
        <v>278</v>
      </c>
      <c r="J128" s="44" t="s">
        <v>278</v>
      </c>
      <c r="K128" s="44" t="s">
        <v>264</v>
      </c>
      <c r="L128" s="44" t="s">
        <v>265</v>
      </c>
      <c r="M128" s="44" t="s">
        <v>380</v>
      </c>
      <c r="N128" s="78" t="s">
        <v>285</v>
      </c>
      <c r="O128" s="78">
        <v>44271</v>
      </c>
      <c r="P128" s="78" t="s">
        <v>371</v>
      </c>
      <c r="Q128" s="78" t="s">
        <v>270</v>
      </c>
      <c r="R128" s="78"/>
      <c r="S128" s="96"/>
      <c r="T128" s="96" t="s">
        <v>382</v>
      </c>
      <c r="U128" s="78"/>
      <c r="V128" s="96"/>
      <c r="W128" s="96"/>
      <c r="X128" s="96" t="s">
        <v>873</v>
      </c>
      <c r="Y128" s="78"/>
      <c r="Z128" s="56">
        <f t="shared" si="24"/>
        <v>5</v>
      </c>
      <c r="AA128" s="94">
        <v>41</v>
      </c>
      <c r="AB128" s="94"/>
      <c r="AC128" s="56"/>
      <c r="AD128" s="56"/>
      <c r="AE128" s="56"/>
      <c r="AF128" s="56"/>
      <c r="AG128" s="56">
        <v>3</v>
      </c>
      <c r="AH128" s="56" t="s">
        <v>372</v>
      </c>
      <c r="AI128">
        <v>3</v>
      </c>
      <c r="AJ128">
        <v>4</v>
      </c>
      <c r="AK128">
        <v>4</v>
      </c>
      <c r="AL128">
        <v>4</v>
      </c>
      <c r="AM128">
        <f t="shared" si="14"/>
        <v>4</v>
      </c>
      <c r="AN128" s="57" cm="1">
        <f t="array" ref="AN128">IF(OR(AJ128="0",AM128="0"),"",INDEX('[3]Oil Matrix'!$D$6:$H$10,'Master All_TRR_TS'!AM128,'Master All_TRR_TS'!AJ128))</f>
        <v>4</v>
      </c>
      <c r="AO128">
        <f t="shared" si="25"/>
        <v>1</v>
      </c>
      <c r="AP128"/>
      <c r="AQ128" s="56" t="s">
        <v>386</v>
      </c>
      <c r="AR128" s="56">
        <f>MAX(Risk_Assessment6[[#This Row],[2) Oil Leak Condition]:[3b) Oil/water separator and shut off valve]])</f>
        <v>4</v>
      </c>
      <c r="AS128" s="44" t="s">
        <v>269</v>
      </c>
      <c r="AT128" s="44" t="s">
        <v>305</v>
      </c>
      <c r="AU128" s="44" t="s">
        <v>270</v>
      </c>
      <c r="AV128" s="44" t="s">
        <v>269</v>
      </c>
      <c r="AW128" s="44" t="s">
        <v>269</v>
      </c>
      <c r="AX128" s="82" t="s">
        <v>269</v>
      </c>
      <c r="AY128" s="44" t="s">
        <v>269</v>
      </c>
      <c r="AZ128" s="81" t="s">
        <v>269</v>
      </c>
      <c r="BA128" s="44" t="s">
        <v>269</v>
      </c>
      <c r="BE128" s="81"/>
      <c r="BF128" s="81" t="s">
        <v>276</v>
      </c>
      <c r="BM128" s="56" cm="1">
        <f t="array" ref="BM128">MAX(IF(ISBLANK(AS128:BL128),"",VLOOKUP(AS128:BL128,'[3]Impact Factor'!B:D,2,FALSE)))</f>
        <v>3</v>
      </c>
      <c r="BN128" s="56" cm="1">
        <f t="array" ref="BN128">MAX(IF(ISBLANK(AS128:BL128),"",VLOOKUP(AS128:BL128,'[3]Impact Factor'!B:D,3,FALSE)))</f>
        <v>2</v>
      </c>
      <c r="BO128" s="56">
        <v>2</v>
      </c>
      <c r="BP128" s="56"/>
      <c r="BQ128" s="56"/>
      <c r="BR128" s="56"/>
      <c r="BS128" s="80">
        <v>2</v>
      </c>
      <c r="BT128" s="56" cm="1">
        <f t="array" ref="BT128">IF(SUM(BM128:BS128)=0,"N/A",_xlfn.IFS(AND((SUM(BM128:BN128)&gt;0),(SUM(BO128:BS128)&gt;0)),ROUND((($BM$3*MAX(BM128:BN128))+($BO$3*MAX(BO128:BS128))),0),AND(OR(BM128:BN128=0,ISERROR(BM128:BN128)),(SUM(BO128:BS128)&gt;0)), MAX(BO128:BS128),AND((SUM(BO128:BS128)=0),(SUM(BM128:BN128)&gt;0)),MAX(BM128:BN128)))</f>
        <v>3</v>
      </c>
      <c r="BU128" s="56" t="str" cm="1">
        <f t="array" ref="BU128">IF(OR(AR128="N/A", BT128="N/A"), "", INDEX([3]Methodology!$D$3:$H$7,'Master All_TRR_TS'!AR119,'Master All_TRR_TS'!BT119))</f>
        <v>C</v>
      </c>
      <c r="BV128" s="56" t="s">
        <v>271</v>
      </c>
      <c r="BW128" s="56" t="str">
        <f t="shared" si="26"/>
        <v>Yes</v>
      </c>
      <c r="BX128" s="56" t="s">
        <v>310</v>
      </c>
      <c r="BY128" s="56"/>
      <c r="BZ128" s="56" t="e">
        <f>IF(COUNT(AR128,BT128)=2,(IF(AND(AR128&gt;=3,#REF!&gt;=3),"Y","")),"")</f>
        <v>#REF!</v>
      </c>
      <c r="CA128" s="56"/>
      <c r="CB128" s="56" t="str">
        <f>IF(Risk_Assessment6[[#This Row],[Stockpiles]]="Spoil / Waste", "Y", "")</f>
        <v/>
      </c>
      <c r="CC128" s="56" t="str">
        <f>IF(Risk_Assessment6[[#This Row],[Off-site Drainage Discharge (Y/N)]]="Yes", "Y", "")</f>
        <v/>
      </c>
      <c r="CD128" s="89" t="s">
        <v>390</v>
      </c>
      <c r="CE128" s="56"/>
      <c r="CF128" s="56"/>
      <c r="CG128" s="56"/>
      <c r="CH128" s="56"/>
      <c r="CI128" s="56"/>
      <c r="CJ128" s="56" t="s">
        <v>382</v>
      </c>
      <c r="CK128" s="56"/>
      <c r="CL128" s="56" t="s">
        <v>873</v>
      </c>
      <c r="CM128" s="56"/>
      <c r="CN128" s="105">
        <v>2</v>
      </c>
      <c r="CO128" s="105">
        <v>1</v>
      </c>
      <c r="CP128" s="105">
        <v>2</v>
      </c>
      <c r="CQ128" s="104">
        <v>1</v>
      </c>
      <c r="CR128" s="57">
        <f t="shared" si="19"/>
        <v>1</v>
      </c>
      <c r="CS128" s="56">
        <f t="shared" si="16"/>
        <v>1</v>
      </c>
      <c r="CT128" s="56">
        <v>0</v>
      </c>
      <c r="CU128" s="56">
        <v>0</v>
      </c>
      <c r="CV128" s="79">
        <f t="shared" si="27"/>
        <v>0</v>
      </c>
      <c r="CW128" s="56">
        <f t="shared" si="28"/>
        <v>0</v>
      </c>
      <c r="CX128" s="78"/>
      <c r="CY128" s="56" t="s">
        <v>268</v>
      </c>
      <c r="CZ128" s="78"/>
      <c r="DA128" s="78" t="s">
        <v>268</v>
      </c>
      <c r="DB128" s="78" t="s">
        <v>274</v>
      </c>
      <c r="DC128" s="56">
        <v>0</v>
      </c>
      <c r="DD128" s="78">
        <v>0</v>
      </c>
      <c r="DE128" s="78" t="s">
        <v>270</v>
      </c>
      <c r="DF128" s="78" t="s">
        <v>270</v>
      </c>
      <c r="DG128" s="78" t="s">
        <v>276</v>
      </c>
      <c r="DH128" s="78" t="s">
        <v>276</v>
      </c>
      <c r="DI128" s="78" t="s">
        <v>276</v>
      </c>
      <c r="DJ128" s="78" t="s">
        <v>276</v>
      </c>
      <c r="DK128" s="78" t="s">
        <v>276</v>
      </c>
      <c r="DL128" s="78" t="s">
        <v>276</v>
      </c>
      <c r="DM128" s="78" t="s">
        <v>270</v>
      </c>
      <c r="DN128" s="78" t="s">
        <v>270</v>
      </c>
      <c r="DO128" s="78" t="s">
        <v>270</v>
      </c>
      <c r="DP128" s="78" t="s">
        <v>276</v>
      </c>
      <c r="DQ128" s="78">
        <v>0</v>
      </c>
      <c r="DR128" s="56"/>
      <c r="DS128" s="56"/>
      <c r="DT128" s="56"/>
      <c r="DU128" s="44" t="s">
        <v>268</v>
      </c>
      <c r="DV128" s="44" t="s">
        <v>424</v>
      </c>
      <c r="DW128" s="44" t="s">
        <v>278</v>
      </c>
      <c r="DX128" s="77" t="s">
        <v>278</v>
      </c>
      <c r="DZ128" s="141"/>
      <c r="EB128" s="85"/>
      <c r="EC128" s="72"/>
      <c r="ED128" s="317"/>
      <c r="EE128" s="71"/>
      <c r="EF128" s="70"/>
      <c r="EG128" s="70"/>
      <c r="EH128" s="70"/>
      <c r="EI128" s="70"/>
      <c r="EJ128" s="70"/>
      <c r="EK128" s="70"/>
      <c r="EL128" s="70"/>
      <c r="EM128" s="70"/>
      <c r="EN128" s="69"/>
      <c r="EO128" s="69"/>
      <c r="EP128" s="69"/>
      <c r="EQ128" s="69"/>
      <c r="ER128" s="69"/>
      <c r="ES128" s="69"/>
      <c r="ET128" s="69"/>
      <c r="EU128" s="69"/>
      <c r="EV128" s="307" t="s">
        <v>1</v>
      </c>
      <c r="EW128" s="68"/>
    </row>
    <row r="129" spans="1:153" s="44" customFormat="1" ht="58" x14ac:dyDescent="0.35">
      <c r="A129" s="44" t="s">
        <v>374</v>
      </c>
      <c r="B129" s="42" t="s">
        <v>1132</v>
      </c>
      <c r="C129" s="44" t="s">
        <v>1133</v>
      </c>
      <c r="D129" s="44" t="s">
        <v>377</v>
      </c>
      <c r="E129" s="44" t="s">
        <v>1134</v>
      </c>
      <c r="F129" s="44" t="s">
        <v>269</v>
      </c>
      <c r="G129" s="44">
        <v>-38.250166999999998</v>
      </c>
      <c r="H129" s="44">
        <v>146.57724999999999</v>
      </c>
      <c r="I129" s="44" t="s">
        <v>278</v>
      </c>
      <c r="J129" s="44" t="s">
        <v>278</v>
      </c>
      <c r="K129" s="82" t="s">
        <v>264</v>
      </c>
      <c r="L129" s="82" t="s">
        <v>265</v>
      </c>
      <c r="M129" s="44" t="s">
        <v>440</v>
      </c>
      <c r="N129" s="78" t="s">
        <v>285</v>
      </c>
      <c r="O129" s="78">
        <v>44239</v>
      </c>
      <c r="P129" s="78" t="s">
        <v>371</v>
      </c>
      <c r="Q129" s="78" t="s">
        <v>270</v>
      </c>
      <c r="R129" s="78"/>
      <c r="S129" s="96"/>
      <c r="T129" s="96"/>
      <c r="U129" s="78"/>
      <c r="V129" s="96"/>
      <c r="W129" s="96"/>
      <c r="X129" s="96"/>
      <c r="Y129" s="78"/>
      <c r="Z129" s="56">
        <f t="shared" si="24"/>
        <v>2</v>
      </c>
      <c r="AA129" s="94"/>
      <c r="AB129" s="94"/>
      <c r="AC129" s="56"/>
      <c r="AD129" s="56"/>
      <c r="AE129" s="56"/>
      <c r="AF129" s="56"/>
      <c r="AG129" s="56">
        <v>2</v>
      </c>
      <c r="AH129" s="89" t="s">
        <v>1135</v>
      </c>
      <c r="AI129">
        <v>1</v>
      </c>
      <c r="AJ129">
        <v>1</v>
      </c>
      <c r="AK129">
        <v>5</v>
      </c>
      <c r="AL129">
        <v>5</v>
      </c>
      <c r="AM129">
        <f t="shared" si="14"/>
        <v>5</v>
      </c>
      <c r="AN129" s="57" cm="1">
        <f t="array" ref="AN129">IF(OR(AJ129="0",AM129="0"),"",INDEX('[3]Oil Matrix'!$D$6:$H$10,'Master All_TRR_TS'!AM129,'Master All_TRR_TS'!AJ129))</f>
        <v>3</v>
      </c>
      <c r="AO129">
        <f t="shared" si="25"/>
        <v>1</v>
      </c>
      <c r="AP129"/>
      <c r="AQ129" s="93" t="s">
        <v>1136</v>
      </c>
      <c r="AR129" s="56">
        <f>MAX(Risk_Assessment6[[#This Row],[2) Oil Leak Condition]:[3b) Oil/water separator and shut off valve]])</f>
        <v>5</v>
      </c>
      <c r="AS129" s="82" t="s">
        <v>304</v>
      </c>
      <c r="AT129" s="44" t="s">
        <v>336</v>
      </c>
      <c r="AU129" s="82" t="s">
        <v>270</v>
      </c>
      <c r="AV129" s="82" t="s">
        <v>269</v>
      </c>
      <c r="AW129" s="82" t="s">
        <v>269</v>
      </c>
      <c r="AX129" s="82" t="s">
        <v>269</v>
      </c>
      <c r="AY129" s="82" t="s">
        <v>269</v>
      </c>
      <c r="AZ129" s="81" t="s">
        <v>269</v>
      </c>
      <c r="BA129" s="82" t="s">
        <v>269</v>
      </c>
      <c r="BB129" s="82"/>
      <c r="BC129" s="82"/>
      <c r="BD129" s="82"/>
      <c r="BE129" s="81"/>
      <c r="BF129" s="81" t="s">
        <v>276</v>
      </c>
      <c r="BG129" s="82"/>
      <c r="BH129" s="82"/>
      <c r="BI129" s="82"/>
      <c r="BJ129" s="82"/>
      <c r="BK129" s="82"/>
      <c r="BL129" s="82"/>
      <c r="BM129" s="56" cm="1">
        <f t="array" ref="BM129">MAX(IF(ISBLANK(AS129:BL129),"",VLOOKUP(AS129:BL129,'[3]Impact Factor'!B:D,2,FALSE)))</f>
        <v>3</v>
      </c>
      <c r="BN129" s="56" cm="1">
        <f t="array" ref="BN129">MAX(IF(ISBLANK(AS129:BL129),"",VLOOKUP(AS129:BL129,'[3]Impact Factor'!B:D,3,FALSE)))</f>
        <v>2</v>
      </c>
      <c r="BO129" s="56"/>
      <c r="BP129" s="56"/>
      <c r="BQ129" s="56"/>
      <c r="BR129" s="56"/>
      <c r="BS129" s="80"/>
      <c r="BT129" s="56" cm="1">
        <f t="array" ref="BT129">IF(SUM(BM129:BS129)=0,"N/A",_xlfn.IFS(AND((SUM(BM129:BN129)&gt;0),(SUM(BO129:BS129)&gt;0)),ROUND((($BM$3*MAX(BM129:BN129))+($BO$3*MAX(BO129:BS129))),0),AND(OR(BM129:BN129=0,ISERROR(BM129:BN129)),(SUM(BO129:BS129)&gt;0)), MAX(BO129:BS129),AND((SUM(BO129:BS129)=0),(SUM(BM129:BN129)&gt;0)),MAX(BM129:BN129)))</f>
        <v>3</v>
      </c>
      <c r="BU129" s="56" t="str" cm="1">
        <f t="array" ref="BU129">IF(OR(AR129="N/A", BT129="N/A"), "", INDEX([3]Methodology!$D$3:$H$7,'Master All_TRR_TS'!AR74,'Master All_TRR_TS'!BT74))</f>
        <v>B</v>
      </c>
      <c r="BV129" s="56" t="s">
        <v>271</v>
      </c>
      <c r="BW129" s="56" t="str">
        <f t="shared" si="26"/>
        <v>Yes</v>
      </c>
      <c r="BX129" s="56"/>
      <c r="BY129" s="56"/>
      <c r="BZ129" s="56" t="e">
        <f>IF(COUNT(AR129,BT129)=2,(IF(AND(AR129&gt;=3,#REF!&gt;=3),"Y","")),"")</f>
        <v>#REF!</v>
      </c>
      <c r="CA129" s="56"/>
      <c r="CB129" s="56" t="str">
        <f>IF(Risk_Assessment6[[#This Row],[Stockpiles]]="Spoil / Waste", "Y", "")</f>
        <v/>
      </c>
      <c r="CC129" s="56" t="str">
        <f>IF(Risk_Assessment6[[#This Row],[Off-site Drainage Discharge (Y/N)]]="Yes", "Y", "")</f>
        <v/>
      </c>
      <c r="CD129" s="56"/>
      <c r="CE129" s="56"/>
      <c r="CF129" s="56"/>
      <c r="CG129" s="56"/>
      <c r="CH129" s="56"/>
      <c r="CI129" s="56"/>
      <c r="CJ129" s="56"/>
      <c r="CK129" s="56"/>
      <c r="CL129" s="56"/>
      <c r="CM129" s="56"/>
      <c r="CN129" s="58">
        <v>1</v>
      </c>
      <c r="CO129" s="58">
        <v>1</v>
      </c>
      <c r="CP129" s="58">
        <v>1</v>
      </c>
      <c r="CQ129" s="58">
        <v>1</v>
      </c>
      <c r="CR129" s="57">
        <f t="shared" si="19"/>
        <v>1</v>
      </c>
      <c r="CS129" s="56">
        <f t="shared" si="16"/>
        <v>1</v>
      </c>
      <c r="CT129" s="56" t="e">
        <v>#N/A</v>
      </c>
      <c r="CU129" s="56" t="e">
        <v>#N/A</v>
      </c>
      <c r="CV129" s="79" t="e">
        <f t="shared" si="27"/>
        <v>#N/A</v>
      </c>
      <c r="CW129" s="56" t="e">
        <f t="shared" si="28"/>
        <v>#N/A</v>
      </c>
      <c r="CX129" s="78" t="e">
        <v>#N/A</v>
      </c>
      <c r="CY129" s="56" t="s">
        <v>268</v>
      </c>
      <c r="CZ129" s="78" t="e">
        <v>#N/A</v>
      </c>
      <c r="DA129" s="78" t="e">
        <v>#N/A</v>
      </c>
      <c r="DB129" s="78" t="e">
        <v>#N/A</v>
      </c>
      <c r="DC129" s="56" t="e">
        <v>#N/A</v>
      </c>
      <c r="DD129" s="78" t="e">
        <v>#N/A</v>
      </c>
      <c r="DE129" s="78" t="s">
        <v>276</v>
      </c>
      <c r="DF129" s="78" t="s">
        <v>270</v>
      </c>
      <c r="DG129" s="78" t="s">
        <v>276</v>
      </c>
      <c r="DH129" s="78" t="s">
        <v>276</v>
      </c>
      <c r="DI129" s="78" t="s">
        <v>276</v>
      </c>
      <c r="DJ129" s="78" t="s">
        <v>276</v>
      </c>
      <c r="DK129" s="78" t="s">
        <v>276</v>
      </c>
      <c r="DL129" s="78" t="s">
        <v>276</v>
      </c>
      <c r="DM129" s="78" t="s">
        <v>270</v>
      </c>
      <c r="DN129" s="78" t="s">
        <v>276</v>
      </c>
      <c r="DO129" s="78" t="s">
        <v>276</v>
      </c>
      <c r="DP129" s="78" t="s">
        <v>270</v>
      </c>
      <c r="DQ129" s="78" t="e">
        <v>#N/A</v>
      </c>
      <c r="DR129" s="56"/>
      <c r="DS129" s="56"/>
      <c r="DT129" s="56"/>
      <c r="DU129" s="44" t="s">
        <v>268</v>
      </c>
      <c r="DV129" s="44" t="s">
        <v>424</v>
      </c>
      <c r="DW129" s="44" t="s">
        <v>278</v>
      </c>
      <c r="DX129" s="77" t="s">
        <v>278</v>
      </c>
      <c r="DY129" s="103" t="s">
        <v>313</v>
      </c>
      <c r="DZ129" s="141" t="s">
        <v>734</v>
      </c>
      <c r="EA129" s="44" t="s">
        <v>567</v>
      </c>
      <c r="EB129" s="73" t="s">
        <v>1137</v>
      </c>
      <c r="EC129" s="102" t="s">
        <v>1138</v>
      </c>
      <c r="ED129" s="320" t="s">
        <v>1139</v>
      </c>
      <c r="EE129" s="101"/>
      <c r="EF129" s="70"/>
      <c r="EG129" s="70"/>
      <c r="EH129" s="99" t="s">
        <v>410</v>
      </c>
      <c r="EI129" s="70"/>
      <c r="EJ129" s="70"/>
      <c r="EK129" s="70"/>
      <c r="EL129" s="307" t="s">
        <v>1</v>
      </c>
      <c r="EM129" s="70"/>
      <c r="EN129" s="69"/>
      <c r="EO129" s="69"/>
      <c r="EP129" s="69"/>
      <c r="EQ129" s="69"/>
      <c r="ER129" s="69"/>
      <c r="ES129" s="69"/>
      <c r="ET129" s="69"/>
      <c r="EU129" s="69"/>
      <c r="EV129" s="307" t="s">
        <v>1</v>
      </c>
      <c r="EW129" s="68"/>
    </row>
    <row r="130" spans="1:153" s="44" customFormat="1" x14ac:dyDescent="0.35">
      <c r="A130" s="44" t="s">
        <v>374</v>
      </c>
      <c r="B130" s="42" t="s">
        <v>1140</v>
      </c>
      <c r="C130" s="44" t="s">
        <v>1141</v>
      </c>
      <c r="D130" s="44" t="s">
        <v>294</v>
      </c>
      <c r="E130" s="44" t="s">
        <v>1142</v>
      </c>
      <c r="F130" s="44" t="s">
        <v>269</v>
      </c>
      <c r="G130" s="44">
        <v>-37.984388000000003</v>
      </c>
      <c r="H130" s="44">
        <v>145.29590400000001</v>
      </c>
      <c r="I130" s="44" t="s">
        <v>278</v>
      </c>
      <c r="J130" s="44" t="s">
        <v>278</v>
      </c>
      <c r="K130" s="44" t="s">
        <v>278</v>
      </c>
      <c r="L130" s="44" t="s">
        <v>278</v>
      </c>
      <c r="M130" s="44" t="s">
        <v>284</v>
      </c>
      <c r="N130" s="78" t="s">
        <v>285</v>
      </c>
      <c r="O130" s="78">
        <v>43977</v>
      </c>
      <c r="P130" s="78" t="s">
        <v>298</v>
      </c>
      <c r="Q130" s="78" t="s">
        <v>270</v>
      </c>
      <c r="R130" s="78"/>
      <c r="S130" s="96"/>
      <c r="T130" s="96"/>
      <c r="U130" s="78"/>
      <c r="V130" s="96"/>
      <c r="W130" s="96"/>
      <c r="X130" s="96"/>
      <c r="Y130" s="78"/>
      <c r="Z130" s="56">
        <f t="shared" si="24"/>
        <v>2</v>
      </c>
      <c r="AA130" s="94">
        <v>11</v>
      </c>
      <c r="AB130" s="94"/>
      <c r="AC130" s="56"/>
      <c r="AD130" s="56"/>
      <c r="AE130" s="56"/>
      <c r="AF130" s="56"/>
      <c r="AG130" s="56">
        <v>4</v>
      </c>
      <c r="AH130" s="56"/>
      <c r="AI130">
        <v>1</v>
      </c>
      <c r="AJ130">
        <v>1</v>
      </c>
      <c r="AK130">
        <v>1</v>
      </c>
      <c r="AL130">
        <v>1</v>
      </c>
      <c r="AM130">
        <f t="shared" si="14"/>
        <v>1</v>
      </c>
      <c r="AN130" s="57" cm="1">
        <f t="array" ref="AN130">IF(OR(AJ130="0",AM130="0"),"",INDEX('[3]Oil Matrix'!$D$6:$H$10,'Master All_TRR_TS'!AM130,'Master All_TRR_TS'!AJ130))</f>
        <v>1</v>
      </c>
      <c r="AO130">
        <f t="shared" si="25"/>
        <v>4</v>
      </c>
      <c r="AP130"/>
      <c r="AQ130" s="56" t="s">
        <v>303</v>
      </c>
      <c r="AR130" s="56">
        <f>MAX(Risk_Assessment6[[#This Row],[2) Oil Leak Condition]:[3b) Oil/water separator and shut off valve]])</f>
        <v>1</v>
      </c>
      <c r="AS130" s="44" t="s">
        <v>269</v>
      </c>
      <c r="AT130" s="44" t="s">
        <v>305</v>
      </c>
      <c r="AU130" s="44" t="s">
        <v>270</v>
      </c>
      <c r="AV130" s="44" t="s">
        <v>269</v>
      </c>
      <c r="AW130" s="44" t="s">
        <v>306</v>
      </c>
      <c r="AX130" s="82" t="s">
        <v>288</v>
      </c>
      <c r="AZ130" s="81" t="s">
        <v>269</v>
      </c>
      <c r="BE130" s="81"/>
      <c r="BF130" s="81" t="s">
        <v>276</v>
      </c>
      <c r="BM130" s="56" cm="1">
        <f t="array" ref="BM130">MAX(IF(ISBLANK(AS130:BL130),"",VLOOKUP(AS130:BL130,'[3]Impact Factor'!B:D,2,FALSE)))</f>
        <v>4</v>
      </c>
      <c r="BN130" s="56" cm="1">
        <f t="array" ref="BN130">MAX(IF(ISBLANK(AS130:BL130),"",VLOOKUP(AS130:BL130,'[3]Impact Factor'!B:D,3,FALSE)))</f>
        <v>4</v>
      </c>
      <c r="BO130" s="56">
        <v>5</v>
      </c>
      <c r="BP130" s="56"/>
      <c r="BQ130" s="56"/>
      <c r="BR130" s="56"/>
      <c r="BS130" s="80">
        <v>1</v>
      </c>
      <c r="BT130" s="56" cm="1">
        <f t="array" ref="BT130">IF(SUM(BM130:BS130)=0,"N/A",_xlfn.IFS(AND((SUM(BM130:BN130)&gt;0),(SUM(BO130:BS130)&gt;0)),ROUND((($BM$3*MAX(BM130:BN130))+($BO$3*MAX(BO130:BS130))),0),AND(OR(BM130:BN130=0,ISERROR(BM130:BN130)),(SUM(BO130:BS130)&gt;0)), MAX(BO130:BS130),AND((SUM(BO130:BS130)=0),(SUM(BM130:BN130)&gt;0)),MAX(BM130:BN130)))</f>
        <v>4</v>
      </c>
      <c r="BU130" s="56" t="str" cm="1">
        <f t="array" ref="BU130">IF(OR(AR130="N/A", BT130="N/A"), "", INDEX([3]Methodology!$D$3:$H$7,'Master All_TRR_TS'!AR29,'Master All_TRR_TS'!BT29))</f>
        <v>B</v>
      </c>
      <c r="BV130" s="56" t="s">
        <v>404</v>
      </c>
      <c r="BW130" s="56" t="str">
        <f t="shared" si="26"/>
        <v>No</v>
      </c>
      <c r="BX130" s="56"/>
      <c r="BY130" s="56"/>
      <c r="BZ130" s="56" t="e">
        <f>IF(COUNT(AR130,BT130)=2,(IF(AND(AR130&gt;=3,#REF!&gt;=3),"Y","")),"")</f>
        <v>#REF!</v>
      </c>
      <c r="CA130" s="56"/>
      <c r="CB130" s="56" t="str">
        <f>IF(Risk_Assessment6[[#This Row],[Stockpiles]]="Spoil / Waste", "Y", "")</f>
        <v/>
      </c>
      <c r="CC130" s="56" t="str">
        <f>IF(Risk_Assessment6[[#This Row],[Off-site Drainage Discharge (Y/N)]]="Yes", "Y", "")</f>
        <v/>
      </c>
      <c r="CD130" s="56"/>
      <c r="CE130" s="56"/>
      <c r="CF130" s="56"/>
      <c r="CG130" s="56"/>
      <c r="CH130" s="56"/>
      <c r="CI130" s="56"/>
      <c r="CJ130" s="56"/>
      <c r="CK130" s="56"/>
      <c r="CL130" s="56"/>
      <c r="CM130" s="56"/>
      <c r="CN130" s="105">
        <v>2</v>
      </c>
      <c r="CO130" s="105">
        <v>4</v>
      </c>
      <c r="CP130" s="105">
        <v>2</v>
      </c>
      <c r="CQ130" s="104">
        <v>1</v>
      </c>
      <c r="CR130" s="57">
        <f t="shared" si="19"/>
        <v>4</v>
      </c>
      <c r="CS130" s="56">
        <f t="shared" si="16"/>
        <v>4</v>
      </c>
      <c r="CT130" s="56" t="e">
        <v>#N/A</v>
      </c>
      <c r="CU130" s="56" t="e">
        <v>#N/A</v>
      </c>
      <c r="CV130" s="79" t="e">
        <f t="shared" si="27"/>
        <v>#N/A</v>
      </c>
      <c r="CW130" s="56" t="e">
        <f t="shared" si="28"/>
        <v>#N/A</v>
      </c>
      <c r="CX130" s="78" t="e">
        <v>#N/A</v>
      </c>
      <c r="CY130" s="56" t="s">
        <v>268</v>
      </c>
      <c r="CZ130" s="78" t="e">
        <v>#N/A</v>
      </c>
      <c r="DA130" s="78" t="e">
        <v>#N/A</v>
      </c>
      <c r="DB130" s="78" t="e">
        <v>#N/A</v>
      </c>
      <c r="DC130" s="56" t="e">
        <v>#N/A</v>
      </c>
      <c r="DD130" s="78" t="e">
        <v>#N/A</v>
      </c>
      <c r="DE130" s="78" t="s">
        <v>270</v>
      </c>
      <c r="DF130" s="78" t="s">
        <v>270</v>
      </c>
      <c r="DG130" s="78" t="s">
        <v>276</v>
      </c>
      <c r="DH130" s="78" t="s">
        <v>276</v>
      </c>
      <c r="DI130" s="78" t="s">
        <v>276</v>
      </c>
      <c r="DJ130" s="78" t="s">
        <v>270</v>
      </c>
      <c r="DK130" s="78" t="s">
        <v>276</v>
      </c>
      <c r="DL130" s="78" t="s">
        <v>276</v>
      </c>
      <c r="DM130" s="78" t="s">
        <v>270</v>
      </c>
      <c r="DN130" s="78" t="s">
        <v>270</v>
      </c>
      <c r="DO130" s="78" t="s">
        <v>276</v>
      </c>
      <c r="DP130" s="78" t="s">
        <v>270</v>
      </c>
      <c r="DQ130" s="78" t="e">
        <v>#N/A</v>
      </c>
      <c r="DR130" s="56"/>
      <c r="DS130" s="56"/>
      <c r="DT130" s="56"/>
      <c r="DU130" s="44" t="s">
        <v>268</v>
      </c>
      <c r="DV130" s="44" t="s">
        <v>424</v>
      </c>
      <c r="DW130" s="44" t="s">
        <v>278</v>
      </c>
      <c r="DX130" s="77" t="s">
        <v>278</v>
      </c>
      <c r="DZ130" s="141"/>
      <c r="EB130" s="85"/>
      <c r="EC130" s="72"/>
      <c r="ED130" s="317"/>
      <c r="EE130" s="71"/>
      <c r="EF130" s="70"/>
      <c r="EG130" s="70"/>
      <c r="EH130" s="70"/>
      <c r="EI130" s="70"/>
      <c r="EJ130" s="70"/>
      <c r="EK130" s="70"/>
      <c r="EL130" s="70"/>
      <c r="EM130" s="70"/>
      <c r="EN130" s="69"/>
      <c r="EO130" s="69"/>
      <c r="EP130" s="69"/>
      <c r="EQ130" s="69"/>
      <c r="ER130" s="69"/>
      <c r="ES130" s="69"/>
      <c r="ET130" s="69"/>
      <c r="EU130" s="69"/>
      <c r="EV130" s="307" t="s">
        <v>1</v>
      </c>
      <c r="EW130" s="68"/>
    </row>
    <row r="131" spans="1:153" s="44" customFormat="1" x14ac:dyDescent="0.35">
      <c r="A131" s="44" t="s">
        <v>374</v>
      </c>
      <c r="B131" s="42" t="s">
        <v>1143</v>
      </c>
      <c r="C131" s="44" t="s">
        <v>1144</v>
      </c>
      <c r="D131" s="44" t="s">
        <v>377</v>
      </c>
      <c r="E131" s="44" t="s">
        <v>1145</v>
      </c>
      <c r="F131" s="82" t="s">
        <v>1146</v>
      </c>
      <c r="G131" s="44">
        <v>-37.950533999999998</v>
      </c>
      <c r="H131" s="44">
        <v>146.99786</v>
      </c>
      <c r="I131" s="44" t="s">
        <v>278</v>
      </c>
      <c r="J131" s="44" t="s">
        <v>278</v>
      </c>
      <c r="K131" s="82" t="s">
        <v>264</v>
      </c>
      <c r="L131" s="82" t="s">
        <v>265</v>
      </c>
      <c r="M131" s="44" t="s">
        <v>545</v>
      </c>
      <c r="N131" s="78" t="s">
        <v>285</v>
      </c>
      <c r="O131" s="78">
        <v>44124</v>
      </c>
      <c r="P131" s="78" t="s">
        <v>371</v>
      </c>
      <c r="Q131" s="78" t="s">
        <v>270</v>
      </c>
      <c r="R131" s="78"/>
      <c r="S131" s="96"/>
      <c r="T131" s="96"/>
      <c r="U131" s="78"/>
      <c r="V131" s="96"/>
      <c r="W131" s="96"/>
      <c r="X131" s="96"/>
      <c r="Y131" s="78"/>
      <c r="Z131" s="56">
        <f t="shared" si="24"/>
        <v>2</v>
      </c>
      <c r="AA131" s="94"/>
      <c r="AB131" s="94"/>
      <c r="AC131" s="56"/>
      <c r="AD131" s="56"/>
      <c r="AE131" s="56"/>
      <c r="AF131" s="56"/>
      <c r="AG131" s="56">
        <v>3</v>
      </c>
      <c r="AH131" s="56" t="s">
        <v>372</v>
      </c>
      <c r="AI131">
        <v>1</v>
      </c>
      <c r="AJ131">
        <v>1</v>
      </c>
      <c r="AK131">
        <v>2</v>
      </c>
      <c r="AL131">
        <v>3</v>
      </c>
      <c r="AM131">
        <f t="shared" si="14"/>
        <v>3</v>
      </c>
      <c r="AN131" s="57" cm="1">
        <f t="array" ref="AN131">IF(OR(AJ131="0",AM131="0"),"",INDEX('[3]Oil Matrix'!$D$6:$H$10,'Master All_TRR_TS'!AM131,'Master All_TRR_TS'!AJ131))</f>
        <v>1</v>
      </c>
      <c r="AO131">
        <f t="shared" si="25"/>
        <v>4</v>
      </c>
      <c r="AP131"/>
      <c r="AQ131" s="56" t="s">
        <v>1147</v>
      </c>
      <c r="AR131" s="56">
        <f>MAX(Risk_Assessment6[[#This Row],[2) Oil Leak Condition]:[3b) Oil/water separator and shut off valve]])</f>
        <v>3</v>
      </c>
      <c r="AS131" s="82" t="s">
        <v>269</v>
      </c>
      <c r="AT131" s="44" t="s">
        <v>336</v>
      </c>
      <c r="AU131" s="82" t="s">
        <v>270</v>
      </c>
      <c r="AV131" s="82" t="s">
        <v>269</v>
      </c>
      <c r="AW131" s="82" t="s">
        <v>269</v>
      </c>
      <c r="AX131" s="82" t="s">
        <v>269</v>
      </c>
      <c r="AY131" s="82" t="s">
        <v>269</v>
      </c>
      <c r="AZ131" s="81" t="s">
        <v>269</v>
      </c>
      <c r="BA131" s="82" t="s">
        <v>269</v>
      </c>
      <c r="BB131" s="82"/>
      <c r="BC131" s="82"/>
      <c r="BD131" s="82"/>
      <c r="BE131" s="81"/>
      <c r="BF131" s="81" t="s">
        <v>276</v>
      </c>
      <c r="BG131" s="82"/>
      <c r="BH131" s="82"/>
      <c r="BI131" s="82"/>
      <c r="BJ131" s="82"/>
      <c r="BK131" s="82"/>
      <c r="BL131" s="82"/>
      <c r="BM131" s="56" cm="1">
        <f t="array" ref="BM131">MAX(IF(ISBLANK(AS131:BL131),"",VLOOKUP(AS131:BL131,'[3]Impact Factor'!B:D,2,FALSE)))</f>
        <v>3</v>
      </c>
      <c r="BN131" s="56" cm="1">
        <f t="array" ref="BN131">MAX(IF(ISBLANK(AS131:BL131),"",VLOOKUP(AS131:BL131,'[3]Impact Factor'!B:D,3,FALSE)))</f>
        <v>2</v>
      </c>
      <c r="BO131" s="56">
        <v>4</v>
      </c>
      <c r="BP131" s="56"/>
      <c r="BQ131" s="56"/>
      <c r="BR131" s="56"/>
      <c r="BS131" s="80">
        <v>4</v>
      </c>
      <c r="BT131" s="56" cm="1">
        <f t="array" ref="BT131">IF(SUM(BM131:BS131)=0,"N/A",_xlfn.IFS(AND((SUM(BM131:BN131)&gt;0),(SUM(BO131:BS131)&gt;0)),ROUND((($BM$3*MAX(BM131:BN131))+($BO$3*MAX(BO131:BS131))),0),AND(OR(BM131:BN131=0,ISERROR(BM131:BN131)),(SUM(BO131:BS131)&gt;0)), MAX(BO131:BS131),AND((SUM(BO131:BS131)=0),(SUM(BM131:BN131)&gt;0)),MAX(BM131:BN131)))</f>
        <v>3</v>
      </c>
      <c r="BU131" s="56" t="str" cm="1">
        <f t="array" ref="BU131">IF(OR(AR131="N/A", BT131="N/A"), "", INDEX([3]Methodology!$D$3:$H$7,'Master All_TRR_TS'!AR134,'Master All_TRR_TS'!BT134))</f>
        <v>C</v>
      </c>
      <c r="BV131" s="56" t="s">
        <v>271</v>
      </c>
      <c r="BW131" s="56" t="str">
        <f t="shared" si="26"/>
        <v>Yes</v>
      </c>
      <c r="BX131" s="56"/>
      <c r="BY131" s="56"/>
      <c r="BZ131" s="56" t="e">
        <f>IF(COUNT(AR131,BT131)=2,(IF(AND(AR131&gt;=3,#REF!&gt;=3),"Y","")),"")</f>
        <v>#REF!</v>
      </c>
      <c r="CA131" s="56"/>
      <c r="CB131" s="56" t="str">
        <f>IF(Risk_Assessment6[[#This Row],[Stockpiles]]="Spoil / Waste", "Y", "")</f>
        <v/>
      </c>
      <c r="CC131" s="56" t="str">
        <f>IF(Risk_Assessment6[[#This Row],[Off-site Drainage Discharge (Y/N)]]="Yes", "Y", "")</f>
        <v/>
      </c>
      <c r="CD131" s="56"/>
      <c r="CE131" s="56"/>
      <c r="CF131" s="56"/>
      <c r="CG131" s="56"/>
      <c r="CH131" s="56"/>
      <c r="CI131" s="56"/>
      <c r="CJ131" s="56"/>
      <c r="CK131" s="56"/>
      <c r="CL131" s="56"/>
      <c r="CM131" s="56"/>
      <c r="CN131" s="105">
        <v>3</v>
      </c>
      <c r="CO131" s="105">
        <v>4</v>
      </c>
      <c r="CP131" s="105">
        <v>2</v>
      </c>
      <c r="CQ131" s="104">
        <v>1</v>
      </c>
      <c r="CR131" s="57">
        <f t="shared" si="19"/>
        <v>4</v>
      </c>
      <c r="CS131" s="56">
        <f t="shared" si="16"/>
        <v>4</v>
      </c>
      <c r="CT131" s="56">
        <v>0</v>
      </c>
      <c r="CU131" s="56">
        <v>0</v>
      </c>
      <c r="CV131" s="79">
        <f t="shared" si="27"/>
        <v>0</v>
      </c>
      <c r="CW131" s="56">
        <f t="shared" si="28"/>
        <v>0</v>
      </c>
      <c r="CX131" s="78"/>
      <c r="CY131" s="56" t="s">
        <v>268</v>
      </c>
      <c r="CZ131" s="78"/>
      <c r="DA131" s="78" t="s">
        <v>268</v>
      </c>
      <c r="DB131" s="78" t="s">
        <v>274</v>
      </c>
      <c r="DC131" s="56">
        <v>0</v>
      </c>
      <c r="DD131" s="78">
        <v>0</v>
      </c>
      <c r="DE131" s="78" t="s">
        <v>276</v>
      </c>
      <c r="DF131" s="78" t="s">
        <v>276</v>
      </c>
      <c r="DG131" s="78" t="s">
        <v>276</v>
      </c>
      <c r="DH131" s="78" t="s">
        <v>276</v>
      </c>
      <c r="DI131" s="78" t="s">
        <v>270</v>
      </c>
      <c r="DJ131" s="78" t="s">
        <v>276</v>
      </c>
      <c r="DK131" s="78" t="s">
        <v>276</v>
      </c>
      <c r="DL131" s="78" t="s">
        <v>270</v>
      </c>
      <c r="DM131" s="78" t="s">
        <v>270</v>
      </c>
      <c r="DN131" s="78" t="s">
        <v>276</v>
      </c>
      <c r="DO131" s="78" t="s">
        <v>270</v>
      </c>
      <c r="DP131" s="78" t="s">
        <v>276</v>
      </c>
      <c r="DQ131" s="78">
        <v>0</v>
      </c>
      <c r="DR131" s="56"/>
      <c r="DS131" s="56"/>
      <c r="DT131" s="56"/>
      <c r="DU131" s="44" t="s">
        <v>268</v>
      </c>
      <c r="DV131" s="44" t="s">
        <v>294</v>
      </c>
      <c r="DW131" s="44" t="s">
        <v>278</v>
      </c>
      <c r="DX131" s="77" t="s">
        <v>278</v>
      </c>
      <c r="DZ131" s="141"/>
      <c r="EB131" s="85"/>
      <c r="EC131" s="72"/>
      <c r="ED131" s="317"/>
      <c r="EE131" s="71"/>
      <c r="EF131" s="70"/>
      <c r="EG131" s="70"/>
      <c r="EH131" s="70"/>
      <c r="EI131" s="70"/>
      <c r="EJ131" s="70"/>
      <c r="EK131" s="70"/>
      <c r="EL131" s="70"/>
      <c r="EM131" s="70"/>
      <c r="EN131" s="69"/>
      <c r="EO131" s="69"/>
      <c r="EP131" s="69"/>
      <c r="EQ131" s="69"/>
      <c r="ER131" s="69"/>
      <c r="ES131" s="69"/>
      <c r="ET131" s="69"/>
      <c r="EU131" s="69"/>
      <c r="EV131" s="307" t="s">
        <v>1</v>
      </c>
      <c r="EW131" s="68"/>
    </row>
    <row r="132" spans="1:153" s="44" customFormat="1" x14ac:dyDescent="0.35">
      <c r="A132" s="44" t="s">
        <v>374</v>
      </c>
      <c r="B132" s="42" t="s">
        <v>1148</v>
      </c>
      <c r="C132" s="44" t="s">
        <v>1149</v>
      </c>
      <c r="D132" s="44" t="s">
        <v>377</v>
      </c>
      <c r="E132" s="44" t="s">
        <v>1150</v>
      </c>
      <c r="F132" s="44" t="s">
        <v>1151</v>
      </c>
      <c r="G132" s="44">
        <v>-37.970722000000002</v>
      </c>
      <c r="H132" s="44">
        <v>146.982417</v>
      </c>
      <c r="I132" s="44" t="s">
        <v>278</v>
      </c>
      <c r="J132" s="44" t="s">
        <v>278</v>
      </c>
      <c r="K132" s="44" t="s">
        <v>297</v>
      </c>
      <c r="L132" s="44" t="s">
        <v>265</v>
      </c>
      <c r="M132" s="44" t="s">
        <v>380</v>
      </c>
      <c r="N132" s="78" t="s">
        <v>285</v>
      </c>
      <c r="O132" s="78">
        <v>44124</v>
      </c>
      <c r="P132" s="78" t="s">
        <v>371</v>
      </c>
      <c r="Q132" s="78" t="s">
        <v>270</v>
      </c>
      <c r="R132" s="78"/>
      <c r="S132" s="96"/>
      <c r="T132" s="96" t="s">
        <v>382</v>
      </c>
      <c r="U132" s="78"/>
      <c r="V132" s="96"/>
      <c r="W132" s="96"/>
      <c r="X132" s="96"/>
      <c r="Y132" s="78"/>
      <c r="Z132" s="56">
        <f t="shared" si="24"/>
        <v>5</v>
      </c>
      <c r="AA132" s="94">
        <v>23</v>
      </c>
      <c r="AB132" s="94" t="s">
        <v>1152</v>
      </c>
      <c r="AC132" s="56">
        <v>5</v>
      </c>
      <c r="AD132" s="56">
        <v>1</v>
      </c>
      <c r="AE132" s="56"/>
      <c r="AF132" s="56"/>
      <c r="AG132" s="56">
        <v>3</v>
      </c>
      <c r="AH132" s="56" t="s">
        <v>372</v>
      </c>
      <c r="AI132">
        <v>3</v>
      </c>
      <c r="AJ132">
        <v>5</v>
      </c>
      <c r="AK132">
        <v>4</v>
      </c>
      <c r="AL132">
        <v>5</v>
      </c>
      <c r="AM132">
        <f t="shared" si="14"/>
        <v>5</v>
      </c>
      <c r="AN132" s="57" cm="1">
        <f t="array" ref="AN132">IF(OR(AJ132="0",AM132="0"),"",INDEX('[3]Oil Matrix'!$D$6:$H$10,'Master All_TRR_TS'!AM132,'Master All_TRR_TS'!AJ132))</f>
        <v>5</v>
      </c>
      <c r="AO132">
        <f t="shared" si="25"/>
        <v>4</v>
      </c>
      <c r="AP132"/>
      <c r="AQ132" s="56" t="s">
        <v>386</v>
      </c>
      <c r="AR132" s="56">
        <f>MAX(Risk_Assessment6[[#This Row],[2) Oil Leak Condition]:[3b) Oil/water separator and shut off valve]])</f>
        <v>5</v>
      </c>
      <c r="AS132" s="44" t="s">
        <v>304</v>
      </c>
      <c r="AT132" s="44" t="s">
        <v>305</v>
      </c>
      <c r="AU132" s="44" t="s">
        <v>269</v>
      </c>
      <c r="AV132" s="44" t="s">
        <v>269</v>
      </c>
      <c r="AW132" s="44" t="s">
        <v>269</v>
      </c>
      <c r="AX132" s="82" t="s">
        <v>269</v>
      </c>
      <c r="AY132" s="44" t="s">
        <v>269</v>
      </c>
      <c r="AZ132" s="81" t="s">
        <v>269</v>
      </c>
      <c r="BA132" s="44" t="s">
        <v>309</v>
      </c>
      <c r="BE132" s="81"/>
      <c r="BF132" s="81" t="s">
        <v>276</v>
      </c>
      <c r="BM132" s="56" cm="1">
        <f t="array" ref="BM132">MAX(IF(ISBLANK(AS132:BL132),"",VLOOKUP(AS132:BL132,'[3]Impact Factor'!B:D,2,FALSE)))</f>
        <v>3</v>
      </c>
      <c r="BN132" s="56" cm="1">
        <f t="array" ref="BN132">MAX(IF(ISBLANK(AS132:BL132),"",VLOOKUP(AS132:BL132,'[3]Impact Factor'!B:D,3,FALSE)))</f>
        <v>3</v>
      </c>
      <c r="BO132" s="56">
        <v>5</v>
      </c>
      <c r="BP132" s="56"/>
      <c r="BQ132" s="56"/>
      <c r="BR132" s="56"/>
      <c r="BS132" s="80">
        <v>1</v>
      </c>
      <c r="BT132" s="56" cm="1">
        <f t="array" ref="BT132">IF(SUM(BM132:BS132)=0,"N/A",_xlfn.IFS(AND((SUM(BM132:BN132)&gt;0),(SUM(BO132:BS132)&gt;0)),ROUND((($BM$3*MAX(BM132:BN132))+($BO$3*MAX(BO132:BS132))),0),AND(OR(BM132:BN132=0,ISERROR(BM132:BN132)),(SUM(BO132:BS132)&gt;0)), MAX(BO132:BS132),AND((SUM(BO132:BS132)=0),(SUM(BM132:BN132)&gt;0)),MAX(BM132:BN132)))</f>
        <v>3</v>
      </c>
      <c r="BU132" s="56" t="str" cm="1">
        <f t="array" ref="BU132">IF(OR(AR132="N/A", BT132="N/A"), "", INDEX([3]Methodology!$D$3:$H$7,'Master All_TRR_TS'!AR127,'Master All_TRR_TS'!BT127))</f>
        <v>C</v>
      </c>
      <c r="BV132" s="56" t="s">
        <v>271</v>
      </c>
      <c r="BW132" s="56" t="str">
        <f t="shared" si="26"/>
        <v>Yes</v>
      </c>
      <c r="BX132" s="56" t="s">
        <v>310</v>
      </c>
      <c r="BY132" s="56" t="s">
        <v>511</v>
      </c>
      <c r="BZ132" s="56"/>
      <c r="CA132" s="56" t="s">
        <v>1153</v>
      </c>
      <c r="CB132" s="56" t="str">
        <f>IF(Risk_Assessment6[[#This Row],[Stockpiles]]="Spoil / Waste", "Y", "")</f>
        <v/>
      </c>
      <c r="CC132" s="56" t="str">
        <f>IF(Risk_Assessment6[[#This Row],[Off-site Drainage Discharge (Y/N)]]="Yes", "Y", "")</f>
        <v/>
      </c>
      <c r="CD132" s="89" t="s">
        <v>390</v>
      </c>
      <c r="CE132" s="56"/>
      <c r="CF132" s="56"/>
      <c r="CG132" s="56"/>
      <c r="CH132" s="56"/>
      <c r="CI132" s="56"/>
      <c r="CJ132" s="56" t="s">
        <v>382</v>
      </c>
      <c r="CK132" s="56"/>
      <c r="CL132" s="56"/>
      <c r="CM132" s="56"/>
      <c r="CN132" s="105">
        <v>3</v>
      </c>
      <c r="CO132" s="105">
        <v>4</v>
      </c>
      <c r="CP132" s="105">
        <v>2</v>
      </c>
      <c r="CQ132" s="104">
        <v>1</v>
      </c>
      <c r="CR132" s="57">
        <f t="shared" si="19"/>
        <v>4</v>
      </c>
      <c r="CS132" s="56">
        <f t="shared" si="16"/>
        <v>4</v>
      </c>
      <c r="CT132" s="56">
        <v>0</v>
      </c>
      <c r="CU132" s="56">
        <v>0</v>
      </c>
      <c r="CV132" s="79">
        <f t="shared" si="27"/>
        <v>0</v>
      </c>
      <c r="CW132" s="56">
        <f t="shared" si="28"/>
        <v>0</v>
      </c>
      <c r="CX132" s="78"/>
      <c r="CY132" s="56" t="s">
        <v>268</v>
      </c>
      <c r="CZ132" s="78"/>
      <c r="DA132" s="78" t="s">
        <v>268</v>
      </c>
      <c r="DB132" s="78" t="s">
        <v>274</v>
      </c>
      <c r="DC132" s="56">
        <v>0</v>
      </c>
      <c r="DD132" s="78">
        <v>0</v>
      </c>
      <c r="DE132" s="78" t="s">
        <v>276</v>
      </c>
      <c r="DF132" s="78" t="s">
        <v>276</v>
      </c>
      <c r="DG132" s="78" t="s">
        <v>276</v>
      </c>
      <c r="DH132" s="78" t="s">
        <v>276</v>
      </c>
      <c r="DI132" s="78" t="s">
        <v>276</v>
      </c>
      <c r="DJ132" s="78" t="s">
        <v>276</v>
      </c>
      <c r="DK132" s="78" t="s">
        <v>276</v>
      </c>
      <c r="DL132" s="78" t="s">
        <v>270</v>
      </c>
      <c r="DM132" s="78" t="s">
        <v>270</v>
      </c>
      <c r="DN132" s="78" t="s">
        <v>276</v>
      </c>
      <c r="DO132" s="78" t="s">
        <v>270</v>
      </c>
      <c r="DP132" s="78" t="s">
        <v>276</v>
      </c>
      <c r="DQ132" s="78">
        <v>0</v>
      </c>
      <c r="DR132" s="56"/>
      <c r="DS132" s="56"/>
      <c r="DT132" s="56"/>
      <c r="DU132" s="44" t="s">
        <v>268</v>
      </c>
      <c r="DV132" s="44" t="s">
        <v>294</v>
      </c>
      <c r="DW132" s="44" t="s">
        <v>278</v>
      </c>
      <c r="DX132" s="77" t="s">
        <v>278</v>
      </c>
      <c r="DZ132" s="141"/>
      <c r="EB132" s="85"/>
      <c r="EC132" s="72"/>
      <c r="ED132" s="317"/>
      <c r="EE132" s="71"/>
      <c r="EF132" s="70"/>
      <c r="EG132" s="70"/>
      <c r="EH132" s="70"/>
      <c r="EI132" s="70"/>
      <c r="EJ132" s="70"/>
      <c r="EK132" s="70"/>
      <c r="EL132" s="70"/>
      <c r="EM132" s="70"/>
      <c r="EN132" s="69"/>
      <c r="EO132" s="69"/>
      <c r="EP132" s="69"/>
      <c r="EQ132" s="69"/>
      <c r="ER132" s="69"/>
      <c r="ES132" s="69"/>
      <c r="ET132" s="69"/>
      <c r="EU132" s="69"/>
      <c r="EV132" s="307" t="s">
        <v>1</v>
      </c>
      <c r="EW132" s="68"/>
    </row>
    <row r="133" spans="1:153" s="44" customFormat="1" x14ac:dyDescent="0.35">
      <c r="A133" s="44" t="s">
        <v>337</v>
      </c>
      <c r="B133" s="44" t="s">
        <v>1154</v>
      </c>
      <c r="C133" s="42" t="s">
        <v>1155</v>
      </c>
      <c r="D133" s="42"/>
      <c r="E133" s="44" t="s">
        <v>1156</v>
      </c>
      <c r="F133" s="44" t="s">
        <v>269</v>
      </c>
      <c r="G133" s="44">
        <v>-37.566361110000003</v>
      </c>
      <c r="H133" s="44">
        <v>149.15118333000001</v>
      </c>
      <c r="I133" s="44" t="s">
        <v>278</v>
      </c>
      <c r="J133" s="44" t="s">
        <v>278</v>
      </c>
      <c r="K133" s="44" t="s">
        <v>264</v>
      </c>
      <c r="L133" s="44" t="s">
        <v>619</v>
      </c>
      <c r="M133" s="44" t="s">
        <v>702</v>
      </c>
      <c r="N133" s="78" t="s">
        <v>702</v>
      </c>
      <c r="O133" s="78"/>
      <c r="P133" s="78"/>
      <c r="Q133" s="78" t="s">
        <v>268</v>
      </c>
      <c r="R133" s="78"/>
      <c r="S133" s="96"/>
      <c r="T133" s="96"/>
      <c r="U133" s="78"/>
      <c r="V133" s="96"/>
      <c r="W133" s="96"/>
      <c r="X133" s="96"/>
      <c r="Y133" s="78"/>
      <c r="Z133" s="56">
        <f t="shared" si="24"/>
        <v>1</v>
      </c>
      <c r="AA133" s="94"/>
      <c r="AB133" s="94"/>
      <c r="AC133" s="56"/>
      <c r="AD133" s="56"/>
      <c r="AE133" s="56"/>
      <c r="AF133" s="56"/>
      <c r="AG133" s="56">
        <v>2</v>
      </c>
      <c r="AH133" s="56"/>
      <c r="AI133">
        <v>1</v>
      </c>
      <c r="AJ133">
        <v>1</v>
      </c>
      <c r="AK133">
        <v>1</v>
      </c>
      <c r="AL133">
        <v>1</v>
      </c>
      <c r="AM133">
        <f t="shared" ref="AM133:AM196" si="29">MAX(AK133,AL133)</f>
        <v>1</v>
      </c>
      <c r="AN133" s="57" cm="1">
        <f t="array" ref="AN133">IF(OR(AJ133="0",AM133="0"),"",INDEX('[3]Oil Matrix'!$D$6:$H$10,'Master All_TRR_TS'!AM133,'Master All_TRR_TS'!AJ133))</f>
        <v>1</v>
      </c>
      <c r="AO133">
        <f t="shared" si="25"/>
        <v>4</v>
      </c>
      <c r="AP133"/>
      <c r="AQ133" s="56" t="s">
        <v>702</v>
      </c>
      <c r="AR133" s="56">
        <f>MAX(Risk_Assessment6[[#This Row],[2) Oil Leak Condition]:[3b) Oil/water separator and shut off valve]])</f>
        <v>1</v>
      </c>
      <c r="AS133" s="44" t="s">
        <v>269</v>
      </c>
      <c r="AX133" s="82"/>
      <c r="AZ133" s="81"/>
      <c r="BE133" s="81"/>
      <c r="BF133" s="81" t="s">
        <v>270</v>
      </c>
      <c r="BM133" s="56" cm="1">
        <f t="array" ref="BM133">MAX(IF(ISBLANK(AS133:BL133),"",VLOOKUP(AS133:BL133,'[3]Impact Factor'!B:D,2,FALSE)))</f>
        <v>2</v>
      </c>
      <c r="BN133" s="56" cm="1">
        <f t="array" ref="BN133">MAX(IF(ISBLANK(AS133:BL133),"",VLOOKUP(AS133:BL133,'[3]Impact Factor'!B:D,3,FALSE)))</f>
        <v>2</v>
      </c>
      <c r="BO133" s="56"/>
      <c r="BP133" s="56"/>
      <c r="BQ133" s="56"/>
      <c r="BR133" s="56"/>
      <c r="BS133" s="80"/>
      <c r="BT133" s="56" cm="1">
        <f t="array" ref="BT133">IF(SUM(BM133:BS133)=0,"N/A",_xlfn.IFS(AND((SUM(BM133:BN133)&gt;0),(SUM(BO133:BS133)&gt;0)),ROUND((($BM$3*MAX(BM133:BN133))+($BO$3*MAX(BO133:BS133))),0),AND(OR(BM133:BN133=0,ISERROR(BM133:BN133)),(SUM(BO133:BS133)&gt;0)), MAX(BO133:BS133),AND((SUM(BO133:BS133)=0),(SUM(BM133:BN133)&gt;0)),MAX(BM133:BN133)))</f>
        <v>2</v>
      </c>
      <c r="BU133" s="56" t="str" cm="1">
        <f t="array" ref="BU133">IF(OR(AR133="N/A", BT133="N/A"), "", INDEX([3]Methodology!$D$3:$H$7,'Master All_TRR_TS'!AR13,'Master All_TRR_TS'!BT13))</f>
        <v>C</v>
      </c>
      <c r="BV133" s="56" t="s">
        <v>352</v>
      </c>
      <c r="BW133" s="56" t="str">
        <f t="shared" si="26"/>
        <v>No</v>
      </c>
      <c r="BX133" s="56"/>
      <c r="BY133" s="56"/>
      <c r="BZ133" s="56" t="e">
        <f>IF(COUNT(AR133,BT133)=2,(IF(AND(AR133&gt;=3,#REF!&gt;=3),"Y","")),"")</f>
        <v>#REF!</v>
      </c>
      <c r="CA133" s="56"/>
      <c r="CB133" s="56" t="str">
        <f>IF(Risk_Assessment6[[#This Row],[Stockpiles]]="Spoil / Waste", "Y", "")</f>
        <v/>
      </c>
      <c r="CC133" s="56" t="str">
        <f>IF(Risk_Assessment6[[#This Row],[Off-site Drainage Discharge (Y/N)]]="Yes", "Y", "")</f>
        <v/>
      </c>
      <c r="CD133" s="56"/>
      <c r="CE133" s="56"/>
      <c r="CF133" s="56"/>
      <c r="CG133" s="56"/>
      <c r="CH133" s="56"/>
      <c r="CI133" s="56"/>
      <c r="CJ133" s="56"/>
      <c r="CK133" s="56"/>
      <c r="CL133" s="56"/>
      <c r="CM133" s="56"/>
      <c r="CN133" s="105">
        <v>2</v>
      </c>
      <c r="CO133" s="105">
        <v>3</v>
      </c>
      <c r="CP133" s="105">
        <v>4</v>
      </c>
      <c r="CQ133" s="104">
        <v>3</v>
      </c>
      <c r="CR133" s="57">
        <f t="shared" si="19"/>
        <v>4</v>
      </c>
      <c r="CS133" s="56">
        <f t="shared" ref="CS133:CS196" si="30">ROUND(CR133,0)</f>
        <v>4</v>
      </c>
      <c r="CT133" s="56">
        <v>0</v>
      </c>
      <c r="CU133" s="56">
        <v>0</v>
      </c>
      <c r="CV133" s="79">
        <f t="shared" si="27"/>
        <v>0</v>
      </c>
      <c r="CW133" s="56">
        <f t="shared" si="28"/>
        <v>0</v>
      </c>
      <c r="CX133" s="78"/>
      <c r="CY133" s="56" t="s">
        <v>268</v>
      </c>
      <c r="CZ133" s="78"/>
      <c r="DA133" s="78" t="s">
        <v>268</v>
      </c>
      <c r="DB133" s="78" t="s">
        <v>274</v>
      </c>
      <c r="DC133" s="56">
        <v>0</v>
      </c>
      <c r="DD133" s="78">
        <v>0</v>
      </c>
      <c r="DE133" s="78" t="s">
        <v>276</v>
      </c>
      <c r="DF133" s="78" t="s">
        <v>270</v>
      </c>
      <c r="DG133" s="78" t="s">
        <v>276</v>
      </c>
      <c r="DH133" s="78" t="s">
        <v>276</v>
      </c>
      <c r="DI133" s="78" t="s">
        <v>276</v>
      </c>
      <c r="DJ133" s="78" t="s">
        <v>276</v>
      </c>
      <c r="DK133" s="78" t="s">
        <v>276</v>
      </c>
      <c r="DL133" s="78" t="s">
        <v>276</v>
      </c>
      <c r="DM133" s="78" t="s">
        <v>270</v>
      </c>
      <c r="DN133" s="78" t="s">
        <v>276</v>
      </c>
      <c r="DO133" s="78" t="s">
        <v>276</v>
      </c>
      <c r="DP133" s="78" t="s">
        <v>276</v>
      </c>
      <c r="DQ133" s="78">
        <v>0</v>
      </c>
      <c r="DR133" s="56"/>
      <c r="DS133" s="56"/>
      <c r="DT133" s="56"/>
      <c r="DU133" s="44" t="s">
        <v>268</v>
      </c>
      <c r="DV133" s="44" t="s">
        <v>294</v>
      </c>
      <c r="DW133" s="44" t="s">
        <v>278</v>
      </c>
      <c r="DX133" s="77" t="s">
        <v>278</v>
      </c>
      <c r="DZ133" s="141"/>
      <c r="EB133" s="85"/>
      <c r="EC133" s="72"/>
      <c r="ED133" s="317"/>
      <c r="EE133" s="71"/>
      <c r="EF133" s="70"/>
      <c r="EG133" s="70"/>
      <c r="EH133" s="70"/>
      <c r="EI133" s="70"/>
      <c r="EJ133" s="70"/>
      <c r="EK133" s="70"/>
      <c r="EL133" s="70"/>
      <c r="EM133" s="70"/>
      <c r="EN133" s="69"/>
      <c r="EO133" s="69"/>
      <c r="EP133" s="69"/>
      <c r="EQ133" s="69"/>
      <c r="ER133" s="69"/>
      <c r="ES133" s="69"/>
      <c r="ET133" s="69"/>
      <c r="EU133" s="69"/>
      <c r="EV133" s="307" t="s">
        <v>1</v>
      </c>
      <c r="EW133" s="68"/>
    </row>
    <row r="134" spans="1:153" s="44" customFormat="1" x14ac:dyDescent="0.35">
      <c r="A134" s="44" t="s">
        <v>257</v>
      </c>
      <c r="B134" s="42" t="s">
        <v>1157</v>
      </c>
      <c r="C134" s="42" t="s">
        <v>1158</v>
      </c>
      <c r="D134" s="42"/>
      <c r="E134" s="44" t="s">
        <v>1159</v>
      </c>
      <c r="F134" s="44" t="s">
        <v>1160</v>
      </c>
      <c r="G134" s="44">
        <v>-37.877023999999999</v>
      </c>
      <c r="H134" s="44">
        <v>145.08444600000001</v>
      </c>
      <c r="I134" s="44" t="s">
        <v>278</v>
      </c>
      <c r="J134" s="44" t="s">
        <v>278</v>
      </c>
      <c r="K134" s="44" t="s">
        <v>297</v>
      </c>
      <c r="L134" s="44" t="s">
        <v>265</v>
      </c>
      <c r="M134" s="44" t="s">
        <v>322</v>
      </c>
      <c r="N134" s="78" t="s">
        <v>285</v>
      </c>
      <c r="O134" s="78">
        <v>44246</v>
      </c>
      <c r="P134" s="78" t="s">
        <v>1161</v>
      </c>
      <c r="Q134" s="78" t="s">
        <v>270</v>
      </c>
      <c r="R134" s="78"/>
      <c r="S134" s="96"/>
      <c r="T134" s="96"/>
      <c r="U134" s="78"/>
      <c r="V134" s="96"/>
      <c r="W134" s="96"/>
      <c r="X134" s="96" t="s">
        <v>873</v>
      </c>
      <c r="Y134" s="78"/>
      <c r="Z134" s="56">
        <f t="shared" si="24"/>
        <v>2</v>
      </c>
      <c r="AA134" s="94"/>
      <c r="AB134" s="94"/>
      <c r="AC134" s="56"/>
      <c r="AD134" s="56"/>
      <c r="AE134" s="56"/>
      <c r="AF134" s="56"/>
      <c r="AG134" s="56">
        <v>3</v>
      </c>
      <c r="AH134" s="56"/>
      <c r="AI134" t="s">
        <v>1074</v>
      </c>
      <c r="AJ134">
        <v>3</v>
      </c>
      <c r="AK134">
        <v>1</v>
      </c>
      <c r="AL134">
        <v>3</v>
      </c>
      <c r="AM134">
        <f t="shared" si="29"/>
        <v>3</v>
      </c>
      <c r="AN134" s="57" cm="1">
        <f t="array" ref="AN134">IF(OR(AJ134="0",AM134="0"),"",INDEX('[3]Oil Matrix'!$D$6:$H$10,'Master All_TRR_TS'!AM134,'Master All_TRR_TS'!AJ134))</f>
        <v>3</v>
      </c>
      <c r="AO134">
        <f t="shared" si="25"/>
        <v>1</v>
      </c>
      <c r="AP134"/>
      <c r="AQ134" s="56" t="s">
        <v>1162</v>
      </c>
      <c r="AR134" s="56">
        <f>MAX(Risk_Assessment6[[#This Row],[2) Oil Leak Condition]:[3b) Oil/water separator and shut off valve]])</f>
        <v>3</v>
      </c>
      <c r="AS134" s="44" t="s">
        <v>269</v>
      </c>
      <c r="AT134" s="44" t="s">
        <v>336</v>
      </c>
      <c r="AU134" s="44" t="s">
        <v>269</v>
      </c>
      <c r="AV134" s="44" t="s">
        <v>269</v>
      </c>
      <c r="AW134" s="44" t="s">
        <v>269</v>
      </c>
      <c r="AX134" s="82" t="s">
        <v>269</v>
      </c>
      <c r="AY134" s="44" t="s">
        <v>307</v>
      </c>
      <c r="AZ134" s="81" t="s">
        <v>269</v>
      </c>
      <c r="BA134" s="44" t="s">
        <v>269</v>
      </c>
      <c r="BE134" s="81"/>
      <c r="BF134" s="81" t="s">
        <v>276</v>
      </c>
      <c r="BM134" s="56" cm="1">
        <f t="array" ref="BM134">MAX(IF(ISBLANK(AS134:BL134),"",VLOOKUP(AS134:BL134,'[3]Impact Factor'!B:D,2,FALSE)))</f>
        <v>3</v>
      </c>
      <c r="BN134" s="56" cm="1">
        <f t="array" ref="BN134">MAX(IF(ISBLANK(AS134:BL134),"",VLOOKUP(AS134:BL134,'[3]Impact Factor'!B:D,3,FALSE)))</f>
        <v>2</v>
      </c>
      <c r="BO134" s="56">
        <v>3</v>
      </c>
      <c r="BP134" s="56"/>
      <c r="BQ134" s="56"/>
      <c r="BR134" s="56"/>
      <c r="BS134" s="80">
        <v>4</v>
      </c>
      <c r="BT134" s="56" cm="1">
        <f t="array" ref="BT134">IF(SUM(BM134:BS134)=0,"N/A",_xlfn.IFS(AND((SUM(BM134:BN134)&gt;0),(SUM(BO134:BS134)&gt;0)),ROUND((($BM$3*MAX(BM134:BN134))+($BO$3*MAX(BO134:BS134))),0),AND(OR(BM134:BN134=0,ISERROR(BM134:BN134)),(SUM(BO134:BS134)&gt;0)), MAX(BO134:BS134),AND((SUM(BO134:BS134)=0),(SUM(BM134:BN134)&gt;0)),MAX(BM134:BN134)))</f>
        <v>3</v>
      </c>
      <c r="BU134" s="56" t="str" cm="1">
        <f t="array" ref="BU134">IF(OR(AR134="N/A", BT134="N/A"), "", INDEX([3]Methodology!$D$3:$H$7,'Master All_TRR_TS'!AR121,'Master All_TRR_TS'!BT121))</f>
        <v>B</v>
      </c>
      <c r="BV134" s="56" t="s">
        <v>271</v>
      </c>
      <c r="BW134" s="56" t="str">
        <f t="shared" si="26"/>
        <v>Yes</v>
      </c>
      <c r="BX134" s="52"/>
      <c r="BY134" s="52"/>
      <c r="BZ134" s="56" t="e">
        <f>IF(COUNT(AR134,BT134)=2,(IF(AND(AR134&gt;=3,#REF!&gt;=3),"Y","")),"")</f>
        <v>#REF!</v>
      </c>
      <c r="CA134" s="56"/>
      <c r="CB134" s="52" t="str">
        <f>IF(Risk_Assessment6[[#This Row],[Stockpiles]]="Spoil / Waste", "Y", "")</f>
        <v/>
      </c>
      <c r="CC134" s="56" t="str">
        <f>IF(Risk_Assessment6[[#This Row],[Off-site Drainage Discharge (Y/N)]]="Yes", "Y", "")</f>
        <v/>
      </c>
      <c r="CD134" s="56"/>
      <c r="CE134" s="56"/>
      <c r="CF134" s="56"/>
      <c r="CG134" s="56"/>
      <c r="CH134" s="56"/>
      <c r="CI134" s="56"/>
      <c r="CJ134" s="56"/>
      <c r="CK134" s="56"/>
      <c r="CL134" s="56" t="s">
        <v>873</v>
      </c>
      <c r="CM134" s="56"/>
      <c r="CN134" s="58">
        <v>1</v>
      </c>
      <c r="CO134" s="58">
        <v>1</v>
      </c>
      <c r="CP134" s="105">
        <v>2</v>
      </c>
      <c r="CQ134" s="104">
        <v>3</v>
      </c>
      <c r="CR134" s="57">
        <f t="shared" ref="CR134:CR197" si="31">IF(CO134&gt;2.9,MAX(CO134,CP134),CO134)</f>
        <v>1</v>
      </c>
      <c r="CS134" s="56">
        <f t="shared" si="30"/>
        <v>1</v>
      </c>
      <c r="CT134" s="56" t="e">
        <v>#N/A</v>
      </c>
      <c r="CU134" s="56" t="e">
        <v>#N/A</v>
      </c>
      <c r="CV134" s="79" t="e">
        <f t="shared" si="27"/>
        <v>#N/A</v>
      </c>
      <c r="CW134" s="56" t="e">
        <f t="shared" si="28"/>
        <v>#N/A</v>
      </c>
      <c r="CX134" s="78" t="e">
        <v>#N/A</v>
      </c>
      <c r="CY134" s="56" t="s">
        <v>268</v>
      </c>
      <c r="CZ134" s="78" t="e">
        <v>#N/A</v>
      </c>
      <c r="DA134" s="78" t="e">
        <v>#N/A</v>
      </c>
      <c r="DB134" s="78" t="e">
        <v>#N/A</v>
      </c>
      <c r="DC134" s="56" t="e">
        <v>#N/A</v>
      </c>
      <c r="DD134" s="78" t="e">
        <v>#N/A</v>
      </c>
      <c r="DE134" s="78" t="e">
        <v>#N/A</v>
      </c>
      <c r="DF134" s="78" t="e">
        <v>#N/A</v>
      </c>
      <c r="DG134" s="78" t="e">
        <v>#N/A</v>
      </c>
      <c r="DH134" s="78" t="e">
        <v>#N/A</v>
      </c>
      <c r="DI134" s="78" t="e">
        <v>#N/A</v>
      </c>
      <c r="DJ134" s="78" t="e">
        <v>#N/A</v>
      </c>
      <c r="DK134" s="78" t="e">
        <v>#N/A</v>
      </c>
      <c r="DL134" s="78" t="e">
        <v>#N/A</v>
      </c>
      <c r="DM134" s="78" t="e">
        <v>#N/A</v>
      </c>
      <c r="DN134" s="78" t="e">
        <v>#N/A</v>
      </c>
      <c r="DO134" s="78" t="e">
        <v>#N/A</v>
      </c>
      <c r="DP134" s="78" t="e">
        <v>#N/A</v>
      </c>
      <c r="DQ134" s="78" t="e">
        <v>#N/A</v>
      </c>
      <c r="DR134" s="56"/>
      <c r="DS134" s="56"/>
      <c r="DT134" s="56"/>
      <c r="DU134" s="44" t="s">
        <v>268</v>
      </c>
      <c r="DV134" s="44" t="s">
        <v>294</v>
      </c>
      <c r="DW134" s="44" t="s">
        <v>278</v>
      </c>
      <c r="DX134" s="77" t="s">
        <v>278</v>
      </c>
      <c r="DZ134" s="141"/>
      <c r="EB134" s="85"/>
      <c r="EC134" s="72"/>
      <c r="ED134" s="317"/>
      <c r="EE134" s="71"/>
      <c r="EF134" s="70"/>
      <c r="EG134" s="70"/>
      <c r="EH134" s="70"/>
      <c r="EI134" s="70"/>
      <c r="EJ134" s="70"/>
      <c r="EK134" s="70"/>
      <c r="EL134" s="70"/>
      <c r="EM134" s="70"/>
      <c r="EN134" s="69"/>
      <c r="EO134" s="69"/>
      <c r="EP134" s="69"/>
      <c r="EQ134" s="69"/>
      <c r="ER134" s="69"/>
      <c r="ES134" s="69"/>
      <c r="ET134" s="69"/>
      <c r="EU134" s="69"/>
      <c r="EV134" s="307" t="s">
        <v>1</v>
      </c>
      <c r="EW134" s="68"/>
    </row>
    <row r="135" spans="1:153" s="44" customFormat="1" ht="55.5" customHeight="1" x14ac:dyDescent="0.35">
      <c r="A135" s="44" t="s">
        <v>291</v>
      </c>
      <c r="B135" s="42" t="s">
        <v>1163</v>
      </c>
      <c r="C135" s="44" t="s">
        <v>1164</v>
      </c>
      <c r="D135" s="44" t="s">
        <v>294</v>
      </c>
      <c r="E135" s="44" t="s">
        <v>1165</v>
      </c>
      <c r="F135" s="44" t="s">
        <v>1160</v>
      </c>
      <c r="G135" s="44">
        <v>-37.878010000000003</v>
      </c>
      <c r="H135" s="44">
        <v>145.084338</v>
      </c>
      <c r="I135" s="44" t="s">
        <v>278</v>
      </c>
      <c r="J135" s="44" t="s">
        <v>278</v>
      </c>
      <c r="K135" s="44" t="s">
        <v>297</v>
      </c>
      <c r="L135" s="44" t="s">
        <v>265</v>
      </c>
      <c r="M135" s="78">
        <v>43979</v>
      </c>
      <c r="N135" s="78" t="s">
        <v>285</v>
      </c>
      <c r="O135" s="78">
        <v>43979</v>
      </c>
      <c r="P135" s="78" t="s">
        <v>298</v>
      </c>
      <c r="Q135" s="78" t="s">
        <v>270</v>
      </c>
      <c r="R135" s="78" t="s">
        <v>270</v>
      </c>
      <c r="S135" s="96"/>
      <c r="T135" s="96"/>
      <c r="U135" s="78"/>
      <c r="V135" s="96"/>
      <c r="W135" s="114" t="s">
        <v>1166</v>
      </c>
      <c r="X135" s="96" t="s">
        <v>485</v>
      </c>
      <c r="Y135" s="78"/>
      <c r="Z135" s="56">
        <f t="shared" si="24"/>
        <v>3</v>
      </c>
      <c r="AA135" s="94">
        <v>14</v>
      </c>
      <c r="AB135" s="94"/>
      <c r="AC135" s="56"/>
      <c r="AD135" s="56"/>
      <c r="AE135" s="56"/>
      <c r="AF135" s="110" t="s">
        <v>555</v>
      </c>
      <c r="AG135" s="56">
        <v>5</v>
      </c>
      <c r="AH135" s="145" t="s">
        <v>1167</v>
      </c>
      <c r="AI135">
        <v>2</v>
      </c>
      <c r="AJ135" s="111">
        <v>3</v>
      </c>
      <c r="AK135">
        <v>1</v>
      </c>
      <c r="AL135">
        <v>1</v>
      </c>
      <c r="AM135">
        <f t="shared" si="29"/>
        <v>1</v>
      </c>
      <c r="AN135" s="57" cm="1">
        <f t="array" ref="AN135">IF(OR(AJ135="0",AM135="0"),"",INDEX('[3]Oil Matrix'!$D$6:$H$10,'Master All_TRR_TS'!AM135,'Master All_TRR_TS'!AJ135))</f>
        <v>2</v>
      </c>
      <c r="AO135">
        <f t="shared" si="25"/>
        <v>4</v>
      </c>
      <c r="AP135"/>
      <c r="AQ135" s="93" t="s">
        <v>303</v>
      </c>
      <c r="AR135" s="56">
        <f>MAX(Risk_Assessment6[[#This Row],[2) Oil Leak Condition]:[3b) Oil/water separator and shut off valve]])</f>
        <v>3</v>
      </c>
      <c r="AS135" s="44" t="s">
        <v>304</v>
      </c>
      <c r="AT135" s="44" t="s">
        <v>305</v>
      </c>
      <c r="AU135" s="44" t="s">
        <v>270</v>
      </c>
      <c r="AV135" s="44" t="s">
        <v>269</v>
      </c>
      <c r="AW135" s="44" t="s">
        <v>306</v>
      </c>
      <c r="AX135" s="82"/>
      <c r="AZ135" s="81" t="s">
        <v>269</v>
      </c>
      <c r="BE135" s="81"/>
      <c r="BF135" s="81" t="s">
        <v>276</v>
      </c>
      <c r="BM135" s="92">
        <v>3</v>
      </c>
      <c r="BN135" s="56" cm="1">
        <f t="array" ref="BN135">MAX(IF(ISBLANK(AS135:BL135),"",VLOOKUP(AS135:BL135,'[3]Impact Factor'!B:D,3,FALSE)))</f>
        <v>4</v>
      </c>
      <c r="BO135" s="56">
        <v>5</v>
      </c>
      <c r="BP135" s="56" t="s">
        <v>270</v>
      </c>
      <c r="BQ135" s="56"/>
      <c r="BR135" s="56"/>
      <c r="BS135" s="80">
        <v>2</v>
      </c>
      <c r="BT135" s="56" cm="1">
        <f t="array" ref="BT135">IF(SUM(BM135:BS135)=0,"N/A",_xlfn.IFS(AND((SUM(BM135:BN135)&gt;0),(SUM(BO135:BS135)&gt;0)),ROUND((($BM$3*MAX(BM135:BN135))+($BO$3*MAX(BO135:BS135))),0),AND(OR(BM135:BN135=0,ISERROR(BM135:BN135)),(SUM(BO135:BS135)&gt;0)), MAX(BO135:BS135),AND((SUM(BO135:BS135)=0),(SUM(BM135:BN135)&gt;0)),MAX(BM135:BN135)))</f>
        <v>4</v>
      </c>
      <c r="BU135" s="56" t="str" cm="1">
        <f t="array" ref="BU135">IF(OR(AR135="N/A", BT135="N/A"), "", INDEX([3]Methodology!$D$3:$H$7,'Master All_TRR_TS'!AR147,'Master All_TRR_TS'!BT147))</f>
        <v>B</v>
      </c>
      <c r="BV135" s="56" t="s">
        <v>404</v>
      </c>
      <c r="BW135" s="56" t="str">
        <f t="shared" si="26"/>
        <v>Yes</v>
      </c>
      <c r="BX135" s="56"/>
      <c r="BY135" s="56"/>
      <c r="BZ135" s="56" t="e">
        <f>IF(COUNT(AR135,BT135)=2,(IF(AND(AR135&gt;=3,#REF!&gt;=3),"Y","")),"")</f>
        <v>#REF!</v>
      </c>
      <c r="CA135" s="56"/>
      <c r="CB135" s="56" t="str">
        <f>IF(Risk_Assessment6[[#This Row],[Stockpiles]]="Spoil / Waste", "Y", "")</f>
        <v/>
      </c>
      <c r="CC135" s="56" t="str">
        <f>IF(Risk_Assessment6[[#This Row],[Off-site Drainage Discharge (Y/N)]]="Yes", "Y", "")</f>
        <v>Y</v>
      </c>
      <c r="CD135" s="56"/>
      <c r="CE135" s="56"/>
      <c r="CF135" s="56"/>
      <c r="CG135" s="56"/>
      <c r="CH135" s="56"/>
      <c r="CI135" s="56"/>
      <c r="CJ135" s="56"/>
      <c r="CK135" s="56"/>
      <c r="CL135" s="56" t="s">
        <v>485</v>
      </c>
      <c r="CM135" s="56"/>
      <c r="CN135" s="105">
        <v>2</v>
      </c>
      <c r="CO135" s="105">
        <v>3</v>
      </c>
      <c r="CP135" s="105">
        <v>4</v>
      </c>
      <c r="CQ135" s="104">
        <v>5</v>
      </c>
      <c r="CR135" s="57">
        <f t="shared" si="31"/>
        <v>4</v>
      </c>
      <c r="CS135" s="56">
        <f t="shared" si="30"/>
        <v>4</v>
      </c>
      <c r="CT135" s="56"/>
      <c r="CU135" s="56"/>
      <c r="CV135" s="79"/>
      <c r="CW135" s="56"/>
      <c r="CX135" s="78"/>
      <c r="CY135" s="56"/>
      <c r="CZ135" s="78"/>
      <c r="DA135" s="78"/>
      <c r="DB135" s="78"/>
      <c r="DC135" s="56"/>
      <c r="DD135" s="78"/>
      <c r="DE135" s="78"/>
      <c r="DF135" s="78"/>
      <c r="DG135" s="78"/>
      <c r="DH135" s="78"/>
      <c r="DI135" s="78"/>
      <c r="DJ135" s="78"/>
      <c r="DK135" s="78"/>
      <c r="DL135" s="78"/>
      <c r="DM135" s="78"/>
      <c r="DN135" s="78"/>
      <c r="DO135" s="78"/>
      <c r="DP135" s="78"/>
      <c r="DQ135" s="78"/>
      <c r="DR135" s="56"/>
      <c r="DS135" s="56"/>
      <c r="DT135" s="56"/>
      <c r="DX135" s="77"/>
      <c r="DY135" s="103" t="s">
        <v>488</v>
      </c>
      <c r="DZ135" s="86" t="s">
        <v>926</v>
      </c>
      <c r="EA135" s="44" t="s">
        <v>315</v>
      </c>
      <c r="EB135" s="85" t="s">
        <v>1168</v>
      </c>
      <c r="EC135" s="109" t="s">
        <v>1169</v>
      </c>
      <c r="ED135" s="320" t="s">
        <v>1170</v>
      </c>
      <c r="EE135" s="71"/>
      <c r="EF135" s="307" t="s">
        <v>1</v>
      </c>
      <c r="EG135" s="307" t="s">
        <v>1</v>
      </c>
      <c r="EH135" s="99"/>
      <c r="EI135" s="70"/>
      <c r="EJ135" s="70"/>
      <c r="EK135" s="70"/>
      <c r="EL135" s="70"/>
      <c r="EM135" s="70"/>
      <c r="EN135" s="69"/>
      <c r="EO135" s="69"/>
      <c r="EP135" s="69"/>
      <c r="EQ135" s="69"/>
      <c r="ER135" s="69"/>
      <c r="ES135" s="69"/>
      <c r="ET135" s="69"/>
      <c r="EU135" s="69"/>
      <c r="EV135" s="307" t="s">
        <v>1</v>
      </c>
      <c r="EW135" s="68"/>
    </row>
    <row r="136" spans="1:153" s="44" customFormat="1" x14ac:dyDescent="0.35">
      <c r="A136" s="44" t="s">
        <v>257</v>
      </c>
      <c r="B136" s="44" t="s">
        <v>1171</v>
      </c>
      <c r="C136" s="42" t="s">
        <v>1172</v>
      </c>
      <c r="D136" s="42"/>
      <c r="E136" s="44" t="s">
        <v>1173</v>
      </c>
      <c r="F136" s="44" t="s">
        <v>1174</v>
      </c>
      <c r="G136" s="44">
        <v>-37.064773000000002</v>
      </c>
      <c r="H136" s="44">
        <v>146.10160999999999</v>
      </c>
      <c r="I136" s="44" t="s">
        <v>263</v>
      </c>
      <c r="J136" s="44" t="s">
        <v>263</v>
      </c>
      <c r="K136" s="44" t="s">
        <v>264</v>
      </c>
      <c r="L136" s="44" t="s">
        <v>265</v>
      </c>
      <c r="M136" s="44" t="s">
        <v>365</v>
      </c>
      <c r="N136" s="78" t="s">
        <v>267</v>
      </c>
      <c r="O136" s="78"/>
      <c r="P136" s="78"/>
      <c r="Q136" s="78" t="s">
        <v>268</v>
      </c>
      <c r="R136" s="78"/>
      <c r="S136" s="96"/>
      <c r="T136" s="96"/>
      <c r="U136" s="78"/>
      <c r="V136" s="96"/>
      <c r="W136" s="96"/>
      <c r="X136" s="96"/>
      <c r="Y136" s="78"/>
      <c r="Z136" s="56">
        <f t="shared" si="24"/>
        <v>1</v>
      </c>
      <c r="AA136" s="94"/>
      <c r="AB136" s="94"/>
      <c r="AC136" s="56"/>
      <c r="AD136" s="56"/>
      <c r="AE136" s="56"/>
      <c r="AF136" s="56"/>
      <c r="AG136" s="56">
        <v>2</v>
      </c>
      <c r="AH136" s="56"/>
      <c r="AI136">
        <v>1</v>
      </c>
      <c r="AJ136">
        <v>1</v>
      </c>
      <c r="AK136">
        <v>4</v>
      </c>
      <c r="AL136">
        <v>5</v>
      </c>
      <c r="AM136">
        <f t="shared" si="29"/>
        <v>5</v>
      </c>
      <c r="AN136" s="57" cm="1">
        <f t="array" ref="AN136">IF(OR(AJ136="0",AM136="0"),"",INDEX('[3]Oil Matrix'!$D$6:$H$10,'Master All_TRR_TS'!AM136,'Master All_TRR_TS'!AJ136))</f>
        <v>3</v>
      </c>
      <c r="AO136">
        <f t="shared" si="25"/>
        <v>2</v>
      </c>
      <c r="AP136"/>
      <c r="AQ136" s="56"/>
      <c r="AR136" s="56">
        <f>MAX(Risk_Assessment6[[#This Row],[2) Oil Leak Condition]:[3b) Oil/water separator and shut off valve]])</f>
        <v>5</v>
      </c>
      <c r="AS136" s="44" t="s">
        <v>269</v>
      </c>
      <c r="AX136" s="82"/>
      <c r="AZ136" s="81"/>
      <c r="BE136" s="81"/>
      <c r="BF136" s="81" t="s">
        <v>270</v>
      </c>
      <c r="BM136" s="56" cm="1">
        <f t="array" ref="BM136">MAX(IF(ISBLANK(AS136:BL136),"",VLOOKUP(AS136:BL136,'[3]Impact Factor'!B:D,2,FALSE)))</f>
        <v>2</v>
      </c>
      <c r="BN136" s="56" cm="1">
        <f t="array" ref="BN136">MAX(IF(ISBLANK(AS136:BL136),"",VLOOKUP(AS136:BL136,'[3]Impact Factor'!B:D,3,FALSE)))</f>
        <v>2</v>
      </c>
      <c r="BO136" s="56"/>
      <c r="BP136" s="56"/>
      <c r="BQ136" s="56"/>
      <c r="BR136" s="56"/>
      <c r="BS136" s="80"/>
      <c r="BT136" s="56" cm="1">
        <f t="array" ref="BT136">IF(SUM(BM136:BS136)=0,"N/A",_xlfn.IFS(AND((SUM(BM136:BN136)&gt;0),(SUM(BO136:BS136)&gt;0)),ROUND((($BM$3*MAX(BM136:BN136))+($BO$3*MAX(BO136:BS136))),0),AND(OR(BM136:BN136=0,ISERROR(BM136:BN136)),(SUM(BO136:BS136)&gt;0)), MAX(BO136:BS136),AND((SUM(BO136:BS136)=0),(SUM(BM136:BN136)&gt;0)),MAX(BM136:BN136)))</f>
        <v>2</v>
      </c>
      <c r="BU136" s="56" t="str" cm="1">
        <f t="array" ref="BU136">IF(OR(AR136="N/A", BT136="N/A"), "", INDEX([3]Methodology!$D$3:$H$7,'Master All_TRR_TS'!AR120,'Master All_TRR_TS'!BT120))</f>
        <v>C</v>
      </c>
      <c r="BV136" s="56" t="s">
        <v>271</v>
      </c>
      <c r="BW136" s="56" t="str">
        <f t="shared" si="26"/>
        <v>No</v>
      </c>
      <c r="BX136" s="56"/>
      <c r="BY136" s="56"/>
      <c r="BZ136" s="56" t="e">
        <f>IF(COUNT(AR136,BT136)=2,(IF(AND(AR136&gt;=3,#REF!&gt;=3),"Y","")),"")</f>
        <v>#REF!</v>
      </c>
      <c r="CA136" s="56"/>
      <c r="CB136" s="56" t="str">
        <f>IF(Risk_Assessment6[[#This Row],[Stockpiles]]="Spoil / Waste", "Y", "")</f>
        <v/>
      </c>
      <c r="CC136" s="56" t="str">
        <f>IF(Risk_Assessment6[[#This Row],[Off-site Drainage Discharge (Y/N)]]="Yes", "Y", "")</f>
        <v/>
      </c>
      <c r="CD136" s="56"/>
      <c r="CE136" s="56"/>
      <c r="CF136" s="56"/>
      <c r="CG136" s="56"/>
      <c r="CH136" s="56"/>
      <c r="CI136" s="56"/>
      <c r="CJ136" s="56"/>
      <c r="CK136" s="56"/>
      <c r="CL136" s="56"/>
      <c r="CM136" s="56"/>
      <c r="CN136" s="105">
        <v>1</v>
      </c>
      <c r="CO136" s="105">
        <v>2</v>
      </c>
      <c r="CP136" s="105">
        <v>4</v>
      </c>
      <c r="CQ136" s="104">
        <v>4</v>
      </c>
      <c r="CR136" s="57">
        <f t="shared" si="31"/>
        <v>2</v>
      </c>
      <c r="CS136" s="56">
        <f t="shared" si="30"/>
        <v>2</v>
      </c>
      <c r="CT136" s="56"/>
      <c r="CU136" s="56"/>
      <c r="CV136" s="79"/>
      <c r="CW136" s="56"/>
      <c r="CX136" s="78"/>
      <c r="CY136" s="56"/>
      <c r="CZ136" s="78"/>
      <c r="DA136" s="78"/>
      <c r="DB136" s="78"/>
      <c r="DC136" s="56"/>
      <c r="DD136" s="78"/>
      <c r="DE136" s="78"/>
      <c r="DF136" s="78"/>
      <c r="DG136" s="78"/>
      <c r="DH136" s="78"/>
      <c r="DI136" s="78"/>
      <c r="DJ136" s="78"/>
      <c r="DK136" s="78"/>
      <c r="DL136" s="78"/>
      <c r="DM136" s="78"/>
      <c r="DN136" s="78"/>
      <c r="DO136" s="78"/>
      <c r="DP136" s="78"/>
      <c r="DQ136" s="78"/>
      <c r="DR136" s="56"/>
      <c r="DS136" s="56"/>
      <c r="DT136" s="56"/>
      <c r="DX136" s="77"/>
      <c r="DZ136" s="141"/>
      <c r="EB136" s="85"/>
      <c r="EC136" s="72"/>
      <c r="ED136" s="317"/>
      <c r="EE136" s="71"/>
      <c r="EF136" s="70"/>
      <c r="EG136" s="70"/>
      <c r="EH136" s="70"/>
      <c r="EI136" s="70"/>
      <c r="EJ136" s="70"/>
      <c r="EK136" s="70"/>
      <c r="EL136" s="70"/>
      <c r="EM136" s="70"/>
      <c r="EN136" s="69"/>
      <c r="EO136" s="69"/>
      <c r="EP136" s="69"/>
      <c r="EQ136" s="69"/>
      <c r="ER136" s="69"/>
      <c r="ES136" s="69"/>
      <c r="ET136" s="69"/>
      <c r="EU136" s="69"/>
      <c r="EV136" s="307" t="s">
        <v>1</v>
      </c>
      <c r="EW136" s="68"/>
    </row>
    <row r="137" spans="1:153" s="44" customFormat="1" x14ac:dyDescent="0.35">
      <c r="A137" s="44" t="s">
        <v>374</v>
      </c>
      <c r="B137" s="42" t="s">
        <v>1175</v>
      </c>
      <c r="C137" s="44" t="s">
        <v>1176</v>
      </c>
      <c r="D137" s="44" t="s">
        <v>424</v>
      </c>
      <c r="E137" s="44" t="s">
        <v>1177</v>
      </c>
      <c r="F137" s="44" t="s">
        <v>1178</v>
      </c>
      <c r="G137" s="44">
        <v>-37.050027999999998</v>
      </c>
      <c r="H137" s="44">
        <v>146.07138900000001</v>
      </c>
      <c r="I137" s="44" t="s">
        <v>278</v>
      </c>
      <c r="J137" s="44" t="s">
        <v>278</v>
      </c>
      <c r="K137" s="44" t="s">
        <v>297</v>
      </c>
      <c r="L137" s="44" t="s">
        <v>265</v>
      </c>
      <c r="M137" s="44" t="s">
        <v>284</v>
      </c>
      <c r="N137" s="78" t="s">
        <v>285</v>
      </c>
      <c r="O137" s="78">
        <v>44032</v>
      </c>
      <c r="P137" s="78" t="s">
        <v>415</v>
      </c>
      <c r="Q137" s="78" t="s">
        <v>270</v>
      </c>
      <c r="R137" s="78"/>
      <c r="S137" s="96"/>
      <c r="T137" s="96"/>
      <c r="U137" s="78"/>
      <c r="V137" s="96"/>
      <c r="W137" s="96"/>
      <c r="X137" s="96"/>
      <c r="Y137" s="78"/>
      <c r="Z137" s="56">
        <f t="shared" si="24"/>
        <v>2</v>
      </c>
      <c r="AA137" s="94">
        <v>74</v>
      </c>
      <c r="AB137" s="94" t="s">
        <v>1179</v>
      </c>
      <c r="AC137" s="56"/>
      <c r="AD137" s="56"/>
      <c r="AE137" s="56"/>
      <c r="AF137" s="56"/>
      <c r="AG137" s="56">
        <v>2</v>
      </c>
      <c r="AH137" s="56"/>
      <c r="AI137">
        <v>2</v>
      </c>
      <c r="AJ137">
        <v>3</v>
      </c>
      <c r="AK137">
        <v>4</v>
      </c>
      <c r="AL137">
        <v>5</v>
      </c>
      <c r="AM137">
        <f t="shared" si="29"/>
        <v>5</v>
      </c>
      <c r="AN137" s="57" cm="1">
        <f t="array" ref="AN137">IF(OR(AJ137="0",AM137="0"),"",INDEX('[3]Oil Matrix'!$D$6:$H$10,'Master All_TRR_TS'!AM137,'Master All_TRR_TS'!AJ137))</f>
        <v>4</v>
      </c>
      <c r="AO137">
        <f t="shared" si="25"/>
        <v>4</v>
      </c>
      <c r="AP137"/>
      <c r="AQ137" s="56" t="s">
        <v>386</v>
      </c>
      <c r="AR137" s="56">
        <f>MAX(Risk_Assessment6[[#This Row],[2) Oil Leak Condition]:[3b) Oil/water separator and shut off valve]])</f>
        <v>5</v>
      </c>
      <c r="AS137" s="44" t="s">
        <v>304</v>
      </c>
      <c r="AT137" s="82" t="s">
        <v>305</v>
      </c>
      <c r="AU137" s="44" t="s">
        <v>270</v>
      </c>
      <c r="AV137" s="44" t="s">
        <v>269</v>
      </c>
      <c r="AW137" s="44" t="s">
        <v>269</v>
      </c>
      <c r="AX137" s="82" t="s">
        <v>288</v>
      </c>
      <c r="AY137" s="44" t="s">
        <v>269</v>
      </c>
      <c r="AZ137" s="81" t="s">
        <v>269</v>
      </c>
      <c r="BA137" s="44" t="s">
        <v>309</v>
      </c>
      <c r="BE137" s="81"/>
      <c r="BF137" s="81" t="s">
        <v>276</v>
      </c>
      <c r="BM137" s="56" cm="1">
        <f t="array" ref="BM137">MAX(IF(ISBLANK(AS137:BL137),"",VLOOKUP(AS137:BL137,'[3]Impact Factor'!B:D,2,FALSE)))</f>
        <v>3</v>
      </c>
      <c r="BN137" s="56" cm="1">
        <f t="array" ref="BN137">MAX(IF(ISBLANK(AS137:BL137),"",VLOOKUP(AS137:BL137,'[3]Impact Factor'!B:D,3,FALSE)))</f>
        <v>3</v>
      </c>
      <c r="BO137" s="56">
        <v>4</v>
      </c>
      <c r="BP137" s="56"/>
      <c r="BQ137" s="56"/>
      <c r="BR137" s="56"/>
      <c r="BS137" s="80">
        <v>4</v>
      </c>
      <c r="BT137" s="56" cm="1">
        <f t="array" ref="BT137">IF(SUM(BM137:BS137)=0,"N/A",_xlfn.IFS(AND((SUM(BM137:BN137)&gt;0),(SUM(BO137:BS137)&gt;0)),ROUND((($BM$3*MAX(BM137:BN137))+($BO$3*MAX(BO137:BS137))),0),AND(OR(BM137:BN137=0,ISERROR(BM137:BN137)),(SUM(BO137:BS137)&gt;0)), MAX(BO137:BS137),AND((SUM(BO137:BS137)=0),(SUM(BM137:BN137)&gt;0)),MAX(BM137:BN137)))</f>
        <v>3</v>
      </c>
      <c r="BU137" s="56" t="str" cm="1">
        <f t="array" ref="BU137">IF(OR(AR137="N/A", BT137="N/A"), "", INDEX([3]Methodology!$D$3:$H$7,'Master All_TRR_TS'!AR56,'Master All_TRR_TS'!BT56))</f>
        <v>B</v>
      </c>
      <c r="BV137" s="56" t="s">
        <v>271</v>
      </c>
      <c r="BW137" s="56" t="str">
        <f t="shared" si="26"/>
        <v>Yes</v>
      </c>
      <c r="BX137" s="52"/>
      <c r="BY137" s="56"/>
      <c r="BZ137" s="56" t="e">
        <f>IF(COUNT(AR137,BT137)=2,(IF(AND(AR137&gt;=3,#REF!&gt;=3),"Y","")),"")</f>
        <v>#REF!</v>
      </c>
      <c r="CA137" s="56"/>
      <c r="CB137" s="52" t="str">
        <f>IF(Risk_Assessment6[[#This Row],[Stockpiles]]="Spoil / Waste", "Y", "")</f>
        <v/>
      </c>
      <c r="CC137" s="56" t="str">
        <f>IF(Risk_Assessment6[[#This Row],[Off-site Drainage Discharge (Y/N)]]="Yes", "Y", "")</f>
        <v/>
      </c>
      <c r="CD137" s="56" t="s">
        <v>1180</v>
      </c>
      <c r="CE137" s="56"/>
      <c r="CF137" s="56"/>
      <c r="CG137" s="56"/>
      <c r="CH137" s="56"/>
      <c r="CI137" s="56"/>
      <c r="CJ137" s="56"/>
      <c r="CK137" s="56"/>
      <c r="CL137" s="56"/>
      <c r="CM137" s="56"/>
      <c r="CN137" s="105">
        <v>3</v>
      </c>
      <c r="CO137" s="105">
        <v>4</v>
      </c>
      <c r="CP137" s="105">
        <v>2</v>
      </c>
      <c r="CQ137" s="104">
        <v>4</v>
      </c>
      <c r="CR137" s="57">
        <f t="shared" si="31"/>
        <v>4</v>
      </c>
      <c r="CS137" s="56">
        <f t="shared" si="30"/>
        <v>4</v>
      </c>
      <c r="CT137" s="56" t="e">
        <v>#N/A</v>
      </c>
      <c r="CU137" s="56" t="e">
        <v>#N/A</v>
      </c>
      <c r="CV137" s="79" t="e">
        <f t="shared" ref="CV137:CV168" si="32">AVERAGE(CT137:CU137)</f>
        <v>#N/A</v>
      </c>
      <c r="CW137" s="56" t="e">
        <f t="shared" ref="CW137:CW168" si="33">ROUND(CV137,0)</f>
        <v>#N/A</v>
      </c>
      <c r="CX137" s="78" t="e">
        <v>#N/A</v>
      </c>
      <c r="CY137" s="56" t="e">
        <v>#N/A</v>
      </c>
      <c r="CZ137" s="78" t="e">
        <v>#N/A</v>
      </c>
      <c r="DA137" s="78" t="e">
        <v>#N/A</v>
      </c>
      <c r="DB137" s="78" t="e">
        <v>#N/A</v>
      </c>
      <c r="DC137" s="56" t="e">
        <v>#N/A</v>
      </c>
      <c r="DD137" s="78" t="e">
        <v>#N/A</v>
      </c>
      <c r="DE137" s="78" t="e">
        <v>#N/A</v>
      </c>
      <c r="DF137" s="78" t="e">
        <v>#N/A</v>
      </c>
      <c r="DG137" s="78" t="e">
        <v>#N/A</v>
      </c>
      <c r="DH137" s="78" t="e">
        <v>#N/A</v>
      </c>
      <c r="DI137" s="78" t="e">
        <v>#N/A</v>
      </c>
      <c r="DJ137" s="78" t="e">
        <v>#N/A</v>
      </c>
      <c r="DK137" s="78" t="e">
        <v>#N/A</v>
      </c>
      <c r="DL137" s="78" t="e">
        <v>#N/A</v>
      </c>
      <c r="DM137" s="78" t="e">
        <v>#N/A</v>
      </c>
      <c r="DN137" s="78" t="e">
        <v>#N/A</v>
      </c>
      <c r="DO137" s="78" t="e">
        <v>#N/A</v>
      </c>
      <c r="DP137" s="78" t="e">
        <v>#N/A</v>
      </c>
      <c r="DQ137" s="78" t="e">
        <v>#N/A</v>
      </c>
      <c r="DR137" s="56"/>
      <c r="DS137" s="56"/>
      <c r="DT137" s="56"/>
      <c r="DU137" s="44" t="s">
        <v>268</v>
      </c>
      <c r="DV137" s="44" t="s">
        <v>277</v>
      </c>
      <c r="DW137" s="44" t="s">
        <v>1181</v>
      </c>
      <c r="DX137" s="77" t="s">
        <v>849</v>
      </c>
      <c r="DZ137" s="141"/>
      <c r="EB137" s="85"/>
      <c r="EC137" s="72"/>
      <c r="ED137" s="317"/>
      <c r="EE137" s="71"/>
      <c r="EF137" s="70"/>
      <c r="EG137" s="70"/>
      <c r="EH137" s="70"/>
      <c r="EI137" s="70"/>
      <c r="EJ137" s="70"/>
      <c r="EK137" s="70"/>
      <c r="EL137" s="70"/>
      <c r="EM137" s="70"/>
      <c r="EN137" s="69"/>
      <c r="EO137" s="69"/>
      <c r="EP137" s="69"/>
      <c r="EQ137" s="69"/>
      <c r="ER137" s="69"/>
      <c r="ES137" s="69"/>
      <c r="ET137" s="69"/>
      <c r="EU137" s="69"/>
      <c r="EV137" s="307" t="s">
        <v>1</v>
      </c>
      <c r="EW137" s="68"/>
    </row>
    <row r="138" spans="1:153" s="44" customFormat="1" x14ac:dyDescent="0.35">
      <c r="A138" s="44" t="s">
        <v>275</v>
      </c>
      <c r="B138" s="42" t="s">
        <v>1182</v>
      </c>
      <c r="C138" s="42" t="s">
        <v>1183</v>
      </c>
      <c r="D138" s="42"/>
      <c r="E138" s="44" t="s">
        <v>1184</v>
      </c>
      <c r="F138" s="44" t="s">
        <v>269</v>
      </c>
      <c r="G138" s="44">
        <v>-37.023499999999999</v>
      </c>
      <c r="H138" s="44">
        <v>143.751722</v>
      </c>
      <c r="I138" s="44" t="s">
        <v>278</v>
      </c>
      <c r="J138" s="44" t="s">
        <v>278</v>
      </c>
      <c r="K138" s="82" t="s">
        <v>282</v>
      </c>
      <c r="L138" s="82" t="s">
        <v>283</v>
      </c>
      <c r="M138" s="44" t="s">
        <v>284</v>
      </c>
      <c r="N138" s="78" t="s">
        <v>285</v>
      </c>
      <c r="O138" s="78">
        <v>44152</v>
      </c>
      <c r="P138" s="78" t="s">
        <v>286</v>
      </c>
      <c r="Q138" s="78" t="s">
        <v>270</v>
      </c>
      <c r="R138" s="78"/>
      <c r="S138" s="96"/>
      <c r="T138" s="96"/>
      <c r="U138" s="78"/>
      <c r="V138" s="96"/>
      <c r="W138" s="96"/>
      <c r="X138" s="96"/>
      <c r="Y138" s="78"/>
      <c r="Z138" s="56">
        <f t="shared" si="24"/>
        <v>2</v>
      </c>
      <c r="AA138" s="94"/>
      <c r="AB138" s="94"/>
      <c r="AC138" s="56"/>
      <c r="AD138" s="56"/>
      <c r="AE138" s="56"/>
      <c r="AF138" s="56"/>
      <c r="AG138" s="56">
        <v>2</v>
      </c>
      <c r="AH138" s="56"/>
      <c r="AI138">
        <v>1</v>
      </c>
      <c r="AJ138">
        <v>1</v>
      </c>
      <c r="AK138">
        <v>4</v>
      </c>
      <c r="AL138">
        <v>5</v>
      </c>
      <c r="AM138">
        <f t="shared" si="29"/>
        <v>5</v>
      </c>
      <c r="AN138" s="57" cm="1">
        <f t="array" ref="AN138">IF(OR(AJ138="0",AM138="0"),"",INDEX('[3]Oil Matrix'!$D$6:$H$10,'Master All_TRR_TS'!AM138,'Master All_TRR_TS'!AJ138))</f>
        <v>3</v>
      </c>
      <c r="AO138">
        <f t="shared" si="25"/>
        <v>4</v>
      </c>
      <c r="AP138"/>
      <c r="AQ138" s="56" t="s">
        <v>287</v>
      </c>
      <c r="AR138" s="56">
        <f>MAX(Risk_Assessment6[[#This Row],[2) Oil Leak Condition]:[3b) Oil/water separator and shut off valve]])</f>
        <v>5</v>
      </c>
      <c r="AS138" s="44" t="s">
        <v>269</v>
      </c>
      <c r="AT138" s="82" t="s">
        <v>269</v>
      </c>
      <c r="AU138" s="82" t="s">
        <v>270</v>
      </c>
      <c r="AV138" s="82" t="s">
        <v>269</v>
      </c>
      <c r="AW138" s="82" t="s">
        <v>269</v>
      </c>
      <c r="AX138" s="82" t="s">
        <v>269</v>
      </c>
      <c r="AY138" s="44" t="s">
        <v>269</v>
      </c>
      <c r="AZ138" s="81" t="s">
        <v>269</v>
      </c>
      <c r="BA138" s="82"/>
      <c r="BB138" s="82"/>
      <c r="BC138" s="82"/>
      <c r="BD138" s="82"/>
      <c r="BE138" s="81"/>
      <c r="BF138" s="81" t="s">
        <v>276</v>
      </c>
      <c r="BG138" s="82"/>
      <c r="BH138" s="82"/>
      <c r="BI138" s="82"/>
      <c r="BJ138" s="82"/>
      <c r="BK138" s="82"/>
      <c r="BL138" s="82"/>
      <c r="BM138" s="56" cm="1">
        <f t="array" ref="BM138">MAX(IF(ISBLANK(AS138:BL138),"",VLOOKUP(AS138:BL138,'[3]Impact Factor'!B:D,2,FALSE)))</f>
        <v>2</v>
      </c>
      <c r="BN138" s="56" cm="1">
        <f t="array" ref="BN138">MAX(IF(ISBLANK(AS138:BL138),"",VLOOKUP(AS138:BL138,'[3]Impact Factor'!B:D,3,FALSE)))</f>
        <v>2</v>
      </c>
      <c r="BO138" s="56">
        <v>4</v>
      </c>
      <c r="BP138" s="56"/>
      <c r="BQ138" s="56"/>
      <c r="BR138" s="56"/>
      <c r="BS138" s="80">
        <v>1</v>
      </c>
      <c r="BT138" s="56" cm="1">
        <f t="array" ref="BT138">IF(SUM(BM138:BS138)=0,"N/A",_xlfn.IFS(AND((SUM(BM138:BN138)&gt;0),(SUM(BO138:BS138)&gt;0)),ROUND((($BM$3*MAX(BM138:BN138))+($BO$3*MAX(BO138:BS138))),0),AND(OR(BM138:BN138=0,ISERROR(BM138:BN138)),(SUM(BO138:BS138)&gt;0)), MAX(BO138:BS138),AND((SUM(BO138:BS138)=0),(SUM(BM138:BN138)&gt;0)),MAX(BM138:BN138)))</f>
        <v>2</v>
      </c>
      <c r="BU138" s="56" t="str" cm="1">
        <f t="array" ref="BU138">IF(OR(AR138="N/A", BT138="N/A"), "", INDEX([3]Methodology!$D$3:$H$7,'Master All_TRR_TS'!AR102,'Master All_TRR_TS'!BT102))</f>
        <v>C</v>
      </c>
      <c r="BV138" s="56" t="s">
        <v>352</v>
      </c>
      <c r="BW138" s="56" t="str">
        <f t="shared" si="26"/>
        <v>No</v>
      </c>
      <c r="BX138" s="52"/>
      <c r="BY138" s="56"/>
      <c r="BZ138" s="56" t="e">
        <f>IF(COUNT(AR138,BT138)=2,(IF(AND(AR138&gt;=3,#REF!&gt;=3),"Y","")),"")</f>
        <v>#REF!</v>
      </c>
      <c r="CA138" s="56"/>
      <c r="CB138" s="52" t="str">
        <f>IF(Risk_Assessment6[[#This Row],[Stockpiles]]="Spoil / Waste", "Y", "")</f>
        <v/>
      </c>
      <c r="CC138" s="56" t="str">
        <f>IF(Risk_Assessment6[[#This Row],[Off-site Drainage Discharge (Y/N)]]="Yes", "Y", "")</f>
        <v/>
      </c>
      <c r="CD138" s="56"/>
      <c r="CE138" s="56"/>
      <c r="CF138" s="56"/>
      <c r="CG138" s="56"/>
      <c r="CH138" s="56"/>
      <c r="CI138" s="56"/>
      <c r="CJ138" s="56"/>
      <c r="CK138" s="56"/>
      <c r="CL138" s="56"/>
      <c r="CM138" s="56"/>
      <c r="CN138" s="105">
        <v>4</v>
      </c>
      <c r="CO138" s="105">
        <v>4</v>
      </c>
      <c r="CP138" s="105">
        <v>2</v>
      </c>
      <c r="CQ138" s="104">
        <v>1</v>
      </c>
      <c r="CR138" s="57">
        <f t="shared" si="31"/>
        <v>4</v>
      </c>
      <c r="CS138" s="56">
        <f t="shared" si="30"/>
        <v>4</v>
      </c>
      <c r="CT138" s="56" t="e">
        <v>#N/A</v>
      </c>
      <c r="CU138" s="56" t="e">
        <v>#N/A</v>
      </c>
      <c r="CV138" s="79" t="e">
        <f t="shared" si="32"/>
        <v>#N/A</v>
      </c>
      <c r="CW138" s="56" t="e">
        <f t="shared" si="33"/>
        <v>#N/A</v>
      </c>
      <c r="CX138" s="78" t="e">
        <v>#N/A</v>
      </c>
      <c r="CY138" s="56" t="e">
        <v>#N/A</v>
      </c>
      <c r="CZ138" s="78" t="e">
        <v>#N/A</v>
      </c>
      <c r="DA138" s="78" t="e">
        <v>#N/A</v>
      </c>
      <c r="DB138" s="78" t="e">
        <v>#N/A</v>
      </c>
      <c r="DC138" s="56" t="e">
        <v>#N/A</v>
      </c>
      <c r="DD138" s="78" t="e">
        <v>#N/A</v>
      </c>
      <c r="DE138" s="78" t="e">
        <v>#N/A</v>
      </c>
      <c r="DF138" s="78" t="e">
        <v>#N/A</v>
      </c>
      <c r="DG138" s="78" t="e">
        <v>#N/A</v>
      </c>
      <c r="DH138" s="78" t="e">
        <v>#N/A</v>
      </c>
      <c r="DI138" s="78" t="e">
        <v>#N/A</v>
      </c>
      <c r="DJ138" s="78" t="e">
        <v>#N/A</v>
      </c>
      <c r="DK138" s="78" t="e">
        <v>#N/A</v>
      </c>
      <c r="DL138" s="78" t="e">
        <v>#N/A</v>
      </c>
      <c r="DM138" s="78" t="e">
        <v>#N/A</v>
      </c>
      <c r="DN138" s="78" t="e">
        <v>#N/A</v>
      </c>
      <c r="DO138" s="78" t="e">
        <v>#N/A</v>
      </c>
      <c r="DP138" s="78" t="e">
        <v>#N/A</v>
      </c>
      <c r="DQ138" s="78" t="e">
        <v>#N/A</v>
      </c>
      <c r="DR138" s="56"/>
      <c r="DS138" s="56"/>
      <c r="DT138" s="56"/>
      <c r="DU138" s="44" t="s">
        <v>268</v>
      </c>
      <c r="DV138" s="44" t="s">
        <v>277</v>
      </c>
      <c r="DW138" s="44" t="s">
        <v>1181</v>
      </c>
      <c r="DX138" s="77" t="s">
        <v>849</v>
      </c>
      <c r="DZ138" s="141"/>
      <c r="EB138" s="85"/>
      <c r="EC138" s="72"/>
      <c r="ED138" s="317"/>
      <c r="EE138" s="71"/>
      <c r="EF138" s="70"/>
      <c r="EG138" s="70"/>
      <c r="EH138" s="70"/>
      <c r="EI138" s="70"/>
      <c r="EJ138" s="70"/>
      <c r="EK138" s="70"/>
      <c r="EL138" s="70"/>
      <c r="EM138" s="70"/>
      <c r="EN138" s="69"/>
      <c r="EO138" s="69"/>
      <c r="EP138" s="69"/>
      <c r="EQ138" s="69"/>
      <c r="ER138" s="69"/>
      <c r="ES138" s="69"/>
      <c r="ET138" s="69"/>
      <c r="EU138" s="69"/>
      <c r="EV138" s="307" t="s">
        <v>1</v>
      </c>
      <c r="EW138" s="68"/>
    </row>
    <row r="139" spans="1:153" s="44" customFormat="1" x14ac:dyDescent="0.35">
      <c r="A139" s="44" t="s">
        <v>275</v>
      </c>
      <c r="B139" s="42" t="s">
        <v>1185</v>
      </c>
      <c r="C139" s="42" t="s">
        <v>1186</v>
      </c>
      <c r="D139" s="42"/>
      <c r="E139" s="44" t="s">
        <v>1187</v>
      </c>
      <c r="F139" s="44" t="s">
        <v>269</v>
      </c>
      <c r="G139" s="44">
        <v>-37.727027999999997</v>
      </c>
      <c r="H139" s="44">
        <v>144.575222</v>
      </c>
      <c r="I139" s="44" t="s">
        <v>278</v>
      </c>
      <c r="J139" s="44" t="s">
        <v>278</v>
      </c>
      <c r="K139" s="82" t="s">
        <v>282</v>
      </c>
      <c r="L139" s="82" t="s">
        <v>283</v>
      </c>
      <c r="M139" s="44" t="s">
        <v>284</v>
      </c>
      <c r="N139" s="78" t="s">
        <v>285</v>
      </c>
      <c r="O139" s="78">
        <v>44153</v>
      </c>
      <c r="P139" s="78" t="s">
        <v>286</v>
      </c>
      <c r="Q139" s="78" t="s">
        <v>270</v>
      </c>
      <c r="R139" s="78"/>
      <c r="S139" s="96"/>
      <c r="T139" s="96"/>
      <c r="U139" s="78"/>
      <c r="V139" s="96"/>
      <c r="W139" s="96"/>
      <c r="X139" s="96"/>
      <c r="Y139" s="78"/>
      <c r="Z139" s="56">
        <f t="shared" si="24"/>
        <v>2</v>
      </c>
      <c r="AA139" s="94"/>
      <c r="AB139" s="94"/>
      <c r="AC139" s="56"/>
      <c r="AD139" s="56"/>
      <c r="AE139" s="56"/>
      <c r="AF139" s="56"/>
      <c r="AG139" s="56">
        <v>2</v>
      </c>
      <c r="AH139" s="56"/>
      <c r="AI139">
        <v>1</v>
      </c>
      <c r="AJ139">
        <v>1</v>
      </c>
      <c r="AK139">
        <v>4</v>
      </c>
      <c r="AL139">
        <v>5</v>
      </c>
      <c r="AM139">
        <f t="shared" si="29"/>
        <v>5</v>
      </c>
      <c r="AN139" s="57" cm="1">
        <f t="array" ref="AN139">IF(OR(AJ139="0",AM139="0"),"",INDEX('[3]Oil Matrix'!$D$6:$H$10,'Master All_TRR_TS'!AM139,'Master All_TRR_TS'!AJ139))</f>
        <v>3</v>
      </c>
      <c r="AO139">
        <f t="shared" si="25"/>
        <v>1</v>
      </c>
      <c r="AP139"/>
      <c r="AQ139" s="56" t="s">
        <v>287</v>
      </c>
      <c r="AR139" s="56">
        <f>MAX(Risk_Assessment6[[#This Row],[2) Oil Leak Condition]:[3b) Oil/water separator and shut off valve]])</f>
        <v>5</v>
      </c>
      <c r="AS139" s="44" t="s">
        <v>269</v>
      </c>
      <c r="AT139" s="82" t="s">
        <v>269</v>
      </c>
      <c r="AU139" s="82" t="s">
        <v>270</v>
      </c>
      <c r="AV139" s="82" t="s">
        <v>269</v>
      </c>
      <c r="AW139" s="82" t="s">
        <v>269</v>
      </c>
      <c r="AX139" s="82" t="s">
        <v>269</v>
      </c>
      <c r="AY139" s="44" t="s">
        <v>269</v>
      </c>
      <c r="AZ139" s="81" t="s">
        <v>269</v>
      </c>
      <c r="BA139" s="82"/>
      <c r="BB139" s="82"/>
      <c r="BC139" s="82"/>
      <c r="BD139" s="82"/>
      <c r="BE139" s="81"/>
      <c r="BF139" s="81" t="s">
        <v>276</v>
      </c>
      <c r="BG139" s="82"/>
      <c r="BH139" s="82"/>
      <c r="BI139" s="82"/>
      <c r="BJ139" s="82"/>
      <c r="BK139" s="82"/>
      <c r="BL139" s="82"/>
      <c r="BM139" s="56" cm="1">
        <f t="array" ref="BM139">MAX(IF(ISBLANK(AS139:BL139),"",VLOOKUP(AS139:BL139,'[3]Impact Factor'!B:D,2,FALSE)))</f>
        <v>2</v>
      </c>
      <c r="BN139" s="56" cm="1">
        <f t="array" ref="BN139">MAX(IF(ISBLANK(AS139:BL139),"",VLOOKUP(AS139:BL139,'[3]Impact Factor'!B:D,3,FALSE)))</f>
        <v>2</v>
      </c>
      <c r="BO139" s="56">
        <v>3</v>
      </c>
      <c r="BP139" s="56"/>
      <c r="BQ139" s="56"/>
      <c r="BR139" s="56"/>
      <c r="BS139" s="80">
        <v>2</v>
      </c>
      <c r="BT139" s="56" cm="1">
        <f t="array" ref="BT139">IF(SUM(BM139:BS139)=0,"N/A",_xlfn.IFS(AND((SUM(BM139:BN139)&gt;0),(SUM(BO139:BS139)&gt;0)),ROUND((($BM$3*MAX(BM139:BN139))+($BO$3*MAX(BO139:BS139))),0),AND(OR(BM139:BN139=0,ISERROR(BM139:BN139)),(SUM(BO139:BS139)&gt;0)), MAX(BO139:BS139),AND((SUM(BO139:BS139)=0),(SUM(BM139:BN139)&gt;0)),MAX(BM139:BN139)))</f>
        <v>2</v>
      </c>
      <c r="BU139" s="56" t="str" cm="1">
        <f t="array" ref="BU139">IF(OR(AR139="N/A", BT139="N/A"), "", INDEX([3]Methodology!$D$3:$H$7,'Master All_TRR_TS'!AR103,'Master All_TRR_TS'!BT103))</f>
        <v>C</v>
      </c>
      <c r="BV139" s="56" t="s">
        <v>352</v>
      </c>
      <c r="BW139" s="56" t="str">
        <f t="shared" si="26"/>
        <v>No</v>
      </c>
      <c r="BX139" s="52"/>
      <c r="BY139" s="56"/>
      <c r="BZ139" s="56" t="e">
        <f>IF(COUNT(AR139,BT139)=2,(IF(AND(AR139&gt;=3,#REF!&gt;=3),"Y","")),"")</f>
        <v>#REF!</v>
      </c>
      <c r="CA139" s="56"/>
      <c r="CB139" s="52" t="str">
        <f>IF(Risk_Assessment6[[#This Row],[Stockpiles]]="Spoil / Waste", "Y", "")</f>
        <v/>
      </c>
      <c r="CC139" s="56" t="str">
        <f>IF(Risk_Assessment6[[#This Row],[Off-site Drainage Discharge (Y/N)]]="Yes", "Y", "")</f>
        <v/>
      </c>
      <c r="CD139" s="56"/>
      <c r="CE139" s="56"/>
      <c r="CF139" s="56"/>
      <c r="CG139" s="56"/>
      <c r="CH139" s="56"/>
      <c r="CI139" s="56"/>
      <c r="CJ139" s="56"/>
      <c r="CK139" s="56"/>
      <c r="CL139" s="56"/>
      <c r="CM139" s="56"/>
      <c r="CN139" s="105">
        <v>2</v>
      </c>
      <c r="CO139" s="105">
        <v>1</v>
      </c>
      <c r="CP139" s="105">
        <v>4</v>
      </c>
      <c r="CQ139" s="104">
        <v>3</v>
      </c>
      <c r="CR139" s="57">
        <f t="shared" si="31"/>
        <v>1</v>
      </c>
      <c r="CS139" s="56">
        <f t="shared" si="30"/>
        <v>1</v>
      </c>
      <c r="CT139" s="56" t="e">
        <v>#N/A</v>
      </c>
      <c r="CU139" s="56" t="e">
        <v>#N/A</v>
      </c>
      <c r="CV139" s="79" t="e">
        <f t="shared" si="32"/>
        <v>#N/A</v>
      </c>
      <c r="CW139" s="56" t="e">
        <f t="shared" si="33"/>
        <v>#N/A</v>
      </c>
      <c r="CX139" s="78" t="e">
        <v>#N/A</v>
      </c>
      <c r="CY139" s="56" t="e">
        <v>#N/A</v>
      </c>
      <c r="CZ139" s="78" t="e">
        <v>#N/A</v>
      </c>
      <c r="DA139" s="78" t="e">
        <v>#N/A</v>
      </c>
      <c r="DB139" s="78" t="e">
        <v>#N/A</v>
      </c>
      <c r="DC139" s="56" t="e">
        <v>#N/A</v>
      </c>
      <c r="DD139" s="78" t="e">
        <v>#N/A</v>
      </c>
      <c r="DE139" s="78" t="e">
        <v>#N/A</v>
      </c>
      <c r="DF139" s="78" t="e">
        <v>#N/A</v>
      </c>
      <c r="DG139" s="78" t="e">
        <v>#N/A</v>
      </c>
      <c r="DH139" s="78" t="e">
        <v>#N/A</v>
      </c>
      <c r="DI139" s="78" t="e">
        <v>#N/A</v>
      </c>
      <c r="DJ139" s="78" t="e">
        <v>#N/A</v>
      </c>
      <c r="DK139" s="78" t="e">
        <v>#N/A</v>
      </c>
      <c r="DL139" s="78" t="e">
        <v>#N/A</v>
      </c>
      <c r="DM139" s="78" t="e">
        <v>#N/A</v>
      </c>
      <c r="DN139" s="78" t="e">
        <v>#N/A</v>
      </c>
      <c r="DO139" s="78" t="e">
        <v>#N/A</v>
      </c>
      <c r="DP139" s="78" t="e">
        <v>#N/A</v>
      </c>
      <c r="DQ139" s="78" t="e">
        <v>#N/A</v>
      </c>
      <c r="DR139" s="56"/>
      <c r="DS139" s="56"/>
      <c r="DT139" s="56"/>
      <c r="DU139" s="44" t="s">
        <v>268</v>
      </c>
      <c r="DV139" s="44" t="s">
        <v>277</v>
      </c>
      <c r="DW139" s="44" t="s">
        <v>1181</v>
      </c>
      <c r="DX139" s="77" t="s">
        <v>849</v>
      </c>
      <c r="DZ139" s="141"/>
      <c r="EB139" s="85"/>
      <c r="EC139" s="72"/>
      <c r="ED139" s="317"/>
      <c r="EE139" s="71"/>
      <c r="EF139" s="70"/>
      <c r="EG139" s="70"/>
      <c r="EH139" s="70"/>
      <c r="EI139" s="70"/>
      <c r="EJ139" s="70"/>
      <c r="EK139" s="70"/>
      <c r="EL139" s="70"/>
      <c r="EM139" s="70"/>
      <c r="EN139" s="69"/>
      <c r="EO139" s="69"/>
      <c r="EP139" s="69"/>
      <c r="EQ139" s="69"/>
      <c r="ER139" s="69"/>
      <c r="ES139" s="69"/>
      <c r="ET139" s="69"/>
      <c r="EU139" s="69"/>
      <c r="EV139" s="307" t="s">
        <v>1</v>
      </c>
      <c r="EW139" s="68"/>
    </row>
    <row r="140" spans="1:153" s="44" customFormat="1" x14ac:dyDescent="0.35">
      <c r="A140" s="44" t="s">
        <v>374</v>
      </c>
      <c r="B140" s="42" t="s">
        <v>1188</v>
      </c>
      <c r="C140" s="44" t="s">
        <v>1189</v>
      </c>
      <c r="D140" s="44" t="s">
        <v>424</v>
      </c>
      <c r="E140" s="44" t="s">
        <v>1190</v>
      </c>
      <c r="F140" s="44" t="s">
        <v>269</v>
      </c>
      <c r="G140" s="44">
        <v>-37.102401</v>
      </c>
      <c r="H140" s="44">
        <v>146.26235399999999</v>
      </c>
      <c r="I140" s="44" t="s">
        <v>278</v>
      </c>
      <c r="J140" s="44" t="s">
        <v>278</v>
      </c>
      <c r="K140" s="44" t="s">
        <v>278</v>
      </c>
      <c r="L140" s="44" t="s">
        <v>265</v>
      </c>
      <c r="M140" s="44" t="s">
        <v>284</v>
      </c>
      <c r="N140" s="78" t="s">
        <v>285</v>
      </c>
      <c r="O140" s="78">
        <v>44027</v>
      </c>
      <c r="P140" s="78" t="s">
        <v>415</v>
      </c>
      <c r="Q140" s="78" t="s">
        <v>270</v>
      </c>
      <c r="R140" s="78"/>
      <c r="S140" s="96"/>
      <c r="T140" s="96"/>
      <c r="U140" s="78"/>
      <c r="V140" s="96"/>
      <c r="W140" s="96"/>
      <c r="X140" s="96"/>
      <c r="Y140" s="78"/>
      <c r="Z140" s="56">
        <f t="shared" si="24"/>
        <v>2</v>
      </c>
      <c r="AA140" s="94">
        <v>16</v>
      </c>
      <c r="AB140" s="94"/>
      <c r="AC140" s="56"/>
      <c r="AD140" s="56"/>
      <c r="AE140" s="56"/>
      <c r="AF140" s="56"/>
      <c r="AG140" s="56">
        <v>2</v>
      </c>
      <c r="AH140" s="56"/>
      <c r="AI140">
        <v>1</v>
      </c>
      <c r="AJ140">
        <v>1</v>
      </c>
      <c r="AK140">
        <v>4</v>
      </c>
      <c r="AL140">
        <v>5</v>
      </c>
      <c r="AM140">
        <f t="shared" si="29"/>
        <v>5</v>
      </c>
      <c r="AN140" s="57" cm="1">
        <f t="array" ref="AN140">IF(OR(AJ140="0",AM140="0"),"",INDEX('[3]Oil Matrix'!$D$6:$H$10,'Master All_TRR_TS'!AM140,'Master All_TRR_TS'!AJ140))</f>
        <v>3</v>
      </c>
      <c r="AO140">
        <f t="shared" si="25"/>
        <v>2</v>
      </c>
      <c r="AP140"/>
      <c r="AQ140" s="56" t="s">
        <v>386</v>
      </c>
      <c r="AR140" s="56">
        <f>MAX(Risk_Assessment6[[#This Row],[2) Oil Leak Condition]:[3b) Oil/water separator and shut off valve]])</f>
        <v>5</v>
      </c>
      <c r="AS140" s="44" t="s">
        <v>269</v>
      </c>
      <c r="AT140" s="82" t="s">
        <v>305</v>
      </c>
      <c r="AU140" s="44" t="s">
        <v>270</v>
      </c>
      <c r="AV140" s="44" t="s">
        <v>269</v>
      </c>
      <c r="AW140" s="44" t="s">
        <v>269</v>
      </c>
      <c r="AX140" s="82" t="s">
        <v>269</v>
      </c>
      <c r="AY140" s="44" t="s">
        <v>269</v>
      </c>
      <c r="AZ140" s="81" t="s">
        <v>269</v>
      </c>
      <c r="BA140" s="44" t="s">
        <v>269</v>
      </c>
      <c r="BE140" s="81"/>
      <c r="BF140" s="81" t="s">
        <v>276</v>
      </c>
      <c r="BM140" s="56" cm="1">
        <f t="array" ref="BM140">MAX(IF(ISBLANK(AS140:BL140),"",VLOOKUP(AS140:BL140,'[3]Impact Factor'!B:D,2,FALSE)))</f>
        <v>3</v>
      </c>
      <c r="BN140" s="56" cm="1">
        <f t="array" ref="BN140">MAX(IF(ISBLANK(AS140:BL140),"",VLOOKUP(AS140:BL140,'[3]Impact Factor'!B:D,3,FALSE)))</f>
        <v>2</v>
      </c>
      <c r="BO140" s="56">
        <v>5</v>
      </c>
      <c r="BP140" s="56"/>
      <c r="BQ140" s="56"/>
      <c r="BR140" s="56"/>
      <c r="BS140" s="80">
        <v>4</v>
      </c>
      <c r="BT140" s="56" cm="1">
        <f t="array" ref="BT140">IF(SUM(BM140:BS140)=0,"N/A",_xlfn.IFS(AND((SUM(BM140:BN140)&gt;0),(SUM(BO140:BS140)&gt;0)),ROUND((($BM$3*MAX(BM140:BN140))+($BO$3*MAX(BO140:BS140))),0),AND(OR(BM140:BN140=0,ISERROR(BM140:BN140)),(SUM(BO140:BS140)&gt;0)), MAX(BO140:BS140),AND((SUM(BO140:BS140)=0),(SUM(BM140:BN140)&gt;0)),MAX(BM140:BN140)))</f>
        <v>3</v>
      </c>
      <c r="BU140" s="56" t="str" cm="1">
        <f t="array" ref="BU140">IF(OR(AR140="N/A", BT140="N/A"), "", INDEX([3]Methodology!$D$3:$H$7,'Master All_TRR_TS'!AR55,'Master All_TRR_TS'!BT55))</f>
        <v>C</v>
      </c>
      <c r="BV140" s="56" t="s">
        <v>271</v>
      </c>
      <c r="BW140" s="56" t="str">
        <f t="shared" si="26"/>
        <v>Yes</v>
      </c>
      <c r="BX140" s="56"/>
      <c r="BY140" s="56"/>
      <c r="BZ140" s="56" t="e">
        <f>IF(COUNT(AR140,BT140)=2,(IF(AND(AR140&gt;=3,#REF!&gt;=3),"Y","")),"")</f>
        <v>#REF!</v>
      </c>
      <c r="CA140" s="56"/>
      <c r="CB140" s="56" t="str">
        <f>IF(Risk_Assessment6[[#This Row],[Stockpiles]]="Spoil / Waste", "Y", "")</f>
        <v/>
      </c>
      <c r="CC140" s="56" t="str">
        <f>IF(Risk_Assessment6[[#This Row],[Off-site Drainage Discharge (Y/N)]]="Yes", "Y", "")</f>
        <v/>
      </c>
      <c r="CD140" s="56" t="s">
        <v>1180</v>
      </c>
      <c r="CE140" s="56"/>
      <c r="CF140" s="56"/>
      <c r="CG140" s="56"/>
      <c r="CH140" s="56"/>
      <c r="CI140" s="56"/>
      <c r="CJ140" s="56"/>
      <c r="CK140" s="56"/>
      <c r="CL140" s="56"/>
      <c r="CM140" s="56"/>
      <c r="CN140" s="105">
        <v>2</v>
      </c>
      <c r="CO140" s="105">
        <v>2</v>
      </c>
      <c r="CP140" s="105">
        <v>4</v>
      </c>
      <c r="CQ140" s="104">
        <v>5</v>
      </c>
      <c r="CR140" s="57">
        <f t="shared" si="31"/>
        <v>2</v>
      </c>
      <c r="CS140" s="56">
        <f t="shared" si="30"/>
        <v>2</v>
      </c>
      <c r="CT140" s="56">
        <v>5</v>
      </c>
      <c r="CU140" s="56">
        <v>2</v>
      </c>
      <c r="CV140" s="79">
        <f t="shared" si="32"/>
        <v>3.5</v>
      </c>
      <c r="CW140" s="56">
        <f t="shared" si="33"/>
        <v>4</v>
      </c>
      <c r="CX140" s="87" t="s">
        <v>1075</v>
      </c>
      <c r="CY140" s="140" t="s">
        <v>271</v>
      </c>
      <c r="CZ140" s="78"/>
      <c r="DA140" s="78" t="s">
        <v>1191</v>
      </c>
      <c r="DB140" s="78" t="s">
        <v>1192</v>
      </c>
      <c r="DC140" s="56">
        <v>0</v>
      </c>
      <c r="DD140" s="78" t="s">
        <v>1193</v>
      </c>
      <c r="DE140" s="78" t="s">
        <v>276</v>
      </c>
      <c r="DF140" s="78" t="s">
        <v>276</v>
      </c>
      <c r="DG140" s="78" t="s">
        <v>276</v>
      </c>
      <c r="DH140" s="78" t="s">
        <v>276</v>
      </c>
      <c r="DI140" s="78" t="s">
        <v>276</v>
      </c>
      <c r="DJ140" s="78" t="s">
        <v>276</v>
      </c>
      <c r="DK140" s="78" t="s">
        <v>276</v>
      </c>
      <c r="DL140" s="78" t="s">
        <v>276</v>
      </c>
      <c r="DM140" s="78" t="s">
        <v>270</v>
      </c>
      <c r="DN140" s="78" t="s">
        <v>270</v>
      </c>
      <c r="DO140" s="78" t="s">
        <v>270</v>
      </c>
      <c r="DP140" s="78" t="s">
        <v>270</v>
      </c>
      <c r="DQ140" s="78">
        <v>0</v>
      </c>
      <c r="DR140" s="56"/>
      <c r="DS140" s="56"/>
      <c r="DT140" s="56"/>
      <c r="DU140" s="44" t="s">
        <v>636</v>
      </c>
      <c r="DV140" s="44" t="s">
        <v>294</v>
      </c>
      <c r="DW140" s="44" t="s">
        <v>602</v>
      </c>
      <c r="DX140" s="77" t="s">
        <v>1002</v>
      </c>
      <c r="DZ140" s="141"/>
      <c r="EB140" s="85"/>
      <c r="EC140" s="72"/>
      <c r="ED140" s="317"/>
      <c r="EE140" s="71"/>
      <c r="EF140" s="70"/>
      <c r="EG140" s="70"/>
      <c r="EH140" s="70"/>
      <c r="EI140" s="70"/>
      <c r="EJ140" s="70"/>
      <c r="EK140" s="70"/>
      <c r="EL140" s="70"/>
      <c r="EM140" s="70"/>
      <c r="EN140" s="69"/>
      <c r="EO140" s="69"/>
      <c r="EP140" s="69"/>
      <c r="EQ140" s="69"/>
      <c r="ER140" s="69"/>
      <c r="ES140" s="69"/>
      <c r="ET140" s="69"/>
      <c r="EU140" s="69"/>
      <c r="EV140" s="307" t="s">
        <v>1</v>
      </c>
      <c r="EW140" s="68"/>
    </row>
    <row r="141" spans="1:153" s="44" customFormat="1" x14ac:dyDescent="0.35">
      <c r="A141" s="44" t="s">
        <v>337</v>
      </c>
      <c r="B141" s="44" t="s">
        <v>1194</v>
      </c>
      <c r="C141" s="162" t="s">
        <v>1195</v>
      </c>
      <c r="D141" s="162"/>
      <c r="E141" s="44" t="s">
        <v>1196</v>
      </c>
      <c r="F141" s="44" t="s">
        <v>269</v>
      </c>
      <c r="G141" s="44">
        <v>-35.897590000000001</v>
      </c>
      <c r="H141" s="44">
        <v>144.130897</v>
      </c>
      <c r="K141" s="44" t="s">
        <v>264</v>
      </c>
      <c r="L141" s="44" t="s">
        <v>414</v>
      </c>
      <c r="M141" s="44" t="s">
        <v>284</v>
      </c>
      <c r="N141" s="78" t="s">
        <v>285</v>
      </c>
      <c r="O141" s="78">
        <v>44025</v>
      </c>
      <c r="P141" s="78" t="s">
        <v>415</v>
      </c>
      <c r="Q141" s="78" t="s">
        <v>270</v>
      </c>
      <c r="R141" s="78"/>
      <c r="S141" s="96"/>
      <c r="T141" s="96"/>
      <c r="U141" s="78"/>
      <c r="V141" s="96"/>
      <c r="W141" s="96"/>
      <c r="X141" s="96"/>
      <c r="Y141" s="78"/>
      <c r="Z141" s="56">
        <f t="shared" si="24"/>
        <v>2</v>
      </c>
      <c r="AA141" s="94"/>
      <c r="AB141" s="94"/>
      <c r="AC141" s="56"/>
      <c r="AD141" s="56"/>
      <c r="AE141" s="56"/>
      <c r="AF141" s="56"/>
      <c r="AG141" s="56">
        <v>2</v>
      </c>
      <c r="AH141" s="56"/>
      <c r="AI141">
        <v>1</v>
      </c>
      <c r="AJ141">
        <v>1</v>
      </c>
      <c r="AK141">
        <v>5</v>
      </c>
      <c r="AL141">
        <v>5</v>
      </c>
      <c r="AM141">
        <f t="shared" si="29"/>
        <v>5</v>
      </c>
      <c r="AN141" s="57" cm="1">
        <f t="array" ref="AN141">IF(OR(AJ141="0",AM141="0"),"",INDEX('[3]Oil Matrix'!$D$6:$H$10,'Master All_TRR_TS'!AM141,'Master All_TRR_TS'!AJ141))</f>
        <v>3</v>
      </c>
      <c r="AO141">
        <f t="shared" si="25"/>
        <v>3</v>
      </c>
      <c r="AP141"/>
      <c r="AQ141" s="56" t="s">
        <v>342</v>
      </c>
      <c r="AR141" s="56">
        <f>MAX(Risk_Assessment6[[#This Row],[2) Oil Leak Condition]:[3b) Oil/water separator and shut off valve]])</f>
        <v>5</v>
      </c>
      <c r="AS141" s="44" t="s">
        <v>269</v>
      </c>
      <c r="AT141" s="44" t="s">
        <v>269</v>
      </c>
      <c r="AU141" s="44" t="s">
        <v>270</v>
      </c>
      <c r="AV141" s="44" t="s">
        <v>269</v>
      </c>
      <c r="AW141" s="44" t="s">
        <v>269</v>
      </c>
      <c r="AX141" s="82" t="s">
        <v>269</v>
      </c>
      <c r="AY141" s="82" t="s">
        <v>269</v>
      </c>
      <c r="AZ141" s="81" t="s">
        <v>269</v>
      </c>
      <c r="BE141" s="81"/>
      <c r="BF141" s="81" t="s">
        <v>276</v>
      </c>
      <c r="BM141" s="56" cm="1">
        <f t="array" ref="BM141">MAX(IF(ISBLANK(AS141:BL141),"",VLOOKUP(AS141:BL141,'[3]Impact Factor'!B:D,2,FALSE)))</f>
        <v>2</v>
      </c>
      <c r="BN141" s="56" cm="1">
        <f t="array" ref="BN141">MAX(IF(ISBLANK(AS141:BL141),"",VLOOKUP(AS141:BL141,'[3]Impact Factor'!B:D,3,FALSE)))</f>
        <v>2</v>
      </c>
      <c r="BO141" s="56">
        <v>3</v>
      </c>
      <c r="BP141" s="56"/>
      <c r="BQ141" s="56"/>
      <c r="BR141" s="56"/>
      <c r="BS141" s="80">
        <v>1</v>
      </c>
      <c r="BT141" s="56" cm="1">
        <f t="array" ref="BT141">IF(SUM(BM141:BS141)=0,"N/A",_xlfn.IFS(AND((SUM(BM141:BN141)&gt;0),(SUM(BO141:BS141)&gt;0)),ROUND((($BM$3*MAX(BM141:BN141))+($BO$3*MAX(BO141:BS141))),0),AND(OR(BM141:BN141=0,ISERROR(BM141:BN141)),(SUM(BO141:BS141)&gt;0)), MAX(BO141:BS141),AND((SUM(BO141:BS141)=0),(SUM(BM141:BN141)&gt;0)),MAX(BM141:BN141)))</f>
        <v>2</v>
      </c>
      <c r="BU141" s="56" t="str" cm="1">
        <f t="array" ref="BU141">IF(OR(AR141="N/A", BT141="N/A"), "", INDEX([3]Methodology!$D$3:$H$7,'Master All_TRR_TS'!AR22,'Master All_TRR_TS'!BT22))</f>
        <v>C</v>
      </c>
      <c r="BV141" s="56" t="s">
        <v>352</v>
      </c>
      <c r="BW141" s="56" t="str">
        <f t="shared" si="26"/>
        <v>No</v>
      </c>
      <c r="BX141" s="56"/>
      <c r="BY141" s="56"/>
      <c r="BZ141" s="56" t="e">
        <f>IF(COUNT(AR141,BT141)=2,(IF(AND(AR141&gt;=3,#REF!&gt;=3),"Y","")),"")</f>
        <v>#REF!</v>
      </c>
      <c r="CA141" s="56"/>
      <c r="CB141" s="56" t="str">
        <f>IF(Risk_Assessment6[[#This Row],[Stockpiles]]="Spoil / Waste", "Y", "")</f>
        <v/>
      </c>
      <c r="CC141" s="56" t="str">
        <f>IF(Risk_Assessment6[[#This Row],[Off-site Drainage Discharge (Y/N)]]="Yes", "Y", "")</f>
        <v/>
      </c>
      <c r="CD141" s="56"/>
      <c r="CE141" s="56"/>
      <c r="CF141" s="56"/>
      <c r="CG141" s="56"/>
      <c r="CH141" s="56"/>
      <c r="CI141" s="56"/>
      <c r="CJ141" s="56"/>
      <c r="CK141" s="56"/>
      <c r="CL141" s="56"/>
      <c r="CM141" s="56"/>
      <c r="CN141" s="105">
        <v>0</v>
      </c>
      <c r="CO141" s="105">
        <v>3</v>
      </c>
      <c r="CP141" s="105">
        <v>2</v>
      </c>
      <c r="CQ141" s="104">
        <v>1</v>
      </c>
      <c r="CR141" s="57">
        <f t="shared" si="31"/>
        <v>3</v>
      </c>
      <c r="CS141" s="56">
        <f t="shared" si="30"/>
        <v>3</v>
      </c>
      <c r="CT141" s="56">
        <v>5</v>
      </c>
      <c r="CU141" s="56">
        <v>1</v>
      </c>
      <c r="CV141" s="79">
        <f t="shared" si="32"/>
        <v>3</v>
      </c>
      <c r="CW141" s="56">
        <f t="shared" si="33"/>
        <v>3</v>
      </c>
      <c r="CX141" s="87" t="s">
        <v>1197</v>
      </c>
      <c r="CY141" s="56" t="s">
        <v>404</v>
      </c>
      <c r="CZ141" s="78" t="s">
        <v>1198</v>
      </c>
      <c r="DA141" s="78" t="s">
        <v>268</v>
      </c>
      <c r="DB141" s="78" t="s">
        <v>274</v>
      </c>
      <c r="DC141" s="56">
        <v>0</v>
      </c>
      <c r="DD141" s="78" t="s">
        <v>1199</v>
      </c>
      <c r="DE141" s="78" t="s">
        <v>276</v>
      </c>
      <c r="DF141" s="78" t="s">
        <v>276</v>
      </c>
      <c r="DG141" s="78" t="s">
        <v>276</v>
      </c>
      <c r="DH141" s="78" t="s">
        <v>276</v>
      </c>
      <c r="DI141" s="78" t="s">
        <v>276</v>
      </c>
      <c r="DJ141" s="78" t="s">
        <v>276</v>
      </c>
      <c r="DK141" s="78" t="s">
        <v>276</v>
      </c>
      <c r="DL141" s="78" t="s">
        <v>276</v>
      </c>
      <c r="DM141" s="78" t="s">
        <v>276</v>
      </c>
      <c r="DN141" s="78" t="s">
        <v>276</v>
      </c>
      <c r="DO141" s="78" t="s">
        <v>270</v>
      </c>
      <c r="DP141" s="78" t="s">
        <v>276</v>
      </c>
      <c r="DQ141" s="78">
        <v>0</v>
      </c>
      <c r="DR141" s="56"/>
      <c r="DS141" s="56"/>
      <c r="DT141" s="56"/>
      <c r="DU141" s="44" t="s">
        <v>636</v>
      </c>
      <c r="DV141" s="44" t="s">
        <v>424</v>
      </c>
      <c r="DW141" s="44" t="s">
        <v>607</v>
      </c>
      <c r="DX141" s="77" t="s">
        <v>1002</v>
      </c>
      <c r="DZ141" s="141"/>
      <c r="EB141" s="85"/>
      <c r="EC141" s="72"/>
      <c r="ED141" s="317"/>
      <c r="EE141" s="71"/>
      <c r="EF141" s="70"/>
      <c r="EG141" s="70"/>
      <c r="EH141" s="70"/>
      <c r="EI141" s="70"/>
      <c r="EJ141" s="70"/>
      <c r="EK141" s="70"/>
      <c r="EL141" s="70"/>
      <c r="EM141" s="70"/>
      <c r="EN141" s="69"/>
      <c r="EO141" s="69"/>
      <c r="EP141" s="69"/>
      <c r="EQ141" s="69"/>
      <c r="ER141" s="69"/>
      <c r="ES141" s="69"/>
      <c r="ET141" s="69"/>
      <c r="EU141" s="69"/>
      <c r="EV141" s="307" t="s">
        <v>1</v>
      </c>
      <c r="EW141" s="68"/>
    </row>
    <row r="142" spans="1:153" s="44" customFormat="1" x14ac:dyDescent="0.35">
      <c r="A142" s="44" t="s">
        <v>337</v>
      </c>
      <c r="B142" s="44" t="s">
        <v>1200</v>
      </c>
      <c r="C142" s="162" t="s">
        <v>1201</v>
      </c>
      <c r="D142" s="162"/>
      <c r="E142" s="44" t="s">
        <v>1202</v>
      </c>
      <c r="F142" s="44" t="s">
        <v>269</v>
      </c>
      <c r="G142" s="44">
        <v>-36.194763000000002</v>
      </c>
      <c r="H142" s="44">
        <v>144.23173499999999</v>
      </c>
      <c r="K142" s="44" t="s">
        <v>264</v>
      </c>
      <c r="L142" s="44" t="s">
        <v>414</v>
      </c>
      <c r="M142" s="44" t="s">
        <v>284</v>
      </c>
      <c r="N142" s="78" t="s">
        <v>285</v>
      </c>
      <c r="O142" s="78">
        <v>44025</v>
      </c>
      <c r="P142" s="78" t="s">
        <v>415</v>
      </c>
      <c r="Q142" s="78" t="s">
        <v>270</v>
      </c>
      <c r="R142" s="78"/>
      <c r="S142" s="96"/>
      <c r="T142" s="96"/>
      <c r="U142" s="78"/>
      <c r="V142" s="96"/>
      <c r="W142" s="96"/>
      <c r="X142" s="96"/>
      <c r="Y142" s="78"/>
      <c r="Z142" s="56">
        <f t="shared" si="24"/>
        <v>2</v>
      </c>
      <c r="AA142" s="94"/>
      <c r="AB142" s="94"/>
      <c r="AC142" s="56"/>
      <c r="AD142" s="56"/>
      <c r="AE142" s="56"/>
      <c r="AF142" s="56"/>
      <c r="AG142" s="56">
        <v>2</v>
      </c>
      <c r="AH142" s="56"/>
      <c r="AI142">
        <v>1</v>
      </c>
      <c r="AJ142">
        <v>1</v>
      </c>
      <c r="AK142">
        <v>5</v>
      </c>
      <c r="AL142">
        <v>5</v>
      </c>
      <c r="AM142">
        <f t="shared" si="29"/>
        <v>5</v>
      </c>
      <c r="AN142" s="57" cm="1">
        <f t="array" ref="AN142">IF(OR(AJ142="0",AM142="0"),"",INDEX('[3]Oil Matrix'!$D$6:$H$10,'Master All_TRR_TS'!AM142,'Master All_TRR_TS'!AJ142))</f>
        <v>3</v>
      </c>
      <c r="AO142">
        <f t="shared" si="25"/>
        <v>3</v>
      </c>
      <c r="AP142"/>
      <c r="AQ142" s="56" t="s">
        <v>342</v>
      </c>
      <c r="AR142" s="56">
        <f>MAX(Risk_Assessment6[[#This Row],[2) Oil Leak Condition]:[3b) Oil/water separator and shut off valve]])</f>
        <v>5</v>
      </c>
      <c r="AS142" s="44" t="s">
        <v>269</v>
      </c>
      <c r="AT142" s="44" t="s">
        <v>269</v>
      </c>
      <c r="AU142" s="44" t="s">
        <v>270</v>
      </c>
      <c r="AV142" s="44" t="s">
        <v>269</v>
      </c>
      <c r="AW142" s="44" t="s">
        <v>269</v>
      </c>
      <c r="AX142" s="82" t="s">
        <v>269</v>
      </c>
      <c r="AY142" s="82" t="s">
        <v>269</v>
      </c>
      <c r="AZ142" s="81" t="s">
        <v>269</v>
      </c>
      <c r="BE142" s="81"/>
      <c r="BF142" s="81" t="s">
        <v>276</v>
      </c>
      <c r="BM142" s="56" cm="1">
        <f t="array" ref="BM142">MAX(IF(ISBLANK(AS142:BL142),"",VLOOKUP(AS142:BL142,'[3]Impact Factor'!B:D,2,FALSE)))</f>
        <v>2</v>
      </c>
      <c r="BN142" s="56" cm="1">
        <f t="array" ref="BN142">MAX(IF(ISBLANK(AS142:BL142),"",VLOOKUP(AS142:BL142,'[3]Impact Factor'!B:D,3,FALSE)))</f>
        <v>2</v>
      </c>
      <c r="BO142" s="56">
        <v>3</v>
      </c>
      <c r="BP142" s="56"/>
      <c r="BQ142" s="56"/>
      <c r="BR142" s="56"/>
      <c r="BS142" s="80">
        <v>1</v>
      </c>
      <c r="BT142" s="56" cm="1">
        <f t="array" ref="BT142">IF(SUM(BM142:BS142)=0,"N/A",_xlfn.IFS(AND((SUM(BM142:BN142)&gt;0),(SUM(BO142:BS142)&gt;0)),ROUND((($BM$3*MAX(BM142:BN142))+($BO$3*MAX(BO142:BS142))),0),AND(OR(BM142:BN142=0,ISERROR(BM142:BN142)),(SUM(BO142:BS142)&gt;0)), MAX(BO142:BS142),AND((SUM(BO142:BS142)=0),(SUM(BM142:BN142)&gt;0)),MAX(BM142:BN142)))</f>
        <v>2</v>
      </c>
      <c r="BU142" s="56" t="str" cm="1">
        <f t="array" ref="BU142">IF(OR(AR142="N/A", BT142="N/A"), "", INDEX([3]Methodology!$D$3:$H$7,'Master All_TRR_TS'!AR23,'Master All_TRR_TS'!BT23))</f>
        <v>C</v>
      </c>
      <c r="BV142" s="56" t="s">
        <v>352</v>
      </c>
      <c r="BW142" s="56" t="str">
        <f t="shared" si="26"/>
        <v>No</v>
      </c>
      <c r="BX142" s="56"/>
      <c r="BY142" s="56"/>
      <c r="BZ142" s="56" t="e">
        <f>IF(COUNT(AR142,BT142)=2,(IF(AND(AR142&gt;=3,#REF!&gt;=3),"Y","")),"")</f>
        <v>#REF!</v>
      </c>
      <c r="CA142" s="56"/>
      <c r="CB142" s="56" t="str">
        <f>IF(Risk_Assessment6[[#This Row],[Stockpiles]]="Spoil / Waste", "Y", "")</f>
        <v/>
      </c>
      <c r="CC142" s="56" t="str">
        <f>IF(Risk_Assessment6[[#This Row],[Off-site Drainage Discharge (Y/N)]]="Yes", "Y", "")</f>
        <v/>
      </c>
      <c r="CD142" s="56"/>
      <c r="CE142" s="56"/>
      <c r="CF142" s="56"/>
      <c r="CG142" s="56"/>
      <c r="CH142" s="56"/>
      <c r="CI142" s="56"/>
      <c r="CJ142" s="56"/>
      <c r="CK142" s="56"/>
      <c r="CL142" s="56"/>
      <c r="CM142" s="56"/>
      <c r="CN142" s="105">
        <v>3</v>
      </c>
      <c r="CO142" s="105">
        <v>3</v>
      </c>
      <c r="CP142" s="105">
        <v>3</v>
      </c>
      <c r="CQ142" s="104">
        <v>2</v>
      </c>
      <c r="CR142" s="57">
        <f t="shared" si="31"/>
        <v>3</v>
      </c>
      <c r="CS142" s="56">
        <f t="shared" si="30"/>
        <v>3</v>
      </c>
      <c r="CT142" s="56">
        <v>4</v>
      </c>
      <c r="CU142" s="56">
        <v>2</v>
      </c>
      <c r="CV142" s="79">
        <f t="shared" si="32"/>
        <v>3</v>
      </c>
      <c r="CW142" s="56">
        <f t="shared" si="33"/>
        <v>3</v>
      </c>
      <c r="CX142" s="78" t="s">
        <v>1203</v>
      </c>
      <c r="CY142" s="140" t="s">
        <v>271</v>
      </c>
      <c r="CZ142" s="78"/>
      <c r="DA142" s="78" t="s">
        <v>1204</v>
      </c>
      <c r="DB142" s="78" t="s">
        <v>1205</v>
      </c>
      <c r="DC142" s="56">
        <v>0</v>
      </c>
      <c r="DD142" s="78" t="s">
        <v>1199</v>
      </c>
      <c r="DE142" s="78" t="s">
        <v>276</v>
      </c>
      <c r="DF142" s="78" t="s">
        <v>276</v>
      </c>
      <c r="DG142" s="78" t="s">
        <v>276</v>
      </c>
      <c r="DH142" s="78" t="s">
        <v>276</v>
      </c>
      <c r="DI142" s="78" t="s">
        <v>276</v>
      </c>
      <c r="DJ142" s="78" t="s">
        <v>276</v>
      </c>
      <c r="DK142" s="78" t="s">
        <v>276</v>
      </c>
      <c r="DL142" s="78" t="s">
        <v>276</v>
      </c>
      <c r="DM142" s="78" t="s">
        <v>270</v>
      </c>
      <c r="DN142" s="78" t="s">
        <v>270</v>
      </c>
      <c r="DO142" s="78" t="s">
        <v>270</v>
      </c>
      <c r="DP142" s="78" t="s">
        <v>270</v>
      </c>
      <c r="DQ142" s="78">
        <v>0</v>
      </c>
      <c r="DR142" s="56"/>
      <c r="DS142" s="56"/>
      <c r="DT142" s="56"/>
      <c r="DU142" s="44" t="s">
        <v>636</v>
      </c>
      <c r="DV142" s="44" t="s">
        <v>294</v>
      </c>
      <c r="DW142" s="44" t="s">
        <v>602</v>
      </c>
      <c r="DX142" s="77" t="s">
        <v>404</v>
      </c>
      <c r="DZ142" s="141"/>
      <c r="EB142" s="85"/>
      <c r="EC142" s="72"/>
      <c r="ED142" s="317"/>
      <c r="EE142" s="71"/>
      <c r="EF142" s="70"/>
      <c r="EG142" s="70"/>
      <c r="EH142" s="70"/>
      <c r="EI142" s="70"/>
      <c r="EJ142" s="70"/>
      <c r="EK142" s="70"/>
      <c r="EL142" s="70"/>
      <c r="EM142" s="70"/>
      <c r="EN142" s="69"/>
      <c r="EO142" s="69"/>
      <c r="EP142" s="69"/>
      <c r="EQ142" s="69"/>
      <c r="ER142" s="69"/>
      <c r="ES142" s="69"/>
      <c r="ET142" s="69"/>
      <c r="EU142" s="69"/>
      <c r="EV142" s="307" t="s">
        <v>1</v>
      </c>
      <c r="EW142" s="68"/>
    </row>
    <row r="143" spans="1:153" s="44" customFormat="1" x14ac:dyDescent="0.35">
      <c r="A143" s="44" t="s">
        <v>257</v>
      </c>
      <c r="B143" s="42" t="s">
        <v>1206</v>
      </c>
      <c r="C143" s="44" t="s">
        <v>1207</v>
      </c>
      <c r="E143" s="44" t="s">
        <v>1208</v>
      </c>
      <c r="F143" s="82" t="s">
        <v>1209</v>
      </c>
      <c r="G143" s="44">
        <v>-37.675995</v>
      </c>
      <c r="H143" s="44">
        <v>144.43883400000001</v>
      </c>
      <c r="I143" s="44" t="s">
        <v>278</v>
      </c>
      <c r="J143" s="44" t="s">
        <v>278</v>
      </c>
      <c r="K143" s="82" t="s">
        <v>297</v>
      </c>
      <c r="L143" s="82" t="s">
        <v>265</v>
      </c>
      <c r="M143" s="44" t="s">
        <v>1210</v>
      </c>
      <c r="N143" s="78" t="s">
        <v>285</v>
      </c>
      <c r="O143" s="78">
        <v>44270</v>
      </c>
      <c r="P143" s="78" t="s">
        <v>371</v>
      </c>
      <c r="Q143" s="78" t="s">
        <v>270</v>
      </c>
      <c r="R143" s="78" t="s">
        <v>270</v>
      </c>
      <c r="S143" s="96"/>
      <c r="T143" s="96" t="s">
        <v>382</v>
      </c>
      <c r="U143" s="78"/>
      <c r="V143" s="96"/>
      <c r="W143" s="96"/>
      <c r="X143" s="96" t="s">
        <v>1211</v>
      </c>
      <c r="Y143" s="78"/>
      <c r="Z143" s="56">
        <f t="shared" si="24"/>
        <v>5</v>
      </c>
      <c r="AA143" s="94"/>
      <c r="AB143" s="94"/>
      <c r="AC143" s="56">
        <v>3</v>
      </c>
      <c r="AD143" s="56"/>
      <c r="AE143" s="56" t="s">
        <v>1212</v>
      </c>
      <c r="AF143" s="56"/>
      <c r="AG143" s="56">
        <v>3</v>
      </c>
      <c r="AH143" s="92" t="s">
        <v>1213</v>
      </c>
      <c r="AI143">
        <v>1</v>
      </c>
      <c r="AJ143" s="111">
        <v>4</v>
      </c>
      <c r="AK143">
        <v>4</v>
      </c>
      <c r="AL143">
        <v>5</v>
      </c>
      <c r="AM143">
        <f t="shared" si="29"/>
        <v>5</v>
      </c>
      <c r="AN143" s="57" cm="1">
        <f t="array" ref="AN143">IF(OR(AJ143="0",AM143="0"),"",INDEX('[3]Oil Matrix'!$D$6:$H$10,'Master All_TRR_TS'!AM143,'Master All_TRR_TS'!AJ143))</f>
        <v>5</v>
      </c>
      <c r="AO143">
        <f t="shared" si="25"/>
        <v>1</v>
      </c>
      <c r="AP143"/>
      <c r="AQ143" s="56" t="s">
        <v>1214</v>
      </c>
      <c r="AR143" s="56">
        <f>MAX(Risk_Assessment6[[#This Row],[2) Oil Leak Condition]:[3b) Oil/water separator and shut off valve]])</f>
        <v>5</v>
      </c>
      <c r="AS143" s="44" t="s">
        <v>269</v>
      </c>
      <c r="AT143" s="82" t="s">
        <v>336</v>
      </c>
      <c r="AU143" s="82" t="s">
        <v>269</v>
      </c>
      <c r="AV143" s="82" t="s">
        <v>444</v>
      </c>
      <c r="AW143" s="82" t="s">
        <v>269</v>
      </c>
      <c r="AX143" s="82" t="s">
        <v>288</v>
      </c>
      <c r="AY143" s="82" t="s">
        <v>307</v>
      </c>
      <c r="AZ143" s="81" t="s">
        <v>269</v>
      </c>
      <c r="BA143" s="82" t="s">
        <v>309</v>
      </c>
      <c r="BB143" s="82" t="s">
        <v>270</v>
      </c>
      <c r="BC143" s="82"/>
      <c r="BD143" s="82" t="s">
        <v>533</v>
      </c>
      <c r="BE143" s="81"/>
      <c r="BF143" s="81" t="s">
        <v>276</v>
      </c>
      <c r="BG143" s="82"/>
      <c r="BH143" s="82"/>
      <c r="BI143" s="82"/>
      <c r="BJ143" s="82"/>
      <c r="BK143" s="82"/>
      <c r="BL143" s="82"/>
      <c r="BM143" s="56" cm="1">
        <f t="array" ref="BM143">MAX(IF(ISBLANK(AS143:BL143),"",VLOOKUP(AS143:BL143,'[3]Impact Factor'!B:D,2,FALSE)))</f>
        <v>4</v>
      </c>
      <c r="BN143" s="56" cm="1">
        <f t="array" ref="BN143">MAX(IF(ISBLANK(AS143:BL143),"",VLOOKUP(AS143:BL143,'[3]Impact Factor'!B:D,3,FALSE)))</f>
        <v>5</v>
      </c>
      <c r="BO143" s="56"/>
      <c r="BP143" s="56"/>
      <c r="BQ143" s="56"/>
      <c r="BR143" s="56"/>
      <c r="BS143" s="80"/>
      <c r="BT143" s="56" cm="1">
        <f t="array" ref="BT143">IF(SUM(BM143:BS143)=0,"N/A",_xlfn.IFS(AND((SUM(BM143:BN143)&gt;0),(SUM(BO143:BS143)&gt;0)),ROUND((($BM$3*MAX(BM143:BN143))+($BO$3*MAX(BO143:BS143))),0),AND(OR(BM143:BN143=0,ISERROR(BM143:BN143)),(SUM(BO143:BS143)&gt;0)), MAX(BO143:BS143),AND((SUM(BO143:BS143)=0),(SUM(BM143:BN143)&gt;0)),MAX(BM143:BN143)))</f>
        <v>5</v>
      </c>
      <c r="BU143" s="56" t="str" cm="1">
        <f t="array" ref="BU143">IF(OR(AR143="N/A", BT143="N/A"), "", INDEX([3]Methodology!$D$3:$H$7,'Master All_TRR_TS'!AR129,'Master All_TRR_TS'!BT129))</f>
        <v>B</v>
      </c>
      <c r="BV143" s="56" t="s">
        <v>271</v>
      </c>
      <c r="BW143" s="56" t="str">
        <f t="shared" si="26"/>
        <v>Yes</v>
      </c>
      <c r="BX143" s="161" t="s">
        <v>1215</v>
      </c>
      <c r="BY143" s="56" t="s">
        <v>1216</v>
      </c>
      <c r="BZ143" s="91" t="s">
        <v>774</v>
      </c>
      <c r="CA143" s="91" t="s">
        <v>1217</v>
      </c>
      <c r="CB143" s="115" t="str">
        <f>IF(Risk_Assessment6[[#This Row],[Stockpiles]]="Spoil / Waste", "Y", "")</f>
        <v/>
      </c>
      <c r="CC143" s="56" t="str">
        <f>IF(Risk_Assessment6[[#This Row],[Off-site Drainage Discharge (Y/N)]]="Yes", "Y", "")</f>
        <v/>
      </c>
      <c r="CD143" s="89" t="s">
        <v>1089</v>
      </c>
      <c r="CE143" s="56"/>
      <c r="CF143" s="56"/>
      <c r="CG143" s="56"/>
      <c r="CH143" s="56"/>
      <c r="CI143" s="56"/>
      <c r="CJ143" s="56" t="s">
        <v>382</v>
      </c>
      <c r="CK143" s="56"/>
      <c r="CL143" s="92" t="s">
        <v>1211</v>
      </c>
      <c r="CM143" s="56"/>
      <c r="CN143" s="105">
        <v>0</v>
      </c>
      <c r="CO143" s="105">
        <v>1</v>
      </c>
      <c r="CP143" s="105">
        <v>2</v>
      </c>
      <c r="CQ143" s="104">
        <v>1</v>
      </c>
      <c r="CR143" s="57">
        <f t="shared" si="31"/>
        <v>1</v>
      </c>
      <c r="CS143" s="56">
        <f t="shared" si="30"/>
        <v>1</v>
      </c>
      <c r="CT143" s="56">
        <v>5</v>
      </c>
      <c r="CU143" s="56">
        <v>1</v>
      </c>
      <c r="CV143" s="79">
        <f t="shared" si="32"/>
        <v>3</v>
      </c>
      <c r="CW143" s="56">
        <f t="shared" si="33"/>
        <v>3</v>
      </c>
      <c r="CX143" s="87" t="s">
        <v>323</v>
      </c>
      <c r="CY143" s="140" t="s">
        <v>271</v>
      </c>
      <c r="CZ143" s="78"/>
      <c r="DA143" s="78" t="s">
        <v>268</v>
      </c>
      <c r="DB143" s="78" t="s">
        <v>274</v>
      </c>
      <c r="DC143" s="56">
        <v>0</v>
      </c>
      <c r="DD143" s="78" t="s">
        <v>1199</v>
      </c>
      <c r="DE143" s="78" t="s">
        <v>1218</v>
      </c>
      <c r="DF143" s="78" t="s">
        <v>276</v>
      </c>
      <c r="DG143" s="78" t="s">
        <v>276</v>
      </c>
      <c r="DH143" s="78" t="s">
        <v>276</v>
      </c>
      <c r="DI143" s="78" t="s">
        <v>276</v>
      </c>
      <c r="DJ143" s="78" t="s">
        <v>276</v>
      </c>
      <c r="DK143" s="78" t="s">
        <v>276</v>
      </c>
      <c r="DL143" s="78" t="s">
        <v>276</v>
      </c>
      <c r="DM143" s="78" t="s">
        <v>276</v>
      </c>
      <c r="DN143" s="78" t="s">
        <v>276</v>
      </c>
      <c r="DO143" s="78" t="s">
        <v>270</v>
      </c>
      <c r="DP143" s="78" t="s">
        <v>276</v>
      </c>
      <c r="DQ143" s="78">
        <v>0</v>
      </c>
      <c r="DR143" s="56"/>
      <c r="DS143" s="56"/>
      <c r="DT143" s="56"/>
      <c r="DU143" s="44" t="s">
        <v>636</v>
      </c>
      <c r="DV143" s="44" t="s">
        <v>424</v>
      </c>
      <c r="DW143" s="44" t="s">
        <v>607</v>
      </c>
      <c r="DX143" s="77" t="s">
        <v>271</v>
      </c>
      <c r="DZ143" s="141"/>
      <c r="EB143" s="85"/>
      <c r="EC143" s="72"/>
      <c r="ED143" s="317"/>
      <c r="EE143" s="71"/>
      <c r="EF143" s="70"/>
      <c r="EG143" s="70"/>
      <c r="EH143" s="70"/>
      <c r="EI143" s="70"/>
      <c r="EJ143" s="70"/>
      <c r="EK143" s="70"/>
      <c r="EL143" s="70"/>
      <c r="EM143" s="70"/>
      <c r="EN143" s="69"/>
      <c r="EO143" s="69"/>
      <c r="EP143" s="69"/>
      <c r="EQ143" s="69"/>
      <c r="ER143" s="69"/>
      <c r="ES143" s="69"/>
      <c r="ET143" s="69"/>
      <c r="EU143" s="69"/>
      <c r="EV143" s="307" t="s">
        <v>1</v>
      </c>
      <c r="EW143" s="68"/>
    </row>
    <row r="144" spans="1:153" s="44" customFormat="1" ht="31.5" customHeight="1" x14ac:dyDescent="0.35">
      <c r="A144" s="44" t="s">
        <v>374</v>
      </c>
      <c r="B144" s="42" t="s">
        <v>1219</v>
      </c>
      <c r="C144" s="44" t="s">
        <v>1220</v>
      </c>
      <c r="D144" s="44" t="s">
        <v>377</v>
      </c>
      <c r="E144" s="44" t="s">
        <v>1221</v>
      </c>
      <c r="F144" s="44" t="s">
        <v>1222</v>
      </c>
      <c r="G144" s="160">
        <v>-38.170459999999999</v>
      </c>
      <c r="H144" s="44">
        <v>146.256035</v>
      </c>
      <c r="I144" s="44" t="s">
        <v>278</v>
      </c>
      <c r="J144" s="44" t="s">
        <v>278</v>
      </c>
      <c r="K144" s="44" t="s">
        <v>297</v>
      </c>
      <c r="L144" s="44" t="s">
        <v>265</v>
      </c>
      <c r="M144" s="44" t="s">
        <v>545</v>
      </c>
      <c r="N144" s="78" t="s">
        <v>285</v>
      </c>
      <c r="O144" s="78">
        <v>44196</v>
      </c>
      <c r="P144" s="78" t="s">
        <v>371</v>
      </c>
      <c r="Q144" s="78" t="s">
        <v>270</v>
      </c>
      <c r="R144" s="78"/>
      <c r="S144" s="114" t="s">
        <v>526</v>
      </c>
      <c r="T144" s="96" t="s">
        <v>382</v>
      </c>
      <c r="U144" s="78"/>
      <c r="V144" s="96"/>
      <c r="W144" s="96" t="s">
        <v>1223</v>
      </c>
      <c r="X144" s="96"/>
      <c r="Y144" s="78"/>
      <c r="Z144" s="56">
        <f t="shared" si="24"/>
        <v>5</v>
      </c>
      <c r="AA144" s="94">
        <v>43</v>
      </c>
      <c r="AB144" s="94"/>
      <c r="AC144" s="56"/>
      <c r="AD144" s="56"/>
      <c r="AE144" s="56"/>
      <c r="AF144" s="56"/>
      <c r="AG144" s="56">
        <v>4</v>
      </c>
      <c r="AH144" s="89" t="s">
        <v>1073</v>
      </c>
      <c r="AI144">
        <v>2</v>
      </c>
      <c r="AJ144">
        <v>4</v>
      </c>
      <c r="AK144">
        <v>4</v>
      </c>
      <c r="AL144">
        <v>5</v>
      </c>
      <c r="AM144">
        <f t="shared" si="29"/>
        <v>5</v>
      </c>
      <c r="AN144" s="57" cm="1">
        <f t="array" ref="AN144">IF(OR(AJ144="0",AM144="0"),"",INDEX('[3]Oil Matrix'!$D$6:$H$10,'Master All_TRR_TS'!AM144,'Master All_TRR_TS'!AJ144))</f>
        <v>5</v>
      </c>
      <c r="AO144">
        <f t="shared" si="25"/>
        <v>1</v>
      </c>
      <c r="AP144"/>
      <c r="AQ144" s="93" t="s">
        <v>386</v>
      </c>
      <c r="AR144" s="56">
        <f>MAX(Risk_Assessment6[[#This Row],[2) Oil Leak Condition]:[3b) Oil/water separator and shut off valve]])</f>
        <v>5</v>
      </c>
      <c r="AS144" s="44" t="s">
        <v>304</v>
      </c>
      <c r="AT144" s="44" t="s">
        <v>305</v>
      </c>
      <c r="AU144" s="44" t="s">
        <v>270</v>
      </c>
      <c r="AV144" s="44" t="s">
        <v>269</v>
      </c>
      <c r="AW144" s="44" t="s">
        <v>269</v>
      </c>
      <c r="AX144" s="82" t="s">
        <v>288</v>
      </c>
      <c r="AY144" s="44" t="s">
        <v>269</v>
      </c>
      <c r="AZ144" s="81" t="s">
        <v>269</v>
      </c>
      <c r="BA144" s="44" t="s">
        <v>309</v>
      </c>
      <c r="BE144" s="81"/>
      <c r="BF144" s="81" t="s">
        <v>276</v>
      </c>
      <c r="BI144" s="119" t="s">
        <v>269</v>
      </c>
      <c r="BM144" s="56" cm="1">
        <f t="array" ref="BM144">MAX(IF(ISBLANK(AS144:BL144),"",VLOOKUP(AS144:BL144,'[3]Impact Factor'!B:D,2,FALSE)))</f>
        <v>3</v>
      </c>
      <c r="BN144" s="56" cm="1">
        <f t="array" ref="BN144">MAX(IF(ISBLANK(AS144:BL144),"",VLOOKUP(AS144:BL144,'[3]Impact Factor'!B:D,3,FALSE)))</f>
        <v>3</v>
      </c>
      <c r="BO144" s="56">
        <v>4</v>
      </c>
      <c r="BP144" s="56" t="s">
        <v>270</v>
      </c>
      <c r="BQ144" s="56">
        <v>5</v>
      </c>
      <c r="BR144" s="56" t="s">
        <v>270</v>
      </c>
      <c r="BS144" s="88">
        <v>3</v>
      </c>
      <c r="BT144" s="56" cm="1">
        <f t="array" ref="BT144">IF(SUM(BM144:BS144)=0,"N/A",_xlfn.IFS(AND((SUM(BM144:BN144)&gt;0),(SUM(BO144:BS144)&gt;0)),ROUND((($BM$3*MAX(BM144:BN144))+($BO$3*MAX(BO144:BS144))),0),AND(OR(BM144:BN144=0,ISERROR(BM144:BN144)),(SUM(BO144:BS144)&gt;0)), MAX(BO144:BS144),AND((SUM(BO144:BS144)=0),(SUM(BM144:BN144)&gt;0)),MAX(BM144:BN144)))</f>
        <v>3</v>
      </c>
      <c r="BU144" s="56" t="str" cm="1">
        <f t="array" ref="BU144">IF(OR(AR144="N/A", BT144="N/A"), "", INDEX([3]Methodology!$D$3:$H$7,'Master All_TRR_TS'!AR130,'Master All_TRR_TS'!BT130))</f>
        <v>C</v>
      </c>
      <c r="BV144" s="56" t="s">
        <v>271</v>
      </c>
      <c r="BW144" s="56" t="str">
        <f t="shared" si="26"/>
        <v>Yes</v>
      </c>
      <c r="BX144" s="56" t="s">
        <v>310</v>
      </c>
      <c r="BY144" s="56" t="s">
        <v>1224</v>
      </c>
      <c r="BZ144" s="56" t="e">
        <f>IF(COUNT(AR144,BT144)=2,(IF(AND(AR144&gt;=3,#REF!&gt;=3),"Y","")),"")</f>
        <v>#REF!</v>
      </c>
      <c r="CA144" s="56"/>
      <c r="CB144" s="56" t="str">
        <f>IF(Risk_Assessment6[[#This Row],[Stockpiles]]="Spoil / Waste", "Y", "")</f>
        <v/>
      </c>
      <c r="CC144" s="56" t="str">
        <f>IF(Risk_Assessment6[[#This Row],[Off-site Drainage Discharge (Y/N)]]="Yes", "Y", "")</f>
        <v>Y</v>
      </c>
      <c r="CD144" s="89" t="s">
        <v>474</v>
      </c>
      <c r="CE144" s="56" t="s">
        <v>270</v>
      </c>
      <c r="CF144" s="56" t="s">
        <v>456</v>
      </c>
      <c r="CG144" s="56"/>
      <c r="CH144" s="56"/>
      <c r="CI144" s="56"/>
      <c r="CJ144" s="56" t="s">
        <v>382</v>
      </c>
      <c r="CK144" s="56"/>
      <c r="CL144" s="56"/>
      <c r="CM144" s="56"/>
      <c r="CN144" s="105">
        <v>3</v>
      </c>
      <c r="CO144" s="105">
        <v>1</v>
      </c>
      <c r="CP144" s="105">
        <v>1</v>
      </c>
      <c r="CQ144" s="104">
        <v>2</v>
      </c>
      <c r="CR144" s="57">
        <f t="shared" si="31"/>
        <v>1</v>
      </c>
      <c r="CS144" s="56">
        <f t="shared" si="30"/>
        <v>1</v>
      </c>
      <c r="CT144" s="56">
        <v>2</v>
      </c>
      <c r="CU144" s="56">
        <v>2</v>
      </c>
      <c r="CV144" s="79">
        <f t="shared" si="32"/>
        <v>2</v>
      </c>
      <c r="CW144" s="56">
        <f t="shared" si="33"/>
        <v>2</v>
      </c>
      <c r="CX144" s="87" t="s">
        <v>289</v>
      </c>
      <c r="CY144" s="140" t="s">
        <v>271</v>
      </c>
      <c r="CZ144" s="78"/>
      <c r="DA144" s="78" t="s">
        <v>1225</v>
      </c>
      <c r="DB144" s="78" t="s">
        <v>274</v>
      </c>
      <c r="DC144" s="56" t="s">
        <v>351</v>
      </c>
      <c r="DD144" s="78" t="s">
        <v>1199</v>
      </c>
      <c r="DE144" s="78" t="s">
        <v>270</v>
      </c>
      <c r="DF144" s="78" t="s">
        <v>276</v>
      </c>
      <c r="DG144" s="78" t="s">
        <v>276</v>
      </c>
      <c r="DH144" s="78" t="s">
        <v>270</v>
      </c>
      <c r="DI144" s="78" t="s">
        <v>276</v>
      </c>
      <c r="DJ144" s="78" t="s">
        <v>276</v>
      </c>
      <c r="DK144" s="78" t="s">
        <v>276</v>
      </c>
      <c r="DL144" s="78" t="s">
        <v>276</v>
      </c>
      <c r="DM144" s="78" t="s">
        <v>276</v>
      </c>
      <c r="DN144" s="78" t="s">
        <v>276</v>
      </c>
      <c r="DO144" s="78" t="s">
        <v>270</v>
      </c>
      <c r="DP144" s="78" t="s">
        <v>276</v>
      </c>
      <c r="DQ144" s="78">
        <v>0</v>
      </c>
      <c r="DR144" s="56"/>
      <c r="DS144" s="56"/>
      <c r="DT144" s="56"/>
      <c r="DU144" s="44" t="s">
        <v>636</v>
      </c>
      <c r="DV144" s="44" t="s">
        <v>424</v>
      </c>
      <c r="DW144" s="44" t="s">
        <v>278</v>
      </c>
      <c r="DX144" s="77" t="s">
        <v>278</v>
      </c>
      <c r="DZ144" s="141"/>
      <c r="EB144" s="85"/>
      <c r="EC144" s="72"/>
      <c r="ED144" s="317"/>
      <c r="EE144" s="71"/>
      <c r="EF144" s="70"/>
      <c r="EG144" s="70"/>
      <c r="EH144" s="70"/>
      <c r="EI144" s="70"/>
      <c r="EJ144" s="70"/>
      <c r="EK144" s="70"/>
      <c r="EL144" s="70"/>
      <c r="EM144" s="70"/>
      <c r="EN144" s="69"/>
      <c r="EO144" s="69"/>
      <c r="EP144" s="69"/>
      <c r="EQ144" s="69"/>
      <c r="ER144" s="69"/>
      <c r="ES144" s="69"/>
      <c r="ET144" s="69"/>
      <c r="EU144" s="69"/>
      <c r="EV144" s="307" t="s">
        <v>1</v>
      </c>
      <c r="EW144" s="68"/>
    </row>
    <row r="145" spans="1:153" s="44" customFormat="1" ht="72.5" x14ac:dyDescent="0.35">
      <c r="A145" s="44" t="s">
        <v>291</v>
      </c>
      <c r="B145" s="42" t="s">
        <v>1226</v>
      </c>
      <c r="C145" s="44" t="s">
        <v>1227</v>
      </c>
      <c r="D145" s="44" t="s">
        <v>277</v>
      </c>
      <c r="E145" s="44" t="s">
        <v>1228</v>
      </c>
      <c r="F145" s="44" t="s">
        <v>1229</v>
      </c>
      <c r="G145" s="44">
        <v>-38.037444000000001</v>
      </c>
      <c r="H145" s="44">
        <v>144.29661100000001</v>
      </c>
      <c r="I145" s="44" t="s">
        <v>1230</v>
      </c>
      <c r="J145" s="44" t="s">
        <v>484</v>
      </c>
      <c r="K145" s="44" t="s">
        <v>297</v>
      </c>
      <c r="L145" s="44" t="s">
        <v>265</v>
      </c>
      <c r="M145" s="44" t="s">
        <v>380</v>
      </c>
      <c r="N145" s="78" t="s">
        <v>285</v>
      </c>
      <c r="O145" s="78">
        <v>44161</v>
      </c>
      <c r="P145" s="78" t="s">
        <v>415</v>
      </c>
      <c r="Q145" s="78" t="s">
        <v>270</v>
      </c>
      <c r="R145" s="78" t="s">
        <v>270</v>
      </c>
      <c r="S145" s="96"/>
      <c r="T145" s="96"/>
      <c r="U145" s="78"/>
      <c r="V145" s="96"/>
      <c r="W145" s="96"/>
      <c r="X145" s="96" t="s">
        <v>300</v>
      </c>
      <c r="Y145" s="78"/>
      <c r="Z145" s="56">
        <f t="shared" si="24"/>
        <v>3</v>
      </c>
      <c r="AA145" s="94">
        <v>14</v>
      </c>
      <c r="AB145" s="94"/>
      <c r="AC145" s="56"/>
      <c r="AD145" s="56"/>
      <c r="AE145" s="56"/>
      <c r="AF145" s="117" t="s">
        <v>302</v>
      </c>
      <c r="AG145" s="56">
        <v>5</v>
      </c>
      <c r="AH145" s="93" t="s">
        <v>935</v>
      </c>
      <c r="AI145">
        <v>2</v>
      </c>
      <c r="AJ145">
        <v>2</v>
      </c>
      <c r="AK145">
        <v>1</v>
      </c>
      <c r="AL145">
        <v>1</v>
      </c>
      <c r="AM145">
        <f t="shared" si="29"/>
        <v>1</v>
      </c>
      <c r="AN145" s="57" cm="1">
        <f t="array" ref="AN145">IF(OR(AJ145="0",AM145="0"),"",INDEX('[3]Oil Matrix'!$D$6:$H$10,'Master All_TRR_TS'!AM145,'Master All_TRR_TS'!AJ145))</f>
        <v>1</v>
      </c>
      <c r="AO145">
        <f t="shared" si="25"/>
        <v>3</v>
      </c>
      <c r="AP145"/>
      <c r="AQ145" s="93" t="s">
        <v>303</v>
      </c>
      <c r="AR145" s="56">
        <f>MAX(Risk_Assessment6[[#This Row],[2) Oil Leak Condition]:[3b) Oil/water separator and shut off valve]])</f>
        <v>2</v>
      </c>
      <c r="AS145" s="44" t="s">
        <v>304</v>
      </c>
      <c r="AT145" s="44" t="s">
        <v>305</v>
      </c>
      <c r="AU145" s="44" t="s">
        <v>270</v>
      </c>
      <c r="AV145" s="44" t="s">
        <v>771</v>
      </c>
      <c r="AW145" s="44" t="s">
        <v>306</v>
      </c>
      <c r="AX145" s="82" t="s">
        <v>288</v>
      </c>
      <c r="AZ145" s="81" t="s">
        <v>308</v>
      </c>
      <c r="BE145" s="81"/>
      <c r="BF145" s="81" t="s">
        <v>276</v>
      </c>
      <c r="BM145" s="56" cm="1">
        <f t="array" ref="BM145">MAX(IF(ISBLANK(AS145:BL145),"",VLOOKUP(AS145:BL145,'[3]Impact Factor'!B:D,2,FALSE)))</f>
        <v>4</v>
      </c>
      <c r="BN145" s="56" cm="1">
        <f t="array" ref="BN145">MAX(IF(ISBLANK(AS145:BL145),"",VLOOKUP(AS145:BL145,'[3]Impact Factor'!B:D,3,FALSE)))</f>
        <v>4</v>
      </c>
      <c r="BO145" s="56">
        <v>3</v>
      </c>
      <c r="BP145" s="56"/>
      <c r="BQ145" s="56"/>
      <c r="BR145" s="56"/>
      <c r="BS145" s="80">
        <v>2</v>
      </c>
      <c r="BT145" s="56" cm="1">
        <f t="array" ref="BT145">IF(SUM(BM145:BS145)=0,"N/A",_xlfn.IFS(AND((SUM(BM145:BN145)&gt;0),(SUM(BO145:BS145)&gt;0)),ROUND((($BM$3*MAX(BM145:BN145))+($BO$3*MAX(BO145:BS145))),0),AND(OR(BM145:BN145=0,ISERROR(BM145:BN145)),(SUM(BO145:BS145)&gt;0)), MAX(BO145:BS145),AND((SUM(BO145:BS145)=0),(SUM(BM145:BN145)&gt;0)),MAX(BM145:BN145)))</f>
        <v>4</v>
      </c>
      <c r="BU145" s="56" t="str" cm="1">
        <f t="array" ref="BU145">IF(OR(AR145="N/A", BT145="N/A"), "", INDEX([3]Methodology!$D$3:$H$7,'Master All_TRR_TS'!AR149,'Master All_TRR_TS'!BT149))</f>
        <v>B</v>
      </c>
      <c r="BV145" s="56" t="s">
        <v>404</v>
      </c>
      <c r="BW145" s="56" t="str">
        <f t="shared" si="26"/>
        <v>No</v>
      </c>
      <c r="BX145" s="56"/>
      <c r="BY145" s="56"/>
      <c r="BZ145" s="56" t="e">
        <f>IF(COUNT(AR145,BT145)=2,(IF(AND(AR145&gt;=3,#REF!&gt;=3),"Y","")),"")</f>
        <v>#REF!</v>
      </c>
      <c r="CA145" s="56"/>
      <c r="CB145" s="56" t="str">
        <f>IF(Risk_Assessment6[[#This Row],[Stockpiles]]="Spoil / Waste", "Y", "")</f>
        <v>Y</v>
      </c>
      <c r="CC145" s="56" t="str">
        <f>IF(Risk_Assessment6[[#This Row],[Off-site Drainage Discharge (Y/N)]]="Yes", "Y", "")</f>
        <v/>
      </c>
      <c r="CD145" s="56"/>
      <c r="CE145" s="56"/>
      <c r="CF145" s="56"/>
      <c r="CG145" s="56"/>
      <c r="CH145" s="56"/>
      <c r="CI145" s="56"/>
      <c r="CJ145" s="56"/>
      <c r="CK145" s="56"/>
      <c r="CL145" s="56" t="s">
        <v>300</v>
      </c>
      <c r="CM145" s="56"/>
      <c r="CN145" s="105">
        <v>2</v>
      </c>
      <c r="CO145" s="105">
        <v>3</v>
      </c>
      <c r="CP145" s="105">
        <v>2</v>
      </c>
      <c r="CQ145" s="104">
        <v>1</v>
      </c>
      <c r="CR145" s="57">
        <f t="shared" si="31"/>
        <v>3</v>
      </c>
      <c r="CS145" s="56">
        <f t="shared" si="30"/>
        <v>3</v>
      </c>
      <c r="CT145" s="56">
        <v>2</v>
      </c>
      <c r="CU145" s="56">
        <v>2</v>
      </c>
      <c r="CV145" s="79">
        <f t="shared" si="32"/>
        <v>2</v>
      </c>
      <c r="CW145" s="56">
        <f t="shared" si="33"/>
        <v>2</v>
      </c>
      <c r="CX145" s="87" t="s">
        <v>1231</v>
      </c>
      <c r="CY145" s="140" t="s">
        <v>271</v>
      </c>
      <c r="CZ145" s="78" t="s">
        <v>1232</v>
      </c>
      <c r="DA145" s="78" t="s">
        <v>1233</v>
      </c>
      <c r="DB145" s="78" t="s">
        <v>1234</v>
      </c>
      <c r="DC145" s="56">
        <v>0</v>
      </c>
      <c r="DD145" s="78" t="s">
        <v>1199</v>
      </c>
      <c r="DE145" s="78" t="s">
        <v>270</v>
      </c>
      <c r="DF145" s="78" t="s">
        <v>276</v>
      </c>
      <c r="DG145" s="78" t="s">
        <v>276</v>
      </c>
      <c r="DH145" s="78" t="s">
        <v>276</v>
      </c>
      <c r="DI145" s="78" t="s">
        <v>276</v>
      </c>
      <c r="DJ145" s="78" t="s">
        <v>276</v>
      </c>
      <c r="DK145" s="78" t="s">
        <v>276</v>
      </c>
      <c r="DL145" s="78" t="s">
        <v>276</v>
      </c>
      <c r="DM145" s="78" t="s">
        <v>270</v>
      </c>
      <c r="DN145" s="78" t="s">
        <v>270</v>
      </c>
      <c r="DO145" s="78" t="s">
        <v>270</v>
      </c>
      <c r="DP145" s="78" t="s">
        <v>270</v>
      </c>
      <c r="DQ145" s="78">
        <v>0</v>
      </c>
      <c r="DR145" s="56"/>
      <c r="DS145" s="56"/>
      <c r="DT145" s="56"/>
      <c r="DU145" s="44" t="s">
        <v>636</v>
      </c>
      <c r="DV145" s="44" t="s">
        <v>294</v>
      </c>
      <c r="DW145" s="44" t="s">
        <v>602</v>
      </c>
      <c r="DX145" s="77" t="s">
        <v>271</v>
      </c>
      <c r="DY145" s="103" t="s">
        <v>405</v>
      </c>
      <c r="DZ145" s="86" t="s">
        <v>1235</v>
      </c>
      <c r="EA145" s="74" t="s">
        <v>567</v>
      </c>
      <c r="EB145" s="73" t="s">
        <v>1236</v>
      </c>
      <c r="EC145" s="102" t="s">
        <v>1237</v>
      </c>
      <c r="ED145" s="320" t="s">
        <v>1238</v>
      </c>
      <c r="EE145" s="71"/>
      <c r="EF145" s="307" t="s">
        <v>1</v>
      </c>
      <c r="EG145" s="307" t="s">
        <v>1</v>
      </c>
      <c r="EH145" s="99" t="s">
        <v>410</v>
      </c>
      <c r="EI145" s="70"/>
      <c r="EJ145" s="70"/>
      <c r="EK145" s="70"/>
      <c r="EL145" s="70"/>
      <c r="EM145" s="70"/>
      <c r="EN145" s="69"/>
      <c r="EO145" s="69"/>
      <c r="EP145" s="69"/>
      <c r="EQ145" s="69"/>
      <c r="ER145" s="69"/>
      <c r="ES145" s="113"/>
      <c r="ET145" s="69"/>
      <c r="EU145" s="69"/>
      <c r="EV145" s="307" t="s">
        <v>1</v>
      </c>
      <c r="EW145" s="68"/>
    </row>
    <row r="146" spans="1:153" s="44" customFormat="1" ht="58.5" customHeight="1" x14ac:dyDescent="0.35">
      <c r="A146" s="44" t="s">
        <v>337</v>
      </c>
      <c r="B146" s="42" t="s">
        <v>1239</v>
      </c>
      <c r="C146" s="42" t="s">
        <v>1240</v>
      </c>
      <c r="D146" s="42"/>
      <c r="E146" s="44" t="s">
        <v>1241</v>
      </c>
      <c r="F146" s="44" t="s">
        <v>1229</v>
      </c>
      <c r="G146" s="44">
        <v>-38.037889</v>
      </c>
      <c r="H146" s="44">
        <v>144.29666700000001</v>
      </c>
      <c r="I146" s="44" t="s">
        <v>278</v>
      </c>
      <c r="J146" s="44" t="s">
        <v>278</v>
      </c>
      <c r="K146" s="44" t="s">
        <v>297</v>
      </c>
      <c r="L146" s="44" t="s">
        <v>265</v>
      </c>
      <c r="M146" s="44" t="s">
        <v>1242</v>
      </c>
      <c r="N146" s="78" t="s">
        <v>267</v>
      </c>
      <c r="O146" s="78"/>
      <c r="P146" s="78"/>
      <c r="Q146" s="78" t="s">
        <v>268</v>
      </c>
      <c r="R146" s="78"/>
      <c r="S146" s="96"/>
      <c r="T146" s="96"/>
      <c r="U146" s="78"/>
      <c r="V146" s="96"/>
      <c r="W146" s="96"/>
      <c r="X146" s="96"/>
      <c r="Y146" s="78"/>
      <c r="Z146" s="56">
        <f t="shared" si="24"/>
        <v>1</v>
      </c>
      <c r="AA146" s="94"/>
      <c r="AB146" s="94"/>
      <c r="AC146" s="56"/>
      <c r="AD146" s="56"/>
      <c r="AE146" s="56"/>
      <c r="AF146" s="56"/>
      <c r="AG146" s="56">
        <v>2</v>
      </c>
      <c r="AH146" s="89"/>
      <c r="AI146">
        <v>8</v>
      </c>
      <c r="AJ146">
        <v>3</v>
      </c>
      <c r="AK146">
        <v>4</v>
      </c>
      <c r="AL146">
        <v>5</v>
      </c>
      <c r="AM146">
        <f t="shared" si="29"/>
        <v>5</v>
      </c>
      <c r="AN146" s="57" cm="1">
        <f t="array" ref="AN146">IF(OR(AJ146="0",AM146="0"),"",INDEX('[3]Oil Matrix'!$D$6:$H$10,'Master All_TRR_TS'!AM146,'Master All_TRR_TS'!AJ146))</f>
        <v>4</v>
      </c>
      <c r="AO146">
        <f t="shared" si="25"/>
        <v>5</v>
      </c>
      <c r="AP146"/>
      <c r="AQ146" s="93"/>
      <c r="AR146" s="56">
        <f>MAX(Risk_Assessment6[[#This Row],[2) Oil Leak Condition]:[3b) Oil/water separator and shut off valve]])</f>
        <v>5</v>
      </c>
      <c r="AS146" s="44" t="s">
        <v>269</v>
      </c>
      <c r="AX146" s="82"/>
      <c r="AZ146" s="81"/>
      <c r="BE146" s="81"/>
      <c r="BF146" s="81" t="s">
        <v>270</v>
      </c>
      <c r="BM146" s="56" cm="1">
        <f t="array" ref="BM146">MAX(IF(ISBLANK(AS146:BL146),"",VLOOKUP(AS146:BL146,'[3]Impact Factor'!B:D,2,FALSE)))</f>
        <v>2</v>
      </c>
      <c r="BN146" s="56" cm="1">
        <f t="array" ref="BN146">MAX(IF(ISBLANK(AS146:BL146),"",VLOOKUP(AS146:BL146,'[3]Impact Factor'!B:D,3,FALSE)))</f>
        <v>2</v>
      </c>
      <c r="BO146" s="56"/>
      <c r="BP146" s="56"/>
      <c r="BQ146" s="56"/>
      <c r="BR146" s="56"/>
      <c r="BS146" s="80"/>
      <c r="BT146" s="56" cm="1">
        <f t="array" ref="BT146">IF(SUM(BM146:BS146)=0,"N/A",_xlfn.IFS(AND((SUM(BM146:BN146)&gt;0),(SUM(BO146:BS146)&gt;0)),ROUND((($BM$3*MAX(BM146:BN146))+($BO$3*MAX(BO146:BS146))),0),AND(OR(BM146:BN146=0,ISERROR(BM146:BN146)),(SUM(BO146:BS146)&gt;0)), MAX(BO146:BS146),AND((SUM(BO146:BS146)=0),(SUM(BM146:BN146)&gt;0)),MAX(BM146:BN146)))</f>
        <v>2</v>
      </c>
      <c r="BU146" s="56" t="str" cm="1">
        <f t="array" ref="BU146">IF(OR(AR146="N/A", BT146="N/A"), "", INDEX([3]Methodology!$D$3:$H$7,'Master All_TRR_TS'!AR251,'Master All_TRR_TS'!BT251))</f>
        <v>C</v>
      </c>
      <c r="BV146" s="56" t="s">
        <v>271</v>
      </c>
      <c r="BW146" s="56" t="str">
        <f t="shared" si="26"/>
        <v>No</v>
      </c>
      <c r="BX146" s="56"/>
      <c r="BY146" s="56"/>
      <c r="BZ146" s="56" t="e">
        <f>IF(COUNT(AR146,BT146)=2,(IF(AND(AR146&gt;=3,#REF!&gt;=3),"Y","")),"")</f>
        <v>#REF!</v>
      </c>
      <c r="CA146" s="56"/>
      <c r="CB146" s="56" t="str">
        <f>IF(Risk_Assessment6[[#This Row],[Stockpiles]]="Spoil / Waste", "Y", "")</f>
        <v/>
      </c>
      <c r="CC146" s="56" t="str">
        <f>IF(Risk_Assessment6[[#This Row],[Off-site Drainage Discharge (Y/N)]]="Yes", "Y", "")</f>
        <v/>
      </c>
      <c r="CD146" s="56"/>
      <c r="CE146" s="56"/>
      <c r="CF146" s="56"/>
      <c r="CG146" s="56"/>
      <c r="CH146" s="56"/>
      <c r="CI146" s="56"/>
      <c r="CJ146" s="56"/>
      <c r="CK146" s="56"/>
      <c r="CL146" s="56"/>
      <c r="CM146" s="56"/>
      <c r="CN146" s="105">
        <v>3</v>
      </c>
      <c r="CO146" s="105">
        <v>5</v>
      </c>
      <c r="CP146" s="105">
        <v>2</v>
      </c>
      <c r="CQ146" s="104">
        <v>4</v>
      </c>
      <c r="CR146" s="57">
        <f t="shared" si="31"/>
        <v>5</v>
      </c>
      <c r="CS146" s="56">
        <f t="shared" si="30"/>
        <v>5</v>
      </c>
      <c r="CT146" s="56">
        <v>5</v>
      </c>
      <c r="CU146" s="56">
        <v>2</v>
      </c>
      <c r="CV146" s="79">
        <f t="shared" si="32"/>
        <v>3.5</v>
      </c>
      <c r="CW146" s="56">
        <f t="shared" si="33"/>
        <v>4</v>
      </c>
      <c r="CX146" s="78" t="s">
        <v>1091</v>
      </c>
      <c r="CY146" s="140" t="s">
        <v>271</v>
      </c>
      <c r="CZ146" s="78"/>
      <c r="DA146" s="78" t="s">
        <v>1243</v>
      </c>
      <c r="DB146" s="78" t="s">
        <v>1244</v>
      </c>
      <c r="DC146" s="56">
        <v>0</v>
      </c>
      <c r="DD146" s="78" t="s">
        <v>1199</v>
      </c>
      <c r="DE146" s="78" t="s">
        <v>1245</v>
      </c>
      <c r="DF146" s="78" t="s">
        <v>276</v>
      </c>
      <c r="DG146" s="78" t="s">
        <v>276</v>
      </c>
      <c r="DH146" s="78" t="s">
        <v>276</v>
      </c>
      <c r="DI146" s="78" t="s">
        <v>276</v>
      </c>
      <c r="DJ146" s="78" t="s">
        <v>276</v>
      </c>
      <c r="DK146" s="78" t="s">
        <v>276</v>
      </c>
      <c r="DL146" s="78" t="s">
        <v>276</v>
      </c>
      <c r="DM146" s="78" t="s">
        <v>270</v>
      </c>
      <c r="DN146" s="78" t="s">
        <v>270</v>
      </c>
      <c r="DO146" s="78" t="s">
        <v>270</v>
      </c>
      <c r="DP146" s="78" t="s">
        <v>270</v>
      </c>
      <c r="DQ146" s="78">
        <v>0</v>
      </c>
      <c r="DR146" s="56"/>
      <c r="DS146" s="56"/>
      <c r="DT146" s="56"/>
      <c r="DU146" s="44" t="s">
        <v>636</v>
      </c>
      <c r="DV146" s="44" t="s">
        <v>294</v>
      </c>
      <c r="DW146" s="44" t="s">
        <v>602</v>
      </c>
      <c r="DX146" s="77" t="s">
        <v>404</v>
      </c>
      <c r="DY146" s="76" t="s">
        <v>268</v>
      </c>
      <c r="DZ146" s="75" t="s">
        <v>566</v>
      </c>
      <c r="EA146" s="44" t="s">
        <v>567</v>
      </c>
      <c r="EB146" s="73" t="s">
        <v>1246</v>
      </c>
      <c r="EC146" s="109" t="s">
        <v>1247</v>
      </c>
      <c r="ED146" s="320" t="s">
        <v>1248</v>
      </c>
      <c r="EE146" s="71"/>
      <c r="EF146" s="70"/>
      <c r="EG146" s="70"/>
      <c r="EH146" s="99" t="s">
        <v>410</v>
      </c>
      <c r="EI146" s="70"/>
      <c r="EJ146" s="70"/>
      <c r="EK146" s="70"/>
      <c r="EL146" s="307" t="s">
        <v>1</v>
      </c>
      <c r="EM146" s="70"/>
      <c r="EN146" s="69"/>
      <c r="EO146" s="69"/>
      <c r="EP146" s="69"/>
      <c r="EQ146" s="69"/>
      <c r="ER146" s="69"/>
      <c r="ES146" s="69"/>
      <c r="ET146" s="69"/>
      <c r="EU146" s="69"/>
      <c r="EV146" s="307" t="s">
        <v>1</v>
      </c>
      <c r="EW146" s="68"/>
    </row>
    <row r="147" spans="1:153" s="44" customFormat="1" ht="80.25" customHeight="1" x14ac:dyDescent="0.35">
      <c r="A147" s="44" t="s">
        <v>291</v>
      </c>
      <c r="B147" s="44" t="s">
        <v>1249</v>
      </c>
      <c r="C147" s="44" t="s">
        <v>1250</v>
      </c>
      <c r="D147" s="44" t="s">
        <v>277</v>
      </c>
      <c r="E147" s="44" t="s">
        <v>1251</v>
      </c>
      <c r="F147" s="44" t="s">
        <v>1252</v>
      </c>
      <c r="G147" s="44">
        <v>-38.063045000000002</v>
      </c>
      <c r="H147" s="44">
        <v>142.66797199999999</v>
      </c>
      <c r="I147" s="44" t="s">
        <v>278</v>
      </c>
      <c r="J147" s="44" t="s">
        <v>278</v>
      </c>
      <c r="K147" s="44" t="s">
        <v>297</v>
      </c>
      <c r="L147" s="44" t="s">
        <v>265</v>
      </c>
      <c r="M147" s="44" t="s">
        <v>1253</v>
      </c>
      <c r="N147" s="78" t="s">
        <v>285</v>
      </c>
      <c r="O147" s="78">
        <v>44182</v>
      </c>
      <c r="P147" s="78" t="s">
        <v>415</v>
      </c>
      <c r="Q147" s="78" t="s">
        <v>270</v>
      </c>
      <c r="R147" s="78"/>
      <c r="S147" s="96"/>
      <c r="T147" s="96"/>
      <c r="U147" s="78"/>
      <c r="V147" s="96"/>
      <c r="W147" s="96"/>
      <c r="X147" s="96"/>
      <c r="Y147" s="78"/>
      <c r="Z147" s="56">
        <f t="shared" si="24"/>
        <v>2</v>
      </c>
      <c r="AA147" s="94"/>
      <c r="AB147" s="94"/>
      <c r="AC147" s="56"/>
      <c r="AD147" s="56"/>
      <c r="AE147" s="56"/>
      <c r="AF147" s="56"/>
      <c r="AG147" s="56">
        <v>3</v>
      </c>
      <c r="AH147" s="89" t="s">
        <v>1254</v>
      </c>
      <c r="AI147">
        <v>2</v>
      </c>
      <c r="AJ147">
        <v>2</v>
      </c>
      <c r="AK147">
        <v>4</v>
      </c>
      <c r="AL147">
        <v>5</v>
      </c>
      <c r="AM147">
        <f t="shared" si="29"/>
        <v>5</v>
      </c>
      <c r="AN147" s="57" cm="1">
        <f t="array" ref="AN147">IF(OR(AJ147="0",AM147="0"),"",INDEX('[3]Oil Matrix'!$D$6:$H$10,'Master All_TRR_TS'!AM147,'Master All_TRR_TS'!AJ147))</f>
        <v>3</v>
      </c>
      <c r="AO147">
        <f t="shared" si="25"/>
        <v>2</v>
      </c>
      <c r="AP147"/>
      <c r="AQ147" s="93" t="s">
        <v>1255</v>
      </c>
      <c r="AR147" s="56">
        <f>MAX(Risk_Assessment6[[#This Row],[2) Oil Leak Condition]:[3b) Oil/water separator and shut off valve]])</f>
        <v>5</v>
      </c>
      <c r="AS147" s="44" t="s">
        <v>269</v>
      </c>
      <c r="AT147" s="44" t="s">
        <v>269</v>
      </c>
      <c r="AU147" s="44" t="s">
        <v>270</v>
      </c>
      <c r="AV147" s="44" t="s">
        <v>269</v>
      </c>
      <c r="AW147" s="44" t="s">
        <v>269</v>
      </c>
      <c r="AX147" s="82" t="s">
        <v>288</v>
      </c>
      <c r="AY147" s="44" t="s">
        <v>307</v>
      </c>
      <c r="AZ147" s="81" t="s">
        <v>269</v>
      </c>
      <c r="BA147" s="44" t="s">
        <v>309</v>
      </c>
      <c r="BE147" s="81"/>
      <c r="BF147" s="81" t="s">
        <v>276</v>
      </c>
      <c r="BM147" s="56" cm="1">
        <f t="array" ref="BM147">MAX(IF(ISBLANK(AS147:BL147),"",VLOOKUP(AS147:BL147,'[3]Impact Factor'!B:D,2,FALSE)))</f>
        <v>3</v>
      </c>
      <c r="BN147" s="56" cm="1">
        <f t="array" ref="BN147">MAX(IF(ISBLANK(AS147:BL147),"",VLOOKUP(AS147:BL147,'[3]Impact Factor'!B:D,3,FALSE)))</f>
        <v>3</v>
      </c>
      <c r="BO147" s="56">
        <v>4</v>
      </c>
      <c r="BP147" s="56"/>
      <c r="BQ147" s="56"/>
      <c r="BR147" s="56"/>
      <c r="BS147" s="56"/>
      <c r="BT147" s="56" cm="1">
        <f t="array" ref="BT147">IF(SUM(BM147:BS147)=0,"N/A",_xlfn.IFS(AND((SUM(BM147:BN147)&gt;0),(SUM(BO147:BS147)&gt;0)),ROUND((($BM$3*MAX(BM147:BN147))+($BO$3*MAX(BO147:BS147))),0),AND(OR(BM147:BN147=0,ISERROR(BM147:BN147)),(SUM(BO147:BS147)&gt;0)), MAX(BO147:BS147),AND((SUM(BO147:BS147)=0),(SUM(BM147:BN147)&gt;0)),MAX(BM147:BN147)))</f>
        <v>3</v>
      </c>
      <c r="BU147" s="56" t="str" cm="1">
        <f t="array" ref="BU147">IF(OR(AR147="N/A", BT147="N/A"), "", INDEX([3]Methodology!$D$3:$H$7,'Master All_TRR_TS'!AR150,'Master All_TRR_TS'!BT150))</f>
        <v>C</v>
      </c>
      <c r="BV147" s="56" t="s">
        <v>271</v>
      </c>
      <c r="BW147" s="56" t="str">
        <f t="shared" si="26"/>
        <v>Yes</v>
      </c>
      <c r="BX147" s="56"/>
      <c r="BY147" s="56"/>
      <c r="BZ147" s="56" t="e">
        <f>IF(COUNT(AR147,BT147)=2,(IF(AND(AR147&gt;=3,#REF!&gt;=3),"Y","")),"")</f>
        <v>#REF!</v>
      </c>
      <c r="CA147" s="56"/>
      <c r="CB147" s="56" t="str">
        <f>IF(Risk_Assessment6[[#This Row],[Stockpiles]]="Spoil / Waste", "Y", "")</f>
        <v/>
      </c>
      <c r="CC147" s="56" t="str">
        <f>IF(Risk_Assessment6[[#This Row],[Off-site Drainage Discharge (Y/N)]]="Yes", "Y", "")</f>
        <v/>
      </c>
      <c r="CD147" s="56"/>
      <c r="CE147" s="56"/>
      <c r="CF147" s="56"/>
      <c r="CG147" s="56"/>
      <c r="CH147" s="56"/>
      <c r="CI147" s="56"/>
      <c r="CJ147" s="56"/>
      <c r="CK147" s="56"/>
      <c r="CL147" s="56"/>
      <c r="CM147" s="56"/>
      <c r="CN147" s="105">
        <v>2</v>
      </c>
      <c r="CO147" s="105">
        <v>2</v>
      </c>
      <c r="CP147" s="105">
        <v>2</v>
      </c>
      <c r="CQ147" s="104">
        <v>1</v>
      </c>
      <c r="CR147" s="57">
        <f t="shared" si="31"/>
        <v>2</v>
      </c>
      <c r="CS147" s="56">
        <f t="shared" si="30"/>
        <v>2</v>
      </c>
      <c r="CT147" s="56">
        <v>1</v>
      </c>
      <c r="CU147" s="56">
        <v>5</v>
      </c>
      <c r="CV147" s="79">
        <f t="shared" si="32"/>
        <v>3</v>
      </c>
      <c r="CW147" s="56">
        <f t="shared" si="33"/>
        <v>3</v>
      </c>
      <c r="CX147" s="87" t="s">
        <v>323</v>
      </c>
      <c r="CY147" s="56" t="s">
        <v>404</v>
      </c>
      <c r="CZ147" s="78" t="s">
        <v>1256</v>
      </c>
      <c r="DA147" s="78" t="s">
        <v>1257</v>
      </c>
      <c r="DB147" s="78" t="s">
        <v>274</v>
      </c>
      <c r="DC147" s="56">
        <v>0</v>
      </c>
      <c r="DD147" s="78" t="s">
        <v>1199</v>
      </c>
      <c r="DE147" s="78" t="s">
        <v>276</v>
      </c>
      <c r="DF147" s="78" t="s">
        <v>276</v>
      </c>
      <c r="DG147" s="78" t="s">
        <v>276</v>
      </c>
      <c r="DH147" s="78" t="s">
        <v>276</v>
      </c>
      <c r="DI147" s="78" t="s">
        <v>276</v>
      </c>
      <c r="DJ147" s="78" t="s">
        <v>276</v>
      </c>
      <c r="DK147" s="78" t="s">
        <v>276</v>
      </c>
      <c r="DL147" s="78" t="s">
        <v>276</v>
      </c>
      <c r="DM147" s="78" t="s">
        <v>276</v>
      </c>
      <c r="DN147" s="78" t="s">
        <v>276</v>
      </c>
      <c r="DO147" s="78" t="s">
        <v>270</v>
      </c>
      <c r="DP147" s="78" t="s">
        <v>276</v>
      </c>
      <c r="DQ147" s="78">
        <v>0</v>
      </c>
      <c r="DR147" s="56"/>
      <c r="DS147" s="56"/>
      <c r="DT147" s="56"/>
      <c r="DU147" s="44" t="s">
        <v>636</v>
      </c>
      <c r="DV147" s="44" t="s">
        <v>424</v>
      </c>
      <c r="DW147" s="44" t="s">
        <v>607</v>
      </c>
      <c r="DX147" s="77" t="s">
        <v>271</v>
      </c>
      <c r="DY147" s="76" t="s">
        <v>268</v>
      </c>
      <c r="DZ147" s="75" t="s">
        <v>566</v>
      </c>
      <c r="EA147" s="44" t="s">
        <v>567</v>
      </c>
      <c r="EB147" s="73" t="s">
        <v>1137</v>
      </c>
      <c r="EC147" s="102" t="s">
        <v>1258</v>
      </c>
      <c r="ED147" s="320" t="s">
        <v>1259</v>
      </c>
      <c r="EE147" s="71"/>
      <c r="EF147" s="70"/>
      <c r="EG147" s="70"/>
      <c r="EH147" s="99" t="s">
        <v>410</v>
      </c>
      <c r="EI147" s="70"/>
      <c r="EJ147" s="70"/>
      <c r="EK147" s="70"/>
      <c r="EL147" s="307" t="s">
        <v>1</v>
      </c>
      <c r="EM147" s="70"/>
      <c r="EN147" s="69"/>
      <c r="EO147" s="307" t="s">
        <v>1</v>
      </c>
      <c r="EP147" s="69"/>
      <c r="EQ147" s="69"/>
      <c r="ER147" s="69"/>
      <c r="ES147" s="69"/>
      <c r="ET147" s="69"/>
      <c r="EU147" s="69"/>
      <c r="EV147" s="307" t="s">
        <v>1</v>
      </c>
      <c r="EW147" s="68"/>
    </row>
    <row r="148" spans="1:153" s="44" customFormat="1" x14ac:dyDescent="0.35">
      <c r="A148" s="44" t="s">
        <v>374</v>
      </c>
      <c r="B148" s="42" t="s">
        <v>1260</v>
      </c>
      <c r="C148" s="44" t="s">
        <v>1261</v>
      </c>
      <c r="D148" s="44" t="s">
        <v>377</v>
      </c>
      <c r="E148" s="44" t="s">
        <v>1262</v>
      </c>
      <c r="F148" s="44" t="s">
        <v>1263</v>
      </c>
      <c r="G148" s="44">
        <v>-38.253270000000001</v>
      </c>
      <c r="H148" s="44">
        <v>146.40462400000001</v>
      </c>
      <c r="I148" s="44" t="s">
        <v>278</v>
      </c>
      <c r="J148" s="44" t="s">
        <v>278</v>
      </c>
      <c r="K148" s="44" t="s">
        <v>264</v>
      </c>
      <c r="L148" s="44" t="s">
        <v>1264</v>
      </c>
      <c r="M148" s="44" t="s">
        <v>380</v>
      </c>
      <c r="N148" s="78" t="s">
        <v>285</v>
      </c>
      <c r="O148" s="78">
        <v>44237</v>
      </c>
      <c r="P148" s="78" t="s">
        <v>371</v>
      </c>
      <c r="Q148" s="78" t="s">
        <v>270</v>
      </c>
      <c r="R148" s="78"/>
      <c r="S148" s="96"/>
      <c r="T148" s="96" t="s">
        <v>382</v>
      </c>
      <c r="U148" s="78"/>
      <c r="V148" s="96"/>
      <c r="W148" s="96"/>
      <c r="X148" s="96"/>
      <c r="Y148" s="78"/>
      <c r="Z148" s="56">
        <f t="shared" si="24"/>
        <v>5</v>
      </c>
      <c r="AA148" s="94">
        <v>2</v>
      </c>
      <c r="AB148" s="94"/>
      <c r="AC148" s="56"/>
      <c r="AD148" s="56"/>
      <c r="AE148" s="56"/>
      <c r="AF148" s="56"/>
      <c r="AG148" s="56">
        <v>3</v>
      </c>
      <c r="AH148" s="56" t="s">
        <v>372</v>
      </c>
      <c r="AI148">
        <v>2</v>
      </c>
      <c r="AJ148">
        <v>3</v>
      </c>
      <c r="AK148">
        <v>4</v>
      </c>
      <c r="AL148">
        <v>2</v>
      </c>
      <c r="AM148">
        <f t="shared" si="29"/>
        <v>4</v>
      </c>
      <c r="AN148" s="57" cm="1">
        <f t="array" ref="AN148">IF(OR(AJ148="0",AM148="0"),"",INDEX('[3]Oil Matrix'!$D$6:$H$10,'Master All_TRR_TS'!AM148,'Master All_TRR_TS'!AJ148))</f>
        <v>4</v>
      </c>
      <c r="AO148">
        <f t="shared" si="25"/>
        <v>4</v>
      </c>
      <c r="AP148"/>
      <c r="AQ148" s="56" t="s">
        <v>497</v>
      </c>
      <c r="AR148" s="56">
        <f>MAX(Risk_Assessment6[[#This Row],[2) Oil Leak Condition]:[3b) Oil/water separator and shut off valve]])</f>
        <v>4</v>
      </c>
      <c r="AS148" s="44" t="s">
        <v>304</v>
      </c>
      <c r="AT148" s="44" t="s">
        <v>305</v>
      </c>
      <c r="AU148" s="44" t="s">
        <v>270</v>
      </c>
      <c r="AV148" s="44" t="s">
        <v>269</v>
      </c>
      <c r="AW148" s="44" t="s">
        <v>269</v>
      </c>
      <c r="AX148" s="82" t="s">
        <v>269</v>
      </c>
      <c r="AY148" s="44" t="s">
        <v>269</v>
      </c>
      <c r="AZ148" s="81" t="s">
        <v>269</v>
      </c>
      <c r="BA148" s="44" t="s">
        <v>309</v>
      </c>
      <c r="BE148" s="81"/>
      <c r="BF148" s="81" t="s">
        <v>276</v>
      </c>
      <c r="BM148" s="56" cm="1">
        <f t="array" ref="BM148">MAX(IF(ISBLANK(AS148:BL148),"",VLOOKUP(AS148:BL148,'[3]Impact Factor'!B:D,2,FALSE)))</f>
        <v>3</v>
      </c>
      <c r="BN148" s="56" cm="1">
        <f t="array" ref="BN148">MAX(IF(ISBLANK(AS148:BL148),"",VLOOKUP(AS148:BL148,'[3]Impact Factor'!B:D,3,FALSE)))</f>
        <v>3</v>
      </c>
      <c r="BO148" s="56">
        <v>3</v>
      </c>
      <c r="BP148" s="56"/>
      <c r="BQ148" s="56"/>
      <c r="BR148" s="56"/>
      <c r="BS148" s="80">
        <v>2</v>
      </c>
      <c r="BT148" s="56" cm="1">
        <f t="array" ref="BT148">IF(SUM(BM148:BS148)=0,"N/A",_xlfn.IFS(AND((SUM(BM148:BN148)&gt;0),(SUM(BO148:BS148)&gt;0)),ROUND((($BM$3*MAX(BM148:BN148))+($BO$3*MAX(BO148:BS148))),0),AND(OR(BM148:BN148=0,ISERROR(BM148:BN148)),(SUM(BO148:BS148)&gt;0)), MAX(BO148:BS148),AND((SUM(BO148:BS148)=0),(SUM(BM148:BN148)&gt;0)),MAX(BM148:BN148)))</f>
        <v>3</v>
      </c>
      <c r="BU148" s="56" t="str" cm="1">
        <f t="array" ref="BU148">IF(OR(AR148="N/A", BT148="N/A"), "", INDEX([3]Methodology!$D$3:$H$7,'Master All_TRR_TS'!AR133,'Master All_TRR_TS'!BT133))</f>
        <v>E</v>
      </c>
      <c r="BV148" s="56" t="s">
        <v>271</v>
      </c>
      <c r="BW148" s="56" t="str">
        <f t="shared" si="26"/>
        <v>Yes</v>
      </c>
      <c r="BX148" s="56" t="s">
        <v>310</v>
      </c>
      <c r="BY148" s="56"/>
      <c r="BZ148" s="56" t="e">
        <f>IF(COUNT(AR148,BT148)=2,(IF(AND(AR148&gt;=3,#REF!&gt;=3),"Y","")),"")</f>
        <v>#REF!</v>
      </c>
      <c r="CA148" s="56"/>
      <c r="CB148" s="56" t="str">
        <f>IF(Risk_Assessment6[[#This Row],[Stockpiles]]="Spoil / Waste", "Y", "")</f>
        <v/>
      </c>
      <c r="CC148" s="56" t="str">
        <f>IF(Risk_Assessment6[[#This Row],[Off-site Drainage Discharge (Y/N)]]="Yes", "Y", "")</f>
        <v/>
      </c>
      <c r="CD148" s="89" t="s">
        <v>390</v>
      </c>
      <c r="CE148" s="56"/>
      <c r="CF148" s="56"/>
      <c r="CG148" s="56"/>
      <c r="CH148" s="56"/>
      <c r="CI148" s="56"/>
      <c r="CJ148" s="56" t="s">
        <v>382</v>
      </c>
      <c r="CK148" s="56"/>
      <c r="CL148" s="56"/>
      <c r="CM148" s="56"/>
      <c r="CN148" s="159">
        <v>4</v>
      </c>
      <c r="CO148" s="159">
        <v>4</v>
      </c>
      <c r="CP148" s="159">
        <v>2</v>
      </c>
      <c r="CQ148" s="158">
        <v>3</v>
      </c>
      <c r="CR148" s="57">
        <f t="shared" si="31"/>
        <v>4</v>
      </c>
      <c r="CS148" s="127">
        <f t="shared" si="30"/>
        <v>4</v>
      </c>
      <c r="CT148" s="56">
        <v>5</v>
      </c>
      <c r="CU148" s="56">
        <v>2</v>
      </c>
      <c r="CV148" s="79">
        <f t="shared" si="32"/>
        <v>3.5</v>
      </c>
      <c r="CW148" s="56">
        <f t="shared" si="33"/>
        <v>4</v>
      </c>
      <c r="CX148" s="87" t="s">
        <v>1075</v>
      </c>
      <c r="CY148" s="140" t="s">
        <v>271</v>
      </c>
      <c r="CZ148" s="78" t="s">
        <v>1265</v>
      </c>
      <c r="DA148" s="78" t="s">
        <v>1266</v>
      </c>
      <c r="DB148" s="78" t="s">
        <v>1234</v>
      </c>
      <c r="DC148" s="56">
        <v>0</v>
      </c>
      <c r="DD148" s="78" t="s">
        <v>1199</v>
      </c>
      <c r="DE148" s="78" t="s">
        <v>270</v>
      </c>
      <c r="DF148" s="78" t="s">
        <v>276</v>
      </c>
      <c r="DG148" s="78" t="s">
        <v>276</v>
      </c>
      <c r="DH148" s="78" t="s">
        <v>276</v>
      </c>
      <c r="DI148" s="78" t="s">
        <v>276</v>
      </c>
      <c r="DJ148" s="78" t="s">
        <v>276</v>
      </c>
      <c r="DK148" s="78" t="s">
        <v>276</v>
      </c>
      <c r="DL148" s="78" t="s">
        <v>276</v>
      </c>
      <c r="DM148" s="78" t="s">
        <v>270</v>
      </c>
      <c r="DN148" s="78" t="s">
        <v>270</v>
      </c>
      <c r="DO148" s="78" t="s">
        <v>270</v>
      </c>
      <c r="DP148" s="78" t="s">
        <v>270</v>
      </c>
      <c r="DQ148" s="78">
        <v>0</v>
      </c>
      <c r="DR148" s="56"/>
      <c r="DS148" s="56"/>
      <c r="DT148" s="56"/>
      <c r="DU148" s="44" t="s">
        <v>636</v>
      </c>
      <c r="DV148" s="44" t="s">
        <v>294</v>
      </c>
      <c r="DW148" s="44" t="s">
        <v>602</v>
      </c>
      <c r="DX148" s="77" t="s">
        <v>1002</v>
      </c>
      <c r="DZ148" s="141"/>
      <c r="EB148" s="85"/>
      <c r="EC148" s="72"/>
      <c r="ED148" s="317"/>
      <c r="EE148" s="71"/>
      <c r="EF148" s="70"/>
      <c r="EG148" s="70"/>
      <c r="EH148" s="70"/>
      <c r="EI148" s="70"/>
      <c r="EJ148" s="70"/>
      <c r="EK148" s="70"/>
      <c r="EL148" s="70"/>
      <c r="EM148" s="70"/>
      <c r="EN148" s="69"/>
      <c r="EO148" s="69"/>
      <c r="EP148" s="69"/>
      <c r="EQ148" s="69"/>
      <c r="ER148" s="69"/>
      <c r="ES148" s="69"/>
      <c r="ET148" s="69"/>
      <c r="EU148" s="69"/>
      <c r="EV148" s="307" t="s">
        <v>1</v>
      </c>
      <c r="EW148" s="68"/>
    </row>
    <row r="149" spans="1:153" s="44" customFormat="1" x14ac:dyDescent="0.35">
      <c r="A149" s="44" t="s">
        <v>374</v>
      </c>
      <c r="B149" s="42" t="s">
        <v>1267</v>
      </c>
      <c r="C149" s="44" t="s">
        <v>1268</v>
      </c>
      <c r="D149" s="44" t="s">
        <v>377</v>
      </c>
      <c r="E149" s="44" t="s">
        <v>1262</v>
      </c>
      <c r="F149" s="44" t="s">
        <v>1263</v>
      </c>
      <c r="G149" s="44">
        <v>-38.250225</v>
      </c>
      <c r="H149" s="44">
        <v>146.40625700000001</v>
      </c>
      <c r="I149" s="44" t="s">
        <v>278</v>
      </c>
      <c r="J149" s="44" t="s">
        <v>278</v>
      </c>
      <c r="K149" s="44" t="s">
        <v>1269</v>
      </c>
      <c r="L149" s="44" t="s">
        <v>265</v>
      </c>
      <c r="M149" s="44" t="s">
        <v>380</v>
      </c>
      <c r="N149" s="78" t="s">
        <v>285</v>
      </c>
      <c r="O149" s="78">
        <v>44237</v>
      </c>
      <c r="P149" s="78" t="s">
        <v>371</v>
      </c>
      <c r="Q149" s="78" t="s">
        <v>270</v>
      </c>
      <c r="R149" s="78"/>
      <c r="S149" s="96"/>
      <c r="T149" s="96" t="s">
        <v>382</v>
      </c>
      <c r="U149" s="78"/>
      <c r="V149" s="96"/>
      <c r="W149" s="96"/>
      <c r="X149" s="96"/>
      <c r="Y149" s="78"/>
      <c r="Z149" s="56">
        <f t="shared" si="24"/>
        <v>5</v>
      </c>
      <c r="AA149" s="94">
        <v>44</v>
      </c>
      <c r="AB149" s="94"/>
      <c r="AC149" s="56"/>
      <c r="AD149" s="56"/>
      <c r="AE149" s="56"/>
      <c r="AF149" s="56"/>
      <c r="AG149" s="56">
        <v>3</v>
      </c>
      <c r="AH149" s="56" t="s">
        <v>372</v>
      </c>
      <c r="AI149">
        <v>2</v>
      </c>
      <c r="AJ149">
        <v>3</v>
      </c>
      <c r="AK149">
        <v>4</v>
      </c>
      <c r="AL149">
        <v>5</v>
      </c>
      <c r="AM149">
        <f t="shared" si="29"/>
        <v>5</v>
      </c>
      <c r="AN149" s="57" cm="1">
        <f t="array" ref="AN149">IF(OR(AJ149="0",AM149="0"),"",INDEX('[3]Oil Matrix'!$D$6:$H$10,'Master All_TRR_TS'!AM149,'Master All_TRR_TS'!AJ149))</f>
        <v>4</v>
      </c>
      <c r="AO149">
        <f t="shared" si="25"/>
        <v>2</v>
      </c>
      <c r="AP149"/>
      <c r="AQ149" s="56" t="s">
        <v>386</v>
      </c>
      <c r="AR149" s="56">
        <f>MAX(Risk_Assessment6[[#This Row],[2) Oil Leak Condition]:[3b) Oil/water separator and shut off valve]])</f>
        <v>5</v>
      </c>
      <c r="AS149" s="44" t="s">
        <v>269</v>
      </c>
      <c r="AT149" s="44" t="s">
        <v>305</v>
      </c>
      <c r="AU149" s="44" t="s">
        <v>270</v>
      </c>
      <c r="AV149" s="44" t="s">
        <v>269</v>
      </c>
      <c r="AW149" s="44" t="s">
        <v>269</v>
      </c>
      <c r="AX149" s="82" t="s">
        <v>269</v>
      </c>
      <c r="AY149" s="44" t="s">
        <v>269</v>
      </c>
      <c r="AZ149" s="81" t="s">
        <v>269</v>
      </c>
      <c r="BA149" s="44" t="s">
        <v>309</v>
      </c>
      <c r="BE149" s="81"/>
      <c r="BF149" s="81" t="s">
        <v>276</v>
      </c>
      <c r="BM149" s="56" cm="1">
        <f t="array" ref="BM149">MAX(IF(ISBLANK(AS149:BL149),"",VLOOKUP(AS149:BL149,'[3]Impact Factor'!B:D,2,FALSE)))</f>
        <v>3</v>
      </c>
      <c r="BN149" s="56" cm="1">
        <f t="array" ref="BN149">MAX(IF(ISBLANK(AS149:BL149),"",VLOOKUP(AS149:BL149,'[3]Impact Factor'!B:D,3,FALSE)))</f>
        <v>3</v>
      </c>
      <c r="BO149" s="56">
        <v>3</v>
      </c>
      <c r="BP149" s="56"/>
      <c r="BQ149" s="56"/>
      <c r="BR149" s="56"/>
      <c r="BS149" s="80">
        <v>2</v>
      </c>
      <c r="BT149" s="56" cm="1">
        <f t="array" ref="BT149">IF(SUM(BM149:BS149)=0,"N/A",_xlfn.IFS(AND((SUM(BM149:BN149)&gt;0),(SUM(BO149:BS149)&gt;0)),ROUND((($BM$3*MAX(BM149:BN149))+($BO$3*MAX(BO149:BS149))),0),AND(OR(BM149:BN149=0,ISERROR(BM149:BN149)),(SUM(BO149:BS149)&gt;0)), MAX(BO149:BS149),AND((SUM(BO149:BS149)=0),(SUM(BM149:BN149)&gt;0)),MAX(BM149:BN149)))</f>
        <v>3</v>
      </c>
      <c r="BU149" s="56" t="str" cm="1">
        <f t="array" ref="BU149">IF(OR(AR149="N/A", BT149="N/A"), "", INDEX([3]Methodology!$D$3:$H$7,'Master All_TRR_TS'!AR135,'Master All_TRR_TS'!BT135))</f>
        <v>B</v>
      </c>
      <c r="BV149" s="56" t="s">
        <v>271</v>
      </c>
      <c r="BW149" s="56" t="str">
        <f t="shared" si="26"/>
        <v>Yes</v>
      </c>
      <c r="BX149" s="56" t="s">
        <v>310</v>
      </c>
      <c r="BY149" s="56" t="s">
        <v>1270</v>
      </c>
      <c r="BZ149" s="56" t="e">
        <f>IF(COUNT(AR149,BT149)=2,(IF(AND(AR149&gt;=3,#REF!&gt;=3),"Y","")),"")</f>
        <v>#REF!</v>
      </c>
      <c r="CA149" s="56"/>
      <c r="CB149" s="56" t="str">
        <f>IF(Risk_Assessment6[[#This Row],[Stockpiles]]="Spoil / Waste", "Y", "")</f>
        <v/>
      </c>
      <c r="CC149" s="56" t="str">
        <f>IF(Risk_Assessment6[[#This Row],[Off-site Drainage Discharge (Y/N)]]="Yes", "Y", "")</f>
        <v/>
      </c>
      <c r="CD149" s="89" t="s">
        <v>390</v>
      </c>
      <c r="CE149" s="56"/>
      <c r="CF149" s="56"/>
      <c r="CG149" s="56"/>
      <c r="CH149" s="56"/>
      <c r="CI149" s="56"/>
      <c r="CJ149" s="56" t="s">
        <v>382</v>
      </c>
      <c r="CK149" s="56"/>
      <c r="CL149" s="56"/>
      <c r="CM149" s="56"/>
      <c r="CN149" s="105">
        <v>2</v>
      </c>
      <c r="CO149" s="105">
        <v>2</v>
      </c>
      <c r="CP149" s="105">
        <v>2</v>
      </c>
      <c r="CQ149" s="104">
        <v>1</v>
      </c>
      <c r="CR149" s="57">
        <f t="shared" si="31"/>
        <v>2</v>
      </c>
      <c r="CS149" s="56">
        <f t="shared" si="30"/>
        <v>2</v>
      </c>
      <c r="CT149" s="56">
        <v>3</v>
      </c>
      <c r="CU149" s="56">
        <v>4</v>
      </c>
      <c r="CV149" s="79">
        <f t="shared" si="32"/>
        <v>3.5</v>
      </c>
      <c r="CW149" s="56">
        <f t="shared" si="33"/>
        <v>4</v>
      </c>
      <c r="CX149" s="87" t="s">
        <v>1075</v>
      </c>
      <c r="CY149" s="140" t="s">
        <v>1002</v>
      </c>
      <c r="CZ149" s="78" t="s">
        <v>1271</v>
      </c>
      <c r="DA149" s="78" t="s">
        <v>1272</v>
      </c>
      <c r="DB149" s="78" t="s">
        <v>274</v>
      </c>
      <c r="DC149" s="56" t="s">
        <v>276</v>
      </c>
      <c r="DD149" s="78" t="s">
        <v>1199</v>
      </c>
      <c r="DE149" s="78" t="s">
        <v>276</v>
      </c>
      <c r="DF149" s="78" t="s">
        <v>276</v>
      </c>
      <c r="DG149" s="78" t="s">
        <v>276</v>
      </c>
      <c r="DH149" s="78" t="s">
        <v>276</v>
      </c>
      <c r="DI149" s="78" t="s">
        <v>276</v>
      </c>
      <c r="DJ149" s="78" t="s">
        <v>276</v>
      </c>
      <c r="DK149" s="78" t="s">
        <v>276</v>
      </c>
      <c r="DL149" s="78" t="s">
        <v>276</v>
      </c>
      <c r="DM149" s="78" t="s">
        <v>270</v>
      </c>
      <c r="DN149" s="78" t="s">
        <v>276</v>
      </c>
      <c r="DO149" s="78" t="s">
        <v>270</v>
      </c>
      <c r="DP149" s="78" t="s">
        <v>276</v>
      </c>
      <c r="DQ149" s="78">
        <v>0</v>
      </c>
      <c r="DR149" s="56"/>
      <c r="DS149" s="56"/>
      <c r="DT149" s="56" t="s">
        <v>1273</v>
      </c>
      <c r="DU149" s="44" t="s">
        <v>636</v>
      </c>
      <c r="DV149" s="44" t="s">
        <v>377</v>
      </c>
      <c r="DW149" s="44" t="s">
        <v>278</v>
      </c>
      <c r="DX149" s="77" t="s">
        <v>278</v>
      </c>
      <c r="DZ149" s="141"/>
      <c r="EB149" s="85"/>
      <c r="EC149" s="72"/>
      <c r="ED149" s="317"/>
      <c r="EE149" s="71"/>
      <c r="EF149" s="70"/>
      <c r="EG149" s="70"/>
      <c r="EH149" s="70"/>
      <c r="EI149" s="70"/>
      <c r="EJ149" s="70"/>
      <c r="EK149" s="70"/>
      <c r="EL149" s="70"/>
      <c r="EM149" s="70"/>
      <c r="EN149" s="69"/>
      <c r="EO149" s="69"/>
      <c r="EP149" s="69"/>
      <c r="EQ149" s="69"/>
      <c r="ER149" s="69"/>
      <c r="ES149" s="69"/>
      <c r="ET149" s="69"/>
      <c r="EU149" s="69"/>
      <c r="EV149" s="307" t="s">
        <v>1</v>
      </c>
      <c r="EW149" s="68"/>
    </row>
    <row r="150" spans="1:153" s="44" customFormat="1" ht="43.5" x14ac:dyDescent="0.35">
      <c r="A150" s="44" t="s">
        <v>374</v>
      </c>
      <c r="B150" s="42" t="s">
        <v>1274</v>
      </c>
      <c r="C150" s="44" t="s">
        <v>1275</v>
      </c>
      <c r="D150" s="44" t="s">
        <v>377</v>
      </c>
      <c r="E150" s="44" t="s">
        <v>1276</v>
      </c>
      <c r="F150" s="44" t="s">
        <v>1277</v>
      </c>
      <c r="G150" s="44">
        <v>-38.243009000000001</v>
      </c>
      <c r="H150" s="44">
        <v>146.41423700000001</v>
      </c>
      <c r="I150" s="44" t="s">
        <v>278</v>
      </c>
      <c r="J150" s="44" t="s">
        <v>278</v>
      </c>
      <c r="K150" s="44" t="s">
        <v>278</v>
      </c>
      <c r="L150" s="44" t="s">
        <v>278</v>
      </c>
      <c r="M150" s="78">
        <v>44371</v>
      </c>
      <c r="N150" s="78" t="s">
        <v>285</v>
      </c>
      <c r="O150" s="78">
        <v>44371</v>
      </c>
      <c r="P150" s="78" t="s">
        <v>1278</v>
      </c>
      <c r="Q150" s="78" t="s">
        <v>270</v>
      </c>
      <c r="R150" s="78" t="s">
        <v>270</v>
      </c>
      <c r="S150" s="96"/>
      <c r="T150" s="96"/>
      <c r="U150" s="78"/>
      <c r="V150" s="96"/>
      <c r="W150" s="96"/>
      <c r="X150" s="96" t="s">
        <v>1279</v>
      </c>
      <c r="Y150" s="78"/>
      <c r="Z150" s="56">
        <f t="shared" si="24"/>
        <v>3</v>
      </c>
      <c r="AA150" s="94"/>
      <c r="AB150" s="94" t="s">
        <v>1280</v>
      </c>
      <c r="AC150" s="56">
        <v>5</v>
      </c>
      <c r="AD150" s="56">
        <v>3</v>
      </c>
      <c r="AE150" s="56" t="s">
        <v>1281</v>
      </c>
      <c r="AF150" s="56"/>
      <c r="AG150" s="56">
        <v>5</v>
      </c>
      <c r="AH150" s="89"/>
      <c r="AI150">
        <v>8</v>
      </c>
      <c r="AJ150">
        <v>4</v>
      </c>
      <c r="AK150">
        <v>4</v>
      </c>
      <c r="AL150">
        <v>5</v>
      </c>
      <c r="AM150">
        <f t="shared" si="29"/>
        <v>5</v>
      </c>
      <c r="AN150" s="57" cm="1">
        <f t="array" ref="AN150">IF(OR(AJ150="0",AM150="0"),"",INDEX('[3]Oil Matrix'!$D$6:$H$10,'Master All_TRR_TS'!AM150,'Master All_TRR_TS'!AJ150))</f>
        <v>5</v>
      </c>
      <c r="AO150">
        <f t="shared" si="25"/>
        <v>2</v>
      </c>
      <c r="AP150"/>
      <c r="AQ150" s="93"/>
      <c r="AR150" s="56">
        <f>MAX(Risk_Assessment6[[#This Row],[2) Oil Leak Condition]:[3b) Oil/water separator and shut off valve]])</f>
        <v>5</v>
      </c>
      <c r="AS150" s="44" t="s">
        <v>269</v>
      </c>
      <c r="AT150" s="44" t="s">
        <v>269</v>
      </c>
      <c r="AU150" s="44" t="s">
        <v>269</v>
      </c>
      <c r="AV150" s="44" t="s">
        <v>269</v>
      </c>
      <c r="AW150" s="44" t="s">
        <v>269</v>
      </c>
      <c r="AX150" s="82" t="s">
        <v>269</v>
      </c>
      <c r="AY150" s="44" t="s">
        <v>269</v>
      </c>
      <c r="AZ150" s="81" t="s">
        <v>269</v>
      </c>
      <c r="BA150" s="44" t="s">
        <v>269</v>
      </c>
      <c r="BE150" s="81"/>
      <c r="BF150" s="81" t="s">
        <v>276</v>
      </c>
      <c r="BM150" s="56" cm="1">
        <f t="array" ref="BM150">MAX(IF(ISBLANK(AS150:BL150),"",VLOOKUP(AS150:BL150,'[3]Impact Factor'!B:D,2,FALSE)))</f>
        <v>1</v>
      </c>
      <c r="BN150" s="56" cm="1">
        <f t="array" ref="BN150">MAX(IF(ISBLANK(AS150:BL150),"",VLOOKUP(AS150:BL150,'[3]Impact Factor'!B:D,3,FALSE)))</f>
        <v>1</v>
      </c>
      <c r="BO150" s="56"/>
      <c r="BP150" s="56"/>
      <c r="BQ150" s="56"/>
      <c r="BR150" s="56"/>
      <c r="BS150" s="80"/>
      <c r="BT150" s="56" cm="1">
        <f t="array" ref="BT150">IF(SUM(BM150:BS150)=0,"N/A",_xlfn.IFS(AND((SUM(BM150:BN150)&gt;0),(SUM(BO150:BS150)&gt;0)),ROUND((($BM$3*MAX(BM150:BN150))+($BO$3*MAX(BO150:BS150))),0),AND(OR(BM150:BN150=0,ISERROR(BM150:BN150)),(SUM(BO150:BS150)&gt;0)), MAX(BO150:BS150),AND((SUM(BO150:BS150)=0),(SUM(BM150:BN150)&gt;0)),MAX(BM150:BN150)))</f>
        <v>1</v>
      </c>
      <c r="BU150" s="56" t="str" cm="1">
        <f t="array" ref="BU150">IF(OR(AR150="N/A", BT150="N/A"), "", INDEX([3]Methodology!$D$3:$H$7,'Master All_TRR_TS'!AR268,'Master All_TRR_TS'!BT268))</f>
        <v>B</v>
      </c>
      <c r="BV150" s="56" t="s">
        <v>352</v>
      </c>
      <c r="BW150" s="56" t="str">
        <f t="shared" si="26"/>
        <v>No</v>
      </c>
      <c r="BX150" s="56" t="s">
        <v>310</v>
      </c>
      <c r="BY150" s="56" t="s">
        <v>1282</v>
      </c>
      <c r="BZ150" s="56"/>
      <c r="CA150" s="56" t="s">
        <v>1283</v>
      </c>
      <c r="CB150" s="115" t="str">
        <f>IF(Risk_Assessment6[[#This Row],[Stockpiles]]="Spoil / Waste", "Y", "")</f>
        <v/>
      </c>
      <c r="CC150" s="56" t="str">
        <f>IF(Risk_Assessment6[[#This Row],[Off-site Drainage Discharge (Y/N)]]="Yes", "Y", "")</f>
        <v/>
      </c>
      <c r="CD150" s="89" t="s">
        <v>474</v>
      </c>
      <c r="CE150" s="56" t="s">
        <v>1284</v>
      </c>
      <c r="CF150" s="56"/>
      <c r="CG150" s="56"/>
      <c r="CH150" s="56"/>
      <c r="CI150" s="56"/>
      <c r="CJ150" s="56"/>
      <c r="CK150" s="56"/>
      <c r="CL150" s="56" t="s">
        <v>1279</v>
      </c>
      <c r="CM150" s="56"/>
      <c r="CN150" s="105">
        <v>2</v>
      </c>
      <c r="CO150" s="105">
        <v>2</v>
      </c>
      <c r="CP150" s="105">
        <v>2</v>
      </c>
      <c r="CQ150" s="104">
        <v>1</v>
      </c>
      <c r="CR150" s="57">
        <f t="shared" si="31"/>
        <v>2</v>
      </c>
      <c r="CS150" s="56">
        <f t="shared" si="30"/>
        <v>2</v>
      </c>
      <c r="CT150" s="56">
        <v>5</v>
      </c>
      <c r="CU150" s="56">
        <v>2</v>
      </c>
      <c r="CV150" s="79">
        <f t="shared" si="32"/>
        <v>3.5</v>
      </c>
      <c r="CW150" s="56">
        <f t="shared" si="33"/>
        <v>4</v>
      </c>
      <c r="CX150" s="78" t="s">
        <v>631</v>
      </c>
      <c r="CY150" s="56" t="s">
        <v>268</v>
      </c>
      <c r="CZ150" s="78" t="s">
        <v>1285</v>
      </c>
      <c r="DA150" s="78" t="s">
        <v>1286</v>
      </c>
      <c r="DB150" s="78" t="s">
        <v>1287</v>
      </c>
      <c r="DC150" s="56">
        <v>0</v>
      </c>
      <c r="DD150" s="78" t="s">
        <v>1199</v>
      </c>
      <c r="DE150" s="78" t="s">
        <v>1245</v>
      </c>
      <c r="DF150" s="78" t="s">
        <v>276</v>
      </c>
      <c r="DG150" s="78" t="s">
        <v>276</v>
      </c>
      <c r="DH150" s="78" t="s">
        <v>276</v>
      </c>
      <c r="DI150" s="78" t="s">
        <v>276</v>
      </c>
      <c r="DJ150" s="78" t="s">
        <v>276</v>
      </c>
      <c r="DK150" s="78" t="s">
        <v>276</v>
      </c>
      <c r="DL150" s="78" t="s">
        <v>276</v>
      </c>
      <c r="DM150" s="78" t="s">
        <v>270</v>
      </c>
      <c r="DN150" s="78" t="s">
        <v>270</v>
      </c>
      <c r="DO150" s="78" t="s">
        <v>270</v>
      </c>
      <c r="DP150" s="78" t="s">
        <v>270</v>
      </c>
      <c r="DQ150" s="78">
        <v>0</v>
      </c>
      <c r="DR150" s="56"/>
      <c r="DS150" s="56"/>
      <c r="DT150" s="56"/>
      <c r="DU150" s="44" t="s">
        <v>636</v>
      </c>
      <c r="DV150" s="44" t="s">
        <v>294</v>
      </c>
      <c r="DW150" s="44" t="s">
        <v>602</v>
      </c>
      <c r="DX150" s="77" t="s">
        <v>404</v>
      </c>
      <c r="DY150" s="103" t="s">
        <v>313</v>
      </c>
      <c r="DZ150" s="86" t="s">
        <v>1288</v>
      </c>
      <c r="EA150" s="44" t="s">
        <v>567</v>
      </c>
      <c r="EB150" s="85" t="s">
        <v>1168</v>
      </c>
      <c r="EC150" s="109" t="s">
        <v>1289</v>
      </c>
      <c r="ED150" s="320" t="s">
        <v>1290</v>
      </c>
      <c r="EE150" s="101"/>
      <c r="EF150" s="70"/>
      <c r="EG150" s="70"/>
      <c r="EH150" s="70"/>
      <c r="EI150" s="70"/>
      <c r="EJ150" s="70"/>
      <c r="EK150" s="70"/>
      <c r="EL150" s="70"/>
      <c r="EM150" s="70"/>
      <c r="EN150" s="69"/>
      <c r="EO150" s="69"/>
      <c r="EP150" s="69"/>
      <c r="EQ150" s="69"/>
      <c r="ER150" s="69"/>
      <c r="ES150" s="69"/>
      <c r="ET150" s="69"/>
      <c r="EU150" s="69"/>
      <c r="EV150" s="307" t="s">
        <v>1</v>
      </c>
      <c r="EW150" s="68"/>
    </row>
    <row r="151" spans="1:153" s="44" customFormat="1" x14ac:dyDescent="0.35">
      <c r="A151" s="44" t="s">
        <v>374</v>
      </c>
      <c r="B151" s="42" t="s">
        <v>1291</v>
      </c>
      <c r="C151" s="44" t="s">
        <v>1292</v>
      </c>
      <c r="D151" s="44" t="s">
        <v>377</v>
      </c>
      <c r="E151" s="44" t="s">
        <v>1293</v>
      </c>
      <c r="F151" s="44" t="s">
        <v>1294</v>
      </c>
      <c r="G151" s="44">
        <v>-38.275722000000002</v>
      </c>
      <c r="H151" s="44">
        <v>146.388306</v>
      </c>
      <c r="I151" s="44" t="s">
        <v>278</v>
      </c>
      <c r="J151" s="44" t="s">
        <v>278</v>
      </c>
      <c r="K151" s="44" t="s">
        <v>264</v>
      </c>
      <c r="L151" s="44" t="s">
        <v>1264</v>
      </c>
      <c r="M151" s="44" t="s">
        <v>380</v>
      </c>
      <c r="N151" s="78" t="s">
        <v>285</v>
      </c>
      <c r="O151" s="78">
        <v>44237</v>
      </c>
      <c r="P151" s="78" t="s">
        <v>371</v>
      </c>
      <c r="Q151" s="78" t="s">
        <v>270</v>
      </c>
      <c r="R151" s="78"/>
      <c r="S151" s="96"/>
      <c r="T151" s="96"/>
      <c r="U151" s="78"/>
      <c r="V151" s="96"/>
      <c r="W151" s="96"/>
      <c r="X151" s="96"/>
      <c r="Y151" s="78"/>
      <c r="Z151" s="56">
        <f t="shared" si="24"/>
        <v>2</v>
      </c>
      <c r="AA151" s="94"/>
      <c r="AB151" s="94"/>
      <c r="AC151" s="56"/>
      <c r="AD151" s="56"/>
      <c r="AE151" s="56"/>
      <c r="AF151" s="56"/>
      <c r="AG151" s="56">
        <v>1</v>
      </c>
      <c r="AH151" s="56" t="s">
        <v>981</v>
      </c>
      <c r="AI151">
        <v>1</v>
      </c>
      <c r="AJ151">
        <v>3</v>
      </c>
      <c r="AK151">
        <v>1</v>
      </c>
      <c r="AL151">
        <v>1</v>
      </c>
      <c r="AM151">
        <f t="shared" si="29"/>
        <v>1</v>
      </c>
      <c r="AN151" s="57" cm="1">
        <f t="array" ref="AN151">IF(OR(AJ151="0",AM151="0"),"",INDEX('[3]Oil Matrix'!$D$6:$H$10,'Master All_TRR_TS'!AM151,'Master All_TRR_TS'!AJ151))</f>
        <v>2</v>
      </c>
      <c r="AO151">
        <f t="shared" si="25"/>
        <v>1</v>
      </c>
      <c r="AP151"/>
      <c r="AQ151" s="56" t="s">
        <v>983</v>
      </c>
      <c r="AR151" s="56">
        <f>MAX(Risk_Assessment6[[#This Row],[2) Oil Leak Condition]:[3b) Oil/water separator and shut off valve]])</f>
        <v>3</v>
      </c>
      <c r="AS151" s="44" t="s">
        <v>269</v>
      </c>
      <c r="AT151" s="44" t="s">
        <v>269</v>
      </c>
      <c r="AU151" s="44" t="s">
        <v>269</v>
      </c>
      <c r="AV151" s="44" t="s">
        <v>269</v>
      </c>
      <c r="AW151" s="44" t="s">
        <v>269</v>
      </c>
      <c r="AX151" s="82" t="s">
        <v>269</v>
      </c>
      <c r="AY151" s="44" t="s">
        <v>269</v>
      </c>
      <c r="AZ151" s="81" t="s">
        <v>269</v>
      </c>
      <c r="BA151" s="44" t="s">
        <v>309</v>
      </c>
      <c r="BE151" s="81"/>
      <c r="BF151" s="81" t="s">
        <v>276</v>
      </c>
      <c r="BM151" s="56" cm="1">
        <f t="array" ref="BM151">MAX(IF(ISBLANK(AS151:BL151),"",VLOOKUP(AS151:BL151,'[3]Impact Factor'!B:D,2,FALSE)))</f>
        <v>3</v>
      </c>
      <c r="BN151" s="56" cm="1">
        <f t="array" ref="BN151">MAX(IF(ISBLANK(AS151:BL151),"",VLOOKUP(AS151:BL151,'[3]Impact Factor'!B:D,3,FALSE)))</f>
        <v>3</v>
      </c>
      <c r="BO151" s="56">
        <v>3</v>
      </c>
      <c r="BP151" s="56"/>
      <c r="BQ151" s="56"/>
      <c r="BR151" s="56"/>
      <c r="BS151" s="80">
        <v>2</v>
      </c>
      <c r="BT151" s="56" cm="1">
        <f t="array" ref="BT151">IF(SUM(BM151:BS151)=0,"N/A",_xlfn.IFS(AND((SUM(BM151:BN151)&gt;0),(SUM(BO151:BS151)&gt;0)),ROUND((($BM$3*MAX(BM151:BN151))+($BO$3*MAX(BO151:BS151))),0),AND(OR(BM151:BN151=0,ISERROR(BM151:BN151)),(SUM(BO151:BS151)&gt;0)), MAX(BO151:BS151),AND((SUM(BO151:BS151)=0),(SUM(BM151:BN151)&gt;0)),MAX(BM151:BN151)))</f>
        <v>3</v>
      </c>
      <c r="BU151" s="56" t="str" cm="1">
        <f t="array" ref="BU151">IF(OR(AR151="N/A", BT151="N/A"), "", INDEX([3]Methodology!$D$3:$H$7,'Master All_TRR_TS'!AR179,'Master All_TRR_TS'!BT179))</f>
        <v>C</v>
      </c>
      <c r="BV151" s="56" t="s">
        <v>271</v>
      </c>
      <c r="BW151" s="56" t="str">
        <f t="shared" si="26"/>
        <v>Yes</v>
      </c>
      <c r="BX151" s="56"/>
      <c r="BY151" s="56"/>
      <c r="BZ151" s="56" t="e">
        <f>IF(COUNT(AR151,BT151)=2,(IF(AND(AR151&gt;=3,#REF!&gt;=3),"Y","")),"")</f>
        <v>#REF!</v>
      </c>
      <c r="CA151" s="56"/>
      <c r="CB151" s="56" t="str">
        <f>IF(Risk_Assessment6[[#This Row],[Stockpiles]]="Spoil / Waste", "Y", "")</f>
        <v/>
      </c>
      <c r="CC151" s="56" t="str">
        <f>IF(Risk_Assessment6[[#This Row],[Off-site Drainage Discharge (Y/N)]]="Yes", "Y", "")</f>
        <v/>
      </c>
      <c r="CD151" s="56"/>
      <c r="CE151" s="56"/>
      <c r="CF151" s="56"/>
      <c r="CG151" s="56"/>
      <c r="CH151" s="56"/>
      <c r="CI151" s="56"/>
      <c r="CJ151" s="56"/>
      <c r="CK151" s="56"/>
      <c r="CL151" s="56"/>
      <c r="CM151" s="56"/>
      <c r="CN151" s="105">
        <v>0</v>
      </c>
      <c r="CO151" s="105">
        <v>1</v>
      </c>
      <c r="CP151" s="105">
        <v>2</v>
      </c>
      <c r="CQ151" s="104">
        <v>1</v>
      </c>
      <c r="CR151" s="57">
        <f t="shared" si="31"/>
        <v>1</v>
      </c>
      <c r="CS151" s="56">
        <f t="shared" si="30"/>
        <v>1</v>
      </c>
      <c r="CT151" s="56">
        <v>4</v>
      </c>
      <c r="CU151" s="56">
        <v>2</v>
      </c>
      <c r="CV151" s="79">
        <f t="shared" si="32"/>
        <v>3</v>
      </c>
      <c r="CW151" s="56">
        <f t="shared" si="33"/>
        <v>3</v>
      </c>
      <c r="CX151" s="87" t="s">
        <v>323</v>
      </c>
      <c r="CY151" s="140" t="s">
        <v>352</v>
      </c>
      <c r="CZ151" s="78" t="s">
        <v>1295</v>
      </c>
      <c r="DA151" s="78">
        <v>0</v>
      </c>
      <c r="DB151" s="78" t="s">
        <v>276</v>
      </c>
      <c r="DC151" s="56">
        <v>0</v>
      </c>
      <c r="DD151" s="78" t="s">
        <v>1199</v>
      </c>
      <c r="DE151" s="78" t="s">
        <v>276</v>
      </c>
      <c r="DF151" s="78" t="s">
        <v>276</v>
      </c>
      <c r="DG151" s="78" t="s">
        <v>276</v>
      </c>
      <c r="DH151" s="78" t="s">
        <v>276</v>
      </c>
      <c r="DI151" s="78" t="s">
        <v>276</v>
      </c>
      <c r="DJ151" s="78" t="s">
        <v>1218</v>
      </c>
      <c r="DK151" s="78" t="s">
        <v>276</v>
      </c>
      <c r="DL151" s="78" t="s">
        <v>276</v>
      </c>
      <c r="DM151" s="78" t="s">
        <v>270</v>
      </c>
      <c r="DN151" s="78" t="s">
        <v>270</v>
      </c>
      <c r="DO151" s="78" t="s">
        <v>270</v>
      </c>
      <c r="DP151" s="78" t="s">
        <v>270</v>
      </c>
      <c r="DQ151" s="78">
        <v>0</v>
      </c>
      <c r="DR151" s="56"/>
      <c r="DS151" s="56"/>
      <c r="DT151" s="56"/>
      <c r="DU151" s="44" t="s">
        <v>636</v>
      </c>
      <c r="DV151" s="44" t="s">
        <v>294</v>
      </c>
      <c r="DW151" s="44" t="s">
        <v>602</v>
      </c>
      <c r="DX151" s="77" t="s">
        <v>271</v>
      </c>
      <c r="DZ151" s="141"/>
      <c r="EB151" s="85"/>
      <c r="EC151" s="72"/>
      <c r="ED151" s="317"/>
      <c r="EE151" s="71"/>
      <c r="EF151" s="70"/>
      <c r="EG151" s="70"/>
      <c r="EH151" s="70"/>
      <c r="EI151" s="70"/>
      <c r="EJ151" s="70"/>
      <c r="EK151" s="70"/>
      <c r="EL151" s="70"/>
      <c r="EM151" s="70"/>
      <c r="EN151" s="69"/>
      <c r="EO151" s="69"/>
      <c r="EP151" s="69"/>
      <c r="EQ151" s="69"/>
      <c r="ER151" s="69"/>
      <c r="ES151" s="69"/>
      <c r="ET151" s="69"/>
      <c r="EU151" s="69"/>
      <c r="EV151" s="307" t="s">
        <v>1</v>
      </c>
      <c r="EW151" s="68"/>
    </row>
    <row r="152" spans="1:153" s="44" customFormat="1" ht="78" customHeight="1" x14ac:dyDescent="0.35">
      <c r="A152" s="44" t="s">
        <v>291</v>
      </c>
      <c r="B152" s="42" t="s">
        <v>1296</v>
      </c>
      <c r="C152" s="44" t="s">
        <v>1297</v>
      </c>
      <c r="D152" s="44" t="s">
        <v>377</v>
      </c>
      <c r="E152" s="44" t="s">
        <v>1298</v>
      </c>
      <c r="F152" s="44" t="s">
        <v>1299</v>
      </c>
      <c r="G152" s="44">
        <v>-38.258082999999999</v>
      </c>
      <c r="H152" s="44">
        <v>146.42058299999999</v>
      </c>
      <c r="I152" s="44" t="s">
        <v>278</v>
      </c>
      <c r="J152" s="44" t="s">
        <v>278</v>
      </c>
      <c r="K152" s="44" t="s">
        <v>297</v>
      </c>
      <c r="L152" s="44" t="s">
        <v>265</v>
      </c>
      <c r="M152" s="44" t="s">
        <v>440</v>
      </c>
      <c r="N152" s="78" t="s">
        <v>285</v>
      </c>
      <c r="O152" s="78">
        <v>44125</v>
      </c>
      <c r="P152" s="78" t="s">
        <v>371</v>
      </c>
      <c r="Q152" s="78" t="s">
        <v>270</v>
      </c>
      <c r="R152" s="78" t="s">
        <v>270</v>
      </c>
      <c r="S152" s="96"/>
      <c r="T152" s="96"/>
      <c r="U152" s="78"/>
      <c r="V152" s="96"/>
      <c r="W152" s="114" t="s">
        <v>641</v>
      </c>
      <c r="X152" s="96" t="s">
        <v>1017</v>
      </c>
      <c r="Y152" s="78"/>
      <c r="Z152" s="56">
        <f t="shared" si="24"/>
        <v>3</v>
      </c>
      <c r="AA152" s="94">
        <v>6</v>
      </c>
      <c r="AB152" s="94" t="s">
        <v>1300</v>
      </c>
      <c r="AC152" s="56"/>
      <c r="AD152" s="56"/>
      <c r="AE152" s="56"/>
      <c r="AF152" s="117" t="s">
        <v>302</v>
      </c>
      <c r="AG152" s="56">
        <v>3</v>
      </c>
      <c r="AH152" s="93" t="s">
        <v>816</v>
      </c>
      <c r="AI152" s="111">
        <v>4</v>
      </c>
      <c r="AJ152" s="111">
        <v>3</v>
      </c>
      <c r="AK152">
        <v>1</v>
      </c>
      <c r="AL152">
        <v>3</v>
      </c>
      <c r="AM152">
        <f t="shared" si="29"/>
        <v>3</v>
      </c>
      <c r="AN152" s="57" cm="1">
        <f t="array" ref="AN152">IF(OR(AJ152="0",AM152="0"),"",INDEX('[3]Oil Matrix'!$D$6:$H$10,'Master All_TRR_TS'!AM152,'Master All_TRR_TS'!AJ152))</f>
        <v>3</v>
      </c>
      <c r="AO152">
        <f t="shared" si="25"/>
        <v>5</v>
      </c>
      <c r="AP152"/>
      <c r="AQ152" s="93" t="s">
        <v>1301</v>
      </c>
      <c r="AR152" s="56">
        <f>MAX(Risk_Assessment6[[#This Row],[2) Oil Leak Condition]:[3b) Oil/water separator and shut off valve]])</f>
        <v>3</v>
      </c>
      <c r="AS152" s="44" t="s">
        <v>304</v>
      </c>
      <c r="AT152" s="44" t="s">
        <v>305</v>
      </c>
      <c r="AU152" s="44" t="s">
        <v>270</v>
      </c>
      <c r="AV152" s="44" t="s">
        <v>269</v>
      </c>
      <c r="AW152" s="44" t="s">
        <v>269</v>
      </c>
      <c r="AX152" s="82" t="s">
        <v>288</v>
      </c>
      <c r="AY152" s="44" t="s">
        <v>307</v>
      </c>
      <c r="AZ152" s="81" t="s">
        <v>308</v>
      </c>
      <c r="BA152" s="44" t="s">
        <v>309</v>
      </c>
      <c r="BE152" s="81"/>
      <c r="BF152" s="81" t="s">
        <v>276</v>
      </c>
      <c r="BM152" s="56" cm="1">
        <f t="array" ref="BM152">MAX(IF(ISBLANK(AS152:BL152),"",VLOOKUP(AS152:BL152,'[3]Impact Factor'!B:D,2,FALSE)))</f>
        <v>3</v>
      </c>
      <c r="BN152" s="56" cm="1">
        <f t="array" ref="BN152">MAX(IF(ISBLANK(AS152:BL152),"",VLOOKUP(AS152:BL152,'[3]Impact Factor'!B:D,3,FALSE)))</f>
        <v>3</v>
      </c>
      <c r="BO152" s="56"/>
      <c r="BP152" s="92" t="s">
        <v>270</v>
      </c>
      <c r="BQ152" s="56"/>
      <c r="BR152" s="56"/>
      <c r="BS152" s="56"/>
      <c r="BT152" s="56" cm="1">
        <f t="array" ref="BT152">IF(SUM(BM152:BS152)=0,"N/A",_xlfn.IFS(AND((SUM(BM152:BN152)&gt;0),(SUM(BO152:BS152)&gt;0)),ROUND((($BM$3*MAX(BM152:BN152))+($BO$3*MAX(BO152:BS152))),0),AND(OR(BM152:BN152=0,ISERROR(BM152:BN152)),(SUM(BO152:BS152)&gt;0)), MAX(BO152:BS152),AND((SUM(BO152:BS152)=0),(SUM(BM152:BN152)&gt;0)),MAX(BM152:BN152)))</f>
        <v>3</v>
      </c>
      <c r="BU152" s="56" t="str" cm="1">
        <f t="array" ref="BU152">IF(OR(AR152="N/A", BT152="N/A"), "", INDEX([3]Methodology!$D$3:$H$7,'Master All_TRR_TS'!AR151,'Master All_TRR_TS'!BT151))</f>
        <v>C</v>
      </c>
      <c r="BV152" s="56" t="s">
        <v>404</v>
      </c>
      <c r="BW152" s="56" t="str">
        <f t="shared" si="26"/>
        <v>Yes</v>
      </c>
      <c r="BX152" s="56"/>
      <c r="BY152" s="56"/>
      <c r="BZ152" s="56" t="e">
        <f>IF(COUNT(AR152,BT152)=2,(IF(AND(AR152&gt;=3,#REF!&gt;=3),"Y","")),"")</f>
        <v>#REF!</v>
      </c>
      <c r="CA152" s="56"/>
      <c r="CB152" s="52" t="str">
        <f>IF(Risk_Assessment6[[#This Row],[Stockpiles]]="Spoil / Waste", "Y", "")</f>
        <v>Y</v>
      </c>
      <c r="CC152" s="56" t="str">
        <f>IF(Risk_Assessment6[[#This Row],[Off-site Drainage Discharge (Y/N)]]="Yes", "Y", "")</f>
        <v>Y</v>
      </c>
      <c r="CD152" s="56"/>
      <c r="CE152" s="56"/>
      <c r="CF152" s="56"/>
      <c r="CG152" s="56"/>
      <c r="CH152" s="56"/>
      <c r="CI152" s="56"/>
      <c r="CJ152" s="56"/>
      <c r="CK152" s="56"/>
      <c r="CL152" s="56" t="s">
        <v>1017</v>
      </c>
      <c r="CM152" s="56"/>
      <c r="CN152" s="105" t="s">
        <v>351</v>
      </c>
      <c r="CO152" s="105">
        <v>5</v>
      </c>
      <c r="CP152" s="105">
        <v>2</v>
      </c>
      <c r="CQ152" s="104">
        <v>2</v>
      </c>
      <c r="CR152" s="57">
        <f t="shared" si="31"/>
        <v>5</v>
      </c>
      <c r="CS152" s="56">
        <f t="shared" si="30"/>
        <v>5</v>
      </c>
      <c r="CT152" s="56">
        <v>5</v>
      </c>
      <c r="CU152" s="56">
        <v>2</v>
      </c>
      <c r="CV152" s="79">
        <f t="shared" si="32"/>
        <v>3.5</v>
      </c>
      <c r="CW152" s="56">
        <f t="shared" si="33"/>
        <v>4</v>
      </c>
      <c r="CX152" s="87" t="s">
        <v>1075</v>
      </c>
      <c r="CY152" s="140" t="s">
        <v>271</v>
      </c>
      <c r="CZ152" s="78" t="s">
        <v>1302</v>
      </c>
      <c r="DA152" s="78" t="s">
        <v>1303</v>
      </c>
      <c r="DB152" s="78" t="s">
        <v>1304</v>
      </c>
      <c r="DC152" s="56">
        <v>0</v>
      </c>
      <c r="DD152" s="78" t="s">
        <v>1199</v>
      </c>
      <c r="DE152" s="78" t="s">
        <v>270</v>
      </c>
      <c r="DF152" s="78" t="s">
        <v>276</v>
      </c>
      <c r="DG152" s="78" t="s">
        <v>276</v>
      </c>
      <c r="DH152" s="78" t="s">
        <v>276</v>
      </c>
      <c r="DI152" s="78" t="s">
        <v>276</v>
      </c>
      <c r="DJ152" s="78" t="s">
        <v>276</v>
      </c>
      <c r="DK152" s="78" t="s">
        <v>276</v>
      </c>
      <c r="DL152" s="78" t="s">
        <v>276</v>
      </c>
      <c r="DM152" s="78" t="s">
        <v>270</v>
      </c>
      <c r="DN152" s="78" t="s">
        <v>270</v>
      </c>
      <c r="DO152" s="78" t="s">
        <v>270</v>
      </c>
      <c r="DP152" s="78" t="s">
        <v>270</v>
      </c>
      <c r="DQ152" s="78">
        <v>0</v>
      </c>
      <c r="DR152" s="56"/>
      <c r="DS152" s="56"/>
      <c r="DT152" s="56"/>
      <c r="DU152" s="44" t="s">
        <v>636</v>
      </c>
      <c r="DV152" s="44" t="s">
        <v>294</v>
      </c>
      <c r="DW152" s="44" t="s">
        <v>602</v>
      </c>
      <c r="DX152" s="77" t="s">
        <v>1002</v>
      </c>
      <c r="DY152" s="103" t="s">
        <v>313</v>
      </c>
      <c r="DZ152" s="141" t="s">
        <v>1305</v>
      </c>
      <c r="EA152" s="44" t="s">
        <v>567</v>
      </c>
      <c r="EB152" s="73" t="s">
        <v>1306</v>
      </c>
      <c r="EC152" s="109" t="s">
        <v>1307</v>
      </c>
      <c r="ED152" s="320" t="s">
        <v>1308</v>
      </c>
      <c r="EE152" s="71"/>
      <c r="EF152" s="307" t="s">
        <v>1</v>
      </c>
      <c r="EG152" s="307" t="s">
        <v>1</v>
      </c>
      <c r="EH152" s="99" t="s">
        <v>410</v>
      </c>
      <c r="EI152" s="70"/>
      <c r="EJ152" s="70"/>
      <c r="EK152" s="70"/>
      <c r="EL152" s="70"/>
      <c r="EM152" s="70"/>
      <c r="EN152" s="69"/>
      <c r="EO152" s="69"/>
      <c r="EP152" s="69"/>
      <c r="EQ152" s="69"/>
      <c r="ER152" s="69"/>
      <c r="ES152" s="69"/>
      <c r="ET152" s="69"/>
      <c r="EU152" s="69"/>
      <c r="EV152" s="307" t="s">
        <v>1</v>
      </c>
      <c r="EW152" s="68"/>
    </row>
    <row r="153" spans="1:153" s="44" customFormat="1" x14ac:dyDescent="0.35">
      <c r="A153" s="44" t="s">
        <v>374</v>
      </c>
      <c r="B153" s="42" t="s">
        <v>1309</v>
      </c>
      <c r="C153" s="44" t="s">
        <v>1310</v>
      </c>
      <c r="D153" s="44" t="s">
        <v>377</v>
      </c>
      <c r="E153" s="44" t="s">
        <v>1293</v>
      </c>
      <c r="F153" s="44" t="s">
        <v>269</v>
      </c>
      <c r="G153" s="44">
        <v>-38.274889000000002</v>
      </c>
      <c r="H153" s="44">
        <v>146.392472</v>
      </c>
      <c r="I153" s="44" t="s">
        <v>278</v>
      </c>
      <c r="J153" s="44" t="s">
        <v>278</v>
      </c>
      <c r="K153" s="44" t="s">
        <v>278</v>
      </c>
      <c r="L153" s="44" t="s">
        <v>265</v>
      </c>
      <c r="M153" s="44" t="s">
        <v>380</v>
      </c>
      <c r="N153" s="78" t="s">
        <v>285</v>
      </c>
      <c r="O153" s="78">
        <v>44237</v>
      </c>
      <c r="P153" s="78" t="s">
        <v>371</v>
      </c>
      <c r="Q153" s="78" t="s">
        <v>270</v>
      </c>
      <c r="R153" s="78"/>
      <c r="S153" s="96"/>
      <c r="T153" s="96"/>
      <c r="U153" s="78"/>
      <c r="V153" s="96"/>
      <c r="W153" s="96"/>
      <c r="X153" s="96"/>
      <c r="Y153" s="78"/>
      <c r="Z153" s="56">
        <f t="shared" si="24"/>
        <v>2</v>
      </c>
      <c r="AA153" s="94">
        <v>55</v>
      </c>
      <c r="AB153" s="94"/>
      <c r="AC153" s="56"/>
      <c r="AD153" s="56"/>
      <c r="AE153" s="56"/>
      <c r="AF153" s="56"/>
      <c r="AG153" s="56">
        <v>3</v>
      </c>
      <c r="AH153" s="56" t="s">
        <v>372</v>
      </c>
      <c r="AI153">
        <v>2</v>
      </c>
      <c r="AJ153">
        <v>3</v>
      </c>
      <c r="AK153">
        <v>1</v>
      </c>
      <c r="AL153">
        <v>3</v>
      </c>
      <c r="AM153">
        <f t="shared" si="29"/>
        <v>3</v>
      </c>
      <c r="AN153" s="57" cm="1">
        <f t="array" ref="AN153">IF(OR(AJ153="0",AM153="0"),"",INDEX('[3]Oil Matrix'!$D$6:$H$10,'Master All_TRR_TS'!AM153,'Master All_TRR_TS'!AJ153))</f>
        <v>3</v>
      </c>
      <c r="AO153">
        <f t="shared" si="25"/>
        <v>1</v>
      </c>
      <c r="AP153"/>
      <c r="AQ153" s="56" t="s">
        <v>373</v>
      </c>
      <c r="AR153" s="56">
        <f>MAX(Risk_Assessment6[[#This Row],[2) Oil Leak Condition]:[3b) Oil/water separator and shut off valve]])</f>
        <v>3</v>
      </c>
      <c r="AS153" s="44" t="s">
        <v>269</v>
      </c>
      <c r="AT153" s="44" t="s">
        <v>305</v>
      </c>
      <c r="AU153" s="44" t="s">
        <v>270</v>
      </c>
      <c r="AV153" s="44" t="s">
        <v>269</v>
      </c>
      <c r="AW153" s="44" t="s">
        <v>269</v>
      </c>
      <c r="AX153" s="82" t="s">
        <v>269</v>
      </c>
      <c r="AY153" s="44" t="s">
        <v>269</v>
      </c>
      <c r="AZ153" s="81" t="s">
        <v>269</v>
      </c>
      <c r="BA153" s="44" t="s">
        <v>269</v>
      </c>
      <c r="BE153" s="81"/>
      <c r="BF153" s="81" t="s">
        <v>276</v>
      </c>
      <c r="BM153" s="56" cm="1">
        <f t="array" ref="BM153">MAX(IF(ISBLANK(AS153:BL153),"",VLOOKUP(AS153:BL153,'[3]Impact Factor'!B:D,2,FALSE)))</f>
        <v>3</v>
      </c>
      <c r="BN153" s="56" cm="1">
        <f t="array" ref="BN153">MAX(IF(ISBLANK(AS153:BL153),"",VLOOKUP(AS153:BL153,'[3]Impact Factor'!B:D,3,FALSE)))</f>
        <v>2</v>
      </c>
      <c r="BO153" s="56">
        <v>3</v>
      </c>
      <c r="BP153" s="56"/>
      <c r="BQ153" s="56"/>
      <c r="BR153" s="56"/>
      <c r="BS153" s="80">
        <v>2</v>
      </c>
      <c r="BT153" s="56" cm="1">
        <f t="array" ref="BT153">IF(SUM(BM153:BS153)=0,"N/A",_xlfn.IFS(AND((SUM(BM153:BN153)&gt;0),(SUM(BO153:BS153)&gt;0)),ROUND((($BM$3*MAX(BM153:BN153))+($BO$3*MAX(BO153:BS153))),0),AND(OR(BM153:BN153=0,ISERROR(BM153:BN153)),(SUM(BO153:BS153)&gt;0)), MAX(BO153:BS153),AND((SUM(BO153:BS153)=0),(SUM(BM153:BN153)&gt;0)),MAX(BM153:BN153)))</f>
        <v>3</v>
      </c>
      <c r="BU153" s="56" t="str" cm="1">
        <f t="array" ref="BU153">IF(OR(AR153="N/A", BT153="N/A"), "", INDEX([3]Methodology!$D$3:$H$7,'Master All_TRR_TS'!AR176,'Master All_TRR_TS'!BT176))</f>
        <v>C</v>
      </c>
      <c r="BV153" s="56" t="s">
        <v>271</v>
      </c>
      <c r="BW153" s="56" t="str">
        <f t="shared" si="26"/>
        <v>Yes</v>
      </c>
      <c r="BX153" s="56"/>
      <c r="BY153" s="56"/>
      <c r="BZ153" s="56" t="e">
        <f>IF(COUNT(AR153,BT153)=2,(IF(AND(AR153&gt;=3,#REF!&gt;=3),"Y","")),"")</f>
        <v>#REF!</v>
      </c>
      <c r="CA153" s="56"/>
      <c r="CB153" s="56" t="str">
        <f>IF(Risk_Assessment6[[#This Row],[Stockpiles]]="Spoil / Waste", "Y", "")</f>
        <v/>
      </c>
      <c r="CC153" s="56" t="str">
        <f>IF(Risk_Assessment6[[#This Row],[Off-site Drainage Discharge (Y/N)]]="Yes", "Y", "")</f>
        <v/>
      </c>
      <c r="CD153" s="56"/>
      <c r="CE153" s="56"/>
      <c r="CF153" s="56"/>
      <c r="CG153" s="56"/>
      <c r="CH153" s="56"/>
      <c r="CI153" s="56"/>
      <c r="CJ153" s="56"/>
      <c r="CK153" s="56"/>
      <c r="CL153" s="56"/>
      <c r="CM153" s="56"/>
      <c r="CN153" s="105">
        <v>1</v>
      </c>
      <c r="CO153" s="105">
        <v>1</v>
      </c>
      <c r="CP153" s="105">
        <v>2</v>
      </c>
      <c r="CQ153" s="104">
        <v>3</v>
      </c>
      <c r="CR153" s="57">
        <f t="shared" si="31"/>
        <v>1</v>
      </c>
      <c r="CS153" s="56">
        <f t="shared" si="30"/>
        <v>1</v>
      </c>
      <c r="CT153" s="56">
        <v>5</v>
      </c>
      <c r="CU153" s="56">
        <v>1</v>
      </c>
      <c r="CV153" s="79">
        <f t="shared" si="32"/>
        <v>3</v>
      </c>
      <c r="CW153" s="56">
        <f t="shared" si="33"/>
        <v>3</v>
      </c>
      <c r="CX153" s="87" t="s">
        <v>1311</v>
      </c>
      <c r="CY153" s="140" t="s">
        <v>271</v>
      </c>
      <c r="CZ153" s="78"/>
      <c r="DA153" s="78" t="s">
        <v>1312</v>
      </c>
      <c r="DB153" s="78" t="s">
        <v>1313</v>
      </c>
      <c r="DC153" s="56">
        <v>0</v>
      </c>
      <c r="DD153" s="78" t="s">
        <v>1199</v>
      </c>
      <c r="DE153" s="78" t="s">
        <v>270</v>
      </c>
      <c r="DF153" s="78" t="s">
        <v>276</v>
      </c>
      <c r="DG153" s="78" t="s">
        <v>276</v>
      </c>
      <c r="DH153" s="78" t="s">
        <v>276</v>
      </c>
      <c r="DI153" s="78" t="s">
        <v>276</v>
      </c>
      <c r="DJ153" s="78" t="s">
        <v>276</v>
      </c>
      <c r="DK153" s="78" t="s">
        <v>276</v>
      </c>
      <c r="DL153" s="78" t="s">
        <v>276</v>
      </c>
      <c r="DM153" s="78" t="s">
        <v>270</v>
      </c>
      <c r="DN153" s="78" t="s">
        <v>270</v>
      </c>
      <c r="DO153" s="78" t="s">
        <v>270</v>
      </c>
      <c r="DP153" s="78" t="s">
        <v>270</v>
      </c>
      <c r="DQ153" s="78">
        <v>0</v>
      </c>
      <c r="DR153" s="56"/>
      <c r="DS153" s="56"/>
      <c r="DT153" s="56"/>
      <c r="DU153" s="44" t="s">
        <v>636</v>
      </c>
      <c r="DV153" s="44" t="s">
        <v>294</v>
      </c>
      <c r="DW153" s="44" t="s">
        <v>602</v>
      </c>
      <c r="DX153" s="77" t="s">
        <v>271</v>
      </c>
      <c r="DZ153" s="141"/>
      <c r="EB153" s="85"/>
      <c r="EC153" s="72"/>
      <c r="ED153" s="317"/>
      <c r="EE153" s="71"/>
      <c r="EF153" s="70"/>
      <c r="EG153" s="70"/>
      <c r="EH153" s="70"/>
      <c r="EI153" s="70"/>
      <c r="EJ153" s="70"/>
      <c r="EK153" s="70"/>
      <c r="EL153" s="70"/>
      <c r="EM153" s="70"/>
      <c r="EN153" s="69"/>
      <c r="EO153" s="69"/>
      <c r="EP153" s="69"/>
      <c r="EQ153" s="69"/>
      <c r="ER153" s="69"/>
      <c r="ES153" s="69"/>
      <c r="ET153" s="69"/>
      <c r="EU153" s="69"/>
      <c r="EV153" s="307" t="s">
        <v>1</v>
      </c>
      <c r="EW153" s="68"/>
    </row>
    <row r="154" spans="1:153" s="44" customFormat="1" ht="22.5" customHeight="1" x14ac:dyDescent="0.35">
      <c r="A154" s="44" t="s">
        <v>366</v>
      </c>
      <c r="B154" s="42" t="s">
        <v>1314</v>
      </c>
      <c r="C154" s="44" t="s">
        <v>1315</v>
      </c>
      <c r="E154" s="44" t="s">
        <v>1316</v>
      </c>
      <c r="F154" s="44" t="s">
        <v>269</v>
      </c>
      <c r="G154" s="44">
        <v>-37.840941000000001</v>
      </c>
      <c r="H154" s="44">
        <v>146.26617100000001</v>
      </c>
      <c r="I154" s="44" t="s">
        <v>278</v>
      </c>
      <c r="J154" s="44" t="s">
        <v>278</v>
      </c>
      <c r="K154" s="82" t="s">
        <v>264</v>
      </c>
      <c r="L154" s="82" t="s">
        <v>265</v>
      </c>
      <c r="M154" s="44" t="s">
        <v>1317</v>
      </c>
      <c r="N154" s="78" t="s">
        <v>267</v>
      </c>
      <c r="O154" s="78"/>
      <c r="P154" s="78"/>
      <c r="Q154" s="78" t="s">
        <v>268</v>
      </c>
      <c r="R154" s="78"/>
      <c r="S154" s="96"/>
      <c r="T154" s="96"/>
      <c r="U154" s="78"/>
      <c r="V154" s="96"/>
      <c r="W154" s="96"/>
      <c r="X154" s="96"/>
      <c r="Y154" s="78"/>
      <c r="Z154" s="56">
        <f t="shared" si="24"/>
        <v>1</v>
      </c>
      <c r="AA154" s="94"/>
      <c r="AB154" s="94"/>
      <c r="AC154" s="56"/>
      <c r="AD154" s="56"/>
      <c r="AE154" s="56"/>
      <c r="AF154" s="56"/>
      <c r="AG154" s="56">
        <v>2</v>
      </c>
      <c r="AH154" s="89"/>
      <c r="AI154">
        <v>1</v>
      </c>
      <c r="AJ154">
        <v>1</v>
      </c>
      <c r="AK154">
        <v>4</v>
      </c>
      <c r="AL154">
        <v>5</v>
      </c>
      <c r="AM154">
        <f t="shared" si="29"/>
        <v>5</v>
      </c>
      <c r="AN154" s="57" cm="1">
        <f t="array" ref="AN154">IF(OR(AJ154="0",AM154="0"),"",INDEX('[3]Oil Matrix'!$D$6:$H$10,'Master All_TRR_TS'!AM154,'Master All_TRR_TS'!AJ154))</f>
        <v>3</v>
      </c>
      <c r="AO154">
        <f t="shared" si="25"/>
        <v>5</v>
      </c>
      <c r="AP154"/>
      <c r="AQ154" s="93"/>
      <c r="AR154" s="56">
        <f>MAX(Risk_Assessment6[[#This Row],[2) Oil Leak Condition]:[3b) Oil/water separator and shut off valve]])</f>
        <v>5</v>
      </c>
      <c r="AS154" s="44" t="s">
        <v>269</v>
      </c>
      <c r="AT154" s="82"/>
      <c r="AU154" s="82"/>
      <c r="AV154" s="82"/>
      <c r="AW154" s="82"/>
      <c r="AX154" s="82"/>
      <c r="AY154" s="82"/>
      <c r="AZ154" s="81"/>
      <c r="BA154" s="82"/>
      <c r="BB154" s="82"/>
      <c r="BC154" s="82"/>
      <c r="BD154" s="82"/>
      <c r="BE154" s="81"/>
      <c r="BF154" s="81" t="s">
        <v>270</v>
      </c>
      <c r="BG154" s="82"/>
      <c r="BH154" s="82"/>
      <c r="BI154" s="82"/>
      <c r="BJ154" s="82"/>
      <c r="BK154" s="82"/>
      <c r="BL154" s="82"/>
      <c r="BM154" s="56" cm="1">
        <f t="array" ref="BM154">MAX(IF(ISBLANK(AS154:BL154),"",VLOOKUP(AS154:BL154,'[3]Impact Factor'!B:D,2,FALSE)))</f>
        <v>2</v>
      </c>
      <c r="BN154" s="56" cm="1">
        <f t="array" ref="BN154">MAX(IF(ISBLANK(AS154:BL154),"",VLOOKUP(AS154:BL154,'[3]Impact Factor'!B:D,3,FALSE)))</f>
        <v>2</v>
      </c>
      <c r="BO154" s="56"/>
      <c r="BP154" s="56"/>
      <c r="BQ154" s="56"/>
      <c r="BR154" s="56"/>
      <c r="BS154" s="80"/>
      <c r="BT154" s="56" cm="1">
        <f t="array" ref="BT154">IF(SUM(BM154:BS154)=0,"N/A",_xlfn.IFS(AND((SUM(BM154:BN154)&gt;0),(SUM(BO154:BS154)&gt;0)),ROUND((($BM$3*MAX(BM154:BN154))+($BO$3*MAX(BO154:BS154))),0),AND(OR(BM154:BN154=0,ISERROR(BM154:BN154)),(SUM(BO154:BS154)&gt;0)), MAX(BO154:BS154),AND((SUM(BO154:BS154)=0),(SUM(BM154:BN154)&gt;0)),MAX(BM154:BN154)))</f>
        <v>2</v>
      </c>
      <c r="BU154" s="56" t="str" cm="1">
        <f t="array" ref="BU154">IF(OR(AR154="N/A", BT154="N/A"), "", INDEX([3]Methodology!$D$3:$H$7,'Master All_TRR_TS'!AR95,'Master All_TRR_TS'!BT95))</f>
        <v>B</v>
      </c>
      <c r="BV154" s="56" t="s">
        <v>271</v>
      </c>
      <c r="BW154" s="56" t="str">
        <f t="shared" si="26"/>
        <v>No</v>
      </c>
      <c r="BX154" s="56"/>
      <c r="BY154" s="56"/>
      <c r="BZ154" s="56" t="e">
        <f>IF(COUNT(AR154,BT154)=2,(IF(AND(AR154&gt;=3,#REF!&gt;=3),"Y","")),"")</f>
        <v>#REF!</v>
      </c>
      <c r="CA154" s="56"/>
      <c r="CB154" s="56" t="str">
        <f>IF(Risk_Assessment6[[#This Row],[Stockpiles]]="Spoil / Waste", "Y", "")</f>
        <v/>
      </c>
      <c r="CC154" s="56" t="str">
        <f>IF(Risk_Assessment6[[#This Row],[Off-site Drainage Discharge (Y/N)]]="Yes", "Y", "")</f>
        <v/>
      </c>
      <c r="CD154" s="56"/>
      <c r="CE154" s="56"/>
      <c r="CF154" s="56"/>
      <c r="CG154" s="56"/>
      <c r="CH154" s="56"/>
      <c r="CI154" s="56"/>
      <c r="CJ154" s="56"/>
      <c r="CK154" s="56"/>
      <c r="CL154" s="56"/>
      <c r="CM154" s="56"/>
      <c r="CN154" s="105">
        <v>1</v>
      </c>
      <c r="CO154" s="105">
        <v>5</v>
      </c>
      <c r="CP154" s="105">
        <v>2</v>
      </c>
      <c r="CQ154" s="104">
        <v>2</v>
      </c>
      <c r="CR154" s="57">
        <f t="shared" si="31"/>
        <v>5</v>
      </c>
      <c r="CS154" s="56">
        <f t="shared" si="30"/>
        <v>5</v>
      </c>
      <c r="CT154" s="56">
        <v>5</v>
      </c>
      <c r="CU154" s="56">
        <v>2</v>
      </c>
      <c r="CV154" s="79">
        <f t="shared" si="32"/>
        <v>3.5</v>
      </c>
      <c r="CW154" s="56">
        <f t="shared" si="33"/>
        <v>4</v>
      </c>
      <c r="CX154" s="78" t="s">
        <v>1091</v>
      </c>
      <c r="CY154" s="56" t="s">
        <v>404</v>
      </c>
      <c r="CZ154" s="78" t="s">
        <v>1318</v>
      </c>
      <c r="DA154" s="78" t="s">
        <v>1319</v>
      </c>
      <c r="DB154" s="78" t="s">
        <v>1320</v>
      </c>
      <c r="DC154" s="56">
        <v>0</v>
      </c>
      <c r="DD154" s="78" t="s">
        <v>1193</v>
      </c>
      <c r="DE154" s="78" t="s">
        <v>270</v>
      </c>
      <c r="DF154" s="78" t="s">
        <v>276</v>
      </c>
      <c r="DG154" s="78" t="s">
        <v>276</v>
      </c>
      <c r="DH154" s="78" t="s">
        <v>276</v>
      </c>
      <c r="DI154" s="78" t="s">
        <v>276</v>
      </c>
      <c r="DJ154" s="78" t="s">
        <v>276</v>
      </c>
      <c r="DK154" s="78" t="s">
        <v>276</v>
      </c>
      <c r="DL154" s="78" t="s">
        <v>276</v>
      </c>
      <c r="DM154" s="78" t="s">
        <v>270</v>
      </c>
      <c r="DN154" s="78" t="s">
        <v>270</v>
      </c>
      <c r="DO154" s="78" t="s">
        <v>270</v>
      </c>
      <c r="DP154" s="78" t="s">
        <v>270</v>
      </c>
      <c r="DQ154" s="78">
        <v>0</v>
      </c>
      <c r="DR154" s="56"/>
      <c r="DS154" s="56"/>
      <c r="DT154" s="56"/>
      <c r="DU154" s="44" t="s">
        <v>636</v>
      </c>
      <c r="DV154" s="44" t="s">
        <v>294</v>
      </c>
      <c r="DW154" s="44" t="s">
        <v>602</v>
      </c>
      <c r="DX154" s="77" t="s">
        <v>404</v>
      </c>
      <c r="DZ154" s="141"/>
      <c r="EB154" s="85"/>
      <c r="EC154" s="72"/>
      <c r="ED154" s="317"/>
      <c r="EE154" s="71"/>
      <c r="EF154" s="70"/>
      <c r="EG154" s="70"/>
      <c r="EH154" s="70"/>
      <c r="EI154" s="70"/>
      <c r="EJ154" s="70"/>
      <c r="EK154" s="70"/>
      <c r="EL154" s="70"/>
      <c r="EM154" s="70"/>
      <c r="EN154" s="69"/>
      <c r="EO154" s="69"/>
      <c r="EP154" s="69"/>
      <c r="EQ154" s="69"/>
      <c r="ER154" s="69"/>
      <c r="ES154" s="69"/>
      <c r="ET154" s="69"/>
      <c r="EU154" s="69"/>
      <c r="EV154" s="307" t="s">
        <v>1</v>
      </c>
      <c r="EW154" s="68"/>
    </row>
    <row r="155" spans="1:153" s="44" customFormat="1" ht="145" x14ac:dyDescent="0.35">
      <c r="A155" s="44" t="s">
        <v>291</v>
      </c>
      <c r="B155" s="44" t="s">
        <v>1321</v>
      </c>
      <c r="C155" s="44" t="s">
        <v>1322</v>
      </c>
      <c r="D155" s="44" t="s">
        <v>424</v>
      </c>
      <c r="E155" s="44" t="s">
        <v>1323</v>
      </c>
      <c r="F155" s="44" t="s">
        <v>1324</v>
      </c>
      <c r="G155" s="44">
        <v>-36.742443999999999</v>
      </c>
      <c r="H155" s="44">
        <v>147.16650000000001</v>
      </c>
      <c r="I155" s="44" t="s">
        <v>278</v>
      </c>
      <c r="J155" s="44" t="s">
        <v>278</v>
      </c>
      <c r="K155" s="44" t="s">
        <v>1325</v>
      </c>
      <c r="L155" s="44" t="s">
        <v>265</v>
      </c>
      <c r="M155" s="78">
        <v>44014</v>
      </c>
      <c r="N155" s="78" t="s">
        <v>285</v>
      </c>
      <c r="O155" s="78">
        <v>44014</v>
      </c>
      <c r="P155" s="78" t="s">
        <v>415</v>
      </c>
      <c r="Q155" s="78" t="s">
        <v>270</v>
      </c>
      <c r="R155" s="78" t="s">
        <v>270</v>
      </c>
      <c r="S155" s="96"/>
      <c r="T155" s="96"/>
      <c r="U155" s="78"/>
      <c r="V155" s="96"/>
      <c r="W155" s="96"/>
      <c r="X155" s="96" t="s">
        <v>1326</v>
      </c>
      <c r="Y155" s="78"/>
      <c r="Z155" s="56">
        <f t="shared" si="24"/>
        <v>3</v>
      </c>
      <c r="AA155" s="94">
        <v>16</v>
      </c>
      <c r="AB155" s="94"/>
      <c r="AC155" s="56"/>
      <c r="AD155" s="56"/>
      <c r="AE155" s="56"/>
      <c r="AF155" s="117" t="s">
        <v>302</v>
      </c>
      <c r="AG155" s="56">
        <v>5</v>
      </c>
      <c r="AH155" s="89"/>
      <c r="AI155" t="s">
        <v>351</v>
      </c>
      <c r="AJ155">
        <v>5</v>
      </c>
      <c r="AK155">
        <v>1</v>
      </c>
      <c r="AL155">
        <v>1</v>
      </c>
      <c r="AM155">
        <f t="shared" si="29"/>
        <v>1</v>
      </c>
      <c r="AN155" s="57" cm="1">
        <f t="array" ref="AN155">IF(OR(AJ155="0",AM155="0"),"",INDEX('[3]Oil Matrix'!$D$6:$H$10,'Master All_TRR_TS'!AM155,'Master All_TRR_TS'!AJ155))</f>
        <v>3</v>
      </c>
      <c r="AO155">
        <f t="shared" si="25"/>
        <v>3</v>
      </c>
      <c r="AP155"/>
      <c r="AQ155" s="93" t="s">
        <v>303</v>
      </c>
      <c r="AR155" s="56">
        <f>MAX(Risk_Assessment6[[#This Row],[2) Oil Leak Condition]:[3b) Oil/water separator and shut off valve]])</f>
        <v>5</v>
      </c>
      <c r="AS155" s="44" t="s">
        <v>304</v>
      </c>
      <c r="AT155" s="44" t="s">
        <v>305</v>
      </c>
      <c r="AU155" s="44" t="s">
        <v>270</v>
      </c>
      <c r="AV155" s="44" t="s">
        <v>444</v>
      </c>
      <c r="AW155" s="44" t="s">
        <v>269</v>
      </c>
      <c r="AX155" s="82" t="s">
        <v>288</v>
      </c>
      <c r="AZ155" s="81" t="s">
        <v>308</v>
      </c>
      <c r="BE155" s="81"/>
      <c r="BF155" s="81" t="s">
        <v>276</v>
      </c>
      <c r="BM155" s="56" cm="1">
        <f t="array" ref="BM155">MAX(IF(ISBLANK(AS155:BL155),"",VLOOKUP(AS155:BL155,'[3]Impact Factor'!B:D,2,FALSE)))</f>
        <v>4</v>
      </c>
      <c r="BN155" s="56" cm="1">
        <f t="array" ref="BN155">MAX(IF(ISBLANK(AS155:BL155),"",VLOOKUP(AS155:BL155,'[3]Impact Factor'!B:D,3,FALSE)))</f>
        <v>4</v>
      </c>
      <c r="BO155" s="56">
        <v>3</v>
      </c>
      <c r="BP155" s="56"/>
      <c r="BQ155" s="56"/>
      <c r="BR155" s="56"/>
      <c r="BS155" s="80">
        <v>2</v>
      </c>
      <c r="BT155" s="56" cm="1">
        <f t="array" ref="BT155">IF(SUM(BM155:BS155)=0,"N/A",_xlfn.IFS(AND((SUM(BM155:BN155)&gt;0),(SUM(BO155:BS155)&gt;0)),ROUND((($BM$3*MAX(BM155:BN155))+($BO$3*MAX(BO155:BS155))),0),AND(OR(BM155:BN155=0,ISERROR(BM155:BN155)),(SUM(BO155:BS155)&gt;0)), MAX(BO155:BS155),AND((SUM(BO155:BS155)=0),(SUM(BM155:BN155)&gt;0)),MAX(BM155:BN155)))</f>
        <v>4</v>
      </c>
      <c r="BU155" s="56" t="str" cm="1">
        <f t="array" ref="BU155">IF(OR(AR155="N/A", BT155="N/A"), "", INDEX([3]Methodology!$D$3:$H$7,'Master All_TRR_TS'!AR152,'Master All_TRR_TS'!BT152))</f>
        <v>C</v>
      </c>
      <c r="BV155" s="56" t="s">
        <v>404</v>
      </c>
      <c r="BW155" s="56" t="str">
        <f t="shared" si="26"/>
        <v>Yes</v>
      </c>
      <c r="BX155" s="56"/>
      <c r="BY155" s="56"/>
      <c r="BZ155" s="56" t="e">
        <f>IF(COUNT(AR155,BT155)=2,(IF(AND(AR155&gt;=3,#REF!&gt;=3),"Y","")),"")</f>
        <v>#REF!</v>
      </c>
      <c r="CA155" s="56"/>
      <c r="CB155" s="56" t="str">
        <f>IF(Risk_Assessment6[[#This Row],[Stockpiles]]="Spoil / Waste", "Y", "")</f>
        <v>Y</v>
      </c>
      <c r="CC155" s="56" t="str">
        <f>IF(Risk_Assessment6[[#This Row],[Off-site Drainage Discharge (Y/N)]]="Yes", "Y", "")</f>
        <v/>
      </c>
      <c r="CD155" s="56"/>
      <c r="CE155" s="56"/>
      <c r="CF155" s="56"/>
      <c r="CG155" s="56"/>
      <c r="CH155" s="56"/>
      <c r="CI155" s="56"/>
      <c r="CJ155" s="56"/>
      <c r="CK155" s="56"/>
      <c r="CL155" s="56" t="s">
        <v>1326</v>
      </c>
      <c r="CM155" s="56"/>
      <c r="CN155" s="105">
        <v>5</v>
      </c>
      <c r="CO155" s="105">
        <v>3</v>
      </c>
      <c r="CP155" s="105">
        <v>2</v>
      </c>
      <c r="CQ155" s="104">
        <v>1</v>
      </c>
      <c r="CR155" s="57">
        <f t="shared" si="31"/>
        <v>3</v>
      </c>
      <c r="CS155" s="56">
        <f t="shared" si="30"/>
        <v>3</v>
      </c>
      <c r="CT155" s="56">
        <v>2</v>
      </c>
      <c r="CU155" s="56">
        <v>2</v>
      </c>
      <c r="CV155" s="79">
        <f t="shared" si="32"/>
        <v>2</v>
      </c>
      <c r="CW155" s="56">
        <f t="shared" si="33"/>
        <v>2</v>
      </c>
      <c r="CX155" s="87" t="s">
        <v>1231</v>
      </c>
      <c r="CY155" s="56" t="s">
        <v>404</v>
      </c>
      <c r="CZ155" s="78"/>
      <c r="DA155" s="78" t="s">
        <v>1327</v>
      </c>
      <c r="DB155" s="78" t="s">
        <v>1328</v>
      </c>
      <c r="DC155" s="56">
        <v>0</v>
      </c>
      <c r="DD155" s="78" t="s">
        <v>1199</v>
      </c>
      <c r="DE155" s="78" t="s">
        <v>276</v>
      </c>
      <c r="DF155" s="78" t="s">
        <v>276</v>
      </c>
      <c r="DG155" s="78" t="s">
        <v>276</v>
      </c>
      <c r="DH155" s="78" t="s">
        <v>276</v>
      </c>
      <c r="DI155" s="78" t="s">
        <v>276</v>
      </c>
      <c r="DJ155" s="78" t="s">
        <v>276</v>
      </c>
      <c r="DK155" s="78" t="s">
        <v>276</v>
      </c>
      <c r="DL155" s="78" t="s">
        <v>276</v>
      </c>
      <c r="DM155" s="78" t="s">
        <v>270</v>
      </c>
      <c r="DN155" s="78" t="s">
        <v>270</v>
      </c>
      <c r="DO155" s="78" t="s">
        <v>270</v>
      </c>
      <c r="DP155" s="78" t="s">
        <v>270</v>
      </c>
      <c r="DQ155" s="78">
        <v>0</v>
      </c>
      <c r="DR155" s="56"/>
      <c r="DS155" s="56"/>
      <c r="DT155" s="56"/>
      <c r="DU155" s="44" t="s">
        <v>636</v>
      </c>
      <c r="DV155" s="44" t="s">
        <v>294</v>
      </c>
      <c r="DW155" s="44" t="s">
        <v>602</v>
      </c>
      <c r="DX155" s="77" t="s">
        <v>271</v>
      </c>
      <c r="DY155" s="103" t="s">
        <v>313</v>
      </c>
      <c r="DZ155" s="86" t="s">
        <v>1329</v>
      </c>
      <c r="EA155" s="74" t="s">
        <v>567</v>
      </c>
      <c r="EB155" s="73" t="s">
        <v>1330</v>
      </c>
      <c r="EC155" s="109" t="s">
        <v>1331</v>
      </c>
      <c r="ED155" s="320" t="s">
        <v>1332</v>
      </c>
      <c r="EE155" s="71"/>
      <c r="EF155" s="307" t="s">
        <v>1</v>
      </c>
      <c r="EG155" s="307" t="s">
        <v>1</v>
      </c>
      <c r="EH155" s="99" t="s">
        <v>410</v>
      </c>
      <c r="EI155" s="70"/>
      <c r="EJ155" s="307" t="s">
        <v>1</v>
      </c>
      <c r="EK155" s="70"/>
      <c r="EL155" s="70"/>
      <c r="EM155" s="70"/>
      <c r="EN155" s="69"/>
      <c r="EO155" s="69"/>
      <c r="EP155" s="69"/>
      <c r="EQ155" s="69"/>
      <c r="ER155" s="69"/>
      <c r="ES155" s="113"/>
      <c r="ET155" s="69"/>
      <c r="EU155" s="69"/>
      <c r="EV155" s="307" t="s">
        <v>1</v>
      </c>
      <c r="EW155" s="68"/>
    </row>
    <row r="156" spans="1:153" s="44" customFormat="1" x14ac:dyDescent="0.35">
      <c r="A156" s="44" t="s">
        <v>374</v>
      </c>
      <c r="B156" s="44" t="s">
        <v>1333</v>
      </c>
      <c r="C156" s="44" t="s">
        <v>1334</v>
      </c>
      <c r="D156" s="44" t="s">
        <v>424</v>
      </c>
      <c r="E156" s="44" t="s">
        <v>1335</v>
      </c>
      <c r="F156" s="44" t="s">
        <v>1336</v>
      </c>
      <c r="G156" s="44">
        <v>-36.746555999999998</v>
      </c>
      <c r="H156" s="44">
        <v>147.16936100000001</v>
      </c>
      <c r="I156" s="44" t="s">
        <v>278</v>
      </c>
      <c r="J156" s="44" t="s">
        <v>278</v>
      </c>
      <c r="K156" s="44" t="s">
        <v>297</v>
      </c>
      <c r="L156" s="44" t="s">
        <v>265</v>
      </c>
      <c r="M156" s="44" t="s">
        <v>284</v>
      </c>
      <c r="N156" s="78" t="s">
        <v>285</v>
      </c>
      <c r="O156" s="78">
        <v>44014</v>
      </c>
      <c r="P156" s="78" t="s">
        <v>415</v>
      </c>
      <c r="Q156" s="78" t="s">
        <v>270</v>
      </c>
      <c r="R156" s="78"/>
      <c r="S156" s="96"/>
      <c r="T156" s="96"/>
      <c r="U156" s="78"/>
      <c r="V156" s="96"/>
      <c r="W156" s="96"/>
      <c r="X156" s="96"/>
      <c r="Y156" s="78"/>
      <c r="Z156" s="56">
        <f t="shared" si="24"/>
        <v>2</v>
      </c>
      <c r="AA156" s="94">
        <v>4</v>
      </c>
      <c r="AB156" s="94"/>
      <c r="AC156" s="56"/>
      <c r="AD156" s="56"/>
      <c r="AE156" s="56"/>
      <c r="AF156" s="56"/>
      <c r="AG156" s="56">
        <v>4</v>
      </c>
      <c r="AH156" s="56"/>
      <c r="AI156">
        <v>2</v>
      </c>
      <c r="AJ156">
        <v>5</v>
      </c>
      <c r="AK156">
        <v>1</v>
      </c>
      <c r="AL156">
        <v>2</v>
      </c>
      <c r="AM156">
        <f t="shared" si="29"/>
        <v>2</v>
      </c>
      <c r="AN156" s="57" cm="1">
        <f t="array" ref="AN156">IF(OR(AJ156="0",AM156="0"),"",INDEX('[3]Oil Matrix'!$D$6:$H$10,'Master All_TRR_TS'!AM156,'Master All_TRR_TS'!AJ156))</f>
        <v>4</v>
      </c>
      <c r="AO156">
        <f t="shared" si="25"/>
        <v>4</v>
      </c>
      <c r="AP156"/>
      <c r="AQ156" s="56" t="s">
        <v>427</v>
      </c>
      <c r="AR156" s="56">
        <f>MAX(Risk_Assessment6[[#This Row],[2) Oil Leak Condition]:[3b) Oil/water separator and shut off valve]])</f>
        <v>5</v>
      </c>
      <c r="AS156" s="44" t="s">
        <v>304</v>
      </c>
      <c r="AT156" s="44" t="s">
        <v>305</v>
      </c>
      <c r="AU156" s="44" t="s">
        <v>270</v>
      </c>
      <c r="AV156" s="44" t="s">
        <v>269</v>
      </c>
      <c r="AW156" s="44" t="s">
        <v>269</v>
      </c>
      <c r="AX156" s="82" t="s">
        <v>288</v>
      </c>
      <c r="AZ156" s="81" t="s">
        <v>269</v>
      </c>
      <c r="BE156" s="81"/>
      <c r="BF156" s="81" t="s">
        <v>276</v>
      </c>
      <c r="BM156" s="56" cm="1">
        <f t="array" ref="BM156">MAX(IF(ISBLANK(AS156:BL156),"",VLOOKUP(AS156:BL156,'[3]Impact Factor'!B:D,2,FALSE)))</f>
        <v>3</v>
      </c>
      <c r="BN156" s="56" cm="1">
        <f t="array" ref="BN156">MAX(IF(ISBLANK(AS156:BL156),"",VLOOKUP(AS156:BL156,'[3]Impact Factor'!B:D,3,FALSE)))</f>
        <v>2</v>
      </c>
      <c r="BO156" s="56">
        <v>4</v>
      </c>
      <c r="BP156" s="56"/>
      <c r="BQ156" s="56"/>
      <c r="BR156" s="56"/>
      <c r="BS156" s="80">
        <v>1</v>
      </c>
      <c r="BT156" s="56" cm="1">
        <f t="array" ref="BT156">IF(SUM(BM156:BS156)=0,"N/A",_xlfn.IFS(AND((SUM(BM156:BN156)&gt;0),(SUM(BO156:BS156)&gt;0)),ROUND((($BM$3*MAX(BM156:BN156))+($BO$3*MAX(BO156:BS156))),0),AND(OR(BM156:BN156=0,ISERROR(BM156:BN156)),(SUM(BO156:BS156)&gt;0)), MAX(BO156:BS156),AND((SUM(BO156:BS156)=0),(SUM(BM156:BN156)&gt;0)),MAX(BM156:BN156)))</f>
        <v>3</v>
      </c>
      <c r="BU156" s="56" t="str" cm="1">
        <f t="array" ref="BU156">IF(OR(AR156="N/A", BT156="N/A"), "", INDEX([3]Methodology!$D$3:$H$7,'Master All_TRR_TS'!AR10,'Master All_TRR_TS'!BT10))</f>
        <v>B</v>
      </c>
      <c r="BV156" s="56" t="s">
        <v>271</v>
      </c>
      <c r="BW156" s="56" t="str">
        <f t="shared" si="26"/>
        <v>Yes</v>
      </c>
      <c r="BX156" s="56"/>
      <c r="BY156" s="56"/>
      <c r="BZ156" s="56" t="e">
        <f>IF(COUNT(AR156,BT156)=2,(IF(AND(AR156&gt;=3,#REF!&gt;=3),"Y","")),"")</f>
        <v>#REF!</v>
      </c>
      <c r="CA156" s="56"/>
      <c r="CB156" s="56" t="str">
        <f>IF(Risk_Assessment6[[#This Row],[Stockpiles]]="Spoil / Waste", "Y", "")</f>
        <v/>
      </c>
      <c r="CC156" s="56" t="str">
        <f>IF(Risk_Assessment6[[#This Row],[Off-site Drainage Discharge (Y/N)]]="Yes", "Y", "")</f>
        <v/>
      </c>
      <c r="CD156" s="56"/>
      <c r="CE156" s="56"/>
      <c r="CF156" s="56"/>
      <c r="CG156" s="56"/>
      <c r="CH156" s="56"/>
      <c r="CI156" s="56"/>
      <c r="CJ156" s="56"/>
      <c r="CK156" s="56"/>
      <c r="CL156" s="56"/>
      <c r="CM156" s="56"/>
      <c r="CN156" s="105">
        <v>2</v>
      </c>
      <c r="CO156" s="105">
        <v>4</v>
      </c>
      <c r="CP156" s="105">
        <v>3</v>
      </c>
      <c r="CQ156" s="104">
        <v>3</v>
      </c>
      <c r="CR156" s="57">
        <f t="shared" si="31"/>
        <v>4</v>
      </c>
      <c r="CS156" s="56">
        <f t="shared" si="30"/>
        <v>4</v>
      </c>
      <c r="CT156" s="56">
        <v>5</v>
      </c>
      <c r="CU156" s="56">
        <v>2</v>
      </c>
      <c r="CV156" s="79">
        <f t="shared" si="32"/>
        <v>3.5</v>
      </c>
      <c r="CW156" s="56">
        <f t="shared" si="33"/>
        <v>4</v>
      </c>
      <c r="CX156" s="87" t="s">
        <v>1075</v>
      </c>
      <c r="CY156" s="56" t="s">
        <v>404</v>
      </c>
      <c r="CZ156" s="78"/>
      <c r="DA156" s="78" t="s">
        <v>1337</v>
      </c>
      <c r="DB156" s="78" t="s">
        <v>1338</v>
      </c>
      <c r="DC156" s="56">
        <v>0</v>
      </c>
      <c r="DD156" s="78" t="s">
        <v>1193</v>
      </c>
      <c r="DE156" s="78" t="s">
        <v>276</v>
      </c>
      <c r="DF156" s="78" t="s">
        <v>276</v>
      </c>
      <c r="DG156" s="78" t="s">
        <v>276</v>
      </c>
      <c r="DH156" s="78" t="s">
        <v>276</v>
      </c>
      <c r="DI156" s="78" t="s">
        <v>276</v>
      </c>
      <c r="DJ156" s="78" t="s">
        <v>276</v>
      </c>
      <c r="DK156" s="78" t="s">
        <v>276</v>
      </c>
      <c r="DL156" s="78" t="s">
        <v>276</v>
      </c>
      <c r="DM156" s="78" t="s">
        <v>270</v>
      </c>
      <c r="DN156" s="78" t="s">
        <v>270</v>
      </c>
      <c r="DO156" s="78" t="s">
        <v>270</v>
      </c>
      <c r="DP156" s="78" t="s">
        <v>270</v>
      </c>
      <c r="DQ156" s="78">
        <v>0</v>
      </c>
      <c r="DR156" s="56"/>
      <c r="DS156" s="56"/>
      <c r="DT156" s="56"/>
      <c r="DU156" s="44" t="s">
        <v>636</v>
      </c>
      <c r="DV156" s="44" t="s">
        <v>294</v>
      </c>
      <c r="DW156" s="44" t="s">
        <v>602</v>
      </c>
      <c r="DX156" s="77" t="s">
        <v>1002</v>
      </c>
      <c r="DZ156" s="141"/>
      <c r="EB156" s="85"/>
      <c r="EC156" s="72"/>
      <c r="ED156" s="317"/>
      <c r="EE156" s="71"/>
      <c r="EF156" s="70"/>
      <c r="EG156" s="70"/>
      <c r="EH156" s="70"/>
      <c r="EI156" s="70"/>
      <c r="EJ156" s="70"/>
      <c r="EK156" s="70"/>
      <c r="EL156" s="70"/>
      <c r="EM156" s="70"/>
      <c r="EN156" s="69"/>
      <c r="EO156" s="69"/>
      <c r="EP156" s="69"/>
      <c r="EQ156" s="69"/>
      <c r="ER156" s="69"/>
      <c r="ES156" s="69"/>
      <c r="ET156" s="69"/>
      <c r="EU156" s="69"/>
      <c r="EV156" s="307" t="s">
        <v>1</v>
      </c>
      <c r="EW156" s="68"/>
    </row>
    <row r="157" spans="1:153" s="44" customFormat="1" x14ac:dyDescent="0.35">
      <c r="A157" s="44" t="s">
        <v>275</v>
      </c>
      <c r="B157" s="44" t="s">
        <v>1339</v>
      </c>
      <c r="C157" s="42" t="s">
        <v>1340</v>
      </c>
      <c r="D157" s="42"/>
      <c r="E157" s="44" t="s">
        <v>1341</v>
      </c>
      <c r="F157" s="44" t="s">
        <v>269</v>
      </c>
      <c r="G157" s="44">
        <v>-37.789707</v>
      </c>
      <c r="H157" s="44">
        <v>144.681423</v>
      </c>
      <c r="I157" s="44" t="s">
        <v>278</v>
      </c>
      <c r="J157" s="44" t="s">
        <v>278</v>
      </c>
      <c r="K157" s="44" t="s">
        <v>278</v>
      </c>
      <c r="L157" s="44" t="s">
        <v>278</v>
      </c>
      <c r="M157" s="44" t="s">
        <v>284</v>
      </c>
      <c r="N157" s="78" t="s">
        <v>285</v>
      </c>
      <c r="O157" s="78">
        <v>44208</v>
      </c>
      <c r="P157" s="78" t="s">
        <v>286</v>
      </c>
      <c r="Q157" s="78" t="s">
        <v>270</v>
      </c>
      <c r="R157" s="78"/>
      <c r="S157" s="96"/>
      <c r="T157" s="96"/>
      <c r="U157" s="78"/>
      <c r="V157" s="96"/>
      <c r="W157" s="96"/>
      <c r="X157" s="96"/>
      <c r="Y157" s="78"/>
      <c r="Z157" s="56">
        <f t="shared" si="24"/>
        <v>2</v>
      </c>
      <c r="AA157" s="94"/>
      <c r="AB157" s="94"/>
      <c r="AC157" s="56"/>
      <c r="AD157" s="56"/>
      <c r="AE157" s="56"/>
      <c r="AF157" s="56"/>
      <c r="AG157" s="56">
        <v>2</v>
      </c>
      <c r="AH157" s="56"/>
      <c r="AI157">
        <v>1</v>
      </c>
      <c r="AJ157">
        <v>1</v>
      </c>
      <c r="AK157">
        <v>4</v>
      </c>
      <c r="AL157">
        <v>5</v>
      </c>
      <c r="AM157">
        <f t="shared" si="29"/>
        <v>5</v>
      </c>
      <c r="AN157" s="57" cm="1">
        <f t="array" ref="AN157">IF(OR(AJ157="0",AM157="0"),"",INDEX('[3]Oil Matrix'!$D$6:$H$10,'Master All_TRR_TS'!AM157,'Master All_TRR_TS'!AJ157))</f>
        <v>3</v>
      </c>
      <c r="AO157">
        <f t="shared" si="25"/>
        <v>3</v>
      </c>
      <c r="AP157"/>
      <c r="AQ157" s="56" t="s">
        <v>287</v>
      </c>
      <c r="AR157" s="56">
        <f>MAX(Risk_Assessment6[[#This Row],[2) Oil Leak Condition]:[3b) Oil/water separator and shut off valve]])</f>
        <v>5</v>
      </c>
      <c r="AS157" s="44" t="s">
        <v>269</v>
      </c>
      <c r="AT157" s="44" t="s">
        <v>269</v>
      </c>
      <c r="AU157" s="44" t="s">
        <v>270</v>
      </c>
      <c r="AV157" s="44" t="s">
        <v>269</v>
      </c>
      <c r="AW157" s="44" t="s">
        <v>269</v>
      </c>
      <c r="AX157" s="82" t="s">
        <v>269</v>
      </c>
      <c r="AY157" s="44" t="s">
        <v>269</v>
      </c>
      <c r="AZ157" s="81" t="s">
        <v>269</v>
      </c>
      <c r="BE157" s="81"/>
      <c r="BF157" s="81" t="s">
        <v>276</v>
      </c>
      <c r="BM157" s="56" cm="1">
        <f t="array" ref="BM157">MAX(IF(ISBLANK(AS157:BL157),"",VLOOKUP(AS157:BL157,'[3]Impact Factor'!B:D,2,FALSE)))</f>
        <v>2</v>
      </c>
      <c r="BN157" s="56" cm="1">
        <f t="array" ref="BN157">MAX(IF(ISBLANK(AS157:BL157),"",VLOOKUP(AS157:BL157,'[3]Impact Factor'!B:D,3,FALSE)))</f>
        <v>2</v>
      </c>
      <c r="BO157" s="56">
        <v>4</v>
      </c>
      <c r="BP157" s="56"/>
      <c r="BQ157" s="56"/>
      <c r="BR157" s="56"/>
      <c r="BS157" s="80">
        <v>1</v>
      </c>
      <c r="BT157" s="56" cm="1">
        <f t="array" ref="BT157">IF(SUM(BM157:BS157)=0,"N/A",_xlfn.IFS(AND((SUM(BM157:BN157)&gt;0),(SUM(BO157:BS157)&gt;0)),ROUND((($BM$3*MAX(BM157:BN157))+($BO$3*MAX(BO157:BS157))),0),AND(OR(BM157:BN157=0,ISERROR(BM157:BN157)),(SUM(BO157:BS157)&gt;0)), MAX(BO157:BS157),AND((SUM(BO157:BS157)=0),(SUM(BM157:BN157)&gt;0)),MAX(BM157:BN157)))</f>
        <v>2</v>
      </c>
      <c r="BU157" s="56" t="str" cm="1">
        <f t="array" ref="BU157">IF(OR(AR157="N/A", BT157="N/A"), "", INDEX([3]Methodology!$D$3:$H$7,'Master All_TRR_TS'!AR104,'Master All_TRR_TS'!BT104))</f>
        <v>B</v>
      </c>
      <c r="BV157" s="56" t="s">
        <v>352</v>
      </c>
      <c r="BW157" s="56" t="str">
        <f t="shared" si="26"/>
        <v>No</v>
      </c>
      <c r="BX157" s="56"/>
      <c r="BY157" s="56"/>
      <c r="BZ157" s="56" t="e">
        <f>IF(COUNT(AR157,BT157)=2,(IF(AND(AR157&gt;=3,#REF!&gt;=3),"Y","")),"")</f>
        <v>#REF!</v>
      </c>
      <c r="CA157" s="56"/>
      <c r="CB157" s="56" t="str">
        <f>IF(Risk_Assessment6[[#This Row],[Stockpiles]]="Spoil / Waste", "Y", "")</f>
        <v/>
      </c>
      <c r="CC157" s="56" t="str">
        <f>IF(Risk_Assessment6[[#This Row],[Off-site Drainage Discharge (Y/N)]]="Yes", "Y", "")</f>
        <v/>
      </c>
      <c r="CD157" s="56"/>
      <c r="CE157" s="56"/>
      <c r="CF157" s="56"/>
      <c r="CG157" s="56"/>
      <c r="CH157" s="56"/>
      <c r="CI157" s="56"/>
      <c r="CJ157" s="56"/>
      <c r="CK157" s="56"/>
      <c r="CL157" s="56"/>
      <c r="CM157" s="56"/>
      <c r="CN157" s="105">
        <v>4</v>
      </c>
      <c r="CO157" s="105">
        <v>3</v>
      </c>
      <c r="CP157" s="105">
        <v>3</v>
      </c>
      <c r="CQ157" s="104">
        <v>2</v>
      </c>
      <c r="CR157" s="57">
        <f t="shared" si="31"/>
        <v>3</v>
      </c>
      <c r="CS157" s="56">
        <f t="shared" si="30"/>
        <v>3</v>
      </c>
      <c r="CT157" s="56">
        <v>5</v>
      </c>
      <c r="CU157" s="56">
        <v>2</v>
      </c>
      <c r="CV157" s="79">
        <f t="shared" si="32"/>
        <v>3.5</v>
      </c>
      <c r="CW157" s="56">
        <f t="shared" si="33"/>
        <v>4</v>
      </c>
      <c r="CX157" s="87" t="s">
        <v>1075</v>
      </c>
      <c r="CY157" s="140" t="s">
        <v>271</v>
      </c>
      <c r="CZ157" s="78"/>
      <c r="DA157" s="78" t="s">
        <v>1342</v>
      </c>
      <c r="DB157" s="78" t="s">
        <v>1328</v>
      </c>
      <c r="DC157" s="56">
        <v>0</v>
      </c>
      <c r="DD157" s="78" t="s">
        <v>1199</v>
      </c>
      <c r="DE157" s="78" t="s">
        <v>276</v>
      </c>
      <c r="DF157" s="78" t="s">
        <v>276</v>
      </c>
      <c r="DG157" s="78" t="s">
        <v>276</v>
      </c>
      <c r="DH157" s="78" t="s">
        <v>276</v>
      </c>
      <c r="DI157" s="78" t="s">
        <v>276</v>
      </c>
      <c r="DJ157" s="78" t="s">
        <v>276</v>
      </c>
      <c r="DK157" s="78" t="s">
        <v>276</v>
      </c>
      <c r="DL157" s="78" t="s">
        <v>276</v>
      </c>
      <c r="DM157" s="78" t="s">
        <v>270</v>
      </c>
      <c r="DN157" s="78" t="s">
        <v>270</v>
      </c>
      <c r="DO157" s="78" t="s">
        <v>270</v>
      </c>
      <c r="DP157" s="78" t="s">
        <v>270</v>
      </c>
      <c r="DQ157" s="78">
        <v>0</v>
      </c>
      <c r="DR157" s="56"/>
      <c r="DS157" s="56"/>
      <c r="DT157" s="56"/>
      <c r="DU157" s="44" t="s">
        <v>636</v>
      </c>
      <c r="DV157" s="44" t="s">
        <v>294</v>
      </c>
      <c r="DW157" s="44" t="s">
        <v>602</v>
      </c>
      <c r="DX157" s="77" t="s">
        <v>1002</v>
      </c>
      <c r="DZ157" s="141"/>
      <c r="EB157" s="85"/>
      <c r="EC157" s="72"/>
      <c r="ED157" s="317"/>
      <c r="EE157" s="71"/>
      <c r="EF157" s="70"/>
      <c r="EG157" s="70"/>
      <c r="EH157" s="70"/>
      <c r="EI157" s="70"/>
      <c r="EJ157" s="70"/>
      <c r="EK157" s="70"/>
      <c r="EL157" s="70"/>
      <c r="EM157" s="70"/>
      <c r="EN157" s="69"/>
      <c r="EO157" s="69"/>
      <c r="EP157" s="69"/>
      <c r="EQ157" s="69"/>
      <c r="ER157" s="69"/>
      <c r="ES157" s="69"/>
      <c r="ET157" s="69"/>
      <c r="EU157" s="69"/>
      <c r="EV157" s="307" t="s">
        <v>1</v>
      </c>
      <c r="EW157" s="68"/>
    </row>
    <row r="158" spans="1:153" s="44" customFormat="1" x14ac:dyDescent="0.35">
      <c r="A158" s="44" t="s">
        <v>374</v>
      </c>
      <c r="B158" s="42" t="s">
        <v>1343</v>
      </c>
      <c r="C158" s="44" t="s">
        <v>1344</v>
      </c>
      <c r="D158" s="44" t="s">
        <v>294</v>
      </c>
      <c r="E158" s="44" t="s">
        <v>1345</v>
      </c>
      <c r="F158" s="44" t="s">
        <v>1346</v>
      </c>
      <c r="G158" s="44">
        <v>-37.833778000000002</v>
      </c>
      <c r="H158" s="44">
        <v>145.34994399999999</v>
      </c>
      <c r="I158" s="44" t="s">
        <v>278</v>
      </c>
      <c r="J158" s="44" t="s">
        <v>278</v>
      </c>
      <c r="K158" s="44" t="s">
        <v>297</v>
      </c>
      <c r="L158" s="44" t="s">
        <v>265</v>
      </c>
      <c r="M158" s="44" t="s">
        <v>284</v>
      </c>
      <c r="N158" s="78" t="s">
        <v>285</v>
      </c>
      <c r="O158" s="78">
        <v>43987</v>
      </c>
      <c r="P158" s="78" t="s">
        <v>298</v>
      </c>
      <c r="Q158" s="78" t="s">
        <v>270</v>
      </c>
      <c r="R158" s="78"/>
      <c r="S158" s="96"/>
      <c r="T158" s="96"/>
      <c r="U158" s="78"/>
      <c r="V158" s="96"/>
      <c r="W158" s="96"/>
      <c r="X158" s="96"/>
      <c r="Y158" s="78"/>
      <c r="Z158" s="56">
        <f t="shared" si="24"/>
        <v>2</v>
      </c>
      <c r="AA158" s="94">
        <v>8</v>
      </c>
      <c r="AB158" s="94"/>
      <c r="AC158" s="56"/>
      <c r="AD158" s="56"/>
      <c r="AE158" s="56"/>
      <c r="AF158" s="56"/>
      <c r="AG158" s="56">
        <v>2</v>
      </c>
      <c r="AH158" s="56"/>
      <c r="AI158">
        <v>1</v>
      </c>
      <c r="AJ158">
        <v>1</v>
      </c>
      <c r="AK158">
        <v>1</v>
      </c>
      <c r="AL158">
        <v>2</v>
      </c>
      <c r="AM158">
        <f t="shared" si="29"/>
        <v>2</v>
      </c>
      <c r="AN158" s="57" cm="1">
        <f t="array" ref="AN158">IF(OR(AJ158="0",AM158="0"),"",INDEX('[3]Oil Matrix'!$D$6:$H$10,'Master All_TRR_TS'!AM158,'Master All_TRR_TS'!AJ158))</f>
        <v>1</v>
      </c>
      <c r="AO158">
        <f t="shared" ref="AO158:AO189" si="34">CS158</f>
        <v>1</v>
      </c>
      <c r="AP158"/>
      <c r="AQ158" s="56" t="s">
        <v>427</v>
      </c>
      <c r="AR158" s="56">
        <f>MAX(Risk_Assessment6[[#This Row],[2) Oil Leak Condition]:[3b) Oil/water separator and shut off valve]])</f>
        <v>2</v>
      </c>
      <c r="AS158" s="44" t="s">
        <v>304</v>
      </c>
      <c r="AT158" s="44" t="s">
        <v>305</v>
      </c>
      <c r="AU158" s="44" t="s">
        <v>270</v>
      </c>
      <c r="AV158" s="44" t="s">
        <v>269</v>
      </c>
      <c r="AW158" s="44" t="s">
        <v>306</v>
      </c>
      <c r="AX158" s="82" t="s">
        <v>269</v>
      </c>
      <c r="AZ158" s="81" t="s">
        <v>269</v>
      </c>
      <c r="BE158" s="81"/>
      <c r="BF158" s="81" t="s">
        <v>276</v>
      </c>
      <c r="BM158" s="56" cm="1">
        <f t="array" ref="BM158">MAX(IF(ISBLANK(AS158:BL158),"",VLOOKUP(AS158:BL158,'[3]Impact Factor'!B:D,2,FALSE)))</f>
        <v>4</v>
      </c>
      <c r="BN158" s="56" cm="1">
        <f t="array" ref="BN158">MAX(IF(ISBLANK(AS158:BL158),"",VLOOKUP(AS158:BL158,'[3]Impact Factor'!B:D,3,FALSE)))</f>
        <v>4</v>
      </c>
      <c r="BO158" s="56">
        <v>4</v>
      </c>
      <c r="BP158" s="56"/>
      <c r="BQ158" s="56"/>
      <c r="BR158" s="56"/>
      <c r="BS158" s="80">
        <v>4</v>
      </c>
      <c r="BT158" s="56" cm="1">
        <f t="array" ref="BT158">IF(SUM(BM158:BS158)=0,"N/A",_xlfn.IFS(AND((SUM(BM158:BN158)&gt;0),(SUM(BO158:BS158)&gt;0)),ROUND((($BM$3*MAX(BM158:BN158))+($BO$3*MAX(BO158:BS158))),0),AND(OR(BM158:BN158=0,ISERROR(BM158:BN158)),(SUM(BO158:BS158)&gt;0)), MAX(BO158:BS158),AND((SUM(BO158:BS158)=0),(SUM(BM158:BN158)&gt;0)),MAX(BM158:BN158)))</f>
        <v>4</v>
      </c>
      <c r="BU158" s="56" t="str" cm="1">
        <f t="array" ref="BU158">IF(OR(AR158="N/A", BT158="N/A"), "", INDEX([3]Methodology!$D$3:$H$7,'Master All_TRR_TS'!AR9,'Master All_TRR_TS'!BT9))</f>
        <v>B</v>
      </c>
      <c r="BV158" s="56" t="s">
        <v>404</v>
      </c>
      <c r="BW158" s="56" t="str">
        <f t="shared" ref="BW158:BW189" si="35">IF(AND(AR158&gt;2,BT158&gt;2),"Yes", "No")</f>
        <v>No</v>
      </c>
      <c r="BX158" s="56"/>
      <c r="BY158" s="56"/>
      <c r="BZ158" s="56" t="e">
        <f>IF(COUNT(AR158,BT158)=2,(IF(AND(AR158&gt;=3,#REF!&gt;=3),"Y","")),"")</f>
        <v>#REF!</v>
      </c>
      <c r="CA158" s="56"/>
      <c r="CB158" s="56" t="str">
        <f>IF(Risk_Assessment6[[#This Row],[Stockpiles]]="Spoil / Waste", "Y", "")</f>
        <v/>
      </c>
      <c r="CC158" s="56" t="str">
        <f>IF(Risk_Assessment6[[#This Row],[Off-site Drainage Discharge (Y/N)]]="Yes", "Y", "")</f>
        <v/>
      </c>
      <c r="CD158" s="56"/>
      <c r="CE158" s="56"/>
      <c r="CF158" s="56"/>
      <c r="CG158" s="56" t="s">
        <v>270</v>
      </c>
      <c r="CH158" s="56" t="s">
        <v>600</v>
      </c>
      <c r="CI158" s="56"/>
      <c r="CJ158" s="56"/>
      <c r="CK158" s="56"/>
      <c r="CL158" s="56"/>
      <c r="CM158" s="56"/>
      <c r="CN158" s="105">
        <v>4</v>
      </c>
      <c r="CO158" s="105">
        <v>1</v>
      </c>
      <c r="CP158" s="105">
        <v>1</v>
      </c>
      <c r="CQ158" s="104">
        <v>2</v>
      </c>
      <c r="CR158" s="57">
        <f t="shared" si="31"/>
        <v>1</v>
      </c>
      <c r="CS158" s="56">
        <f t="shared" si="30"/>
        <v>1</v>
      </c>
      <c r="CT158" s="56">
        <v>5</v>
      </c>
      <c r="CU158" s="56">
        <v>4</v>
      </c>
      <c r="CV158" s="79">
        <f t="shared" si="32"/>
        <v>4.5</v>
      </c>
      <c r="CW158" s="56">
        <f t="shared" si="33"/>
        <v>5</v>
      </c>
      <c r="CX158" s="78" t="s">
        <v>601</v>
      </c>
      <c r="CY158" s="56" t="s">
        <v>404</v>
      </c>
      <c r="CZ158" s="78"/>
      <c r="DA158" s="78" t="s">
        <v>1347</v>
      </c>
      <c r="DB158" s="78" t="s">
        <v>1348</v>
      </c>
      <c r="DC158" s="56">
        <v>0</v>
      </c>
      <c r="DD158" s="78" t="s">
        <v>1199</v>
      </c>
      <c r="DE158" s="78" t="s">
        <v>270</v>
      </c>
      <c r="DF158" s="78" t="s">
        <v>276</v>
      </c>
      <c r="DG158" s="78" t="s">
        <v>276</v>
      </c>
      <c r="DH158" s="78" t="s">
        <v>276</v>
      </c>
      <c r="DI158" s="78" t="s">
        <v>276</v>
      </c>
      <c r="DJ158" s="78" t="s">
        <v>276</v>
      </c>
      <c r="DK158" s="78" t="s">
        <v>276</v>
      </c>
      <c r="DL158" s="78" t="s">
        <v>276</v>
      </c>
      <c r="DM158" s="78" t="s">
        <v>270</v>
      </c>
      <c r="DN158" s="78" t="s">
        <v>270</v>
      </c>
      <c r="DO158" s="78" t="s">
        <v>270</v>
      </c>
      <c r="DP158" s="78" t="s">
        <v>270</v>
      </c>
      <c r="DQ158" s="78">
        <v>0</v>
      </c>
      <c r="DR158" s="56"/>
      <c r="DS158" s="56"/>
      <c r="DT158" s="56"/>
      <c r="DU158" s="44" t="s">
        <v>636</v>
      </c>
      <c r="DV158" s="44" t="s">
        <v>294</v>
      </c>
      <c r="DW158" s="44" t="s">
        <v>602</v>
      </c>
      <c r="DX158" s="77" t="s">
        <v>404</v>
      </c>
      <c r="DZ158" s="141"/>
      <c r="EB158" s="85"/>
      <c r="EC158" s="72"/>
      <c r="ED158" s="317"/>
      <c r="EE158" s="71"/>
      <c r="EF158" s="70"/>
      <c r="EG158" s="70"/>
      <c r="EH158" s="70"/>
      <c r="EI158" s="70"/>
      <c r="EJ158" s="70"/>
      <c r="EK158" s="70"/>
      <c r="EL158" s="70"/>
      <c r="EM158" s="70"/>
      <c r="EN158" s="69"/>
      <c r="EO158" s="69"/>
      <c r="EP158" s="69"/>
      <c r="EQ158" s="69"/>
      <c r="ER158" s="69"/>
      <c r="ES158" s="69"/>
      <c r="ET158" s="69"/>
      <c r="EU158" s="69"/>
      <c r="EV158" s="307" t="s">
        <v>1</v>
      </c>
      <c r="EW158" s="68"/>
    </row>
    <row r="159" spans="1:153" s="44" customFormat="1" x14ac:dyDescent="0.35">
      <c r="A159" s="44" t="s">
        <v>337</v>
      </c>
      <c r="B159" s="44" t="s">
        <v>1349</v>
      </c>
      <c r="C159" s="42" t="s">
        <v>1350</v>
      </c>
      <c r="D159" s="42"/>
      <c r="E159" s="44" t="s">
        <v>1351</v>
      </c>
      <c r="F159" s="44" t="s">
        <v>269</v>
      </c>
      <c r="G159" s="44">
        <v>-36.772779</v>
      </c>
      <c r="H159" s="44">
        <v>147.18390199999999</v>
      </c>
      <c r="I159" s="44" t="s">
        <v>278</v>
      </c>
      <c r="J159" s="44" t="s">
        <v>278</v>
      </c>
      <c r="K159" s="44" t="s">
        <v>264</v>
      </c>
      <c r="L159" s="44" t="s">
        <v>265</v>
      </c>
      <c r="M159" s="44" t="s">
        <v>1352</v>
      </c>
      <c r="N159" s="78" t="s">
        <v>267</v>
      </c>
      <c r="O159" s="78"/>
      <c r="P159" s="78"/>
      <c r="Q159" s="78" t="s">
        <v>268</v>
      </c>
      <c r="R159" s="78"/>
      <c r="S159" s="96"/>
      <c r="T159" s="96"/>
      <c r="U159" s="78"/>
      <c r="V159" s="96"/>
      <c r="W159" s="96"/>
      <c r="X159" s="96"/>
      <c r="Y159" s="78"/>
      <c r="Z159" s="56">
        <f t="shared" si="24"/>
        <v>1</v>
      </c>
      <c r="AA159" s="94"/>
      <c r="AB159" s="94"/>
      <c r="AC159" s="56"/>
      <c r="AD159" s="56"/>
      <c r="AE159" s="56"/>
      <c r="AF159" s="56"/>
      <c r="AG159" s="56">
        <v>2</v>
      </c>
      <c r="AH159" s="56"/>
      <c r="AI159">
        <v>3</v>
      </c>
      <c r="AJ159">
        <v>1</v>
      </c>
      <c r="AK159">
        <v>4</v>
      </c>
      <c r="AL159">
        <v>5</v>
      </c>
      <c r="AM159">
        <f t="shared" si="29"/>
        <v>5</v>
      </c>
      <c r="AN159" s="57" cm="1">
        <f t="array" ref="AN159">IF(OR(AJ159="0",AM159="0"),"",INDEX('[3]Oil Matrix'!$D$6:$H$10,'Master All_TRR_TS'!AM159,'Master All_TRR_TS'!AJ159))</f>
        <v>3</v>
      </c>
      <c r="AO159">
        <f t="shared" si="34"/>
        <v>1</v>
      </c>
      <c r="AP159"/>
      <c r="AQ159" s="56"/>
      <c r="AR159" s="56">
        <f>MAX(Risk_Assessment6[[#This Row],[2) Oil Leak Condition]:[3b) Oil/water separator and shut off valve]])</f>
        <v>5</v>
      </c>
      <c r="AS159" s="44" t="s">
        <v>269</v>
      </c>
      <c r="AX159" s="82"/>
      <c r="AZ159" s="81"/>
      <c r="BE159" s="81"/>
      <c r="BF159" s="81" t="s">
        <v>270</v>
      </c>
      <c r="BM159" s="56" cm="1">
        <f t="array" ref="BM159">MAX(IF(ISBLANK(AS159:BL159),"",VLOOKUP(AS159:BL159,'[3]Impact Factor'!B:D,2,FALSE)))</f>
        <v>2</v>
      </c>
      <c r="BN159" s="56" cm="1">
        <f t="array" ref="BN159">MAX(IF(ISBLANK(AS159:BL159),"",VLOOKUP(AS159:BL159,'[3]Impact Factor'!B:D,3,FALSE)))</f>
        <v>2</v>
      </c>
      <c r="BO159" s="56"/>
      <c r="BP159" s="56"/>
      <c r="BQ159" s="56"/>
      <c r="BR159" s="56"/>
      <c r="BS159" s="80"/>
      <c r="BT159" s="56" cm="1">
        <f t="array" ref="BT159">IF(SUM(BM159:BS159)=0,"N/A",_xlfn.IFS(AND((SUM(BM159:BN159)&gt;0),(SUM(BO159:BS159)&gt;0)),ROUND((($BM$3*MAX(BM159:BN159))+($BO$3*MAX(BO159:BS159))),0),AND(OR(BM159:BN159=0,ISERROR(BM159:BN159)),(SUM(BO159:BS159)&gt;0)), MAX(BO159:BS159),AND((SUM(BO159:BS159)=0),(SUM(BM159:BN159)&gt;0)),MAX(BM159:BN159)))</f>
        <v>2</v>
      </c>
      <c r="BU159" s="56" t="str" cm="1">
        <f t="array" ref="BU159">IF(OR(AR159="N/A", BT159="N/A"), "", INDEX([3]Methodology!$D$3:$H$7,'Master All_TRR_TS'!AR164,'Master All_TRR_TS'!BT164))</f>
        <v>C</v>
      </c>
      <c r="BV159" s="56" t="s">
        <v>271</v>
      </c>
      <c r="BW159" s="56" t="str">
        <f t="shared" si="35"/>
        <v>No</v>
      </c>
      <c r="BX159" s="56"/>
      <c r="BY159" s="56"/>
      <c r="BZ159" s="56" t="e">
        <f>IF(COUNT(AR159,BT159)=2,(IF(AND(AR159&gt;=3,#REF!&gt;=3),"Y","")),"")</f>
        <v>#REF!</v>
      </c>
      <c r="CA159" s="56"/>
      <c r="CB159" s="56" t="str">
        <f>IF(Risk_Assessment6[[#This Row],[Stockpiles]]="Spoil / Waste", "Y", "")</f>
        <v/>
      </c>
      <c r="CC159" s="56" t="str">
        <f>IF(Risk_Assessment6[[#This Row],[Off-site Drainage Discharge (Y/N)]]="Yes", "Y", "")</f>
        <v/>
      </c>
      <c r="CD159" s="56"/>
      <c r="CE159" s="56"/>
      <c r="CF159" s="56"/>
      <c r="CG159" s="56" t="s">
        <v>270</v>
      </c>
      <c r="CH159" s="56" t="s">
        <v>600</v>
      </c>
      <c r="CI159" s="56"/>
      <c r="CJ159" s="56"/>
      <c r="CK159" s="56"/>
      <c r="CL159" s="56"/>
      <c r="CM159" s="56"/>
      <c r="CN159" s="105">
        <v>4</v>
      </c>
      <c r="CO159" s="105">
        <v>1</v>
      </c>
      <c r="CP159" s="105">
        <v>1</v>
      </c>
      <c r="CQ159" s="104">
        <v>1</v>
      </c>
      <c r="CR159" s="57">
        <f t="shared" si="31"/>
        <v>1</v>
      </c>
      <c r="CS159" s="56">
        <f t="shared" si="30"/>
        <v>1</v>
      </c>
      <c r="CT159" s="56">
        <v>2</v>
      </c>
      <c r="CU159" s="56">
        <v>2</v>
      </c>
      <c r="CV159" s="79">
        <f t="shared" si="32"/>
        <v>2</v>
      </c>
      <c r="CW159" s="56">
        <f t="shared" si="33"/>
        <v>2</v>
      </c>
      <c r="CX159" s="87" t="s">
        <v>289</v>
      </c>
      <c r="CY159" s="140" t="s">
        <v>271</v>
      </c>
      <c r="CZ159" s="78"/>
      <c r="DA159" s="78" t="s">
        <v>1353</v>
      </c>
      <c r="DB159" s="78" t="s">
        <v>1354</v>
      </c>
      <c r="DC159" s="56">
        <v>0</v>
      </c>
      <c r="DD159" s="78" t="s">
        <v>1199</v>
      </c>
      <c r="DE159" s="78" t="s">
        <v>270</v>
      </c>
      <c r="DF159" s="78" t="s">
        <v>270</v>
      </c>
      <c r="DG159" s="78" t="s">
        <v>276</v>
      </c>
      <c r="DH159" s="78" t="s">
        <v>276</v>
      </c>
      <c r="DI159" s="78" t="s">
        <v>276</v>
      </c>
      <c r="DJ159" s="78" t="s">
        <v>276</v>
      </c>
      <c r="DK159" s="78" t="s">
        <v>276</v>
      </c>
      <c r="DL159" s="78" t="s">
        <v>276</v>
      </c>
      <c r="DM159" s="78" t="s">
        <v>270</v>
      </c>
      <c r="DN159" s="78" t="s">
        <v>270</v>
      </c>
      <c r="DO159" s="78" t="s">
        <v>270</v>
      </c>
      <c r="DP159" s="78" t="s">
        <v>270</v>
      </c>
      <c r="DQ159" s="78">
        <v>0</v>
      </c>
      <c r="DR159" s="56"/>
      <c r="DS159" s="56"/>
      <c r="DT159" s="56"/>
      <c r="DU159" s="44" t="s">
        <v>636</v>
      </c>
      <c r="DV159" s="44" t="s">
        <v>294</v>
      </c>
      <c r="DW159" s="44" t="s">
        <v>602</v>
      </c>
      <c r="DX159" s="77" t="s">
        <v>352</v>
      </c>
      <c r="DZ159" s="141"/>
      <c r="EB159" s="85"/>
      <c r="EC159" s="72"/>
      <c r="ED159" s="317"/>
      <c r="EE159" s="71"/>
      <c r="EF159" s="70"/>
      <c r="EG159" s="70"/>
      <c r="EH159" s="70"/>
      <c r="EI159" s="70"/>
      <c r="EJ159" s="70"/>
      <c r="EK159" s="70"/>
      <c r="EL159" s="70"/>
      <c r="EM159" s="70"/>
      <c r="EN159" s="69"/>
      <c r="EO159" s="69"/>
      <c r="EP159" s="69"/>
      <c r="EQ159" s="69"/>
      <c r="ER159" s="69"/>
      <c r="ES159" s="69"/>
      <c r="ET159" s="69"/>
      <c r="EU159" s="69"/>
      <c r="EV159" s="307" t="s">
        <v>1</v>
      </c>
      <c r="EW159" s="68"/>
    </row>
    <row r="160" spans="1:153" s="44" customFormat="1" x14ac:dyDescent="0.35">
      <c r="A160" s="44" t="s">
        <v>337</v>
      </c>
      <c r="B160" s="42" t="s">
        <v>1355</v>
      </c>
      <c r="C160" s="42" t="s">
        <v>1356</v>
      </c>
      <c r="D160" s="42"/>
      <c r="E160" s="44" t="s">
        <v>1357</v>
      </c>
      <c r="F160" s="44" t="s">
        <v>269</v>
      </c>
      <c r="G160" s="44">
        <v>-36.257333000000003</v>
      </c>
      <c r="H160" s="44">
        <v>146.82083299999999</v>
      </c>
      <c r="I160" s="44" t="s">
        <v>278</v>
      </c>
      <c r="J160" s="44" t="s">
        <v>278</v>
      </c>
      <c r="K160" s="44" t="s">
        <v>350</v>
      </c>
      <c r="L160" s="44" t="s">
        <v>265</v>
      </c>
      <c r="M160" s="44" t="s">
        <v>284</v>
      </c>
      <c r="N160" s="78" t="s">
        <v>285</v>
      </c>
      <c r="O160" s="78">
        <v>44015</v>
      </c>
      <c r="P160" s="78" t="s">
        <v>415</v>
      </c>
      <c r="Q160" s="78" t="s">
        <v>270</v>
      </c>
      <c r="R160" s="78"/>
      <c r="S160" s="96"/>
      <c r="T160" s="96"/>
      <c r="U160" s="78"/>
      <c r="V160" s="96"/>
      <c r="W160" s="96"/>
      <c r="X160" s="96"/>
      <c r="Y160" s="78"/>
      <c r="Z160" s="56">
        <f t="shared" si="24"/>
        <v>2</v>
      </c>
      <c r="AA160" s="94"/>
      <c r="AB160" s="94"/>
      <c r="AC160" s="56"/>
      <c r="AD160" s="56"/>
      <c r="AE160" s="56"/>
      <c r="AF160" s="56"/>
      <c r="AG160" s="56">
        <v>2</v>
      </c>
      <c r="AH160" s="56"/>
      <c r="AI160">
        <v>1</v>
      </c>
      <c r="AJ160">
        <v>1</v>
      </c>
      <c r="AK160">
        <v>5</v>
      </c>
      <c r="AL160">
        <v>5</v>
      </c>
      <c r="AM160">
        <f t="shared" si="29"/>
        <v>5</v>
      </c>
      <c r="AN160" s="57" cm="1">
        <f t="array" ref="AN160">IF(OR(AJ160="0",AM160="0"),"",INDEX('[3]Oil Matrix'!$D$6:$H$10,'Master All_TRR_TS'!AM160,'Master All_TRR_TS'!AJ160))</f>
        <v>3</v>
      </c>
      <c r="AO160">
        <f t="shared" si="34"/>
        <v>3</v>
      </c>
      <c r="AP160"/>
      <c r="AQ160" s="56" t="s">
        <v>342</v>
      </c>
      <c r="AR160" s="56">
        <f>MAX(Risk_Assessment6[[#This Row],[2) Oil Leak Condition]:[3b) Oil/water separator and shut off valve]])</f>
        <v>5</v>
      </c>
      <c r="AS160" s="44" t="s">
        <v>269</v>
      </c>
      <c r="AT160" s="44" t="s">
        <v>269</v>
      </c>
      <c r="AU160" s="44" t="s">
        <v>270</v>
      </c>
      <c r="AV160" s="44" t="s">
        <v>269</v>
      </c>
      <c r="AW160" s="44" t="s">
        <v>269</v>
      </c>
      <c r="AX160" s="82" t="s">
        <v>269</v>
      </c>
      <c r="AY160" s="82" t="s">
        <v>269</v>
      </c>
      <c r="AZ160" s="81" t="s">
        <v>269</v>
      </c>
      <c r="BE160" s="81"/>
      <c r="BF160" s="81" t="s">
        <v>276</v>
      </c>
      <c r="BM160" s="56" cm="1">
        <f t="array" ref="BM160">MAX(IF(ISBLANK(AS160:BL160),"",VLOOKUP(AS160:BL160,'[3]Impact Factor'!B:D,2,FALSE)))</f>
        <v>2</v>
      </c>
      <c r="BN160" s="56" cm="1">
        <f t="array" ref="BN160">MAX(IF(ISBLANK(AS160:BL160),"",VLOOKUP(AS160:BL160,'[3]Impact Factor'!B:D,3,FALSE)))</f>
        <v>2</v>
      </c>
      <c r="BO160" s="56">
        <v>1</v>
      </c>
      <c r="BP160" s="56"/>
      <c r="BQ160" s="56"/>
      <c r="BR160" s="56"/>
      <c r="BS160" s="80">
        <v>1</v>
      </c>
      <c r="BT160" s="56" cm="1">
        <f t="array" ref="BT160">IF(SUM(BM160:BS160)=0,"N/A",_xlfn.IFS(AND((SUM(BM160:BN160)&gt;0),(SUM(BO160:BS160)&gt;0)),ROUND((($BM$3*MAX(BM160:BN160))+($BO$3*MAX(BO160:BS160))),0),AND(OR(BM160:BN160=0,ISERROR(BM160:BN160)),(SUM(BO160:BS160)&gt;0)), MAX(BO160:BS160),AND((SUM(BO160:BS160)=0),(SUM(BM160:BN160)&gt;0)),MAX(BM160:BN160)))</f>
        <v>2</v>
      </c>
      <c r="BU160" s="56" t="str" cm="1">
        <f t="array" ref="BU160">IF(OR(AR160="N/A", BT160="N/A"), "", INDEX([3]Methodology!$D$3:$H$7,'Master All_TRR_TS'!AR24,'Master All_TRR_TS'!BT24))</f>
        <v>D</v>
      </c>
      <c r="BV160" s="56" t="s">
        <v>352</v>
      </c>
      <c r="BW160" s="56" t="str">
        <f t="shared" si="35"/>
        <v>No</v>
      </c>
      <c r="BX160" s="56"/>
      <c r="BY160" s="56"/>
      <c r="BZ160" s="56" t="e">
        <f>IF(COUNT(AR160,BT160)=2,(IF(AND(AR160&gt;=3,#REF!&gt;=3),"Y","")),"")</f>
        <v>#REF!</v>
      </c>
      <c r="CA160" s="56"/>
      <c r="CB160" s="56" t="str">
        <f>IF(Risk_Assessment6[[#This Row],[Stockpiles]]="Spoil / Waste", "Y", "")</f>
        <v/>
      </c>
      <c r="CC160" s="56" t="str">
        <f>IF(Risk_Assessment6[[#This Row],[Off-site Drainage Discharge (Y/N)]]="Yes", "Y", "")</f>
        <v/>
      </c>
      <c r="CD160" s="56"/>
      <c r="CE160" s="56"/>
      <c r="CF160" s="56"/>
      <c r="CG160" s="56"/>
      <c r="CH160" s="56"/>
      <c r="CI160" s="56"/>
      <c r="CJ160" s="56"/>
      <c r="CK160" s="56"/>
      <c r="CL160" s="56"/>
      <c r="CM160" s="56"/>
      <c r="CN160" s="105">
        <v>0</v>
      </c>
      <c r="CO160" s="105">
        <v>3</v>
      </c>
      <c r="CP160" s="105">
        <v>3</v>
      </c>
      <c r="CQ160" s="104">
        <v>3</v>
      </c>
      <c r="CR160" s="57">
        <f t="shared" si="31"/>
        <v>3</v>
      </c>
      <c r="CS160" s="56">
        <f t="shared" si="30"/>
        <v>3</v>
      </c>
      <c r="CT160" s="56">
        <v>3</v>
      </c>
      <c r="CU160" s="56">
        <v>1</v>
      </c>
      <c r="CV160" s="79">
        <f t="shared" si="32"/>
        <v>2</v>
      </c>
      <c r="CW160" s="56">
        <f t="shared" si="33"/>
        <v>2</v>
      </c>
      <c r="CX160" s="87" t="s">
        <v>1231</v>
      </c>
      <c r="CY160" s="140" t="s">
        <v>271</v>
      </c>
      <c r="CZ160" s="78" t="s">
        <v>1358</v>
      </c>
      <c r="DA160" s="78">
        <v>0</v>
      </c>
      <c r="DB160" s="78" t="s">
        <v>1359</v>
      </c>
      <c r="DC160" s="56">
        <v>0</v>
      </c>
      <c r="DD160" s="78" t="s">
        <v>1199</v>
      </c>
      <c r="DE160" s="78" t="s">
        <v>270</v>
      </c>
      <c r="DF160" s="78" t="s">
        <v>276</v>
      </c>
      <c r="DG160" s="78" t="s">
        <v>276</v>
      </c>
      <c r="DH160" s="78" t="s">
        <v>276</v>
      </c>
      <c r="DI160" s="78" t="s">
        <v>276</v>
      </c>
      <c r="DJ160" s="78" t="s">
        <v>276</v>
      </c>
      <c r="DK160" s="78" t="s">
        <v>276</v>
      </c>
      <c r="DL160" s="78" t="s">
        <v>276</v>
      </c>
      <c r="DM160" s="78" t="s">
        <v>270</v>
      </c>
      <c r="DN160" s="78" t="s">
        <v>270</v>
      </c>
      <c r="DO160" s="78" t="s">
        <v>270</v>
      </c>
      <c r="DP160" s="78" t="s">
        <v>276</v>
      </c>
      <c r="DQ160" s="78">
        <v>0</v>
      </c>
      <c r="DR160" s="56"/>
      <c r="DS160" s="56"/>
      <c r="DT160" s="56"/>
      <c r="DU160" s="44" t="s">
        <v>636</v>
      </c>
      <c r="DV160" s="44" t="s">
        <v>424</v>
      </c>
      <c r="DW160" s="44" t="s">
        <v>602</v>
      </c>
      <c r="DX160" s="77" t="s">
        <v>271</v>
      </c>
      <c r="DZ160" s="141"/>
      <c r="EB160" s="85"/>
      <c r="EC160" s="72"/>
      <c r="ED160" s="317"/>
      <c r="EE160" s="71"/>
      <c r="EF160" s="70"/>
      <c r="EG160" s="70"/>
      <c r="EH160" s="70"/>
      <c r="EI160" s="70"/>
      <c r="EJ160" s="70"/>
      <c r="EK160" s="70"/>
      <c r="EL160" s="70"/>
      <c r="EM160" s="70"/>
      <c r="EN160" s="69"/>
      <c r="EO160" s="69"/>
      <c r="EP160" s="69"/>
      <c r="EQ160" s="69"/>
      <c r="ER160" s="69"/>
      <c r="ES160" s="69"/>
      <c r="ET160" s="69"/>
      <c r="EU160" s="69"/>
      <c r="EV160" s="307" t="s">
        <v>1</v>
      </c>
      <c r="EW160" s="68"/>
    </row>
    <row r="161" spans="1:153" s="44" customFormat="1" x14ac:dyDescent="0.35">
      <c r="A161" s="44" t="s">
        <v>366</v>
      </c>
      <c r="B161" s="44" t="s">
        <v>1360</v>
      </c>
      <c r="C161" s="44" t="s">
        <v>1361</v>
      </c>
      <c r="E161" s="44" t="s">
        <v>1316</v>
      </c>
      <c r="F161" s="44" t="s">
        <v>269</v>
      </c>
      <c r="G161" s="44">
        <v>-37.845660000000002</v>
      </c>
      <c r="H161" s="44">
        <v>146.24733000000001</v>
      </c>
      <c r="I161" s="44" t="s">
        <v>278</v>
      </c>
      <c r="J161" s="44" t="s">
        <v>278</v>
      </c>
      <c r="K161" s="44" t="s">
        <v>278</v>
      </c>
      <c r="L161" s="44" t="s">
        <v>278</v>
      </c>
      <c r="M161" s="44" t="s">
        <v>1317</v>
      </c>
      <c r="N161" s="78" t="s">
        <v>267</v>
      </c>
      <c r="O161" s="78"/>
      <c r="P161" s="78"/>
      <c r="Q161" s="78" t="s">
        <v>268</v>
      </c>
      <c r="R161" s="78"/>
      <c r="S161" s="96"/>
      <c r="T161" s="96"/>
      <c r="U161" s="78"/>
      <c r="V161" s="96"/>
      <c r="W161" s="96"/>
      <c r="X161" s="96"/>
      <c r="Y161" s="78"/>
      <c r="Z161" s="56">
        <f t="shared" si="24"/>
        <v>1</v>
      </c>
      <c r="AA161" s="94"/>
      <c r="AB161" s="94"/>
      <c r="AC161" s="56"/>
      <c r="AD161" s="56"/>
      <c r="AE161" s="56"/>
      <c r="AF161" s="56"/>
      <c r="AG161" s="56">
        <v>2</v>
      </c>
      <c r="AH161" s="56"/>
      <c r="AI161">
        <v>0</v>
      </c>
      <c r="AJ161">
        <v>3</v>
      </c>
      <c r="AK161">
        <v>4</v>
      </c>
      <c r="AL161">
        <v>5</v>
      </c>
      <c r="AM161">
        <f t="shared" si="29"/>
        <v>5</v>
      </c>
      <c r="AN161" s="57" cm="1">
        <f t="array" ref="AN161">IF(OR(AJ161="0",AM161="0"),"",INDEX('[3]Oil Matrix'!$D$6:$H$10,'Master All_TRR_TS'!AM161,'Master All_TRR_TS'!AJ161))</f>
        <v>4</v>
      </c>
      <c r="AO161">
        <f t="shared" si="34"/>
        <v>3</v>
      </c>
      <c r="AP161"/>
      <c r="AQ161" s="56"/>
      <c r="AR161" s="56">
        <f>MAX(Risk_Assessment6[[#This Row],[2) Oil Leak Condition]:[3b) Oil/water separator and shut off valve]])</f>
        <v>5</v>
      </c>
      <c r="AS161" s="44" t="s">
        <v>269</v>
      </c>
      <c r="AX161" s="82"/>
      <c r="AZ161" s="81"/>
      <c r="BE161" s="81"/>
      <c r="BF161" s="81" t="s">
        <v>270</v>
      </c>
      <c r="BM161" s="56" cm="1">
        <f t="array" ref="BM161">MAX(IF(ISBLANK(AS161:BL161),"",VLOOKUP(AS161:BL161,'[3]Impact Factor'!B:D,2,FALSE)))</f>
        <v>2</v>
      </c>
      <c r="BN161" s="56" cm="1">
        <f t="array" ref="BN161">MAX(IF(ISBLANK(AS161:BL161),"",VLOOKUP(AS161:BL161,'[3]Impact Factor'!B:D,3,FALSE)))</f>
        <v>2</v>
      </c>
      <c r="BO161" s="56"/>
      <c r="BP161" s="56"/>
      <c r="BQ161" s="56"/>
      <c r="BR161" s="56"/>
      <c r="BS161" s="80"/>
      <c r="BT161" s="56" cm="1">
        <f t="array" ref="BT161">IF(SUM(BM161:BS161)=0,"N/A",_xlfn.IFS(AND((SUM(BM161:BN161)&gt;0),(SUM(BO161:BS161)&gt;0)),ROUND((($BM$3*MAX(BM161:BN161))+($BO$3*MAX(BO161:BS161))),0),AND(OR(BM161:BN161=0,ISERROR(BM161:BN161)),(SUM(BO161:BS161)&gt;0)), MAX(BO161:BS161),AND((SUM(BO161:BS161)=0),(SUM(BM161:BN161)&gt;0)),MAX(BM161:BN161)))</f>
        <v>2</v>
      </c>
      <c r="BU161" s="56" t="str" cm="1">
        <f t="array" ref="BU161">IF(OR(AR161="N/A", BT161="N/A"), "", INDEX([3]Methodology!$D$3:$H$7,'Master All_TRR_TS'!AR184,'Master All_TRR_TS'!BT184))</f>
        <v>C</v>
      </c>
      <c r="BV161" s="56" t="s">
        <v>271</v>
      </c>
      <c r="BW161" s="56" t="str">
        <f t="shared" si="35"/>
        <v>No</v>
      </c>
      <c r="BX161" s="56"/>
      <c r="BY161" s="56"/>
      <c r="BZ161" s="56" t="e">
        <f>IF(COUNT(AR161,BT161)=2,(IF(AND(AR161&gt;=3,#REF!&gt;=3),"Y","")),"")</f>
        <v>#REF!</v>
      </c>
      <c r="CA161" s="56"/>
      <c r="CB161" s="56" t="str">
        <f>IF(Risk_Assessment6[[#This Row],[Stockpiles]]="Spoil / Waste", "Y", "")</f>
        <v/>
      </c>
      <c r="CC161" s="56" t="str">
        <f>IF(Risk_Assessment6[[#This Row],[Off-site Drainage Discharge (Y/N)]]="Yes", "Y", "")</f>
        <v/>
      </c>
      <c r="CD161" s="56"/>
      <c r="CE161" s="56"/>
      <c r="CF161" s="56"/>
      <c r="CG161" s="56"/>
      <c r="CH161" s="56"/>
      <c r="CI161" s="56"/>
      <c r="CJ161" s="56"/>
      <c r="CK161" s="56"/>
      <c r="CL161" s="56"/>
      <c r="CM161" s="56"/>
      <c r="CN161" s="105">
        <v>6</v>
      </c>
      <c r="CO161" s="105">
        <v>3</v>
      </c>
      <c r="CP161" s="105">
        <v>3</v>
      </c>
      <c r="CQ161" s="104">
        <v>4</v>
      </c>
      <c r="CR161" s="57">
        <f t="shared" si="31"/>
        <v>3</v>
      </c>
      <c r="CS161" s="56">
        <f t="shared" si="30"/>
        <v>3</v>
      </c>
      <c r="CT161" s="56">
        <v>5</v>
      </c>
      <c r="CU161" s="56">
        <v>2</v>
      </c>
      <c r="CV161" s="79">
        <f t="shared" si="32"/>
        <v>3.5</v>
      </c>
      <c r="CW161" s="56">
        <f t="shared" si="33"/>
        <v>4</v>
      </c>
      <c r="CX161" s="87" t="s">
        <v>1075</v>
      </c>
      <c r="CY161" s="140" t="s">
        <v>1002</v>
      </c>
      <c r="CZ161" s="78"/>
      <c r="DA161" s="78" t="s">
        <v>1362</v>
      </c>
      <c r="DB161" s="78" t="s">
        <v>1363</v>
      </c>
      <c r="DC161" s="56" t="s">
        <v>351</v>
      </c>
      <c r="DD161" s="78" t="s">
        <v>1364</v>
      </c>
      <c r="DE161" s="78" t="s">
        <v>270</v>
      </c>
      <c r="DF161" s="78" t="s">
        <v>276</v>
      </c>
      <c r="DG161" s="78" t="s">
        <v>276</v>
      </c>
      <c r="DH161" s="78" t="s">
        <v>270</v>
      </c>
      <c r="DI161" s="78" t="s">
        <v>276</v>
      </c>
      <c r="DJ161" s="78" t="s">
        <v>276</v>
      </c>
      <c r="DK161" s="78" t="s">
        <v>276</v>
      </c>
      <c r="DL161" s="78" t="s">
        <v>276</v>
      </c>
      <c r="DM161" s="78" t="s">
        <v>270</v>
      </c>
      <c r="DN161" s="78" t="s">
        <v>270</v>
      </c>
      <c r="DO161" s="78" t="s">
        <v>270</v>
      </c>
      <c r="DP161" s="78" t="s">
        <v>276</v>
      </c>
      <c r="DQ161" s="78">
        <v>0</v>
      </c>
      <c r="DR161" s="56"/>
      <c r="DS161" s="56"/>
      <c r="DT161" s="56" t="s">
        <v>1365</v>
      </c>
      <c r="DU161" s="44" t="s">
        <v>636</v>
      </c>
      <c r="DV161" s="44" t="s">
        <v>294</v>
      </c>
      <c r="DW161" s="44" t="s">
        <v>602</v>
      </c>
      <c r="DX161" s="77" t="s">
        <v>278</v>
      </c>
      <c r="DZ161" s="141"/>
      <c r="EB161" s="85"/>
      <c r="EC161" s="72"/>
      <c r="ED161" s="317"/>
      <c r="EE161" s="71"/>
      <c r="EF161" s="70"/>
      <c r="EG161" s="70"/>
      <c r="EH161" s="70"/>
      <c r="EI161" s="70"/>
      <c r="EJ161" s="70"/>
      <c r="EK161" s="70"/>
      <c r="EL161" s="70"/>
      <c r="EM161" s="70"/>
      <c r="EN161" s="69"/>
      <c r="EO161" s="69"/>
      <c r="EP161" s="69"/>
      <c r="EQ161" s="69"/>
      <c r="ER161" s="69"/>
      <c r="ES161" s="69"/>
      <c r="ET161" s="69"/>
      <c r="EU161" s="69"/>
      <c r="EV161" s="307" t="s">
        <v>1</v>
      </c>
      <c r="EW161" s="68"/>
    </row>
    <row r="162" spans="1:153" s="44" customFormat="1" x14ac:dyDescent="0.35">
      <c r="A162" s="44" t="s">
        <v>337</v>
      </c>
      <c r="B162" s="42" t="s">
        <v>1366</v>
      </c>
      <c r="C162" s="42" t="s">
        <v>1367</v>
      </c>
      <c r="D162" s="42"/>
      <c r="E162" s="44" t="s">
        <v>1368</v>
      </c>
      <c r="F162" s="44" t="s">
        <v>1369</v>
      </c>
      <c r="G162" s="44">
        <v>-36.505566000000002</v>
      </c>
      <c r="H162" s="44">
        <v>147.573509</v>
      </c>
      <c r="I162" s="44" t="s">
        <v>278</v>
      </c>
      <c r="J162" s="44" t="s">
        <v>278</v>
      </c>
      <c r="K162" s="44" t="s">
        <v>350</v>
      </c>
      <c r="L162" s="44" t="s">
        <v>265</v>
      </c>
      <c r="M162" s="44" t="s">
        <v>284</v>
      </c>
      <c r="N162" s="78" t="s">
        <v>285</v>
      </c>
      <c r="O162" s="78">
        <v>44015</v>
      </c>
      <c r="P162" s="78" t="s">
        <v>415</v>
      </c>
      <c r="Q162" s="78" t="s">
        <v>270</v>
      </c>
      <c r="R162" s="78"/>
      <c r="S162" s="96"/>
      <c r="T162" s="96"/>
      <c r="U162" s="78"/>
      <c r="V162" s="96"/>
      <c r="W162" s="96"/>
      <c r="X162" s="96"/>
      <c r="Y162" s="78"/>
      <c r="Z162" s="56">
        <f t="shared" si="24"/>
        <v>2</v>
      </c>
      <c r="AA162" s="94"/>
      <c r="AB162" s="94"/>
      <c r="AC162" s="56"/>
      <c r="AD162" s="56"/>
      <c r="AE162" s="56"/>
      <c r="AF162" s="56"/>
      <c r="AG162" s="56">
        <v>2</v>
      </c>
      <c r="AH162" s="56"/>
      <c r="AI162">
        <v>1</v>
      </c>
      <c r="AJ162">
        <v>1</v>
      </c>
      <c r="AK162">
        <v>5</v>
      </c>
      <c r="AL162">
        <v>5</v>
      </c>
      <c r="AM162">
        <f t="shared" si="29"/>
        <v>5</v>
      </c>
      <c r="AN162" s="57" cm="1">
        <f t="array" ref="AN162">IF(OR(AJ162="0",AM162="0"),"",INDEX('[3]Oil Matrix'!$D$6:$H$10,'Master All_TRR_TS'!AM162,'Master All_TRR_TS'!AJ162))</f>
        <v>3</v>
      </c>
      <c r="AO162">
        <f t="shared" si="34"/>
        <v>1</v>
      </c>
      <c r="AP162"/>
      <c r="AQ162" s="56" t="s">
        <v>342</v>
      </c>
      <c r="AR162" s="56">
        <f>MAX(Risk_Assessment6[[#This Row],[2) Oil Leak Condition]:[3b) Oil/water separator and shut off valve]])</f>
        <v>5</v>
      </c>
      <c r="AS162" s="44" t="s">
        <v>269</v>
      </c>
      <c r="AT162" s="44" t="s">
        <v>269</v>
      </c>
      <c r="AU162" s="44" t="s">
        <v>270</v>
      </c>
      <c r="AV162" s="44" t="s">
        <v>269</v>
      </c>
      <c r="AW162" s="44" t="s">
        <v>269</v>
      </c>
      <c r="AX162" s="82" t="s">
        <v>269</v>
      </c>
      <c r="AY162" s="82" t="s">
        <v>269</v>
      </c>
      <c r="AZ162" s="81" t="s">
        <v>269</v>
      </c>
      <c r="BE162" s="81"/>
      <c r="BF162" s="81" t="s">
        <v>276</v>
      </c>
      <c r="BM162" s="56" cm="1">
        <f t="array" ref="BM162">MAX(IF(ISBLANK(AS162:BL162),"",VLOOKUP(AS162:BL162,'[3]Impact Factor'!B:D,2,FALSE)))</f>
        <v>2</v>
      </c>
      <c r="BN162" s="56" cm="1">
        <f t="array" ref="BN162">MAX(IF(ISBLANK(AS162:BL162),"",VLOOKUP(AS162:BL162,'[3]Impact Factor'!B:D,3,FALSE)))</f>
        <v>2</v>
      </c>
      <c r="BO162" s="56">
        <v>1</v>
      </c>
      <c r="BP162" s="56"/>
      <c r="BQ162" s="56"/>
      <c r="BR162" s="56"/>
      <c r="BS162" s="80">
        <v>1</v>
      </c>
      <c r="BT162" s="56" cm="1">
        <f t="array" ref="BT162">IF(SUM(BM162:BS162)=0,"N/A",_xlfn.IFS(AND((SUM(BM162:BN162)&gt;0),(SUM(BO162:BS162)&gt;0)),ROUND((($BM$3*MAX(BM162:BN162))+($BO$3*MAX(BO162:BS162))),0),AND(OR(BM162:BN162=0,ISERROR(BM162:BN162)),(SUM(BO162:BS162)&gt;0)), MAX(BO162:BS162),AND((SUM(BO162:BS162)=0),(SUM(BM162:BN162)&gt;0)),MAX(BM162:BN162)))</f>
        <v>2</v>
      </c>
      <c r="BU162" s="56" t="str" cm="1">
        <f t="array" ref="BU162">IF(OR(AR162="N/A", BT162="N/A"), "", INDEX([3]Methodology!$D$3:$H$7,'Master All_TRR_TS'!AR25,'Master All_TRR_TS'!BT25))</f>
        <v>B</v>
      </c>
      <c r="BV162" s="56" t="s">
        <v>352</v>
      </c>
      <c r="BW162" s="56" t="str">
        <f t="shared" si="35"/>
        <v>No</v>
      </c>
      <c r="BX162" s="56"/>
      <c r="BY162" s="56"/>
      <c r="BZ162" s="56" t="e">
        <f>IF(COUNT(AR162,BT162)=2,(IF(AND(AR162&gt;=3,#REF!&gt;=3),"Y","")),"")</f>
        <v>#REF!</v>
      </c>
      <c r="CA162" s="56"/>
      <c r="CB162" s="56" t="str">
        <f>IF(Risk_Assessment6[[#This Row],[Stockpiles]]="Spoil / Waste", "Y", "")</f>
        <v/>
      </c>
      <c r="CC162" s="56" t="str">
        <f>IF(Risk_Assessment6[[#This Row],[Off-site Drainage Discharge (Y/N)]]="Yes", "Y", "")</f>
        <v/>
      </c>
      <c r="CD162" s="56"/>
      <c r="CE162" s="56"/>
      <c r="CF162" s="56"/>
      <c r="CG162" s="56"/>
      <c r="CH162" s="56"/>
      <c r="CI162" s="56"/>
      <c r="CJ162" s="56"/>
      <c r="CK162" s="56"/>
      <c r="CL162" s="56"/>
      <c r="CM162" s="56"/>
      <c r="CN162" s="105">
        <v>0</v>
      </c>
      <c r="CO162" s="105">
        <v>1</v>
      </c>
      <c r="CP162" s="105">
        <v>1</v>
      </c>
      <c r="CQ162" s="104">
        <v>2</v>
      </c>
      <c r="CR162" s="57">
        <f t="shared" si="31"/>
        <v>1</v>
      </c>
      <c r="CS162" s="56">
        <f t="shared" si="30"/>
        <v>1</v>
      </c>
      <c r="CT162" s="56">
        <v>2</v>
      </c>
      <c r="CU162" s="56">
        <v>1</v>
      </c>
      <c r="CV162" s="79">
        <f t="shared" si="32"/>
        <v>1.5</v>
      </c>
      <c r="CW162" s="56">
        <f t="shared" si="33"/>
        <v>2</v>
      </c>
      <c r="CX162" s="87" t="s">
        <v>289</v>
      </c>
      <c r="CY162" s="140" t="s">
        <v>271</v>
      </c>
      <c r="CZ162" s="78"/>
      <c r="DA162" s="78">
        <v>0</v>
      </c>
      <c r="DB162" s="78" t="s">
        <v>1370</v>
      </c>
      <c r="DC162" s="56">
        <v>0</v>
      </c>
      <c r="DD162" s="78" t="s">
        <v>1199</v>
      </c>
      <c r="DE162" s="78" t="s">
        <v>270</v>
      </c>
      <c r="DF162" s="78" t="s">
        <v>276</v>
      </c>
      <c r="DG162" s="78" t="s">
        <v>276</v>
      </c>
      <c r="DH162" s="78" t="s">
        <v>270</v>
      </c>
      <c r="DI162" s="78" t="s">
        <v>276</v>
      </c>
      <c r="DJ162" s="78" t="s">
        <v>276</v>
      </c>
      <c r="DK162" s="78" t="s">
        <v>276</v>
      </c>
      <c r="DL162" s="78" t="s">
        <v>276</v>
      </c>
      <c r="DM162" s="78" t="s">
        <v>270</v>
      </c>
      <c r="DN162" s="78" t="s">
        <v>270</v>
      </c>
      <c r="DO162" s="78" t="s">
        <v>270</v>
      </c>
      <c r="DP162" s="78" t="s">
        <v>276</v>
      </c>
      <c r="DQ162" s="78">
        <v>0</v>
      </c>
      <c r="DR162" s="56"/>
      <c r="DS162" s="56"/>
      <c r="DT162" s="56"/>
      <c r="DU162" s="44" t="s">
        <v>636</v>
      </c>
      <c r="DV162" s="44" t="s">
        <v>294</v>
      </c>
      <c r="DW162" s="44" t="s">
        <v>602</v>
      </c>
      <c r="DX162" s="77" t="s">
        <v>352</v>
      </c>
      <c r="DZ162" s="141"/>
      <c r="EB162" s="85"/>
      <c r="EC162" s="72"/>
      <c r="ED162" s="317"/>
      <c r="EE162" s="71"/>
      <c r="EF162" s="70"/>
      <c r="EG162" s="70"/>
      <c r="EH162" s="70"/>
      <c r="EI162" s="70"/>
      <c r="EJ162" s="70"/>
      <c r="EK162" s="70"/>
      <c r="EL162" s="70"/>
      <c r="EM162" s="70"/>
      <c r="EN162" s="69"/>
      <c r="EO162" s="69"/>
      <c r="EP162" s="69"/>
      <c r="EQ162" s="69"/>
      <c r="ER162" s="69"/>
      <c r="ES162" s="69"/>
      <c r="ET162" s="69"/>
      <c r="EU162" s="69"/>
      <c r="EV162" s="307" t="s">
        <v>1</v>
      </c>
      <c r="EW162" s="68"/>
    </row>
    <row r="163" spans="1:153" s="44" customFormat="1" x14ac:dyDescent="0.35">
      <c r="A163" s="44" t="s">
        <v>337</v>
      </c>
      <c r="B163" s="42" t="s">
        <v>1371</v>
      </c>
      <c r="C163" s="42" t="s">
        <v>1372</v>
      </c>
      <c r="D163" s="42"/>
      <c r="E163" s="44" t="s">
        <v>1373</v>
      </c>
      <c r="F163" s="44" t="s">
        <v>269</v>
      </c>
      <c r="G163" s="44">
        <v>-37.557250000000003</v>
      </c>
      <c r="H163" s="44">
        <v>144.35994400000001</v>
      </c>
      <c r="I163" s="44" t="s">
        <v>278</v>
      </c>
      <c r="J163" s="44" t="s">
        <v>278</v>
      </c>
      <c r="K163" s="44" t="s">
        <v>350</v>
      </c>
      <c r="L163" s="44" t="s">
        <v>265</v>
      </c>
      <c r="M163" s="44" t="s">
        <v>284</v>
      </c>
      <c r="N163" s="78" t="s">
        <v>285</v>
      </c>
      <c r="O163" s="78">
        <v>44082</v>
      </c>
      <c r="P163" s="78" t="s">
        <v>415</v>
      </c>
      <c r="Q163" s="78" t="s">
        <v>270</v>
      </c>
      <c r="R163" s="78"/>
      <c r="S163" s="96"/>
      <c r="T163" s="96"/>
      <c r="U163" s="78"/>
      <c r="V163" s="96"/>
      <c r="W163" s="96"/>
      <c r="X163" s="96"/>
      <c r="Y163" s="78"/>
      <c r="Z163" s="56">
        <f t="shared" si="24"/>
        <v>2</v>
      </c>
      <c r="AA163" s="94"/>
      <c r="AB163" s="94"/>
      <c r="AC163" s="56"/>
      <c r="AD163" s="56"/>
      <c r="AE163" s="56"/>
      <c r="AF163" s="56"/>
      <c r="AG163" s="56">
        <v>2</v>
      </c>
      <c r="AH163" s="56"/>
      <c r="AI163">
        <v>1</v>
      </c>
      <c r="AJ163">
        <v>1</v>
      </c>
      <c r="AK163">
        <v>5</v>
      </c>
      <c r="AL163">
        <v>5</v>
      </c>
      <c r="AM163">
        <f t="shared" si="29"/>
        <v>5</v>
      </c>
      <c r="AN163" s="57" cm="1">
        <f t="array" ref="AN163">IF(OR(AJ163="0",AM163="0"),"",INDEX('[3]Oil Matrix'!$D$6:$H$10,'Master All_TRR_TS'!AM163,'Master All_TRR_TS'!AJ163))</f>
        <v>3</v>
      </c>
      <c r="AO163">
        <f t="shared" si="34"/>
        <v>1</v>
      </c>
      <c r="AP163"/>
      <c r="AQ163" s="56" t="s">
        <v>342</v>
      </c>
      <c r="AR163" s="56">
        <f>MAX(Risk_Assessment6[[#This Row],[2) Oil Leak Condition]:[3b) Oil/water separator and shut off valve]])</f>
        <v>5</v>
      </c>
      <c r="AS163" s="44" t="s">
        <v>269</v>
      </c>
      <c r="AT163" s="44" t="s">
        <v>269</v>
      </c>
      <c r="AU163" s="44" t="s">
        <v>270</v>
      </c>
      <c r="AV163" s="44" t="s">
        <v>269</v>
      </c>
      <c r="AW163" s="44" t="s">
        <v>269</v>
      </c>
      <c r="AX163" s="82" t="s">
        <v>269</v>
      </c>
      <c r="AY163" s="82" t="s">
        <v>269</v>
      </c>
      <c r="AZ163" s="81" t="s">
        <v>269</v>
      </c>
      <c r="BA163" s="44" t="s">
        <v>309</v>
      </c>
      <c r="BE163" s="81"/>
      <c r="BF163" s="81" t="s">
        <v>276</v>
      </c>
      <c r="BM163" s="56" cm="1">
        <f t="array" ref="BM163">MAX(IF(ISBLANK(AS163:BL163),"",VLOOKUP(AS163:BL163,'[3]Impact Factor'!B:D,2,FALSE)))</f>
        <v>3</v>
      </c>
      <c r="BN163" s="56" cm="1">
        <f t="array" ref="BN163">MAX(IF(ISBLANK(AS163:BL163),"",VLOOKUP(AS163:BL163,'[3]Impact Factor'!B:D,3,FALSE)))</f>
        <v>3</v>
      </c>
      <c r="BO163" s="56">
        <v>5</v>
      </c>
      <c r="BP163" s="56"/>
      <c r="BQ163" s="56"/>
      <c r="BR163" s="56"/>
      <c r="BS163" s="80">
        <v>4</v>
      </c>
      <c r="BT163" s="56" cm="1">
        <f t="array" ref="BT163">IF(SUM(BM163:BS163)=0,"N/A",_xlfn.IFS(AND((SUM(BM163:BN163)&gt;0),(SUM(BO163:BS163)&gt;0)),ROUND((($BM$3*MAX(BM163:BN163))+($BO$3*MAX(BO163:BS163))),0),AND(OR(BM163:BN163=0,ISERROR(BM163:BN163)),(SUM(BO163:BS163)&gt;0)), MAX(BO163:BS163),AND((SUM(BO163:BS163)=0),(SUM(BM163:BN163)&gt;0)),MAX(BM163:BN163)))</f>
        <v>3</v>
      </c>
      <c r="BU163" s="56" t="str" cm="1">
        <f t="array" ref="BU163">IF(OR(AR163="N/A", BT163="N/A"), "", INDEX([3]Methodology!$D$3:$H$7,'Master All_TRR_TS'!AR18,'Master All_TRR_TS'!BT18))</f>
        <v>C</v>
      </c>
      <c r="BV163" s="56" t="s">
        <v>271</v>
      </c>
      <c r="BW163" s="56" t="str">
        <f t="shared" si="35"/>
        <v>Yes</v>
      </c>
      <c r="BX163" s="56"/>
      <c r="BY163" s="56"/>
      <c r="BZ163" s="56" t="e">
        <f>IF(COUNT(AR163,BT163)=2,(IF(AND(AR163&gt;=3,#REF!&gt;=3),"Y","")),"")</f>
        <v>#REF!</v>
      </c>
      <c r="CA163" s="56"/>
      <c r="CB163" s="56" t="str">
        <f>IF(Risk_Assessment6[[#This Row],[Stockpiles]]="Spoil / Waste", "Y", "")</f>
        <v/>
      </c>
      <c r="CC163" s="56" t="str">
        <f>IF(Risk_Assessment6[[#This Row],[Off-site Drainage Discharge (Y/N)]]="Yes", "Y", "")</f>
        <v/>
      </c>
      <c r="CD163" s="56"/>
      <c r="CE163" s="56"/>
      <c r="CF163" s="56"/>
      <c r="CG163" s="56"/>
      <c r="CH163" s="56"/>
      <c r="CI163" s="56"/>
      <c r="CJ163" s="56"/>
      <c r="CK163" s="56"/>
      <c r="CL163" s="56"/>
      <c r="CM163" s="56"/>
      <c r="CN163" s="105">
        <v>3</v>
      </c>
      <c r="CO163" s="105">
        <v>1</v>
      </c>
      <c r="CP163" s="105">
        <v>1</v>
      </c>
      <c r="CQ163" s="104">
        <v>1</v>
      </c>
      <c r="CR163" s="57">
        <f t="shared" si="31"/>
        <v>1</v>
      </c>
      <c r="CS163" s="56">
        <f t="shared" si="30"/>
        <v>1</v>
      </c>
      <c r="CT163" s="56">
        <v>5</v>
      </c>
      <c r="CU163" s="56">
        <v>1</v>
      </c>
      <c r="CV163" s="79">
        <f t="shared" si="32"/>
        <v>3</v>
      </c>
      <c r="CW163" s="56">
        <f t="shared" si="33"/>
        <v>3</v>
      </c>
      <c r="CX163" s="87" t="s">
        <v>323</v>
      </c>
      <c r="CY163" s="140" t="s">
        <v>271</v>
      </c>
      <c r="CZ163" s="78" t="s">
        <v>1285</v>
      </c>
      <c r="DA163" s="78" t="s">
        <v>1374</v>
      </c>
      <c r="DB163" s="78" t="s">
        <v>1375</v>
      </c>
      <c r="DC163" s="56">
        <v>0</v>
      </c>
      <c r="DD163" s="78" t="s">
        <v>1199</v>
      </c>
      <c r="DE163" s="78" t="s">
        <v>270</v>
      </c>
      <c r="DF163" s="78" t="s">
        <v>276</v>
      </c>
      <c r="DG163" s="78" t="s">
        <v>276</v>
      </c>
      <c r="DH163" s="78" t="s">
        <v>276</v>
      </c>
      <c r="DI163" s="78" t="s">
        <v>276</v>
      </c>
      <c r="DJ163" s="78" t="s">
        <v>276</v>
      </c>
      <c r="DK163" s="78" t="s">
        <v>276</v>
      </c>
      <c r="DL163" s="78" t="s">
        <v>276</v>
      </c>
      <c r="DM163" s="78" t="s">
        <v>270</v>
      </c>
      <c r="DN163" s="78" t="s">
        <v>270</v>
      </c>
      <c r="DO163" s="78" t="s">
        <v>270</v>
      </c>
      <c r="DP163" s="78" t="s">
        <v>270</v>
      </c>
      <c r="DQ163" s="78">
        <v>0</v>
      </c>
      <c r="DR163" s="56"/>
      <c r="DS163" s="56"/>
      <c r="DT163" s="56"/>
      <c r="DU163" s="44" t="s">
        <v>636</v>
      </c>
      <c r="DV163" s="44" t="s">
        <v>294</v>
      </c>
      <c r="DW163" s="44" t="s">
        <v>602</v>
      </c>
      <c r="DX163" s="77" t="s">
        <v>271</v>
      </c>
      <c r="DZ163" s="141"/>
      <c r="EB163" s="85"/>
      <c r="EC163" s="72"/>
      <c r="ED163" s="317"/>
      <c r="EE163" s="71"/>
      <c r="EF163" s="70"/>
      <c r="EG163" s="70"/>
      <c r="EH163" s="70"/>
      <c r="EI163" s="70"/>
      <c r="EJ163" s="70"/>
      <c r="EK163" s="70"/>
      <c r="EL163" s="70"/>
      <c r="EM163" s="70"/>
      <c r="EN163" s="69"/>
      <c r="EO163" s="69"/>
      <c r="EP163" s="69"/>
      <c r="EQ163" s="69"/>
      <c r="ER163" s="69"/>
      <c r="ES163" s="69"/>
      <c r="ET163" s="69"/>
      <c r="EU163" s="69"/>
      <c r="EV163" s="307" t="s">
        <v>1</v>
      </c>
      <c r="EW163" s="68"/>
    </row>
    <row r="164" spans="1:153" s="44" customFormat="1" x14ac:dyDescent="0.35">
      <c r="A164" s="44" t="s">
        <v>337</v>
      </c>
      <c r="B164" s="42" t="s">
        <v>1376</v>
      </c>
      <c r="C164" s="42" t="s">
        <v>1377</v>
      </c>
      <c r="D164" s="42"/>
      <c r="E164" s="44" t="s">
        <v>1378</v>
      </c>
      <c r="F164" s="44" t="s">
        <v>1379</v>
      </c>
      <c r="G164" s="44">
        <v>-36.501361000000003</v>
      </c>
      <c r="H164" s="44">
        <v>144.69499999999999</v>
      </c>
      <c r="I164" s="44" t="s">
        <v>278</v>
      </c>
      <c r="J164" s="44" t="s">
        <v>278</v>
      </c>
      <c r="K164" s="44" t="s">
        <v>264</v>
      </c>
      <c r="L164" s="44" t="s">
        <v>265</v>
      </c>
      <c r="M164" s="44" t="s">
        <v>284</v>
      </c>
      <c r="N164" s="78" t="s">
        <v>285</v>
      </c>
      <c r="O164" s="78">
        <v>44025</v>
      </c>
      <c r="P164" s="78" t="s">
        <v>415</v>
      </c>
      <c r="Q164" s="78" t="s">
        <v>270</v>
      </c>
      <c r="R164" s="78"/>
      <c r="S164" s="96"/>
      <c r="T164" s="96"/>
      <c r="U164" s="78"/>
      <c r="V164" s="96"/>
      <c r="W164" s="96"/>
      <c r="X164" s="96"/>
      <c r="Y164" s="78"/>
      <c r="Z164" s="56">
        <f t="shared" si="24"/>
        <v>2</v>
      </c>
      <c r="AA164" s="94"/>
      <c r="AB164" s="94"/>
      <c r="AC164" s="56"/>
      <c r="AD164" s="56"/>
      <c r="AE164" s="56"/>
      <c r="AF164" s="56"/>
      <c r="AG164" s="56">
        <v>2</v>
      </c>
      <c r="AH164" s="56"/>
      <c r="AI164">
        <v>1</v>
      </c>
      <c r="AJ164">
        <v>1</v>
      </c>
      <c r="AK164">
        <v>5</v>
      </c>
      <c r="AL164">
        <v>5</v>
      </c>
      <c r="AM164">
        <f t="shared" si="29"/>
        <v>5</v>
      </c>
      <c r="AN164" s="57" cm="1">
        <f t="array" ref="AN164">IF(OR(AJ164="0",AM164="0"),"",INDEX('[3]Oil Matrix'!$D$6:$H$10,'Master All_TRR_TS'!AM164,'Master All_TRR_TS'!AJ164))</f>
        <v>3</v>
      </c>
      <c r="AO164">
        <f t="shared" si="34"/>
        <v>1</v>
      </c>
      <c r="AP164"/>
      <c r="AQ164" s="56" t="s">
        <v>342</v>
      </c>
      <c r="AR164" s="56">
        <f>MAX(Risk_Assessment6[[#This Row],[2) Oil Leak Condition]:[3b) Oil/water separator and shut off valve]])</f>
        <v>5</v>
      </c>
      <c r="AS164" s="44" t="s">
        <v>269</v>
      </c>
      <c r="AT164" s="44" t="s">
        <v>269</v>
      </c>
      <c r="AU164" s="44" t="s">
        <v>270</v>
      </c>
      <c r="AV164" s="44" t="s">
        <v>269</v>
      </c>
      <c r="AW164" s="44" t="s">
        <v>269</v>
      </c>
      <c r="AX164" s="82" t="s">
        <v>269</v>
      </c>
      <c r="AY164" s="82" t="s">
        <v>269</v>
      </c>
      <c r="AZ164" s="81" t="s">
        <v>269</v>
      </c>
      <c r="BE164" s="81"/>
      <c r="BF164" s="81" t="s">
        <v>276</v>
      </c>
      <c r="BM164" s="56" cm="1">
        <f t="array" ref="BM164">MAX(IF(ISBLANK(AS164:BL164),"",VLOOKUP(AS164:BL164,'[3]Impact Factor'!B:D,2,FALSE)))</f>
        <v>2</v>
      </c>
      <c r="BN164" s="56" cm="1">
        <f t="array" ref="BN164">MAX(IF(ISBLANK(AS164:BL164),"",VLOOKUP(AS164:BL164,'[3]Impact Factor'!B:D,3,FALSE)))</f>
        <v>2</v>
      </c>
      <c r="BO164" s="56">
        <v>1</v>
      </c>
      <c r="BP164" s="56"/>
      <c r="BQ164" s="56"/>
      <c r="BR164" s="56"/>
      <c r="BS164" s="80">
        <v>1</v>
      </c>
      <c r="BT164" s="56" cm="1">
        <f t="array" ref="BT164">IF(SUM(BM164:BS164)=0,"N/A",_xlfn.IFS(AND((SUM(BM164:BN164)&gt;0),(SUM(BO164:BS164)&gt;0)),ROUND((($BM$3*MAX(BM164:BN164))+($BO$3*MAX(BO164:BS164))),0),AND(OR(BM164:BN164=0,ISERROR(BM164:BN164)),(SUM(BO164:BS164)&gt;0)), MAX(BO164:BS164),AND((SUM(BO164:BS164)=0),(SUM(BM164:BN164)&gt;0)),MAX(BM164:BN164)))</f>
        <v>2</v>
      </c>
      <c r="BU164" s="56" t="str" cm="1">
        <f t="array" ref="BU164">IF(OR(AR164="N/A", BT164="N/A"), "", INDEX([3]Methodology!$D$3:$H$7,'Master All_TRR_TS'!AR17,'Master All_TRR_TS'!BT17))</f>
        <v>B</v>
      </c>
      <c r="BV164" s="56" t="s">
        <v>352</v>
      </c>
      <c r="BW164" s="56" t="str">
        <f t="shared" si="35"/>
        <v>No</v>
      </c>
      <c r="BX164" s="56"/>
      <c r="BY164" s="56"/>
      <c r="BZ164" s="56" t="e">
        <f>IF(COUNT(AR164,BT164)=2,(IF(AND(AR164&gt;=3,#REF!&gt;=3),"Y","")),"")</f>
        <v>#REF!</v>
      </c>
      <c r="CA164" s="56"/>
      <c r="CB164" s="56" t="str">
        <f>IF(Risk_Assessment6[[#This Row],[Stockpiles]]="Spoil / Waste", "Y", "")</f>
        <v/>
      </c>
      <c r="CC164" s="56" t="str">
        <f>IF(Risk_Assessment6[[#This Row],[Off-site Drainage Discharge (Y/N)]]="Yes", "Y", "")</f>
        <v/>
      </c>
      <c r="CD164" s="56"/>
      <c r="CE164" s="56"/>
      <c r="CF164" s="56"/>
      <c r="CG164" s="56"/>
      <c r="CH164" s="56"/>
      <c r="CI164" s="56"/>
      <c r="CJ164" s="56"/>
      <c r="CK164" s="56"/>
      <c r="CL164" s="56"/>
      <c r="CM164" s="56"/>
      <c r="CN164" s="105">
        <v>3</v>
      </c>
      <c r="CO164" s="105">
        <v>1</v>
      </c>
      <c r="CP164" s="105">
        <v>1</v>
      </c>
      <c r="CQ164" s="104">
        <v>2</v>
      </c>
      <c r="CR164" s="57">
        <f t="shared" si="31"/>
        <v>1</v>
      </c>
      <c r="CS164" s="56">
        <f t="shared" si="30"/>
        <v>1</v>
      </c>
      <c r="CT164" s="56">
        <v>4</v>
      </c>
      <c r="CU164" s="56">
        <v>1</v>
      </c>
      <c r="CV164" s="79">
        <f t="shared" si="32"/>
        <v>2.5</v>
      </c>
      <c r="CW164" s="56">
        <f t="shared" si="33"/>
        <v>3</v>
      </c>
      <c r="CX164" s="87" t="s">
        <v>323</v>
      </c>
      <c r="CY164" s="56" t="s">
        <v>404</v>
      </c>
      <c r="CZ164" s="78"/>
      <c r="DA164" s="78" t="s">
        <v>1380</v>
      </c>
      <c r="DB164" s="78" t="s">
        <v>274</v>
      </c>
      <c r="DC164" s="56">
        <v>0</v>
      </c>
      <c r="DD164" s="78" t="s">
        <v>1199</v>
      </c>
      <c r="DE164" s="78" t="s">
        <v>270</v>
      </c>
      <c r="DF164" s="78" t="s">
        <v>276</v>
      </c>
      <c r="DG164" s="78" t="s">
        <v>276</v>
      </c>
      <c r="DH164" s="78" t="s">
        <v>276</v>
      </c>
      <c r="DI164" s="78" t="s">
        <v>276</v>
      </c>
      <c r="DJ164" s="78" t="s">
        <v>276</v>
      </c>
      <c r="DK164" s="78" t="s">
        <v>276</v>
      </c>
      <c r="DL164" s="78" t="s">
        <v>276</v>
      </c>
      <c r="DM164" s="78" t="s">
        <v>276</v>
      </c>
      <c r="DN164" s="78" t="s">
        <v>276</v>
      </c>
      <c r="DO164" s="78" t="s">
        <v>270</v>
      </c>
      <c r="DP164" s="78" t="s">
        <v>276</v>
      </c>
      <c r="DQ164" s="78">
        <v>0</v>
      </c>
      <c r="DR164" s="56"/>
      <c r="DS164" s="56"/>
      <c r="DT164" s="56"/>
      <c r="DU164" s="44" t="s">
        <v>636</v>
      </c>
      <c r="DV164" s="44" t="s">
        <v>424</v>
      </c>
      <c r="DW164" s="44" t="s">
        <v>607</v>
      </c>
      <c r="DX164" s="77" t="s">
        <v>271</v>
      </c>
      <c r="DZ164" s="141"/>
      <c r="EB164" s="85"/>
      <c r="EC164" s="72"/>
      <c r="ED164" s="317"/>
      <c r="EE164" s="71"/>
      <c r="EF164" s="70"/>
      <c r="EG164" s="70"/>
      <c r="EH164" s="70"/>
      <c r="EI164" s="70"/>
      <c r="EJ164" s="70"/>
      <c r="EK164" s="70"/>
      <c r="EL164" s="70"/>
      <c r="EM164" s="70"/>
      <c r="EN164" s="69"/>
      <c r="EO164" s="69"/>
      <c r="EP164" s="69"/>
      <c r="EQ164" s="69"/>
      <c r="ER164" s="69"/>
      <c r="ES164" s="69"/>
      <c r="ET164" s="69"/>
      <c r="EU164" s="69"/>
      <c r="EV164" s="307" t="s">
        <v>1</v>
      </c>
      <c r="EW164" s="68"/>
    </row>
    <row r="165" spans="1:153" s="44" customFormat="1" x14ac:dyDescent="0.35">
      <c r="A165" s="44" t="s">
        <v>337</v>
      </c>
      <c r="B165" s="42" t="s">
        <v>1381</v>
      </c>
      <c r="C165" s="42" t="s">
        <v>1382</v>
      </c>
      <c r="D165" s="42"/>
      <c r="E165" s="44" t="s">
        <v>1383</v>
      </c>
      <c r="F165" s="44" t="s">
        <v>269</v>
      </c>
      <c r="G165" s="44">
        <v>-38.205708999999999</v>
      </c>
      <c r="H165" s="44">
        <v>141.733463</v>
      </c>
      <c r="I165" s="44" t="s">
        <v>278</v>
      </c>
      <c r="J165" s="44" t="s">
        <v>278</v>
      </c>
      <c r="K165" s="44" t="s">
        <v>264</v>
      </c>
      <c r="L165" s="44" t="s">
        <v>619</v>
      </c>
      <c r="M165" s="44" t="s">
        <v>284</v>
      </c>
      <c r="N165" s="78" t="s">
        <v>285</v>
      </c>
      <c r="O165" s="78">
        <v>44103</v>
      </c>
      <c r="P165" s="78" t="s">
        <v>371</v>
      </c>
      <c r="Q165" s="78" t="s">
        <v>270</v>
      </c>
      <c r="R165" s="78"/>
      <c r="S165" s="96"/>
      <c r="T165" s="96"/>
      <c r="U165" s="78"/>
      <c r="V165" s="96"/>
      <c r="W165" s="96"/>
      <c r="X165" s="96"/>
      <c r="Y165" s="78"/>
      <c r="Z165" s="56">
        <f t="shared" si="24"/>
        <v>2</v>
      </c>
      <c r="AA165" s="94"/>
      <c r="AB165" s="94"/>
      <c r="AC165" s="56"/>
      <c r="AD165" s="56"/>
      <c r="AE165" s="56"/>
      <c r="AF165" s="56"/>
      <c r="AG165" s="56">
        <v>2</v>
      </c>
      <c r="AH165" s="56"/>
      <c r="AI165">
        <v>1</v>
      </c>
      <c r="AJ165">
        <v>1</v>
      </c>
      <c r="AK165">
        <v>4</v>
      </c>
      <c r="AL165">
        <v>5</v>
      </c>
      <c r="AM165">
        <f t="shared" si="29"/>
        <v>5</v>
      </c>
      <c r="AN165" s="57" cm="1">
        <f t="array" ref="AN165">IF(OR(AJ165="0",AM165="0"),"",INDEX('[3]Oil Matrix'!$D$6:$H$10,'Master All_TRR_TS'!AM165,'Master All_TRR_TS'!AJ165))</f>
        <v>3</v>
      </c>
      <c r="AO165">
        <f t="shared" si="34"/>
        <v>1</v>
      </c>
      <c r="AP165"/>
      <c r="AQ165" s="56" t="s">
        <v>342</v>
      </c>
      <c r="AR165" s="56">
        <f>MAX(Risk_Assessment6[[#This Row],[2) Oil Leak Condition]:[3b) Oil/water separator and shut off valve]])</f>
        <v>5</v>
      </c>
      <c r="AS165" s="44" t="s">
        <v>269</v>
      </c>
      <c r="AT165" s="44" t="s">
        <v>269</v>
      </c>
      <c r="AU165" s="44" t="s">
        <v>270</v>
      </c>
      <c r="AV165" s="44" t="s">
        <v>269</v>
      </c>
      <c r="AW165" s="44" t="s">
        <v>269</v>
      </c>
      <c r="AX165" s="82" t="s">
        <v>269</v>
      </c>
      <c r="AY165" s="82" t="s">
        <v>269</v>
      </c>
      <c r="AZ165" s="81" t="s">
        <v>269</v>
      </c>
      <c r="BE165" s="81"/>
      <c r="BF165" s="81" t="s">
        <v>276</v>
      </c>
      <c r="BM165" s="56" cm="1">
        <f t="array" ref="BM165">MAX(IF(ISBLANK(AS165:BL165),"",VLOOKUP(AS165:BL165,'[3]Impact Factor'!B:D,2,FALSE)))</f>
        <v>2</v>
      </c>
      <c r="BN165" s="56" cm="1">
        <f t="array" ref="BN165">MAX(IF(ISBLANK(AS165:BL165),"",VLOOKUP(AS165:BL165,'[3]Impact Factor'!B:D,3,FALSE)))</f>
        <v>2</v>
      </c>
      <c r="BO165" s="56">
        <v>1</v>
      </c>
      <c r="BP165" s="56"/>
      <c r="BQ165" s="56"/>
      <c r="BR165" s="56"/>
      <c r="BS165" s="80">
        <v>4</v>
      </c>
      <c r="BT165" s="56" cm="1">
        <f t="array" ref="BT165">IF(SUM(BM165:BS165)=0,"N/A",_xlfn.IFS(AND((SUM(BM165:BN165)&gt;0),(SUM(BO165:BS165)&gt;0)),ROUND((($BM$3*MAX(BM165:BN165))+($BO$3*MAX(BO165:BS165))),0),AND(OR(BM165:BN165=0,ISERROR(BM165:BN165)),(SUM(BO165:BS165)&gt;0)), MAX(BO165:BS165),AND((SUM(BO165:BS165)=0),(SUM(BM165:BN165)&gt;0)),MAX(BM165:BN165)))</f>
        <v>2</v>
      </c>
      <c r="BU165" s="56" t="str" cm="1">
        <f t="array" ref="BU165">IF(OR(AR165="N/A", BT165="N/A"), "", INDEX([3]Methodology!$D$3:$H$7,'Master All_TRR_TS'!AR81,'Master All_TRR_TS'!BT81))</f>
        <v>A</v>
      </c>
      <c r="BV165" s="56" t="s">
        <v>352</v>
      </c>
      <c r="BW165" s="56" t="str">
        <f t="shared" si="35"/>
        <v>No</v>
      </c>
      <c r="BX165" s="56"/>
      <c r="BY165" s="56"/>
      <c r="BZ165" s="56" t="e">
        <f>IF(COUNT(AR165,BT165)=2,(IF(AND(AR165&gt;=3,#REF!&gt;=3),"Y","")),"")</f>
        <v>#REF!</v>
      </c>
      <c r="CA165" s="56"/>
      <c r="CB165" s="56" t="str">
        <f>IF(Risk_Assessment6[[#This Row],[Stockpiles]]="Spoil / Waste", "Y", "")</f>
        <v/>
      </c>
      <c r="CC165" s="56" t="str">
        <f>IF(Risk_Assessment6[[#This Row],[Off-site Drainage Discharge (Y/N)]]="Yes", "Y", "")</f>
        <v/>
      </c>
      <c r="CD165" s="56"/>
      <c r="CE165" s="56"/>
      <c r="CF165" s="56"/>
      <c r="CG165" s="56"/>
      <c r="CH165" s="56"/>
      <c r="CI165" s="56"/>
      <c r="CJ165" s="56"/>
      <c r="CK165" s="56"/>
      <c r="CL165" s="56"/>
      <c r="CM165" s="56"/>
      <c r="CN165" s="105">
        <v>1</v>
      </c>
      <c r="CO165" s="105">
        <v>1</v>
      </c>
      <c r="CP165" s="105">
        <v>1</v>
      </c>
      <c r="CQ165" s="104">
        <v>2</v>
      </c>
      <c r="CR165" s="57">
        <f t="shared" si="31"/>
        <v>1</v>
      </c>
      <c r="CS165" s="56">
        <f t="shared" si="30"/>
        <v>1</v>
      </c>
      <c r="CT165" s="56">
        <v>4</v>
      </c>
      <c r="CU165" s="56">
        <v>4</v>
      </c>
      <c r="CV165" s="79">
        <f t="shared" si="32"/>
        <v>4</v>
      </c>
      <c r="CW165" s="56">
        <f t="shared" si="33"/>
        <v>4</v>
      </c>
      <c r="CX165" s="78" t="s">
        <v>1384</v>
      </c>
      <c r="CY165" s="56" t="s">
        <v>404</v>
      </c>
      <c r="CZ165" s="78" t="s">
        <v>1385</v>
      </c>
      <c r="DA165" s="78" t="s">
        <v>1386</v>
      </c>
      <c r="DB165" s="78" t="s">
        <v>1387</v>
      </c>
      <c r="DC165" s="56">
        <v>0</v>
      </c>
      <c r="DD165" s="78" t="s">
        <v>1199</v>
      </c>
      <c r="DE165" s="78" t="s">
        <v>276</v>
      </c>
      <c r="DF165" s="78" t="s">
        <v>276</v>
      </c>
      <c r="DG165" s="78" t="s">
        <v>276</v>
      </c>
      <c r="DH165" s="78" t="s">
        <v>276</v>
      </c>
      <c r="DI165" s="78" t="s">
        <v>276</v>
      </c>
      <c r="DJ165" s="78" t="s">
        <v>276</v>
      </c>
      <c r="DK165" s="78" t="s">
        <v>276</v>
      </c>
      <c r="DL165" s="78" t="s">
        <v>276</v>
      </c>
      <c r="DM165" s="78" t="s">
        <v>270</v>
      </c>
      <c r="DN165" s="78" t="s">
        <v>270</v>
      </c>
      <c r="DO165" s="78" t="s">
        <v>270</v>
      </c>
      <c r="DP165" s="78" t="s">
        <v>270</v>
      </c>
      <c r="DQ165" s="78">
        <v>0</v>
      </c>
      <c r="DR165" s="56"/>
      <c r="DS165" s="56"/>
      <c r="DT165" s="56"/>
      <c r="DU165" s="44" t="s">
        <v>636</v>
      </c>
      <c r="DV165" s="44" t="s">
        <v>294</v>
      </c>
      <c r="DW165" s="44" t="s">
        <v>602</v>
      </c>
      <c r="DX165" s="77" t="s">
        <v>404</v>
      </c>
      <c r="DZ165" s="141"/>
      <c r="EB165" s="85"/>
      <c r="EC165" s="72"/>
      <c r="ED165" s="317"/>
      <c r="EE165" s="71"/>
      <c r="EF165" s="70"/>
      <c r="EG165" s="70"/>
      <c r="EH165" s="70"/>
      <c r="EI165" s="70"/>
      <c r="EJ165" s="70"/>
      <c r="EK165" s="70"/>
      <c r="EL165" s="70"/>
      <c r="EM165" s="70"/>
      <c r="EN165" s="69"/>
      <c r="EO165" s="69"/>
      <c r="EP165" s="69"/>
      <c r="EQ165" s="69"/>
      <c r="ER165" s="69"/>
      <c r="ES165" s="69"/>
      <c r="ET165" s="69"/>
      <c r="EU165" s="69"/>
      <c r="EV165" s="307" t="s">
        <v>1</v>
      </c>
      <c r="EW165" s="68"/>
    </row>
    <row r="166" spans="1:153" s="44" customFormat="1" x14ac:dyDescent="0.35">
      <c r="A166" s="44" t="s">
        <v>337</v>
      </c>
      <c r="B166" s="42" t="s">
        <v>1388</v>
      </c>
      <c r="C166" s="42" t="s">
        <v>1389</v>
      </c>
      <c r="D166" s="42"/>
      <c r="E166" s="44" t="s">
        <v>1390</v>
      </c>
      <c r="F166" s="44" t="s">
        <v>1391</v>
      </c>
      <c r="G166" s="44">
        <v>-38.565888999999999</v>
      </c>
      <c r="H166" s="44">
        <v>146.30411100000001</v>
      </c>
      <c r="I166" s="44" t="s">
        <v>278</v>
      </c>
      <c r="J166" s="44" t="s">
        <v>278</v>
      </c>
      <c r="K166" s="44" t="s">
        <v>350</v>
      </c>
      <c r="L166" s="44" t="s">
        <v>265</v>
      </c>
      <c r="M166" s="44" t="s">
        <v>284</v>
      </c>
      <c r="N166" s="78" t="s">
        <v>285</v>
      </c>
      <c r="O166" s="78">
        <v>44139</v>
      </c>
      <c r="P166" s="78" t="s">
        <v>371</v>
      </c>
      <c r="Q166" s="78" t="s">
        <v>270</v>
      </c>
      <c r="R166" s="78"/>
      <c r="S166" s="96"/>
      <c r="T166" s="96"/>
      <c r="U166" s="78"/>
      <c r="V166" s="96"/>
      <c r="W166" s="96"/>
      <c r="X166" s="96"/>
      <c r="Y166" s="78"/>
      <c r="Z166" s="56">
        <f t="shared" si="24"/>
        <v>2</v>
      </c>
      <c r="AA166" s="94"/>
      <c r="AB166" s="94"/>
      <c r="AC166" s="56"/>
      <c r="AD166" s="56"/>
      <c r="AE166" s="56"/>
      <c r="AF166" s="56"/>
      <c r="AG166" s="56">
        <v>2</v>
      </c>
      <c r="AH166" s="56"/>
      <c r="AI166">
        <v>1</v>
      </c>
      <c r="AJ166">
        <v>1</v>
      </c>
      <c r="AK166">
        <v>4</v>
      </c>
      <c r="AL166">
        <v>5</v>
      </c>
      <c r="AM166">
        <f t="shared" si="29"/>
        <v>5</v>
      </c>
      <c r="AN166" s="57" cm="1">
        <f t="array" ref="AN166">IF(OR(AJ166="0",AM166="0"),"",INDEX('[3]Oil Matrix'!$D$6:$H$10,'Master All_TRR_TS'!AM166,'Master All_TRR_TS'!AJ166))</f>
        <v>3</v>
      </c>
      <c r="AO166">
        <f t="shared" si="34"/>
        <v>4</v>
      </c>
      <c r="AP166"/>
      <c r="AQ166" s="56" t="s">
        <v>342</v>
      </c>
      <c r="AR166" s="56">
        <f>MAX(Risk_Assessment6[[#This Row],[2) Oil Leak Condition]:[3b) Oil/water separator and shut off valve]])</f>
        <v>5</v>
      </c>
      <c r="AS166" s="44" t="s">
        <v>269</v>
      </c>
      <c r="AT166" s="44" t="s">
        <v>269</v>
      </c>
      <c r="AU166" s="44" t="s">
        <v>270</v>
      </c>
      <c r="AV166" s="44" t="s">
        <v>269</v>
      </c>
      <c r="AW166" s="44" t="s">
        <v>269</v>
      </c>
      <c r="AX166" s="82" t="s">
        <v>269</v>
      </c>
      <c r="AY166" s="82" t="s">
        <v>269</v>
      </c>
      <c r="AZ166" s="81" t="s">
        <v>269</v>
      </c>
      <c r="BE166" s="81"/>
      <c r="BF166" s="81" t="s">
        <v>276</v>
      </c>
      <c r="BM166" s="56" cm="1">
        <f t="array" ref="BM166">MAX(IF(ISBLANK(AS166:BL166),"",VLOOKUP(AS166:BL166,'[3]Impact Factor'!B:D,2,FALSE)))</f>
        <v>2</v>
      </c>
      <c r="BN166" s="56" cm="1">
        <f t="array" ref="BN166">MAX(IF(ISBLANK(AS166:BL166),"",VLOOKUP(AS166:BL166,'[3]Impact Factor'!B:D,3,FALSE)))</f>
        <v>2</v>
      </c>
      <c r="BO166" s="56">
        <v>1</v>
      </c>
      <c r="BP166" s="56"/>
      <c r="BQ166" s="56"/>
      <c r="BR166" s="56"/>
      <c r="BS166" s="80">
        <v>4</v>
      </c>
      <c r="BT166" s="56" cm="1">
        <f t="array" ref="BT166">IF(SUM(BM166:BS166)=0,"N/A",_xlfn.IFS(AND((SUM(BM166:BN166)&gt;0),(SUM(BO166:BS166)&gt;0)),ROUND((($BM$3*MAX(BM166:BN166))+($BO$3*MAX(BO166:BS166))),0),AND(OR(BM166:BN166=0,ISERROR(BM166:BN166)),(SUM(BO166:BS166)&gt;0)), MAX(BO166:BS166),AND((SUM(BO166:BS166)=0),(SUM(BM166:BN166)&gt;0)),MAX(BM166:BN166)))</f>
        <v>2</v>
      </c>
      <c r="BU166" s="56" t="str" cm="1">
        <f t="array" ref="BU166">IF(OR(AR166="N/A", BT166="N/A"), "", INDEX([3]Methodology!$D$3:$H$7,'Master All_TRR_TS'!AR96,'Master All_TRR_TS'!BT96))</f>
        <v>B</v>
      </c>
      <c r="BV166" s="56" t="s">
        <v>352</v>
      </c>
      <c r="BW166" s="56" t="str">
        <f t="shared" si="35"/>
        <v>No</v>
      </c>
      <c r="BX166" s="56"/>
      <c r="BY166" s="56"/>
      <c r="BZ166" s="56" t="e">
        <f>IF(COUNT(AR166,BT166)=2,(IF(AND(AR166&gt;=3,#REF!&gt;=3),"Y","")),"")</f>
        <v>#REF!</v>
      </c>
      <c r="CA166" s="56"/>
      <c r="CB166" s="52" t="str">
        <f>IF(Risk_Assessment6[[#This Row],[Stockpiles]]="Spoil / Waste", "Y", "")</f>
        <v/>
      </c>
      <c r="CC166" s="56" t="str">
        <f>IF(Risk_Assessment6[[#This Row],[Off-site Drainage Discharge (Y/N)]]="Yes", "Y", "")</f>
        <v/>
      </c>
      <c r="CD166" s="56"/>
      <c r="CE166" s="56"/>
      <c r="CF166" s="56"/>
      <c r="CG166" s="56"/>
      <c r="CH166" s="56"/>
      <c r="CI166" s="56"/>
      <c r="CJ166" s="56"/>
      <c r="CK166" s="56"/>
      <c r="CL166" s="56"/>
      <c r="CM166" s="56"/>
      <c r="CN166" s="105">
        <v>0</v>
      </c>
      <c r="CO166" s="105">
        <v>4</v>
      </c>
      <c r="CP166" s="105">
        <v>3</v>
      </c>
      <c r="CQ166" s="104">
        <v>4</v>
      </c>
      <c r="CR166" s="57">
        <f t="shared" si="31"/>
        <v>4</v>
      </c>
      <c r="CS166" s="56">
        <f t="shared" si="30"/>
        <v>4</v>
      </c>
      <c r="CT166" s="56">
        <v>3</v>
      </c>
      <c r="CU166" s="56">
        <v>1</v>
      </c>
      <c r="CV166" s="79">
        <f t="shared" si="32"/>
        <v>2</v>
      </c>
      <c r="CW166" s="56">
        <f t="shared" si="33"/>
        <v>2</v>
      </c>
      <c r="CX166" s="78" t="s">
        <v>1392</v>
      </c>
      <c r="CY166" s="140" t="s">
        <v>1002</v>
      </c>
      <c r="CZ166" s="78" t="s">
        <v>1393</v>
      </c>
      <c r="DA166" s="78"/>
      <c r="DB166" s="78" t="s">
        <v>274</v>
      </c>
      <c r="DC166" s="56"/>
      <c r="DD166" s="78" t="s">
        <v>1199</v>
      </c>
      <c r="DE166" s="78" t="s">
        <v>276</v>
      </c>
      <c r="DF166" s="78" t="s">
        <v>276</v>
      </c>
      <c r="DG166" s="78" t="s">
        <v>276</v>
      </c>
      <c r="DH166" s="78" t="s">
        <v>276</v>
      </c>
      <c r="DI166" s="78" t="s">
        <v>276</v>
      </c>
      <c r="DJ166" s="78" t="s">
        <v>276</v>
      </c>
      <c r="DK166" s="78" t="s">
        <v>276</v>
      </c>
      <c r="DL166" s="78" t="s">
        <v>276</v>
      </c>
      <c r="DM166" s="78" t="s">
        <v>270</v>
      </c>
      <c r="DN166" s="78" t="s">
        <v>270</v>
      </c>
      <c r="DO166" s="78" t="s">
        <v>270</v>
      </c>
      <c r="DP166" s="78" t="s">
        <v>270</v>
      </c>
      <c r="DQ166" s="78">
        <v>0</v>
      </c>
      <c r="DR166" s="56"/>
      <c r="DS166" s="56"/>
      <c r="DT166" s="56"/>
      <c r="DU166" s="44" t="s">
        <v>636</v>
      </c>
      <c r="DV166" s="44" t="s">
        <v>424</v>
      </c>
      <c r="DW166" s="44" t="s">
        <v>602</v>
      </c>
      <c r="DX166" s="77" t="s">
        <v>404</v>
      </c>
      <c r="DZ166" s="141"/>
      <c r="EB166" s="85"/>
      <c r="EC166" s="72"/>
      <c r="ED166" s="317"/>
      <c r="EE166" s="71"/>
      <c r="EF166" s="70"/>
      <c r="EG166" s="70"/>
      <c r="EH166" s="70"/>
      <c r="EI166" s="70"/>
      <c r="EJ166" s="70"/>
      <c r="EK166" s="70"/>
      <c r="EL166" s="70"/>
      <c r="EM166" s="70"/>
      <c r="EN166" s="69"/>
      <c r="EO166" s="69"/>
      <c r="EP166" s="69"/>
      <c r="EQ166" s="69"/>
      <c r="ER166" s="69"/>
      <c r="ES166" s="69"/>
      <c r="ET166" s="69"/>
      <c r="EU166" s="69"/>
      <c r="EV166" s="307" t="s">
        <v>1</v>
      </c>
      <c r="EW166" s="68"/>
    </row>
    <row r="167" spans="1:153" s="44" customFormat="1" x14ac:dyDescent="0.35">
      <c r="A167" s="44" t="s">
        <v>337</v>
      </c>
      <c r="B167" s="42" t="s">
        <v>1394</v>
      </c>
      <c r="C167" s="44" t="s">
        <v>1395</v>
      </c>
      <c r="E167" s="44" t="s">
        <v>1396</v>
      </c>
      <c r="F167" s="44" t="s">
        <v>1397</v>
      </c>
      <c r="G167" s="44">
        <v>-37.572527999999998</v>
      </c>
      <c r="H167" s="44">
        <v>144.68336099999999</v>
      </c>
      <c r="I167" s="44" t="s">
        <v>278</v>
      </c>
      <c r="J167" s="44" t="s">
        <v>278</v>
      </c>
      <c r="K167" s="44" t="s">
        <v>297</v>
      </c>
      <c r="L167" s="44" t="s">
        <v>283</v>
      </c>
      <c r="M167" s="44" t="s">
        <v>1398</v>
      </c>
      <c r="N167" s="78" t="s">
        <v>285</v>
      </c>
      <c r="O167" s="78">
        <v>44005</v>
      </c>
      <c r="P167" s="78" t="s">
        <v>298</v>
      </c>
      <c r="Q167" s="78" t="s">
        <v>270</v>
      </c>
      <c r="R167" s="78"/>
      <c r="S167" s="96"/>
      <c r="T167" s="96"/>
      <c r="U167" s="78"/>
      <c r="V167" s="96"/>
      <c r="W167" s="96"/>
      <c r="X167" s="96"/>
      <c r="Y167" s="78"/>
      <c r="Z167" s="56">
        <f t="shared" si="24"/>
        <v>2</v>
      </c>
      <c r="AA167" s="94"/>
      <c r="AB167" s="94"/>
      <c r="AC167" s="56"/>
      <c r="AD167" s="56"/>
      <c r="AE167" s="56"/>
      <c r="AF167" s="56"/>
      <c r="AG167" s="56">
        <v>2</v>
      </c>
      <c r="AH167" s="56"/>
      <c r="AI167">
        <v>1</v>
      </c>
      <c r="AJ167">
        <v>1</v>
      </c>
      <c r="AK167">
        <v>4</v>
      </c>
      <c r="AL167">
        <v>5</v>
      </c>
      <c r="AM167">
        <f t="shared" si="29"/>
        <v>5</v>
      </c>
      <c r="AN167" s="57" cm="1">
        <f t="array" ref="AN167">IF(OR(AJ167="0",AM167="0"),"",INDEX('[3]Oil Matrix'!$D$6:$H$10,'Master All_TRR_TS'!AM167,'Master All_TRR_TS'!AJ167))</f>
        <v>3</v>
      </c>
      <c r="AO167">
        <f t="shared" si="34"/>
        <v>2</v>
      </c>
      <c r="AP167"/>
      <c r="AQ167" s="56" t="s">
        <v>342</v>
      </c>
      <c r="AR167" s="56">
        <f>MAX(Risk_Assessment6[[#This Row],[2) Oil Leak Condition]:[3b) Oil/water separator and shut off valve]])</f>
        <v>5</v>
      </c>
      <c r="AS167" s="44" t="s">
        <v>269</v>
      </c>
      <c r="AT167" s="44" t="s">
        <v>269</v>
      </c>
      <c r="AU167" s="44" t="s">
        <v>270</v>
      </c>
      <c r="AV167" s="44" t="s">
        <v>269</v>
      </c>
      <c r="AW167" s="44" t="s">
        <v>269</v>
      </c>
      <c r="AX167" s="82" t="s">
        <v>269</v>
      </c>
      <c r="AY167" s="44" t="s">
        <v>269</v>
      </c>
      <c r="AZ167" s="81" t="s">
        <v>269</v>
      </c>
      <c r="BA167" s="44" t="s">
        <v>309</v>
      </c>
      <c r="BE167" s="81"/>
      <c r="BF167" s="81" t="s">
        <v>276</v>
      </c>
      <c r="BM167" s="56" cm="1">
        <f t="array" ref="BM167">MAX(IF(ISBLANK(AS167:BL167),"",VLOOKUP(AS167:BL167,'[3]Impact Factor'!B:D,2,FALSE)))</f>
        <v>3</v>
      </c>
      <c r="BN167" s="56" cm="1">
        <f t="array" ref="BN167">MAX(IF(ISBLANK(AS167:BL167),"",VLOOKUP(AS167:BL167,'[3]Impact Factor'!B:D,3,FALSE)))</f>
        <v>3</v>
      </c>
      <c r="BO167" s="56">
        <v>1</v>
      </c>
      <c r="BP167" s="56"/>
      <c r="BQ167" s="56"/>
      <c r="BR167" s="56"/>
      <c r="BS167" s="80">
        <v>4</v>
      </c>
      <c r="BT167" s="56" cm="1">
        <f t="array" ref="BT167">IF(SUM(BM167:BS167)=0,"N/A",_xlfn.IFS(AND((SUM(BM167:BN167)&gt;0),(SUM(BO167:BS167)&gt;0)),ROUND((($BM$3*MAX(BM167:BN167))+($BO$3*MAX(BO167:BS167))),0),AND(OR(BM167:BN167=0,ISERROR(BM167:BN167)),(SUM(BO167:BS167)&gt;0)), MAX(BO167:BS167),AND((SUM(BO167:BS167)=0),(SUM(BM167:BN167)&gt;0)),MAX(BM167:BN167)))</f>
        <v>3</v>
      </c>
      <c r="BU167" s="56" t="str" cm="1">
        <f t="array" ref="BU167">IF(OR(AR167="N/A", BT167="N/A"), "", INDEX([3]Methodology!$D$3:$H$7,'Master All_TRR_TS'!AR202,'Master All_TRR_TS'!BT202))</f>
        <v>A</v>
      </c>
      <c r="BV167" s="56" t="s">
        <v>271</v>
      </c>
      <c r="BW167" s="56" t="str">
        <f t="shared" si="35"/>
        <v>Yes</v>
      </c>
      <c r="BX167" s="56"/>
      <c r="BY167" s="56"/>
      <c r="BZ167" s="56" t="e">
        <f>IF(COUNT(AR167,BT167)=2,(IF(AND(AR167&gt;=3,#REF!&gt;=3),"Y","")),"")</f>
        <v>#REF!</v>
      </c>
      <c r="CA167" s="56"/>
      <c r="CB167" s="56" t="str">
        <f>IF(Risk_Assessment6[[#This Row],[Stockpiles]]="Spoil / Waste", "Y", "")</f>
        <v/>
      </c>
      <c r="CC167" s="56" t="str">
        <f>IF(Risk_Assessment6[[#This Row],[Off-site Drainage Discharge (Y/N)]]="Yes", "Y", "")</f>
        <v/>
      </c>
      <c r="CD167" s="56"/>
      <c r="CE167" s="56"/>
      <c r="CF167" s="56"/>
      <c r="CG167" s="56"/>
      <c r="CH167" s="56"/>
      <c r="CI167" s="56"/>
      <c r="CJ167" s="56"/>
      <c r="CK167" s="56"/>
      <c r="CL167" s="56"/>
      <c r="CM167" s="56"/>
      <c r="CN167" s="105">
        <v>0</v>
      </c>
      <c r="CO167" s="105">
        <v>2</v>
      </c>
      <c r="CP167" s="105">
        <v>3</v>
      </c>
      <c r="CQ167" s="104">
        <v>5</v>
      </c>
      <c r="CR167" s="57">
        <f t="shared" si="31"/>
        <v>2</v>
      </c>
      <c r="CS167" s="56">
        <f t="shared" si="30"/>
        <v>2</v>
      </c>
      <c r="CT167" s="56">
        <v>5</v>
      </c>
      <c r="CU167" s="56">
        <v>4</v>
      </c>
      <c r="CV167" s="79">
        <f t="shared" si="32"/>
        <v>4.5</v>
      </c>
      <c r="CW167" s="56">
        <f t="shared" si="33"/>
        <v>5</v>
      </c>
      <c r="CX167" s="87" t="s">
        <v>1399</v>
      </c>
      <c r="CY167" s="140" t="s">
        <v>271</v>
      </c>
      <c r="CZ167" s="78"/>
      <c r="DA167" s="78">
        <v>0</v>
      </c>
      <c r="DB167" s="78" t="s">
        <v>274</v>
      </c>
      <c r="DC167" s="56">
        <v>0</v>
      </c>
      <c r="DD167" s="78" t="s">
        <v>1199</v>
      </c>
      <c r="DE167" s="78" t="s">
        <v>276</v>
      </c>
      <c r="DF167" s="78" t="s">
        <v>276</v>
      </c>
      <c r="DG167" s="78" t="s">
        <v>276</v>
      </c>
      <c r="DH167" s="78" t="s">
        <v>276</v>
      </c>
      <c r="DI167" s="78" t="s">
        <v>276</v>
      </c>
      <c r="DJ167" s="78" t="s">
        <v>276</v>
      </c>
      <c r="DK167" s="78" t="s">
        <v>276</v>
      </c>
      <c r="DL167" s="78" t="s">
        <v>276</v>
      </c>
      <c r="DM167" s="78" t="s">
        <v>276</v>
      </c>
      <c r="DN167" s="78" t="s">
        <v>276</v>
      </c>
      <c r="DO167" s="78" t="s">
        <v>270</v>
      </c>
      <c r="DP167" s="78" t="s">
        <v>276</v>
      </c>
      <c r="DQ167" s="78">
        <v>0</v>
      </c>
      <c r="DR167" s="56"/>
      <c r="DS167" s="56"/>
      <c r="DT167" s="56"/>
      <c r="DU167" s="44" t="s">
        <v>636</v>
      </c>
      <c r="DV167" s="44" t="s">
        <v>424</v>
      </c>
      <c r="DW167" s="44" t="s">
        <v>607</v>
      </c>
      <c r="DX167" s="77" t="s">
        <v>849</v>
      </c>
      <c r="DZ167" s="141"/>
      <c r="EB167" s="85"/>
      <c r="EC167" s="72"/>
      <c r="ED167" s="317"/>
      <c r="EE167" s="71"/>
      <c r="EF167" s="70"/>
      <c r="EG167" s="70"/>
      <c r="EH167" s="70"/>
      <c r="EI167" s="70"/>
      <c r="EJ167" s="70"/>
      <c r="EK167" s="70"/>
      <c r="EL167" s="70"/>
      <c r="EM167" s="70"/>
      <c r="EN167" s="69"/>
      <c r="EO167" s="69"/>
      <c r="EP167" s="69"/>
      <c r="EQ167" s="69"/>
      <c r="ER167" s="69"/>
      <c r="ES167" s="69"/>
      <c r="ET167" s="69"/>
      <c r="EU167" s="69"/>
      <c r="EV167" s="307" t="s">
        <v>1</v>
      </c>
      <c r="EW167" s="68"/>
    </row>
    <row r="168" spans="1:153" s="44" customFormat="1" x14ac:dyDescent="0.35">
      <c r="A168" s="44" t="s">
        <v>337</v>
      </c>
      <c r="B168" s="42" t="s">
        <v>1400</v>
      </c>
      <c r="C168" s="42" t="s">
        <v>1401</v>
      </c>
      <c r="D168" s="42"/>
      <c r="E168" s="44" t="s">
        <v>1402</v>
      </c>
      <c r="F168" s="44" t="s">
        <v>1403</v>
      </c>
      <c r="G168" s="44">
        <v>-37.383555999999999</v>
      </c>
      <c r="H168" s="44">
        <v>144.57761099999999</v>
      </c>
      <c r="I168" s="44" t="s">
        <v>278</v>
      </c>
      <c r="J168" s="44" t="s">
        <v>278</v>
      </c>
      <c r="K168" s="44" t="s">
        <v>264</v>
      </c>
      <c r="L168" s="44" t="s">
        <v>265</v>
      </c>
      <c r="M168" s="44" t="s">
        <v>284</v>
      </c>
      <c r="N168" s="78" t="s">
        <v>285</v>
      </c>
      <c r="O168" s="78">
        <v>44082</v>
      </c>
      <c r="P168" s="78" t="s">
        <v>415</v>
      </c>
      <c r="Q168" s="78" t="s">
        <v>270</v>
      </c>
      <c r="R168" s="78"/>
      <c r="S168" s="96"/>
      <c r="T168" s="96"/>
      <c r="U168" s="78"/>
      <c r="V168" s="96"/>
      <c r="W168" s="96"/>
      <c r="X168" s="96"/>
      <c r="Y168" s="78"/>
      <c r="Z168" s="56">
        <f t="shared" ref="Z168:Z231" si="36">IF(OR(U168&lt;&gt;"",T168&lt;&gt;""),5,IF(S168&lt;&gt;"",4,IF(R168&lt;&gt;"",3,IF(Q168="Yes",2,1))))</f>
        <v>2</v>
      </c>
      <c r="AA168" s="94"/>
      <c r="AB168" s="94"/>
      <c r="AC168" s="56"/>
      <c r="AD168" s="56"/>
      <c r="AE168" s="56"/>
      <c r="AF168" s="56"/>
      <c r="AG168" s="56">
        <v>2</v>
      </c>
      <c r="AH168" s="56"/>
      <c r="AI168">
        <v>1</v>
      </c>
      <c r="AJ168">
        <v>1</v>
      </c>
      <c r="AK168">
        <v>4</v>
      </c>
      <c r="AL168">
        <v>5</v>
      </c>
      <c r="AM168">
        <f t="shared" si="29"/>
        <v>5</v>
      </c>
      <c r="AN168" s="57" cm="1">
        <f t="array" ref="AN168">IF(OR(AJ168="0",AM168="0"),"",INDEX('[3]Oil Matrix'!$D$6:$H$10,'Master All_TRR_TS'!AM168,'Master All_TRR_TS'!AJ168))</f>
        <v>3</v>
      </c>
      <c r="AO168">
        <f t="shared" si="34"/>
        <v>3</v>
      </c>
      <c r="AP168"/>
      <c r="AQ168" s="56" t="s">
        <v>342</v>
      </c>
      <c r="AR168" s="56">
        <f>MAX(Risk_Assessment6[[#This Row],[2) Oil Leak Condition]:[3b) Oil/water separator and shut off valve]])</f>
        <v>5</v>
      </c>
      <c r="AS168" s="44" t="s">
        <v>269</v>
      </c>
      <c r="AT168" s="44" t="s">
        <v>269</v>
      </c>
      <c r="AU168" s="44" t="s">
        <v>270</v>
      </c>
      <c r="AV168" s="44" t="s">
        <v>269</v>
      </c>
      <c r="AW168" s="44" t="s">
        <v>269</v>
      </c>
      <c r="AX168" s="82" t="s">
        <v>269</v>
      </c>
      <c r="AY168" s="82" t="s">
        <v>269</v>
      </c>
      <c r="AZ168" s="81" t="s">
        <v>269</v>
      </c>
      <c r="BE168" s="81"/>
      <c r="BF168" s="81" t="s">
        <v>276</v>
      </c>
      <c r="BM168" s="56" cm="1">
        <f t="array" ref="BM168">MAX(IF(ISBLANK(AS168:BL168),"",VLOOKUP(AS168:BL168,'[3]Impact Factor'!B:D,2,FALSE)))</f>
        <v>2</v>
      </c>
      <c r="BN168" s="56" cm="1">
        <f t="array" ref="BN168">MAX(IF(ISBLANK(AS168:BL168),"",VLOOKUP(AS168:BL168,'[3]Impact Factor'!B:D,3,FALSE)))</f>
        <v>2</v>
      </c>
      <c r="BO168" s="56">
        <v>1</v>
      </c>
      <c r="BP168" s="56"/>
      <c r="BQ168" s="56"/>
      <c r="BR168" s="56"/>
      <c r="BS168" s="80">
        <v>1</v>
      </c>
      <c r="BT168" s="56" cm="1">
        <f t="array" ref="BT168">IF(SUM(BM168:BS168)=0,"N/A",_xlfn.IFS(AND((SUM(BM168:BN168)&gt;0),(SUM(BO168:BS168)&gt;0)),ROUND((($BM$3*MAX(BM168:BN168))+($BO$3*MAX(BO168:BS168))),0),AND(OR(BM168:BN168=0,ISERROR(BM168:BN168)),(SUM(BO168:BS168)&gt;0)), MAX(BO168:BS168),AND((SUM(BO168:BS168)=0),(SUM(BM168:BN168)&gt;0)),MAX(BM168:BN168)))</f>
        <v>2</v>
      </c>
      <c r="BU168" s="56" t="str" cm="1">
        <f t="array" ref="BU168">IF(OR(AR168="N/A", BT168="N/A"), "", INDEX([3]Methodology!$D$3:$H$7,'Master All_TRR_TS'!AR82,'Master All_TRR_TS'!BT82))</f>
        <v>A</v>
      </c>
      <c r="BV168" s="56" t="s">
        <v>352</v>
      </c>
      <c r="BW168" s="56" t="str">
        <f t="shared" si="35"/>
        <v>No</v>
      </c>
      <c r="BX168" s="56"/>
      <c r="BY168" s="56"/>
      <c r="BZ168" s="56" t="e">
        <f>IF(COUNT(AR168,BT168)=2,(IF(AND(AR168&gt;=3,#REF!&gt;=3),"Y","")),"")</f>
        <v>#REF!</v>
      </c>
      <c r="CA168" s="56"/>
      <c r="CB168" s="56" t="str">
        <f>IF(Risk_Assessment6[[#This Row],[Stockpiles]]="Spoil / Waste", "Y", "")</f>
        <v/>
      </c>
      <c r="CC168" s="56" t="str">
        <f>IF(Risk_Assessment6[[#This Row],[Off-site Drainage Discharge (Y/N)]]="Yes", "Y", "")</f>
        <v/>
      </c>
      <c r="CD168" s="56"/>
      <c r="CE168" s="56"/>
      <c r="CF168" s="56"/>
      <c r="CG168" s="56"/>
      <c r="CH168" s="56"/>
      <c r="CI168" s="56"/>
      <c r="CJ168" s="56"/>
      <c r="CK168" s="56"/>
      <c r="CL168" s="56"/>
      <c r="CM168" s="56"/>
      <c r="CN168" s="105">
        <v>0</v>
      </c>
      <c r="CO168" s="105">
        <v>3</v>
      </c>
      <c r="CP168" s="105">
        <v>3</v>
      </c>
      <c r="CQ168" s="104">
        <v>5</v>
      </c>
      <c r="CR168" s="57">
        <f t="shared" si="31"/>
        <v>3</v>
      </c>
      <c r="CS168" s="56">
        <f t="shared" si="30"/>
        <v>3</v>
      </c>
      <c r="CT168" s="56">
        <v>4</v>
      </c>
      <c r="CU168" s="56">
        <v>4</v>
      </c>
      <c r="CV168" s="79">
        <f t="shared" si="32"/>
        <v>4</v>
      </c>
      <c r="CW168" s="56">
        <f t="shared" si="33"/>
        <v>4</v>
      </c>
      <c r="CX168" s="87" t="s">
        <v>1404</v>
      </c>
      <c r="CY168" s="56" t="s">
        <v>404</v>
      </c>
      <c r="CZ168" s="78" t="s">
        <v>1405</v>
      </c>
      <c r="DA168" s="78">
        <v>0</v>
      </c>
      <c r="DB168" s="78" t="s">
        <v>274</v>
      </c>
      <c r="DC168" s="56">
        <v>0</v>
      </c>
      <c r="DD168" s="78" t="s">
        <v>1199</v>
      </c>
      <c r="DE168" s="78" t="s">
        <v>1218</v>
      </c>
      <c r="DF168" s="78" t="s">
        <v>276</v>
      </c>
      <c r="DG168" s="78" t="s">
        <v>276</v>
      </c>
      <c r="DH168" s="78" t="s">
        <v>276</v>
      </c>
      <c r="DI168" s="78" t="s">
        <v>276</v>
      </c>
      <c r="DJ168" s="78" t="s">
        <v>276</v>
      </c>
      <c r="DK168" s="78" t="s">
        <v>276</v>
      </c>
      <c r="DL168" s="78" t="s">
        <v>276</v>
      </c>
      <c r="DM168" s="78" t="s">
        <v>276</v>
      </c>
      <c r="DN168" s="78" t="s">
        <v>276</v>
      </c>
      <c r="DO168" s="78" t="s">
        <v>270</v>
      </c>
      <c r="DP168" s="78" t="s">
        <v>276</v>
      </c>
      <c r="DQ168" s="78">
        <v>0</v>
      </c>
      <c r="DR168" s="56"/>
      <c r="DS168" s="56"/>
      <c r="DT168" s="56"/>
      <c r="DU168" s="44" t="s">
        <v>636</v>
      </c>
      <c r="DV168" s="44" t="s">
        <v>424</v>
      </c>
      <c r="DW168" s="44" t="s">
        <v>607</v>
      </c>
      <c r="DX168" s="77" t="s">
        <v>1002</v>
      </c>
      <c r="DZ168" s="141"/>
      <c r="EB168" s="85"/>
      <c r="EC168" s="72"/>
      <c r="ED168" s="317"/>
      <c r="EE168" s="71"/>
      <c r="EF168" s="70"/>
      <c r="EG168" s="70"/>
      <c r="EH168" s="70"/>
      <c r="EI168" s="70"/>
      <c r="EJ168" s="70"/>
      <c r="EK168" s="70"/>
      <c r="EL168" s="70"/>
      <c r="EM168" s="70"/>
      <c r="EN168" s="69"/>
      <c r="EO168" s="69"/>
      <c r="EP168" s="69"/>
      <c r="EQ168" s="69"/>
      <c r="ER168" s="69"/>
      <c r="ES168" s="69"/>
      <c r="ET168" s="69"/>
      <c r="EU168" s="69"/>
      <c r="EV168" s="307" t="s">
        <v>1</v>
      </c>
      <c r="EW168" s="68"/>
    </row>
    <row r="169" spans="1:153" s="44" customFormat="1" x14ac:dyDescent="0.35">
      <c r="A169" s="44" t="s">
        <v>337</v>
      </c>
      <c r="B169" s="44" t="s">
        <v>1406</v>
      </c>
      <c r="C169" s="42" t="s">
        <v>1407</v>
      </c>
      <c r="D169" s="42"/>
      <c r="E169" s="44" t="s">
        <v>1408</v>
      </c>
      <c r="F169" s="44" t="s">
        <v>1409</v>
      </c>
      <c r="G169" s="44">
        <v>-36.362611000000001</v>
      </c>
      <c r="H169" s="44">
        <v>145.695694</v>
      </c>
      <c r="I169" s="44" t="s">
        <v>278</v>
      </c>
      <c r="J169" s="44" t="s">
        <v>278</v>
      </c>
      <c r="K169" s="44" t="s">
        <v>264</v>
      </c>
      <c r="L169" s="44" t="s">
        <v>265</v>
      </c>
      <c r="M169" s="44" t="s">
        <v>284</v>
      </c>
      <c r="N169" s="78" t="s">
        <v>285</v>
      </c>
      <c r="O169" s="78">
        <v>44025</v>
      </c>
      <c r="P169" s="78" t="s">
        <v>415</v>
      </c>
      <c r="Q169" s="78" t="s">
        <v>270</v>
      </c>
      <c r="R169" s="78"/>
      <c r="S169" s="96"/>
      <c r="T169" s="96"/>
      <c r="U169" s="78"/>
      <c r="V169" s="96"/>
      <c r="W169" s="96"/>
      <c r="X169" s="96"/>
      <c r="Y169" s="78"/>
      <c r="Z169" s="56">
        <f t="shared" si="36"/>
        <v>2</v>
      </c>
      <c r="AA169" s="94"/>
      <c r="AB169" s="94"/>
      <c r="AC169" s="56"/>
      <c r="AD169" s="56"/>
      <c r="AE169" s="56"/>
      <c r="AF169" s="56"/>
      <c r="AG169" s="56">
        <v>2</v>
      </c>
      <c r="AH169" s="56"/>
      <c r="AI169">
        <v>1</v>
      </c>
      <c r="AJ169">
        <v>1</v>
      </c>
      <c r="AK169">
        <v>4</v>
      </c>
      <c r="AL169">
        <v>5</v>
      </c>
      <c r="AM169">
        <f t="shared" si="29"/>
        <v>5</v>
      </c>
      <c r="AN169" s="57" cm="1">
        <f t="array" ref="AN169">IF(OR(AJ169="0",AM169="0"),"",INDEX('[3]Oil Matrix'!$D$6:$H$10,'Master All_TRR_TS'!AM169,'Master All_TRR_TS'!AJ169))</f>
        <v>3</v>
      </c>
      <c r="AO169">
        <f t="shared" si="34"/>
        <v>3</v>
      </c>
      <c r="AP169"/>
      <c r="AQ169" s="56" t="s">
        <v>342</v>
      </c>
      <c r="AR169" s="56">
        <f>MAX(Risk_Assessment6[[#This Row],[2) Oil Leak Condition]:[3b) Oil/water separator and shut off valve]])</f>
        <v>5</v>
      </c>
      <c r="AS169" s="44" t="s">
        <v>269</v>
      </c>
      <c r="AT169" s="44" t="s">
        <v>269</v>
      </c>
      <c r="AU169" s="44" t="s">
        <v>270</v>
      </c>
      <c r="AV169" s="44" t="s">
        <v>269</v>
      </c>
      <c r="AW169" s="44" t="s">
        <v>269</v>
      </c>
      <c r="AX169" s="82" t="s">
        <v>269</v>
      </c>
      <c r="AY169" s="82" t="s">
        <v>269</v>
      </c>
      <c r="AZ169" s="81" t="s">
        <v>269</v>
      </c>
      <c r="BE169" s="81"/>
      <c r="BF169" s="81" t="s">
        <v>276</v>
      </c>
      <c r="BM169" s="56" cm="1">
        <f t="array" ref="BM169">MAX(IF(ISBLANK(AS169:BL169),"",VLOOKUP(AS169:BL169,'[3]Impact Factor'!B:D,2,FALSE)))</f>
        <v>2</v>
      </c>
      <c r="BN169" s="56" cm="1">
        <f t="array" ref="BN169">MAX(IF(ISBLANK(AS169:BL169),"",VLOOKUP(AS169:BL169,'[3]Impact Factor'!B:D,3,FALSE)))</f>
        <v>2</v>
      </c>
      <c r="BO169" s="56">
        <v>1</v>
      </c>
      <c r="BP169" s="56"/>
      <c r="BQ169" s="56"/>
      <c r="BR169" s="56"/>
      <c r="BS169" s="80">
        <v>1</v>
      </c>
      <c r="BT169" s="56" cm="1">
        <f t="array" ref="BT169">IF(SUM(BM169:BS169)=0,"N/A",_xlfn.IFS(AND((SUM(BM169:BN169)&gt;0),(SUM(BO169:BS169)&gt;0)),ROUND((($BM$3*MAX(BM169:BN169))+($BO$3*MAX(BO169:BS169))),0),AND(OR(BM169:BN169=0,ISERROR(BM169:BN169)),(SUM(BO169:BS169)&gt;0)), MAX(BO169:BS169),AND((SUM(BO169:BS169)=0),(SUM(BM169:BN169)&gt;0)),MAX(BM169:BN169)))</f>
        <v>2</v>
      </c>
      <c r="BU169" s="56" t="str" cm="1">
        <f t="array" ref="BU169">IF(OR(AR169="N/A", BT169="N/A"), "", INDEX([3]Methodology!$D$3:$H$7,'Master All_TRR_TS'!AR83,'Master All_TRR_TS'!BT83))</f>
        <v>C</v>
      </c>
      <c r="BV169" s="56" t="s">
        <v>352</v>
      </c>
      <c r="BW169" s="56" t="str">
        <f t="shared" si="35"/>
        <v>No</v>
      </c>
      <c r="BX169" s="56"/>
      <c r="BY169" s="56"/>
      <c r="BZ169" s="56" t="e">
        <f>IF(COUNT(AR169,BT169)=2,(IF(AND(AR169&gt;=3,#REF!&gt;=3),"Y","")),"")</f>
        <v>#REF!</v>
      </c>
      <c r="CA169" s="56"/>
      <c r="CB169" s="52" t="str">
        <f>IF(Risk_Assessment6[[#This Row],[Stockpiles]]="Spoil / Waste", "Y", "")</f>
        <v/>
      </c>
      <c r="CC169" s="56" t="str">
        <f>IF(Risk_Assessment6[[#This Row],[Off-site Drainage Discharge (Y/N)]]="Yes", "Y", "")</f>
        <v/>
      </c>
      <c r="CD169" s="56"/>
      <c r="CE169" s="56"/>
      <c r="CF169" s="56"/>
      <c r="CG169" s="56"/>
      <c r="CH169" s="56"/>
      <c r="CI169" s="56"/>
      <c r="CJ169" s="56"/>
      <c r="CK169" s="56"/>
      <c r="CL169" s="56"/>
      <c r="CM169" s="56"/>
      <c r="CN169" s="105">
        <v>4</v>
      </c>
      <c r="CO169" s="105">
        <v>3</v>
      </c>
      <c r="CP169" s="105">
        <v>3</v>
      </c>
      <c r="CQ169" s="104">
        <v>5</v>
      </c>
      <c r="CR169" s="57">
        <f t="shared" si="31"/>
        <v>3</v>
      </c>
      <c r="CS169" s="56">
        <f t="shared" si="30"/>
        <v>3</v>
      </c>
      <c r="CT169" s="56">
        <v>4</v>
      </c>
      <c r="CU169" s="56">
        <v>1</v>
      </c>
      <c r="CV169" s="79">
        <f t="shared" ref="CV169:CV200" si="37">AVERAGE(CT169:CU169)</f>
        <v>2.5</v>
      </c>
      <c r="CW169" s="56">
        <f t="shared" ref="CW169:CW200" si="38">ROUND(CV169,0)</f>
        <v>3</v>
      </c>
      <c r="CX169" s="87" t="s">
        <v>1197</v>
      </c>
      <c r="CY169" s="140" t="s">
        <v>1002</v>
      </c>
      <c r="CZ169" s="78" t="s">
        <v>1410</v>
      </c>
      <c r="DA169" s="78" t="s">
        <v>1411</v>
      </c>
      <c r="DB169" s="78" t="s">
        <v>274</v>
      </c>
      <c r="DC169" s="56">
        <v>0</v>
      </c>
      <c r="DD169" s="78" t="s">
        <v>1199</v>
      </c>
      <c r="DE169" s="78" t="s">
        <v>270</v>
      </c>
      <c r="DF169" s="78" t="s">
        <v>276</v>
      </c>
      <c r="DG169" s="78" t="s">
        <v>276</v>
      </c>
      <c r="DH169" s="78" t="s">
        <v>276</v>
      </c>
      <c r="DI169" s="78" t="s">
        <v>276</v>
      </c>
      <c r="DJ169" s="78" t="s">
        <v>276</v>
      </c>
      <c r="DK169" s="78" t="s">
        <v>276</v>
      </c>
      <c r="DL169" s="78" t="s">
        <v>276</v>
      </c>
      <c r="DM169" s="78" t="s">
        <v>276</v>
      </c>
      <c r="DN169" s="78" t="s">
        <v>276</v>
      </c>
      <c r="DO169" s="78" t="s">
        <v>270</v>
      </c>
      <c r="DP169" s="78" t="s">
        <v>276</v>
      </c>
      <c r="DQ169" s="78">
        <v>0</v>
      </c>
      <c r="DR169" s="56"/>
      <c r="DS169" s="56"/>
      <c r="DT169" s="56"/>
      <c r="DU169" s="44" t="s">
        <v>636</v>
      </c>
      <c r="DV169" s="44" t="s">
        <v>424</v>
      </c>
      <c r="DW169" s="44" t="s">
        <v>607</v>
      </c>
      <c r="DX169" s="77" t="s">
        <v>1002</v>
      </c>
      <c r="DZ169" s="141"/>
      <c r="EB169" s="85"/>
      <c r="EC169" s="72"/>
      <c r="ED169" s="317"/>
      <c r="EE169" s="71"/>
      <c r="EF169" s="70"/>
      <c r="EG169" s="70"/>
      <c r="EH169" s="70"/>
      <c r="EI169" s="70"/>
      <c r="EJ169" s="70"/>
      <c r="EK169" s="70"/>
      <c r="EL169" s="70"/>
      <c r="EM169" s="70"/>
      <c r="EN169" s="69"/>
      <c r="EO169" s="69"/>
      <c r="EP169" s="69"/>
      <c r="EQ169" s="69"/>
      <c r="ER169" s="69"/>
      <c r="ES169" s="69"/>
      <c r="ET169" s="69"/>
      <c r="EU169" s="69"/>
      <c r="EV169" s="307" t="s">
        <v>1</v>
      </c>
      <c r="EW169" s="68"/>
    </row>
    <row r="170" spans="1:153" s="44" customFormat="1" x14ac:dyDescent="0.35">
      <c r="A170" s="44" t="s">
        <v>337</v>
      </c>
      <c r="B170" s="44" t="s">
        <v>1412</v>
      </c>
      <c r="C170" s="44" t="s">
        <v>1413</v>
      </c>
      <c r="E170" s="44" t="s">
        <v>1414</v>
      </c>
      <c r="F170" s="44" t="s">
        <v>278</v>
      </c>
      <c r="G170" s="44">
        <v>-38.054244439999998</v>
      </c>
      <c r="H170" s="44">
        <v>142.81855833</v>
      </c>
      <c r="I170" s="44" t="s">
        <v>278</v>
      </c>
      <c r="J170" s="44" t="s">
        <v>278</v>
      </c>
      <c r="K170" s="44" t="s">
        <v>278</v>
      </c>
      <c r="L170" s="44" t="s">
        <v>278</v>
      </c>
      <c r="M170" s="44" t="s">
        <v>284</v>
      </c>
      <c r="N170" s="78" t="s">
        <v>285</v>
      </c>
      <c r="O170" s="78">
        <v>44103</v>
      </c>
      <c r="P170" s="78" t="s">
        <v>371</v>
      </c>
      <c r="Q170" s="78" t="s">
        <v>270</v>
      </c>
      <c r="R170" s="78"/>
      <c r="S170" s="96"/>
      <c r="T170" s="96"/>
      <c r="U170" s="78"/>
      <c r="V170" s="96"/>
      <c r="W170" s="96"/>
      <c r="X170" s="96"/>
      <c r="Y170" s="78"/>
      <c r="Z170" s="56">
        <f t="shared" si="36"/>
        <v>2</v>
      </c>
      <c r="AA170" s="94"/>
      <c r="AB170" s="94"/>
      <c r="AC170" s="56"/>
      <c r="AD170" s="56"/>
      <c r="AE170" s="56"/>
      <c r="AF170" s="56"/>
      <c r="AG170" s="56">
        <v>2</v>
      </c>
      <c r="AH170" s="56"/>
      <c r="AI170">
        <v>1</v>
      </c>
      <c r="AJ170">
        <v>1</v>
      </c>
      <c r="AK170">
        <v>4</v>
      </c>
      <c r="AL170">
        <v>5</v>
      </c>
      <c r="AM170">
        <f t="shared" si="29"/>
        <v>5</v>
      </c>
      <c r="AN170" s="57" cm="1">
        <f t="array" ref="AN170">IF(OR(AJ170="0",AM170="0"),"",INDEX('[3]Oil Matrix'!$D$6:$H$10,'Master All_TRR_TS'!AM170,'Master All_TRR_TS'!AJ170))</f>
        <v>3</v>
      </c>
      <c r="AO170">
        <f t="shared" si="34"/>
        <v>4</v>
      </c>
      <c r="AP170"/>
      <c r="AQ170" s="56" t="s">
        <v>342</v>
      </c>
      <c r="AR170" s="56">
        <f>MAX(Risk_Assessment6[[#This Row],[2) Oil Leak Condition]:[3b) Oil/water separator and shut off valve]])</f>
        <v>5</v>
      </c>
      <c r="AS170" s="44" t="s">
        <v>269</v>
      </c>
      <c r="AT170" s="44" t="s">
        <v>269</v>
      </c>
      <c r="AU170" s="44" t="s">
        <v>270</v>
      </c>
      <c r="AV170" s="44" t="s">
        <v>269</v>
      </c>
      <c r="AW170" s="44" t="s">
        <v>269</v>
      </c>
      <c r="AX170" s="82" t="s">
        <v>269</v>
      </c>
      <c r="AY170" s="82" t="s">
        <v>269</v>
      </c>
      <c r="AZ170" s="81" t="s">
        <v>269</v>
      </c>
      <c r="BE170" s="81"/>
      <c r="BF170" s="81" t="s">
        <v>276</v>
      </c>
      <c r="BM170" s="56" cm="1">
        <f t="array" ref="BM170">MAX(IF(ISBLANK(AS170:BL170),"",VLOOKUP(AS170:BL170,'[3]Impact Factor'!B:D,2,FALSE)))</f>
        <v>2</v>
      </c>
      <c r="BN170" s="56" cm="1">
        <f t="array" ref="BN170">MAX(IF(ISBLANK(AS170:BL170),"",VLOOKUP(AS170:BL170,'[3]Impact Factor'!B:D,3,FALSE)))</f>
        <v>2</v>
      </c>
      <c r="BO170" s="56">
        <v>1</v>
      </c>
      <c r="BP170" s="56"/>
      <c r="BQ170" s="56"/>
      <c r="BR170" s="56"/>
      <c r="BS170" s="80">
        <v>4</v>
      </c>
      <c r="BT170" s="56" cm="1">
        <f t="array" ref="BT170">IF(SUM(BM170:BS170)=0,"N/A",_xlfn.IFS(AND((SUM(BM170:BN170)&gt;0),(SUM(BO170:BS170)&gt;0)),ROUND((($BM$3*MAX(BM170:BN170))+($BO$3*MAX(BO170:BS170))),0),AND(OR(BM170:BN170=0,ISERROR(BM170:BN170)),(SUM(BO170:BS170)&gt;0)), MAX(BO170:BS170),AND((SUM(BO170:BS170)=0),(SUM(BM170:BN170)&gt;0)),MAX(BM170:BN170)))</f>
        <v>2</v>
      </c>
      <c r="BU170" s="56" t="str" cm="1">
        <f t="array" ref="BU170">IF(OR(AR170="N/A", BT170="N/A"), "", INDEX([3]Methodology!$D$3:$H$7,'Master All_TRR_TS'!AR84,'Master All_TRR_TS'!BT84))</f>
        <v>D</v>
      </c>
      <c r="BV170" s="56" t="s">
        <v>352</v>
      </c>
      <c r="BW170" s="56" t="str">
        <f t="shared" si="35"/>
        <v>No</v>
      </c>
      <c r="BX170" s="56"/>
      <c r="BY170" s="56"/>
      <c r="BZ170" s="56" t="e">
        <f>IF(COUNT(AR170,BT170)=2,(IF(AND(AR170&gt;=3,#REF!&gt;=3),"Y","")),"")</f>
        <v>#REF!</v>
      </c>
      <c r="CA170" s="56"/>
      <c r="CB170" s="52" t="str">
        <f>IF(Risk_Assessment6[[#This Row],[Stockpiles]]="Spoil / Waste", "Y", "")</f>
        <v/>
      </c>
      <c r="CC170" s="56" t="str">
        <f>IF(Risk_Assessment6[[#This Row],[Off-site Drainage Discharge (Y/N)]]="Yes", "Y", "")</f>
        <v/>
      </c>
      <c r="CD170" s="56"/>
      <c r="CE170" s="56"/>
      <c r="CF170" s="56"/>
      <c r="CG170" s="56"/>
      <c r="CH170" s="56"/>
      <c r="CI170" s="56"/>
      <c r="CJ170" s="56"/>
      <c r="CK170" s="56"/>
      <c r="CL170" s="56"/>
      <c r="CM170" s="56"/>
      <c r="CN170" s="105">
        <v>3</v>
      </c>
      <c r="CO170" s="105">
        <v>4</v>
      </c>
      <c r="CP170" s="105">
        <v>3</v>
      </c>
      <c r="CQ170" s="104">
        <v>3</v>
      </c>
      <c r="CR170" s="57">
        <f t="shared" si="31"/>
        <v>4</v>
      </c>
      <c r="CS170" s="56">
        <f t="shared" si="30"/>
        <v>4</v>
      </c>
      <c r="CT170" s="56">
        <v>3</v>
      </c>
      <c r="CU170" s="56">
        <v>4</v>
      </c>
      <c r="CV170" s="79">
        <f t="shared" si="37"/>
        <v>3.5</v>
      </c>
      <c r="CW170" s="56">
        <f t="shared" si="38"/>
        <v>4</v>
      </c>
      <c r="CX170" s="87" t="s">
        <v>1075</v>
      </c>
      <c r="CY170" s="140" t="s">
        <v>1002</v>
      </c>
      <c r="CZ170" s="78" t="s">
        <v>1415</v>
      </c>
      <c r="DA170" s="78" t="s">
        <v>1416</v>
      </c>
      <c r="DB170" s="78" t="s">
        <v>274</v>
      </c>
      <c r="DC170" s="56" t="s">
        <v>1417</v>
      </c>
      <c r="DD170" s="78" t="s">
        <v>1199</v>
      </c>
      <c r="DE170" s="78" t="s">
        <v>270</v>
      </c>
      <c r="DF170" s="78" t="s">
        <v>276</v>
      </c>
      <c r="DG170" s="78" t="s">
        <v>276</v>
      </c>
      <c r="DH170" s="78" t="s">
        <v>270</v>
      </c>
      <c r="DI170" s="78" t="s">
        <v>276</v>
      </c>
      <c r="DJ170" s="78" t="s">
        <v>276</v>
      </c>
      <c r="DK170" s="78" t="s">
        <v>276</v>
      </c>
      <c r="DL170" s="78" t="s">
        <v>276</v>
      </c>
      <c r="DM170" s="78" t="s">
        <v>270</v>
      </c>
      <c r="DN170" s="78" t="s">
        <v>276</v>
      </c>
      <c r="DO170" s="78" t="s">
        <v>276</v>
      </c>
      <c r="DP170" s="78" t="s">
        <v>276</v>
      </c>
      <c r="DQ170" s="78">
        <v>0</v>
      </c>
      <c r="DR170" s="56"/>
      <c r="DS170" s="56"/>
      <c r="DT170" s="56" t="s">
        <v>1418</v>
      </c>
      <c r="DU170" s="44" t="s">
        <v>636</v>
      </c>
      <c r="DV170" s="44" t="s">
        <v>377</v>
      </c>
      <c r="DW170" s="44" t="s">
        <v>278</v>
      </c>
      <c r="DX170" s="77" t="s">
        <v>278</v>
      </c>
      <c r="DZ170" s="141"/>
      <c r="EB170" s="85"/>
      <c r="EC170" s="72"/>
      <c r="ED170" s="317"/>
      <c r="EE170" s="71"/>
      <c r="EF170" s="70"/>
      <c r="EG170" s="70"/>
      <c r="EH170" s="70"/>
      <c r="EI170" s="70"/>
      <c r="EJ170" s="70"/>
      <c r="EK170" s="70"/>
      <c r="EL170" s="70"/>
      <c r="EM170" s="70"/>
      <c r="EN170" s="69"/>
      <c r="EO170" s="69"/>
      <c r="EP170" s="69"/>
      <c r="EQ170" s="69"/>
      <c r="ER170" s="69"/>
      <c r="ES170" s="69"/>
      <c r="ET170" s="69"/>
      <c r="EU170" s="69"/>
      <c r="EV170" s="307" t="s">
        <v>1</v>
      </c>
      <c r="EW170" s="68"/>
    </row>
    <row r="171" spans="1:153" s="44" customFormat="1" x14ac:dyDescent="0.35">
      <c r="A171" s="44" t="s">
        <v>337</v>
      </c>
      <c r="B171" s="42" t="s">
        <v>1419</v>
      </c>
      <c r="C171" s="42" t="s">
        <v>1420</v>
      </c>
      <c r="D171" s="42"/>
      <c r="E171" s="44" t="s">
        <v>1421</v>
      </c>
      <c r="F171" s="44" t="s">
        <v>1422</v>
      </c>
      <c r="G171" s="44">
        <v>-36.415546999999997</v>
      </c>
      <c r="H171" s="44">
        <v>146.77108799999999</v>
      </c>
      <c r="I171" s="44" t="s">
        <v>278</v>
      </c>
      <c r="J171" s="44" t="s">
        <v>278</v>
      </c>
      <c r="K171" s="44" t="s">
        <v>350</v>
      </c>
      <c r="L171" s="44" t="s">
        <v>1423</v>
      </c>
      <c r="M171" s="44" t="s">
        <v>284</v>
      </c>
      <c r="N171" s="78" t="s">
        <v>285</v>
      </c>
      <c r="O171" s="78">
        <v>44025</v>
      </c>
      <c r="P171" s="78" t="s">
        <v>415</v>
      </c>
      <c r="Q171" s="78" t="s">
        <v>270</v>
      </c>
      <c r="R171" s="78"/>
      <c r="S171" s="96"/>
      <c r="T171" s="96"/>
      <c r="U171" s="78"/>
      <c r="V171" s="96"/>
      <c r="W171" s="96"/>
      <c r="X171" s="96"/>
      <c r="Y171" s="78"/>
      <c r="Z171" s="56">
        <f t="shared" si="36"/>
        <v>2</v>
      </c>
      <c r="AA171" s="94"/>
      <c r="AB171" s="94"/>
      <c r="AC171" s="56"/>
      <c r="AD171" s="56"/>
      <c r="AE171" s="56"/>
      <c r="AF171" s="56"/>
      <c r="AG171" s="56">
        <v>2</v>
      </c>
      <c r="AH171" s="56"/>
      <c r="AI171">
        <v>1</v>
      </c>
      <c r="AJ171">
        <v>1</v>
      </c>
      <c r="AK171">
        <v>4</v>
      </c>
      <c r="AL171">
        <v>5</v>
      </c>
      <c r="AM171">
        <f t="shared" si="29"/>
        <v>5</v>
      </c>
      <c r="AN171" s="57" cm="1">
        <f t="array" ref="AN171">IF(OR(AJ171="0",AM171="0"),"",INDEX('[3]Oil Matrix'!$D$6:$H$10,'Master All_TRR_TS'!AM171,'Master All_TRR_TS'!AJ171))</f>
        <v>3</v>
      </c>
      <c r="AO171">
        <f t="shared" si="34"/>
        <v>4</v>
      </c>
      <c r="AP171"/>
      <c r="AQ171" s="56" t="s">
        <v>342</v>
      </c>
      <c r="AR171" s="56">
        <f>MAX(Risk_Assessment6[[#This Row],[2) Oil Leak Condition]:[3b) Oil/water separator and shut off valve]])</f>
        <v>5</v>
      </c>
      <c r="AS171" s="44" t="s">
        <v>269</v>
      </c>
      <c r="AT171" s="44" t="s">
        <v>269</v>
      </c>
      <c r="AU171" s="44" t="s">
        <v>270</v>
      </c>
      <c r="AV171" s="44" t="s">
        <v>269</v>
      </c>
      <c r="AW171" s="44" t="s">
        <v>269</v>
      </c>
      <c r="AX171" s="82" t="s">
        <v>269</v>
      </c>
      <c r="AY171" s="82" t="s">
        <v>269</v>
      </c>
      <c r="AZ171" s="81" t="s">
        <v>269</v>
      </c>
      <c r="BE171" s="81"/>
      <c r="BF171" s="81" t="s">
        <v>276</v>
      </c>
      <c r="BM171" s="56" cm="1">
        <f t="array" ref="BM171">MAX(IF(ISBLANK(AS171:BL171),"",VLOOKUP(AS171:BL171,'[3]Impact Factor'!B:D,2,FALSE)))</f>
        <v>2</v>
      </c>
      <c r="BN171" s="56" cm="1">
        <f t="array" ref="BN171">MAX(IF(ISBLANK(AS171:BL171),"",VLOOKUP(AS171:BL171,'[3]Impact Factor'!B:D,3,FALSE)))</f>
        <v>2</v>
      </c>
      <c r="BO171" s="56">
        <v>1</v>
      </c>
      <c r="BP171" s="56"/>
      <c r="BQ171" s="56"/>
      <c r="BR171" s="56"/>
      <c r="BS171" s="80">
        <v>1</v>
      </c>
      <c r="BT171" s="56" cm="1">
        <f t="array" ref="BT171">IF(SUM(BM171:BS171)=0,"N/A",_xlfn.IFS(AND((SUM(BM171:BN171)&gt;0),(SUM(BO171:BS171)&gt;0)),ROUND((($BM$3*MAX(BM171:BN171))+($BO$3*MAX(BO171:BS171))),0),AND(OR(BM171:BN171=0,ISERROR(BM171:BN171)),(SUM(BO171:BS171)&gt;0)), MAX(BO171:BS171),AND((SUM(BO171:BS171)=0),(SUM(BM171:BN171)&gt;0)),MAX(BM171:BN171)))</f>
        <v>2</v>
      </c>
      <c r="BU171" s="56" t="str" cm="1">
        <f t="array" ref="BU171">IF(OR(AR171="N/A", BT171="N/A"), "", INDEX([3]Methodology!$D$3:$H$7,'Master All_TRR_TS'!AR85,'Master All_TRR_TS'!BT85))</f>
        <v>B</v>
      </c>
      <c r="BV171" s="56" t="s">
        <v>352</v>
      </c>
      <c r="BW171" s="56" t="str">
        <f t="shared" si="35"/>
        <v>No</v>
      </c>
      <c r="BX171" s="56"/>
      <c r="BY171" s="56"/>
      <c r="BZ171" s="56" t="e">
        <f>IF(COUNT(AR171,BT171)=2,(IF(AND(AR171&gt;=3,#REF!&gt;=3),"Y","")),"")</f>
        <v>#REF!</v>
      </c>
      <c r="CA171" s="56"/>
      <c r="CB171" s="56" t="str">
        <f>IF(Risk_Assessment6[[#This Row],[Stockpiles]]="Spoil / Waste", "Y", "")</f>
        <v/>
      </c>
      <c r="CC171" s="56" t="str">
        <f>IF(Risk_Assessment6[[#This Row],[Off-site Drainage Discharge (Y/N)]]="Yes", "Y", "")</f>
        <v/>
      </c>
      <c r="CD171" s="56"/>
      <c r="CE171" s="56"/>
      <c r="CF171" s="56"/>
      <c r="CG171" s="56"/>
      <c r="CH171" s="56"/>
      <c r="CI171" s="56"/>
      <c r="CJ171" s="56"/>
      <c r="CK171" s="56"/>
      <c r="CL171" s="56"/>
      <c r="CM171" s="56"/>
      <c r="CN171" s="105" t="s">
        <v>351</v>
      </c>
      <c r="CO171" s="105">
        <v>4</v>
      </c>
      <c r="CP171" s="105">
        <v>3</v>
      </c>
      <c r="CQ171" s="104">
        <v>5</v>
      </c>
      <c r="CR171" s="57">
        <f t="shared" si="31"/>
        <v>4</v>
      </c>
      <c r="CS171" s="56">
        <f t="shared" si="30"/>
        <v>4</v>
      </c>
      <c r="CT171" s="56">
        <v>3</v>
      </c>
      <c r="CU171" s="56">
        <v>2</v>
      </c>
      <c r="CV171" s="79">
        <f t="shared" si="37"/>
        <v>2.5</v>
      </c>
      <c r="CW171" s="56">
        <f t="shared" si="38"/>
        <v>3</v>
      </c>
      <c r="CX171" s="78" t="s">
        <v>1203</v>
      </c>
      <c r="CY171" s="56" t="s">
        <v>404</v>
      </c>
      <c r="CZ171" s="78"/>
      <c r="DA171" s="78" t="s">
        <v>1424</v>
      </c>
      <c r="DB171" s="78" t="s">
        <v>1234</v>
      </c>
      <c r="DC171" s="56">
        <v>0</v>
      </c>
      <c r="DD171" s="78" t="s">
        <v>1199</v>
      </c>
      <c r="DE171" s="78" t="s">
        <v>276</v>
      </c>
      <c r="DF171" s="78" t="s">
        <v>276</v>
      </c>
      <c r="DG171" s="78" t="s">
        <v>276</v>
      </c>
      <c r="DH171" s="78" t="s">
        <v>276</v>
      </c>
      <c r="DI171" s="78" t="s">
        <v>276</v>
      </c>
      <c r="DJ171" s="78" t="s">
        <v>276</v>
      </c>
      <c r="DK171" s="78" t="s">
        <v>276</v>
      </c>
      <c r="DL171" s="78" t="s">
        <v>276</v>
      </c>
      <c r="DM171" s="78" t="s">
        <v>270</v>
      </c>
      <c r="DN171" s="78" t="s">
        <v>270</v>
      </c>
      <c r="DO171" s="78" t="s">
        <v>270</v>
      </c>
      <c r="DP171" s="78" t="s">
        <v>270</v>
      </c>
      <c r="DQ171" s="78">
        <v>0</v>
      </c>
      <c r="DR171" s="56"/>
      <c r="DS171" s="56"/>
      <c r="DT171" s="56"/>
      <c r="DU171" s="44" t="s">
        <v>636</v>
      </c>
      <c r="DV171" s="44" t="s">
        <v>294</v>
      </c>
      <c r="DW171" s="44" t="s">
        <v>602</v>
      </c>
      <c r="DX171" s="77" t="s">
        <v>404</v>
      </c>
      <c r="DZ171" s="141"/>
      <c r="EB171" s="85"/>
      <c r="EC171" s="72"/>
      <c r="ED171" s="317"/>
      <c r="EE171" s="71"/>
      <c r="EF171" s="70"/>
      <c r="EG171" s="70"/>
      <c r="EH171" s="70"/>
      <c r="EI171" s="70"/>
      <c r="EJ171" s="70"/>
      <c r="EK171" s="70"/>
      <c r="EL171" s="70"/>
      <c r="EM171" s="70"/>
      <c r="EN171" s="69"/>
      <c r="EO171" s="69"/>
      <c r="EP171" s="69"/>
      <c r="EQ171" s="69"/>
      <c r="ER171" s="69"/>
      <c r="ES171" s="69"/>
      <c r="ET171" s="69"/>
      <c r="EU171" s="69"/>
      <c r="EV171" s="307" t="s">
        <v>1</v>
      </c>
      <c r="EW171" s="68"/>
    </row>
    <row r="172" spans="1:153" s="44" customFormat="1" x14ac:dyDescent="0.35">
      <c r="A172" s="44" t="s">
        <v>337</v>
      </c>
      <c r="B172" s="42" t="s">
        <v>1425</v>
      </c>
      <c r="C172" s="42" t="s">
        <v>1426</v>
      </c>
      <c r="D172" s="42"/>
      <c r="E172" s="44" t="s">
        <v>1427</v>
      </c>
      <c r="F172" s="44" t="s">
        <v>1428</v>
      </c>
      <c r="G172" s="44">
        <v>-38.245663</v>
      </c>
      <c r="H172" s="44">
        <v>142.41245599999999</v>
      </c>
      <c r="I172" s="44" t="s">
        <v>278</v>
      </c>
      <c r="J172" s="44" t="s">
        <v>278</v>
      </c>
      <c r="K172" s="44" t="s">
        <v>264</v>
      </c>
      <c r="L172" s="44" t="s">
        <v>265</v>
      </c>
      <c r="M172" s="44" t="s">
        <v>284</v>
      </c>
      <c r="N172" s="78" t="s">
        <v>285</v>
      </c>
      <c r="O172" s="78">
        <v>44103</v>
      </c>
      <c r="P172" s="78" t="s">
        <v>371</v>
      </c>
      <c r="Q172" s="78" t="s">
        <v>270</v>
      </c>
      <c r="R172" s="78"/>
      <c r="S172" s="96"/>
      <c r="T172" s="96"/>
      <c r="U172" s="78"/>
      <c r="V172" s="96"/>
      <c r="W172" s="96"/>
      <c r="X172" s="96"/>
      <c r="Y172" s="78"/>
      <c r="Z172" s="56">
        <f t="shared" si="36"/>
        <v>2</v>
      </c>
      <c r="AA172" s="94"/>
      <c r="AB172" s="94"/>
      <c r="AC172" s="56"/>
      <c r="AD172" s="56"/>
      <c r="AE172" s="56"/>
      <c r="AF172" s="56"/>
      <c r="AG172" s="56">
        <v>2</v>
      </c>
      <c r="AH172" s="56"/>
      <c r="AI172">
        <v>1</v>
      </c>
      <c r="AJ172">
        <v>1</v>
      </c>
      <c r="AK172">
        <v>4</v>
      </c>
      <c r="AL172">
        <v>5</v>
      </c>
      <c r="AM172">
        <f t="shared" si="29"/>
        <v>5</v>
      </c>
      <c r="AN172" s="57" cm="1">
        <f t="array" ref="AN172">IF(OR(AJ172="0",AM172="0"),"",INDEX('[3]Oil Matrix'!$D$6:$H$10,'Master All_TRR_TS'!AM172,'Master All_TRR_TS'!AJ172))</f>
        <v>3</v>
      </c>
      <c r="AO172">
        <f t="shared" si="34"/>
        <v>1</v>
      </c>
      <c r="AP172"/>
      <c r="AQ172" s="56" t="s">
        <v>342</v>
      </c>
      <c r="AR172" s="56">
        <f>MAX(Risk_Assessment6[[#This Row],[2) Oil Leak Condition]:[3b) Oil/water separator and shut off valve]])</f>
        <v>5</v>
      </c>
      <c r="AS172" s="44" t="s">
        <v>269</v>
      </c>
      <c r="AT172" s="44" t="s">
        <v>269</v>
      </c>
      <c r="AU172" s="44" t="s">
        <v>270</v>
      </c>
      <c r="AV172" s="44" t="s">
        <v>269</v>
      </c>
      <c r="AW172" s="44" t="s">
        <v>269</v>
      </c>
      <c r="AX172" s="82" t="s">
        <v>269</v>
      </c>
      <c r="AY172" s="82" t="s">
        <v>269</v>
      </c>
      <c r="AZ172" s="81" t="s">
        <v>269</v>
      </c>
      <c r="BE172" s="81"/>
      <c r="BF172" s="81" t="s">
        <v>276</v>
      </c>
      <c r="BM172" s="56" cm="1">
        <f t="array" ref="BM172">MAX(IF(ISBLANK(AS172:BL172),"",VLOOKUP(AS172:BL172,'[3]Impact Factor'!B:D,2,FALSE)))</f>
        <v>2</v>
      </c>
      <c r="BN172" s="56" cm="1">
        <f t="array" ref="BN172">MAX(IF(ISBLANK(AS172:BL172),"",VLOOKUP(AS172:BL172,'[3]Impact Factor'!B:D,3,FALSE)))</f>
        <v>2</v>
      </c>
      <c r="BO172" s="56">
        <v>1</v>
      </c>
      <c r="BP172" s="56"/>
      <c r="BQ172" s="56"/>
      <c r="BR172" s="56"/>
      <c r="BS172" s="80">
        <v>4</v>
      </c>
      <c r="BT172" s="56" cm="1">
        <f t="array" ref="BT172">IF(SUM(BM172:BS172)=0,"N/A",_xlfn.IFS(AND((SUM(BM172:BN172)&gt;0),(SUM(BO172:BS172)&gt;0)),ROUND((($BM$3*MAX(BM172:BN172))+($BO$3*MAX(BO172:BS172))),0),AND(OR(BM172:BN172=0,ISERROR(BM172:BN172)),(SUM(BO172:BS172)&gt;0)), MAX(BO172:BS172),AND((SUM(BO172:BS172)=0),(SUM(BM172:BN172)&gt;0)),MAX(BM172:BN172)))</f>
        <v>2</v>
      </c>
      <c r="BU172" s="56" t="str" cm="1">
        <f t="array" ref="BU172">IF(OR(AR172="N/A", BT172="N/A"), "", INDEX([3]Methodology!$D$3:$H$7,'Master All_TRR_TS'!AR91,'Master All_TRR_TS'!BT91))</f>
        <v>B</v>
      </c>
      <c r="BV172" s="56" t="s">
        <v>352</v>
      </c>
      <c r="BW172" s="56" t="str">
        <f t="shared" si="35"/>
        <v>No</v>
      </c>
      <c r="BX172" s="56"/>
      <c r="BY172" s="56"/>
      <c r="BZ172" s="56" t="e">
        <f>IF(COUNT(AR172,BT172)=2,(IF(AND(AR172&gt;=3,#REF!&gt;=3),"Y","")),"")</f>
        <v>#REF!</v>
      </c>
      <c r="CA172" s="56"/>
      <c r="CB172" s="56" t="str">
        <f>IF(Risk_Assessment6[[#This Row],[Stockpiles]]="Spoil / Waste", "Y", "")</f>
        <v/>
      </c>
      <c r="CC172" s="56" t="str">
        <f>IF(Risk_Assessment6[[#This Row],[Off-site Drainage Discharge (Y/N)]]="Yes", "Y", "")</f>
        <v/>
      </c>
      <c r="CD172" s="56"/>
      <c r="CE172" s="56"/>
      <c r="CF172" s="56"/>
      <c r="CG172" s="56"/>
      <c r="CH172" s="56"/>
      <c r="CI172" s="56"/>
      <c r="CJ172" s="56"/>
      <c r="CK172" s="56"/>
      <c r="CL172" s="56"/>
      <c r="CM172" s="56"/>
      <c r="CN172" s="105">
        <v>4</v>
      </c>
      <c r="CO172" s="105">
        <v>1</v>
      </c>
      <c r="CP172" s="105">
        <v>2</v>
      </c>
      <c r="CQ172" s="104">
        <v>3</v>
      </c>
      <c r="CR172" s="57">
        <f t="shared" si="31"/>
        <v>1</v>
      </c>
      <c r="CS172" s="56">
        <f t="shared" si="30"/>
        <v>1</v>
      </c>
      <c r="CT172" s="56">
        <v>5</v>
      </c>
      <c r="CU172" s="56">
        <v>1</v>
      </c>
      <c r="CV172" s="79">
        <f t="shared" si="37"/>
        <v>3</v>
      </c>
      <c r="CW172" s="56">
        <f t="shared" si="38"/>
        <v>3</v>
      </c>
      <c r="CX172" s="87" t="s">
        <v>323</v>
      </c>
      <c r="CY172" s="140" t="s">
        <v>271</v>
      </c>
      <c r="CZ172" s="78"/>
      <c r="DA172" s="78" t="s">
        <v>1429</v>
      </c>
      <c r="DB172" s="78" t="s">
        <v>1430</v>
      </c>
      <c r="DC172" s="56">
        <v>0</v>
      </c>
      <c r="DD172" s="78" t="s">
        <v>1199</v>
      </c>
      <c r="DE172" s="78" t="s">
        <v>270</v>
      </c>
      <c r="DF172" s="78" t="s">
        <v>276</v>
      </c>
      <c r="DG172" s="78" t="s">
        <v>276</v>
      </c>
      <c r="DH172" s="78" t="s">
        <v>276</v>
      </c>
      <c r="DI172" s="78" t="s">
        <v>276</v>
      </c>
      <c r="DJ172" s="78" t="s">
        <v>276</v>
      </c>
      <c r="DK172" s="78" t="s">
        <v>276</v>
      </c>
      <c r="DL172" s="78" t="s">
        <v>276</v>
      </c>
      <c r="DM172" s="78" t="s">
        <v>270</v>
      </c>
      <c r="DN172" s="78" t="s">
        <v>270</v>
      </c>
      <c r="DO172" s="78" t="s">
        <v>270</v>
      </c>
      <c r="DP172" s="78" t="s">
        <v>270</v>
      </c>
      <c r="DQ172" s="78">
        <v>0</v>
      </c>
      <c r="DR172" s="56"/>
      <c r="DS172" s="56"/>
      <c r="DT172" s="56"/>
      <c r="DU172" s="44" t="s">
        <v>636</v>
      </c>
      <c r="DV172" s="44" t="s">
        <v>294</v>
      </c>
      <c r="DW172" s="44" t="s">
        <v>602</v>
      </c>
      <c r="DX172" s="77" t="s">
        <v>271</v>
      </c>
      <c r="DZ172" s="141"/>
      <c r="EB172" s="85"/>
      <c r="EC172" s="72"/>
      <c r="ED172" s="317"/>
      <c r="EE172" s="71"/>
      <c r="EF172" s="70"/>
      <c r="EG172" s="70"/>
      <c r="EH172" s="70"/>
      <c r="EI172" s="70"/>
      <c r="EJ172" s="70"/>
      <c r="EK172" s="70"/>
      <c r="EL172" s="70"/>
      <c r="EM172" s="70"/>
      <c r="EN172" s="69"/>
      <c r="EO172" s="69"/>
      <c r="EP172" s="69"/>
      <c r="EQ172" s="69"/>
      <c r="ER172" s="69"/>
      <c r="ES172" s="69"/>
      <c r="ET172" s="69"/>
      <c r="EU172" s="69"/>
      <c r="EV172" s="307" t="s">
        <v>1</v>
      </c>
      <c r="EW172" s="68"/>
    </row>
    <row r="173" spans="1:153" s="115" customFormat="1" x14ac:dyDescent="0.35">
      <c r="A173" s="44" t="s">
        <v>337</v>
      </c>
      <c r="B173" s="42" t="s">
        <v>1431</v>
      </c>
      <c r="C173" s="42" t="s">
        <v>1432</v>
      </c>
      <c r="D173" s="42"/>
      <c r="E173" s="44" t="s">
        <v>1433</v>
      </c>
      <c r="F173" s="44" t="s">
        <v>269</v>
      </c>
      <c r="G173" s="44">
        <v>-37.701833000000001</v>
      </c>
      <c r="H173" s="44">
        <v>147.55938900000001</v>
      </c>
      <c r="I173" s="44" t="s">
        <v>278</v>
      </c>
      <c r="J173" s="44" t="s">
        <v>278</v>
      </c>
      <c r="K173" s="44" t="s">
        <v>264</v>
      </c>
      <c r="L173" s="44" t="s">
        <v>265</v>
      </c>
      <c r="M173" s="44" t="s">
        <v>284</v>
      </c>
      <c r="N173" s="78" t="s">
        <v>285</v>
      </c>
      <c r="O173" s="78">
        <v>44057</v>
      </c>
      <c r="P173" s="78" t="s">
        <v>371</v>
      </c>
      <c r="Q173" s="78" t="s">
        <v>270</v>
      </c>
      <c r="R173" s="78"/>
      <c r="S173" s="96"/>
      <c r="T173" s="96"/>
      <c r="U173" s="78"/>
      <c r="V173" s="96"/>
      <c r="W173" s="96"/>
      <c r="X173" s="96"/>
      <c r="Y173" s="78"/>
      <c r="Z173" s="56">
        <f t="shared" si="36"/>
        <v>2</v>
      </c>
      <c r="AA173" s="94"/>
      <c r="AB173" s="94"/>
      <c r="AC173" s="56"/>
      <c r="AD173" s="56"/>
      <c r="AE173" s="56"/>
      <c r="AF173" s="56"/>
      <c r="AG173" s="56">
        <v>2</v>
      </c>
      <c r="AH173" s="56"/>
      <c r="AI173">
        <v>1</v>
      </c>
      <c r="AJ173">
        <v>1</v>
      </c>
      <c r="AK173">
        <v>4</v>
      </c>
      <c r="AL173">
        <v>5</v>
      </c>
      <c r="AM173">
        <f t="shared" si="29"/>
        <v>5</v>
      </c>
      <c r="AN173" s="57" cm="1">
        <f t="array" ref="AN173">IF(OR(AJ173="0",AM173="0"),"",INDEX('[3]Oil Matrix'!$D$6:$H$10,'Master All_TRR_TS'!AM173,'Master All_TRR_TS'!AJ173))</f>
        <v>3</v>
      </c>
      <c r="AO173">
        <f t="shared" si="34"/>
        <v>4</v>
      </c>
      <c r="AP173"/>
      <c r="AQ173" s="56" t="s">
        <v>342</v>
      </c>
      <c r="AR173" s="56">
        <f>MAX(Risk_Assessment6[[#This Row],[2) Oil Leak Condition]:[3b) Oil/water separator and shut off valve]])</f>
        <v>5</v>
      </c>
      <c r="AS173" s="44" t="s">
        <v>269</v>
      </c>
      <c r="AT173" s="44" t="s">
        <v>269</v>
      </c>
      <c r="AU173" s="44" t="s">
        <v>270</v>
      </c>
      <c r="AV173" s="44" t="s">
        <v>269</v>
      </c>
      <c r="AW173" s="44" t="s">
        <v>269</v>
      </c>
      <c r="AX173" s="82" t="s">
        <v>269</v>
      </c>
      <c r="AY173" s="82" t="s">
        <v>269</v>
      </c>
      <c r="AZ173" s="81" t="s">
        <v>269</v>
      </c>
      <c r="BA173" s="44"/>
      <c r="BB173" s="44"/>
      <c r="BC173" s="44"/>
      <c r="BD173" s="44"/>
      <c r="BE173" s="81"/>
      <c r="BF173" s="81" t="s">
        <v>276</v>
      </c>
      <c r="BG173" s="44"/>
      <c r="BH173" s="44"/>
      <c r="BI173" s="44"/>
      <c r="BJ173" s="44"/>
      <c r="BK173" s="44"/>
      <c r="BL173" s="44"/>
      <c r="BM173" s="56" cm="1">
        <f t="array" ref="BM173">MAX(IF(ISBLANK(AS173:BL173),"",VLOOKUP(AS173:BL173,'[3]Impact Factor'!B:D,2,FALSE)))</f>
        <v>2</v>
      </c>
      <c r="BN173" s="56" cm="1">
        <f t="array" ref="BN173">MAX(IF(ISBLANK(AS173:BL173),"",VLOOKUP(AS173:BL173,'[3]Impact Factor'!B:D,3,FALSE)))</f>
        <v>2</v>
      </c>
      <c r="BO173" s="56">
        <v>1</v>
      </c>
      <c r="BP173" s="56"/>
      <c r="BQ173" s="56"/>
      <c r="BR173" s="56"/>
      <c r="BS173" s="80">
        <v>4</v>
      </c>
      <c r="BT173" s="56" cm="1">
        <f t="array" ref="BT173">IF(SUM(BM173:BS173)=0,"N/A",_xlfn.IFS(AND((SUM(BM173:BN173)&gt;0),(SUM(BO173:BS173)&gt;0)),ROUND((($BM$3*MAX(BM173:BN173))+($BO$3*MAX(BO173:BS173))),0),AND(OR(BM173:BN173=0,ISERROR(BM173:BN173)),(SUM(BO173:BS173)&gt;0)), MAX(BO173:BS173),AND((SUM(BO173:BS173)=0),(SUM(BM173:BN173)&gt;0)),MAX(BM173:BN173)))</f>
        <v>2</v>
      </c>
      <c r="BU173" s="56" t="str" cm="1">
        <f t="array" ref="BU173">IF(OR(AR173="N/A", BT173="N/A"), "", INDEX([3]Methodology!$D$3:$H$7,'Master All_TRR_TS'!AR86,'Master All_TRR_TS'!BT86))</f>
        <v>C</v>
      </c>
      <c r="BV173" s="56" t="s">
        <v>352</v>
      </c>
      <c r="BW173" s="56" t="str">
        <f t="shared" si="35"/>
        <v>No</v>
      </c>
      <c r="BX173" s="56"/>
      <c r="BY173" s="56"/>
      <c r="BZ173" s="56" t="e">
        <f>IF(COUNT(AR173,BT173)=2,(IF(AND(AR173&gt;=3,#REF!&gt;=3),"Y","")),"")</f>
        <v>#REF!</v>
      </c>
      <c r="CA173" s="56"/>
      <c r="CB173" s="56" t="str">
        <f>IF(Risk_Assessment6[[#This Row],[Stockpiles]]="Spoil / Waste", "Y", "")</f>
        <v/>
      </c>
      <c r="CC173" s="56" t="str">
        <f>IF(Risk_Assessment6[[#This Row],[Off-site Drainage Discharge (Y/N)]]="Yes", "Y", "")</f>
        <v/>
      </c>
      <c r="CD173" s="56"/>
      <c r="CE173" s="56"/>
      <c r="CF173" s="56"/>
      <c r="CG173" s="56"/>
      <c r="CH173" s="56"/>
      <c r="CI173" s="56"/>
      <c r="CJ173" s="56"/>
      <c r="CK173" s="56"/>
      <c r="CL173" s="56"/>
      <c r="CM173" s="56"/>
      <c r="CN173" s="105" t="s">
        <v>351</v>
      </c>
      <c r="CO173" s="105">
        <v>4</v>
      </c>
      <c r="CP173" s="105">
        <v>3</v>
      </c>
      <c r="CQ173" s="104">
        <v>5</v>
      </c>
      <c r="CR173" s="57">
        <f t="shared" si="31"/>
        <v>4</v>
      </c>
      <c r="CS173" s="56">
        <f t="shared" si="30"/>
        <v>4</v>
      </c>
      <c r="CT173" s="127">
        <v>5</v>
      </c>
      <c r="CU173" s="127">
        <v>2</v>
      </c>
      <c r="CV173" s="157">
        <f t="shared" si="37"/>
        <v>3.5</v>
      </c>
      <c r="CW173" s="127">
        <f t="shared" si="38"/>
        <v>4</v>
      </c>
      <c r="CX173" s="156" t="s">
        <v>1075</v>
      </c>
      <c r="CY173" s="155" t="s">
        <v>271</v>
      </c>
      <c r="CZ173" s="138" t="s">
        <v>1434</v>
      </c>
      <c r="DA173" s="138" t="s">
        <v>1435</v>
      </c>
      <c r="DB173" s="138" t="s">
        <v>1436</v>
      </c>
      <c r="DC173" s="127" t="s">
        <v>351</v>
      </c>
      <c r="DD173" s="138" t="s">
        <v>1199</v>
      </c>
      <c r="DE173" s="138" t="s">
        <v>270</v>
      </c>
      <c r="DF173" s="138" t="s">
        <v>276</v>
      </c>
      <c r="DG173" s="138" t="s">
        <v>276</v>
      </c>
      <c r="DH173" s="138" t="s">
        <v>276</v>
      </c>
      <c r="DI173" s="138" t="s">
        <v>276</v>
      </c>
      <c r="DJ173" s="138" t="s">
        <v>270</v>
      </c>
      <c r="DK173" s="138" t="s">
        <v>276</v>
      </c>
      <c r="DL173" s="138" t="s">
        <v>276</v>
      </c>
      <c r="DM173" s="138" t="s">
        <v>270</v>
      </c>
      <c r="DN173" s="138" t="s">
        <v>270</v>
      </c>
      <c r="DO173" s="138" t="s">
        <v>270</v>
      </c>
      <c r="DP173" s="138" t="s">
        <v>270</v>
      </c>
      <c r="DQ173" s="138">
        <v>0</v>
      </c>
      <c r="DR173" s="127"/>
      <c r="DS173" s="127"/>
      <c r="DT173" s="127"/>
      <c r="DU173" s="115" t="s">
        <v>636</v>
      </c>
      <c r="DV173" s="115" t="s">
        <v>294</v>
      </c>
      <c r="DW173" s="115" t="s">
        <v>602</v>
      </c>
      <c r="DX173" s="154" t="s">
        <v>278</v>
      </c>
      <c r="DZ173" s="153"/>
      <c r="EB173" s="72"/>
      <c r="EC173" s="72"/>
      <c r="ED173" s="317"/>
      <c r="EE173" s="71"/>
      <c r="EF173" s="152"/>
      <c r="EG173" s="152"/>
      <c r="EH173" s="152"/>
      <c r="EI173" s="152"/>
      <c r="EJ173" s="152"/>
      <c r="EK173" s="152"/>
      <c r="EL173" s="152"/>
      <c r="EM173" s="152"/>
      <c r="EN173" s="151"/>
      <c r="EO173" s="151"/>
      <c r="EP173" s="151"/>
      <c r="EQ173" s="151"/>
      <c r="ER173" s="151"/>
      <c r="ES173" s="151"/>
      <c r="ET173" s="151"/>
      <c r="EU173" s="151"/>
      <c r="EV173" s="307" t="s">
        <v>1</v>
      </c>
      <c r="EW173" s="150"/>
    </row>
    <row r="174" spans="1:153" s="44" customFormat="1" x14ac:dyDescent="0.35">
      <c r="A174" s="44" t="s">
        <v>337</v>
      </c>
      <c r="B174" s="42" t="s">
        <v>1437</v>
      </c>
      <c r="C174" s="42" t="s">
        <v>1438</v>
      </c>
      <c r="D174" s="42"/>
      <c r="E174" s="44" t="s">
        <v>1439</v>
      </c>
      <c r="F174" s="44" t="s">
        <v>1440</v>
      </c>
      <c r="G174" s="44">
        <v>-37.709389000000002</v>
      </c>
      <c r="H174" s="44">
        <v>145.57169400000001</v>
      </c>
      <c r="I174" s="44" t="s">
        <v>278</v>
      </c>
      <c r="J174" s="44" t="s">
        <v>278</v>
      </c>
      <c r="K174" s="44" t="s">
        <v>297</v>
      </c>
      <c r="L174" s="44" t="s">
        <v>265</v>
      </c>
      <c r="M174" s="44" t="s">
        <v>284</v>
      </c>
      <c r="N174" s="78" t="s">
        <v>285</v>
      </c>
      <c r="O174" s="78">
        <v>44000</v>
      </c>
      <c r="P174" s="78" t="s">
        <v>298</v>
      </c>
      <c r="Q174" s="78" t="s">
        <v>270</v>
      </c>
      <c r="R174" s="78"/>
      <c r="S174" s="96"/>
      <c r="T174" s="96"/>
      <c r="U174" s="78"/>
      <c r="V174" s="96"/>
      <c r="W174" s="96"/>
      <c r="X174" s="96"/>
      <c r="Y174" s="78"/>
      <c r="Z174" s="56">
        <f t="shared" si="36"/>
        <v>2</v>
      </c>
      <c r="AA174" s="94"/>
      <c r="AB174" s="94"/>
      <c r="AC174" s="56"/>
      <c r="AD174" s="56"/>
      <c r="AE174" s="56"/>
      <c r="AF174" s="56"/>
      <c r="AG174" s="56">
        <v>2</v>
      </c>
      <c r="AH174" s="56"/>
      <c r="AI174">
        <v>1</v>
      </c>
      <c r="AJ174">
        <v>1</v>
      </c>
      <c r="AK174">
        <v>4</v>
      </c>
      <c r="AL174">
        <v>5</v>
      </c>
      <c r="AM174">
        <f t="shared" si="29"/>
        <v>5</v>
      </c>
      <c r="AN174" s="57" cm="1">
        <f t="array" ref="AN174">IF(OR(AJ174="0",AM174="0"),"",INDEX('[3]Oil Matrix'!$D$6:$H$10,'Master All_TRR_TS'!AM174,'Master All_TRR_TS'!AJ174))</f>
        <v>3</v>
      </c>
      <c r="AO174">
        <f t="shared" si="34"/>
        <v>3</v>
      </c>
      <c r="AP174"/>
      <c r="AQ174" s="56" t="s">
        <v>342</v>
      </c>
      <c r="AR174" s="56">
        <f>MAX(Risk_Assessment6[[#This Row],[2) Oil Leak Condition]:[3b) Oil/water separator and shut off valve]])</f>
        <v>5</v>
      </c>
      <c r="AS174" s="44" t="s">
        <v>269</v>
      </c>
      <c r="AT174" s="44" t="s">
        <v>269</v>
      </c>
      <c r="AU174" s="44" t="s">
        <v>270</v>
      </c>
      <c r="AV174" s="44" t="s">
        <v>269</v>
      </c>
      <c r="AW174" s="44" t="s">
        <v>269</v>
      </c>
      <c r="AX174" s="82" t="s">
        <v>269</v>
      </c>
      <c r="AY174" s="82" t="s">
        <v>269</v>
      </c>
      <c r="AZ174" s="81" t="s">
        <v>269</v>
      </c>
      <c r="BE174" s="81"/>
      <c r="BF174" s="81" t="s">
        <v>276</v>
      </c>
      <c r="BM174" s="56" cm="1">
        <f t="array" ref="BM174">MAX(IF(ISBLANK(AS174:BL174),"",VLOOKUP(AS174:BL174,'[3]Impact Factor'!B:D,2,FALSE)))</f>
        <v>2</v>
      </c>
      <c r="BN174" s="56" cm="1">
        <f t="array" ref="BN174">MAX(IF(ISBLANK(AS174:BL174),"",VLOOKUP(AS174:BL174,'[3]Impact Factor'!B:D,3,FALSE)))</f>
        <v>2</v>
      </c>
      <c r="BO174" s="56">
        <v>1</v>
      </c>
      <c r="BP174" s="56"/>
      <c r="BQ174" s="56"/>
      <c r="BR174" s="56"/>
      <c r="BS174" s="80">
        <v>2</v>
      </c>
      <c r="BT174" s="56" cm="1">
        <f t="array" ref="BT174">IF(SUM(BM174:BS174)=0,"N/A",_xlfn.IFS(AND((SUM(BM174:BN174)&gt;0),(SUM(BO174:BS174)&gt;0)),ROUND((($BM$3*MAX(BM174:BN174))+($BO$3*MAX(BO174:BS174))),0),AND(OR(BM174:BN174=0,ISERROR(BM174:BN174)),(SUM(BO174:BS174)&gt;0)), MAX(BO174:BS174),AND((SUM(BO174:BS174)=0),(SUM(BM174:BN174)&gt;0)),MAX(BM174:BN174)))</f>
        <v>2</v>
      </c>
      <c r="BU174" s="56" t="str" cm="1">
        <f t="array" ref="BU174">IF(OR(AR174="N/A", BT174="N/A"), "", INDEX([3]Methodology!$D$3:$H$7,'Master All_TRR_TS'!AR80,'Master All_TRR_TS'!BT80))</f>
        <v>B</v>
      </c>
      <c r="BV174" s="56" t="s">
        <v>352</v>
      </c>
      <c r="BW174" s="56" t="str">
        <f t="shared" si="35"/>
        <v>No</v>
      </c>
      <c r="BX174" s="56"/>
      <c r="BY174" s="56"/>
      <c r="BZ174" s="56" t="e">
        <f>IF(COUNT(AR174,BT174)=2,(IF(AND(AR174&gt;=3,#REF!&gt;=3),"Y","")),"")</f>
        <v>#REF!</v>
      </c>
      <c r="CA174" s="56"/>
      <c r="CB174" s="56" t="str">
        <f>IF(Risk_Assessment6[[#This Row],[Stockpiles]]="Spoil / Waste", "Y", "")</f>
        <v/>
      </c>
      <c r="CC174" s="56" t="str">
        <f>IF(Risk_Assessment6[[#This Row],[Off-site Drainage Discharge (Y/N)]]="Yes", "Y", "")</f>
        <v/>
      </c>
      <c r="CD174" s="56"/>
      <c r="CE174" s="56"/>
      <c r="CF174" s="56"/>
      <c r="CG174" s="56"/>
      <c r="CH174" s="56"/>
      <c r="CI174" s="56"/>
      <c r="CJ174" s="56"/>
      <c r="CK174" s="56"/>
      <c r="CL174" s="56"/>
      <c r="CM174" s="56"/>
      <c r="CN174" s="105">
        <v>4</v>
      </c>
      <c r="CO174" s="105">
        <v>3</v>
      </c>
      <c r="CP174" s="105">
        <v>2</v>
      </c>
      <c r="CQ174" s="104">
        <v>3</v>
      </c>
      <c r="CR174" s="57">
        <f t="shared" si="31"/>
        <v>3</v>
      </c>
      <c r="CS174" s="56">
        <f t="shared" si="30"/>
        <v>3</v>
      </c>
      <c r="CT174" s="56">
        <v>5</v>
      </c>
      <c r="CU174" s="56">
        <v>2</v>
      </c>
      <c r="CV174" s="79">
        <f t="shared" si="37"/>
        <v>3.5</v>
      </c>
      <c r="CW174" s="56">
        <f t="shared" si="38"/>
        <v>4</v>
      </c>
      <c r="CX174" s="87" t="s">
        <v>1075</v>
      </c>
      <c r="CY174" s="140" t="s">
        <v>271</v>
      </c>
      <c r="CZ174" s="78" t="s">
        <v>1441</v>
      </c>
      <c r="DA174" s="78" t="s">
        <v>1442</v>
      </c>
      <c r="DB174" s="78" t="s">
        <v>1443</v>
      </c>
      <c r="DC174" s="56" t="s">
        <v>1444</v>
      </c>
      <c r="DD174" s="78" t="s">
        <v>1193</v>
      </c>
      <c r="DE174" s="78" t="s">
        <v>276</v>
      </c>
      <c r="DF174" s="78" t="s">
        <v>276</v>
      </c>
      <c r="DG174" s="78" t="s">
        <v>276</v>
      </c>
      <c r="DH174" s="78" t="s">
        <v>270</v>
      </c>
      <c r="DI174" s="78" t="s">
        <v>270</v>
      </c>
      <c r="DJ174" s="78" t="s">
        <v>276</v>
      </c>
      <c r="DK174" s="78" t="s">
        <v>276</v>
      </c>
      <c r="DL174" s="78" t="s">
        <v>276</v>
      </c>
      <c r="DM174" s="78" t="s">
        <v>270</v>
      </c>
      <c r="DN174" s="78" t="s">
        <v>270</v>
      </c>
      <c r="DO174" s="78" t="s">
        <v>270</v>
      </c>
      <c r="DP174" s="78" t="s">
        <v>270</v>
      </c>
      <c r="DQ174" s="78">
        <v>0</v>
      </c>
      <c r="DR174" s="56"/>
      <c r="DS174" s="56"/>
      <c r="DT174" s="56"/>
      <c r="DU174" s="44" t="s">
        <v>636</v>
      </c>
      <c r="DV174" s="44" t="s">
        <v>294</v>
      </c>
      <c r="DW174" s="44" t="s">
        <v>602</v>
      </c>
      <c r="DX174" s="77" t="s">
        <v>278</v>
      </c>
      <c r="DZ174" s="141"/>
      <c r="EB174" s="85"/>
      <c r="EC174" s="72"/>
      <c r="ED174" s="317"/>
      <c r="EE174" s="71"/>
      <c r="EF174" s="70"/>
      <c r="EG174" s="70"/>
      <c r="EH174" s="70"/>
      <c r="EI174" s="70"/>
      <c r="EJ174" s="70"/>
      <c r="EK174" s="70"/>
      <c r="EL174" s="70"/>
      <c r="EM174" s="70"/>
      <c r="EN174" s="69"/>
      <c r="EO174" s="69"/>
      <c r="EP174" s="69"/>
      <c r="EQ174" s="69"/>
      <c r="ER174" s="69"/>
      <c r="ES174" s="69"/>
      <c r="ET174" s="69"/>
      <c r="EU174" s="69"/>
      <c r="EV174" s="307" t="s">
        <v>1</v>
      </c>
      <c r="EW174" s="68"/>
    </row>
    <row r="175" spans="1:153" s="44" customFormat="1" x14ac:dyDescent="0.35">
      <c r="A175" s="44" t="s">
        <v>337</v>
      </c>
      <c r="B175" s="42" t="s">
        <v>1445</v>
      </c>
      <c r="C175" s="42" t="s">
        <v>1446</v>
      </c>
      <c r="D175" s="42"/>
      <c r="E175" s="44" t="s">
        <v>1447</v>
      </c>
      <c r="F175" s="44" t="s">
        <v>269</v>
      </c>
      <c r="G175" s="44">
        <v>-37.576416999999999</v>
      </c>
      <c r="H175" s="44">
        <v>143.95838900000001</v>
      </c>
      <c r="I175" s="44" t="s">
        <v>278</v>
      </c>
      <c r="J175" s="44" t="s">
        <v>278</v>
      </c>
      <c r="K175" s="44" t="s">
        <v>350</v>
      </c>
      <c r="L175" s="44" t="s">
        <v>265</v>
      </c>
      <c r="M175" s="44" t="s">
        <v>284</v>
      </c>
      <c r="N175" s="78" t="s">
        <v>285</v>
      </c>
      <c r="O175" s="78">
        <v>44082</v>
      </c>
      <c r="P175" s="78" t="s">
        <v>415</v>
      </c>
      <c r="Q175" s="78" t="s">
        <v>270</v>
      </c>
      <c r="R175" s="78"/>
      <c r="S175" s="96"/>
      <c r="T175" s="96"/>
      <c r="U175" s="78"/>
      <c r="V175" s="96"/>
      <c r="W175" s="96"/>
      <c r="X175" s="96"/>
      <c r="Y175" s="78"/>
      <c r="Z175" s="56">
        <f t="shared" si="36"/>
        <v>2</v>
      </c>
      <c r="AA175" s="94"/>
      <c r="AB175" s="94"/>
      <c r="AC175" s="56"/>
      <c r="AD175" s="56"/>
      <c r="AE175" s="56"/>
      <c r="AF175" s="56"/>
      <c r="AG175" s="56">
        <v>2</v>
      </c>
      <c r="AH175" s="56"/>
      <c r="AI175">
        <v>1</v>
      </c>
      <c r="AJ175">
        <v>1</v>
      </c>
      <c r="AK175">
        <v>4</v>
      </c>
      <c r="AL175">
        <v>5</v>
      </c>
      <c r="AM175">
        <f t="shared" si="29"/>
        <v>5</v>
      </c>
      <c r="AN175" s="57" cm="1">
        <f t="array" ref="AN175">IF(OR(AJ175="0",AM175="0"),"",INDEX('[3]Oil Matrix'!$D$6:$H$10,'Master All_TRR_TS'!AM175,'Master All_TRR_TS'!AJ175))</f>
        <v>3</v>
      </c>
      <c r="AO175">
        <f t="shared" si="34"/>
        <v>3</v>
      </c>
      <c r="AP175"/>
      <c r="AQ175" s="56" t="s">
        <v>342</v>
      </c>
      <c r="AR175" s="56">
        <f>MAX(Risk_Assessment6[[#This Row],[2) Oil Leak Condition]:[3b) Oil/water separator and shut off valve]])</f>
        <v>5</v>
      </c>
      <c r="AS175" s="44" t="s">
        <v>269</v>
      </c>
      <c r="AT175" s="44" t="s">
        <v>269</v>
      </c>
      <c r="AU175" s="44" t="s">
        <v>270</v>
      </c>
      <c r="AV175" s="44" t="s">
        <v>269</v>
      </c>
      <c r="AW175" s="44" t="s">
        <v>269</v>
      </c>
      <c r="AX175" s="82" t="s">
        <v>269</v>
      </c>
      <c r="AY175" s="82" t="s">
        <v>269</v>
      </c>
      <c r="AZ175" s="81" t="s">
        <v>269</v>
      </c>
      <c r="BE175" s="81"/>
      <c r="BF175" s="81" t="s">
        <v>276</v>
      </c>
      <c r="BM175" s="56" cm="1">
        <f t="array" ref="BM175">MAX(IF(ISBLANK(AS175:BL175),"",VLOOKUP(AS175:BL175,'[3]Impact Factor'!B:D,2,FALSE)))</f>
        <v>2</v>
      </c>
      <c r="BN175" s="56" cm="1">
        <f t="array" ref="BN175">MAX(IF(ISBLANK(AS175:BL175),"",VLOOKUP(AS175:BL175,'[3]Impact Factor'!B:D,3,FALSE)))</f>
        <v>2</v>
      </c>
      <c r="BO175" s="56">
        <v>1</v>
      </c>
      <c r="BP175" s="56"/>
      <c r="BQ175" s="56"/>
      <c r="BR175" s="56"/>
      <c r="BS175" s="80">
        <v>1</v>
      </c>
      <c r="BT175" s="56" cm="1">
        <f t="array" ref="BT175">IF(SUM(BM175:BS175)=0,"N/A",_xlfn.IFS(AND((SUM(BM175:BN175)&gt;0),(SUM(BO175:BS175)&gt;0)),ROUND((($BM$3*MAX(BM175:BN175))+($BO$3*MAX(BO175:BS175))),0),AND(OR(BM175:BN175=0,ISERROR(BM175:BN175)),(SUM(BO175:BS175)&gt;0)), MAX(BO175:BS175),AND((SUM(BO175:BS175)=0),(SUM(BM175:BN175)&gt;0)),MAX(BM175:BN175)))</f>
        <v>2</v>
      </c>
      <c r="BU175" s="56" t="str" cm="1">
        <f t="array" ref="BU175">IF(OR(AR175="N/A", BT175="N/A"), "", INDEX([3]Methodology!$D$3:$H$7,'Master All_TRR_TS'!AR271,'Master All_TRR_TS'!BT271))</f>
        <v>B</v>
      </c>
      <c r="BV175" s="56" t="s">
        <v>352</v>
      </c>
      <c r="BW175" s="56" t="str">
        <f t="shared" si="35"/>
        <v>No</v>
      </c>
      <c r="BX175" s="56"/>
      <c r="BY175" s="56"/>
      <c r="BZ175" s="56" t="e">
        <f>IF(COUNT(AR175,BT175)=2,(IF(AND(AR175&gt;=3,#REF!&gt;=3),"Y","")),"")</f>
        <v>#REF!</v>
      </c>
      <c r="CA175" s="56"/>
      <c r="CB175" s="56" t="str">
        <f>IF(Risk_Assessment6[[#This Row],[Stockpiles]]="Spoil / Waste", "Y", "")</f>
        <v/>
      </c>
      <c r="CC175" s="56" t="str">
        <f>IF(Risk_Assessment6[[#This Row],[Off-site Drainage Discharge (Y/N)]]="Yes", "Y", "")</f>
        <v/>
      </c>
      <c r="CD175" s="56"/>
      <c r="CE175" s="56"/>
      <c r="CF175" s="56"/>
      <c r="CG175" s="56"/>
      <c r="CH175" s="56"/>
      <c r="CI175" s="56"/>
      <c r="CJ175" s="56"/>
      <c r="CK175" s="56"/>
      <c r="CL175" s="56"/>
      <c r="CM175" s="56"/>
      <c r="CN175" s="105">
        <v>3</v>
      </c>
      <c r="CO175" s="105">
        <v>3</v>
      </c>
      <c r="CP175" s="105">
        <v>2</v>
      </c>
      <c r="CQ175" s="104">
        <v>1</v>
      </c>
      <c r="CR175" s="57">
        <f t="shared" si="31"/>
        <v>3</v>
      </c>
      <c r="CS175" s="56">
        <f t="shared" si="30"/>
        <v>3</v>
      </c>
      <c r="CT175" s="56">
        <v>4</v>
      </c>
      <c r="CU175" s="56">
        <v>2</v>
      </c>
      <c r="CV175" s="79">
        <f t="shared" si="37"/>
        <v>3</v>
      </c>
      <c r="CW175" s="56">
        <f t="shared" si="38"/>
        <v>3</v>
      </c>
      <c r="CX175" s="87" t="s">
        <v>323</v>
      </c>
      <c r="CY175" s="140" t="s">
        <v>271</v>
      </c>
      <c r="CZ175" s="78"/>
      <c r="DA175" s="78" t="s">
        <v>1448</v>
      </c>
      <c r="DB175" s="78" t="s">
        <v>1449</v>
      </c>
      <c r="DC175" s="56">
        <v>0</v>
      </c>
      <c r="DD175" s="78" t="s">
        <v>1199</v>
      </c>
      <c r="DE175" s="78" t="s">
        <v>276</v>
      </c>
      <c r="DF175" s="78" t="s">
        <v>276</v>
      </c>
      <c r="DG175" s="78" t="s">
        <v>276</v>
      </c>
      <c r="DH175" s="78" t="s">
        <v>276</v>
      </c>
      <c r="DI175" s="78" t="s">
        <v>276</v>
      </c>
      <c r="DJ175" s="78" t="s">
        <v>276</v>
      </c>
      <c r="DK175" s="78" t="s">
        <v>276</v>
      </c>
      <c r="DL175" s="78" t="s">
        <v>276</v>
      </c>
      <c r="DM175" s="78" t="s">
        <v>270</v>
      </c>
      <c r="DN175" s="78" t="s">
        <v>270</v>
      </c>
      <c r="DO175" s="78" t="s">
        <v>270</v>
      </c>
      <c r="DP175" s="78" t="s">
        <v>270</v>
      </c>
      <c r="DQ175" s="78">
        <v>0</v>
      </c>
      <c r="DR175" s="56"/>
      <c r="DS175" s="56"/>
      <c r="DT175" s="56"/>
      <c r="DU175" s="44" t="s">
        <v>636</v>
      </c>
      <c r="DV175" s="44" t="s">
        <v>294</v>
      </c>
      <c r="DW175" s="44" t="s">
        <v>602</v>
      </c>
      <c r="DX175" s="77" t="s">
        <v>271</v>
      </c>
      <c r="DZ175" s="141"/>
      <c r="EB175" s="85"/>
      <c r="EC175" s="72"/>
      <c r="ED175" s="317"/>
      <c r="EE175" s="71"/>
      <c r="EF175" s="70"/>
      <c r="EG175" s="70"/>
      <c r="EH175" s="70"/>
      <c r="EI175" s="70"/>
      <c r="EJ175" s="70"/>
      <c r="EK175" s="70"/>
      <c r="EL175" s="70"/>
      <c r="EM175" s="70"/>
      <c r="EN175" s="69"/>
      <c r="EO175" s="69"/>
      <c r="EP175" s="69"/>
      <c r="EQ175" s="69"/>
      <c r="ER175" s="69"/>
      <c r="ES175" s="69"/>
      <c r="ET175" s="69"/>
      <c r="EU175" s="69"/>
      <c r="EV175" s="307" t="s">
        <v>1</v>
      </c>
      <c r="EW175" s="68"/>
    </row>
    <row r="176" spans="1:153" s="44" customFormat="1" x14ac:dyDescent="0.35">
      <c r="A176" s="44" t="s">
        <v>337</v>
      </c>
      <c r="B176" s="44" t="s">
        <v>1450</v>
      </c>
      <c r="C176" s="44" t="s">
        <v>1451</v>
      </c>
      <c r="E176" s="44" t="s">
        <v>1452</v>
      </c>
      <c r="F176" s="44" t="s">
        <v>269</v>
      </c>
      <c r="G176" s="44">
        <v>-37.283332999999999</v>
      </c>
      <c r="H176" s="44">
        <v>142.6</v>
      </c>
      <c r="I176" s="44" t="s">
        <v>278</v>
      </c>
      <c r="J176" s="44" t="s">
        <v>278</v>
      </c>
      <c r="K176" s="44" t="s">
        <v>264</v>
      </c>
      <c r="L176" s="44" t="s">
        <v>265</v>
      </c>
      <c r="M176" s="108" t="s">
        <v>1453</v>
      </c>
      <c r="N176" s="78" t="s">
        <v>267</v>
      </c>
      <c r="O176" s="78"/>
      <c r="P176" s="78"/>
      <c r="Q176" s="78" t="s">
        <v>268</v>
      </c>
      <c r="R176" s="78"/>
      <c r="S176" s="96"/>
      <c r="T176" s="96"/>
      <c r="U176" s="78"/>
      <c r="V176" s="96"/>
      <c r="W176" s="96"/>
      <c r="X176" s="96"/>
      <c r="Y176" s="78"/>
      <c r="Z176" s="56">
        <f t="shared" si="36"/>
        <v>1</v>
      </c>
      <c r="AA176" s="94"/>
      <c r="AB176" s="94"/>
      <c r="AC176" s="56"/>
      <c r="AD176" s="56"/>
      <c r="AE176" s="56"/>
      <c r="AF176" s="56"/>
      <c r="AG176" s="56">
        <v>2</v>
      </c>
      <c r="AH176" s="56"/>
      <c r="AI176">
        <v>7</v>
      </c>
      <c r="AJ176">
        <v>3</v>
      </c>
      <c r="AK176">
        <v>4</v>
      </c>
      <c r="AL176">
        <v>5</v>
      </c>
      <c r="AM176">
        <f t="shared" si="29"/>
        <v>5</v>
      </c>
      <c r="AN176" s="57" cm="1">
        <f t="array" ref="AN176">IF(OR(AJ176="0",AM176="0"),"",INDEX('[3]Oil Matrix'!$D$6:$H$10,'Master All_TRR_TS'!AM176,'Master All_TRR_TS'!AJ176))</f>
        <v>4</v>
      </c>
      <c r="AO176">
        <f t="shared" si="34"/>
        <v>3</v>
      </c>
      <c r="AP176"/>
      <c r="AQ176" s="56"/>
      <c r="AR176" s="56">
        <f>MAX(Risk_Assessment6[[#This Row],[2) Oil Leak Condition]:[3b) Oil/water separator and shut off valve]])</f>
        <v>5</v>
      </c>
      <c r="AS176" s="44" t="s">
        <v>269</v>
      </c>
      <c r="AX176" s="82"/>
      <c r="AZ176" s="81"/>
      <c r="BE176" s="81"/>
      <c r="BF176" s="81" t="s">
        <v>270</v>
      </c>
      <c r="BM176" s="56" cm="1">
        <f t="array" ref="BM176">MAX(IF(ISBLANK(AS176:BL176),"",VLOOKUP(AS176:BL176,'[3]Impact Factor'!B:D,2,FALSE)))</f>
        <v>2</v>
      </c>
      <c r="BN176" s="56" cm="1">
        <f t="array" ref="BN176">MAX(IF(ISBLANK(AS176:BL176),"",VLOOKUP(AS176:BL176,'[3]Impact Factor'!B:D,3,FALSE)))</f>
        <v>2</v>
      </c>
      <c r="BO176" s="56"/>
      <c r="BP176" s="56"/>
      <c r="BQ176" s="56"/>
      <c r="BR176" s="56"/>
      <c r="BS176" s="80"/>
      <c r="BT176" s="56" cm="1">
        <f t="array" ref="BT176">IF(SUM(BM176:BS176)=0,"N/A",_xlfn.IFS(AND((SUM(BM176:BN176)&gt;0),(SUM(BO176:BS176)&gt;0)),ROUND((($BM$3*MAX(BM176:BN176))+($BO$3*MAX(BO176:BS176))),0),AND(OR(BM176:BN176=0,ISERROR(BM176:BN176)),(SUM(BO176:BS176)&gt;0)), MAX(BO176:BS176),AND((SUM(BO176:BS176)=0),(SUM(BM176:BN176)&gt;0)),MAX(BM176:BN176)))</f>
        <v>2</v>
      </c>
      <c r="BU176" s="56" t="str" cm="1">
        <f t="array" ref="BU176">IF(OR(AR176="N/A", BT176="N/A"), "", INDEX([3]Methodology!$D$3:$H$7,'Master All_TRR_TS'!AR256,'Master All_TRR_TS'!BT256))</f>
        <v>B</v>
      </c>
      <c r="BV176" s="56" t="s">
        <v>271</v>
      </c>
      <c r="BW176" s="56" t="str">
        <f t="shared" si="35"/>
        <v>No</v>
      </c>
      <c r="BX176" s="56"/>
      <c r="BY176" s="56"/>
      <c r="BZ176" s="56" t="e">
        <f>IF(COUNT(AR176,BT176)=2,(IF(AND(AR176&gt;=3,#REF!&gt;=3),"Y","")),"")</f>
        <v>#REF!</v>
      </c>
      <c r="CA176" s="56"/>
      <c r="CB176" s="56" t="str">
        <f>IF(Risk_Assessment6[[#This Row],[Stockpiles]]="Spoil / Waste", "Y", "")</f>
        <v/>
      </c>
      <c r="CC176" s="56" t="str">
        <f>IF(Risk_Assessment6[[#This Row],[Off-site Drainage Discharge (Y/N)]]="Yes", "Y", "")</f>
        <v/>
      </c>
      <c r="CD176" s="56"/>
      <c r="CE176" s="56"/>
      <c r="CF176" s="56"/>
      <c r="CG176" s="56"/>
      <c r="CH176" s="56"/>
      <c r="CI176" s="56"/>
      <c r="CJ176" s="56"/>
      <c r="CK176" s="56"/>
      <c r="CL176" s="56"/>
      <c r="CM176" s="56"/>
      <c r="CN176" s="105">
        <v>2</v>
      </c>
      <c r="CO176" s="105">
        <v>3</v>
      </c>
      <c r="CP176" s="105">
        <v>2</v>
      </c>
      <c r="CQ176" s="104">
        <v>3</v>
      </c>
      <c r="CR176" s="57">
        <f t="shared" si="31"/>
        <v>3</v>
      </c>
      <c r="CS176" s="56">
        <f t="shared" si="30"/>
        <v>3</v>
      </c>
      <c r="CT176" s="56">
        <v>4</v>
      </c>
      <c r="CU176" s="56">
        <v>2</v>
      </c>
      <c r="CV176" s="79">
        <f t="shared" si="37"/>
        <v>3</v>
      </c>
      <c r="CW176" s="56">
        <f t="shared" si="38"/>
        <v>3</v>
      </c>
      <c r="CX176" s="87" t="s">
        <v>323</v>
      </c>
      <c r="CY176" s="140" t="s">
        <v>352</v>
      </c>
      <c r="CZ176" s="78" t="s">
        <v>1454</v>
      </c>
      <c r="DA176" s="78">
        <v>2013</v>
      </c>
      <c r="DB176" s="78" t="s">
        <v>1234</v>
      </c>
      <c r="DC176" s="56" t="s">
        <v>351</v>
      </c>
      <c r="DD176" s="78" t="s">
        <v>1199</v>
      </c>
      <c r="DE176" s="78" t="s">
        <v>276</v>
      </c>
      <c r="DF176" s="78" t="s">
        <v>276</v>
      </c>
      <c r="DG176" s="78" t="s">
        <v>276</v>
      </c>
      <c r="DH176" s="78" t="s">
        <v>276</v>
      </c>
      <c r="DI176" s="78" t="s">
        <v>276</v>
      </c>
      <c r="DJ176" s="78" t="s">
        <v>270</v>
      </c>
      <c r="DK176" s="78" t="s">
        <v>276</v>
      </c>
      <c r="DL176" s="78" t="s">
        <v>276</v>
      </c>
      <c r="DM176" s="78" t="s">
        <v>270</v>
      </c>
      <c r="DN176" s="78" t="s">
        <v>270</v>
      </c>
      <c r="DO176" s="78" t="s">
        <v>270</v>
      </c>
      <c r="DP176" s="78" t="s">
        <v>270</v>
      </c>
      <c r="DQ176" s="78">
        <v>0</v>
      </c>
      <c r="DR176" s="56"/>
      <c r="DS176" s="56"/>
      <c r="DT176" s="56"/>
      <c r="DU176" s="44" t="s">
        <v>636</v>
      </c>
      <c r="DV176" s="44" t="s">
        <v>294</v>
      </c>
      <c r="DW176" s="44" t="s">
        <v>602</v>
      </c>
      <c r="DX176" s="77" t="s">
        <v>278</v>
      </c>
      <c r="DZ176" s="141"/>
      <c r="EB176" s="85"/>
      <c r="EC176" s="72"/>
      <c r="ED176" s="317"/>
      <c r="EE176" s="71"/>
      <c r="EF176" s="70"/>
      <c r="EG176" s="70"/>
      <c r="EH176" s="70"/>
      <c r="EI176" s="70"/>
      <c r="EJ176" s="70"/>
      <c r="EK176" s="70"/>
      <c r="EL176" s="70"/>
      <c r="EM176" s="70"/>
      <c r="EN176" s="69"/>
      <c r="EO176" s="69"/>
      <c r="EP176" s="69"/>
      <c r="EQ176" s="69"/>
      <c r="ER176" s="69"/>
      <c r="ES176" s="69"/>
      <c r="ET176" s="69"/>
      <c r="EU176" s="69"/>
      <c r="EV176" s="307" t="s">
        <v>1</v>
      </c>
      <c r="EW176" s="68"/>
    </row>
    <row r="177" spans="1:153" s="44" customFormat="1" ht="63" customHeight="1" x14ac:dyDescent="0.35">
      <c r="A177" s="44" t="s">
        <v>291</v>
      </c>
      <c r="B177" s="42" t="s">
        <v>1455</v>
      </c>
      <c r="C177" s="44" t="s">
        <v>1456</v>
      </c>
      <c r="D177" s="44" t="s">
        <v>277</v>
      </c>
      <c r="E177" s="44" t="s">
        <v>1457</v>
      </c>
      <c r="F177" s="44" t="s">
        <v>1458</v>
      </c>
      <c r="G177" s="44">
        <v>-36.437221999999998</v>
      </c>
      <c r="H177" s="44">
        <v>142.32749999999999</v>
      </c>
      <c r="I177" s="44" t="s">
        <v>278</v>
      </c>
      <c r="J177" s="44" t="s">
        <v>278</v>
      </c>
      <c r="K177" s="44" t="s">
        <v>297</v>
      </c>
      <c r="L177" s="44" t="s">
        <v>265</v>
      </c>
      <c r="M177" s="44" t="s">
        <v>284</v>
      </c>
      <c r="N177" s="78" t="s">
        <v>285</v>
      </c>
      <c r="O177" s="78">
        <v>44069</v>
      </c>
      <c r="P177" s="78" t="s">
        <v>415</v>
      </c>
      <c r="Q177" s="78" t="s">
        <v>270</v>
      </c>
      <c r="R177" s="78"/>
      <c r="S177" s="96"/>
      <c r="T177" s="96"/>
      <c r="U177" s="78"/>
      <c r="V177" s="96"/>
      <c r="W177" s="96"/>
      <c r="X177" s="96"/>
      <c r="Y177" s="78"/>
      <c r="Z177" s="56">
        <f t="shared" si="36"/>
        <v>2</v>
      </c>
      <c r="AA177" s="94">
        <v>2</v>
      </c>
      <c r="AB177" s="94"/>
      <c r="AC177" s="56"/>
      <c r="AD177" s="56"/>
      <c r="AE177" s="56"/>
      <c r="AF177" s="56"/>
      <c r="AG177" s="56">
        <v>4</v>
      </c>
      <c r="AH177" s="89"/>
      <c r="AI177">
        <v>5</v>
      </c>
      <c r="AJ177">
        <v>3</v>
      </c>
      <c r="AK177">
        <v>1</v>
      </c>
      <c r="AL177">
        <v>1</v>
      </c>
      <c r="AM177">
        <f t="shared" si="29"/>
        <v>1</v>
      </c>
      <c r="AN177" s="57" cm="1">
        <f t="array" ref="AN177">IF(OR(AJ177="0",AM177="0"),"",INDEX('[3]Oil Matrix'!$D$6:$H$10,'Master All_TRR_TS'!AM177,'Master All_TRR_TS'!AJ177))</f>
        <v>2</v>
      </c>
      <c r="AO177">
        <f t="shared" si="34"/>
        <v>1</v>
      </c>
      <c r="AP177"/>
      <c r="AQ177" s="93" t="s">
        <v>303</v>
      </c>
      <c r="AR177" s="56">
        <f>MAX(Risk_Assessment6[[#This Row],[2) Oil Leak Condition]:[3b) Oil/water separator and shut off valve]])</f>
        <v>3</v>
      </c>
      <c r="AS177" s="44" t="s">
        <v>269</v>
      </c>
      <c r="AT177" s="44" t="s">
        <v>305</v>
      </c>
      <c r="AU177" s="44" t="s">
        <v>270</v>
      </c>
      <c r="AV177" s="44" t="s">
        <v>269</v>
      </c>
      <c r="AW177" s="44" t="s">
        <v>269</v>
      </c>
      <c r="AX177" s="82" t="s">
        <v>288</v>
      </c>
      <c r="AZ177" s="81" t="s">
        <v>269</v>
      </c>
      <c r="BE177" s="81"/>
      <c r="BF177" s="81" t="s">
        <v>276</v>
      </c>
      <c r="BM177" s="56" cm="1">
        <f t="array" ref="BM177">MAX(IF(ISBLANK(AS177:BL177),"",VLOOKUP(AS177:BL177,'[3]Impact Factor'!B:D,2,FALSE)))</f>
        <v>3</v>
      </c>
      <c r="BN177" s="56" cm="1">
        <f t="array" ref="BN177">MAX(IF(ISBLANK(AS177:BL177),"",VLOOKUP(AS177:BL177,'[3]Impact Factor'!B:D,3,FALSE)))</f>
        <v>2</v>
      </c>
      <c r="BO177" s="56">
        <v>4</v>
      </c>
      <c r="BP177" s="56"/>
      <c r="BQ177" s="56"/>
      <c r="BR177" s="56"/>
      <c r="BS177" s="80">
        <v>1</v>
      </c>
      <c r="BT177" s="56" cm="1">
        <f t="array" ref="BT177">IF(SUM(BM177:BS177)=0,"N/A",_xlfn.IFS(AND((SUM(BM177:BN177)&gt;0),(SUM(BO177:BS177)&gt;0)),ROUND((($BM$3*MAX(BM177:BN177))+($BO$3*MAX(BO177:BS177))),0),AND(OR(BM177:BN177=0,ISERROR(BM177:BN177)),(SUM(BO177:BS177)&gt;0)), MAX(BO177:BS177),AND((SUM(BO177:BS177)=0),(SUM(BM177:BN177)&gt;0)),MAX(BM177:BN177)))</f>
        <v>3</v>
      </c>
      <c r="BU177" s="56" t="str" cm="1">
        <f t="array" ref="BU177">IF(OR(AR177="N/A", BT177="N/A"), "", INDEX([3]Methodology!$D$3:$H$7,'Master All_TRR_TS'!AR155,'Master All_TRR_TS'!BT155))</f>
        <v>A</v>
      </c>
      <c r="BV177" s="56" t="s">
        <v>271</v>
      </c>
      <c r="BW177" s="56" t="str">
        <f t="shared" si="35"/>
        <v>Yes</v>
      </c>
      <c r="BX177" s="56"/>
      <c r="BY177" s="56"/>
      <c r="BZ177" s="56" t="e">
        <f>IF(COUNT(AR177,BT177)=2,(IF(AND(AR177&gt;=3,#REF!&gt;=3),"Y","")),"")</f>
        <v>#REF!</v>
      </c>
      <c r="CA177" s="56"/>
      <c r="CB177" s="56" t="str">
        <f>IF(Risk_Assessment6[[#This Row],[Stockpiles]]="Spoil / Waste", "Y", "")</f>
        <v/>
      </c>
      <c r="CC177" s="56" t="str">
        <f>IF(Risk_Assessment6[[#This Row],[Off-site Drainage Discharge (Y/N)]]="Yes", "Y", "")</f>
        <v/>
      </c>
      <c r="CD177" s="56"/>
      <c r="CE177" s="56"/>
      <c r="CF177" s="56"/>
      <c r="CG177" s="56"/>
      <c r="CH177" s="56"/>
      <c r="CI177" s="56"/>
      <c r="CJ177" s="56"/>
      <c r="CK177" s="56"/>
      <c r="CL177" s="56"/>
      <c r="CM177" s="56"/>
      <c r="CN177" s="105">
        <v>0</v>
      </c>
      <c r="CO177" s="105">
        <v>1</v>
      </c>
      <c r="CP177" s="105">
        <v>2</v>
      </c>
      <c r="CQ177" s="104">
        <v>3</v>
      </c>
      <c r="CR177" s="57">
        <f t="shared" si="31"/>
        <v>1</v>
      </c>
      <c r="CS177" s="56">
        <f t="shared" si="30"/>
        <v>1</v>
      </c>
      <c r="CT177" s="56">
        <v>5</v>
      </c>
      <c r="CU177" s="56">
        <v>1</v>
      </c>
      <c r="CV177" s="79">
        <f t="shared" si="37"/>
        <v>3</v>
      </c>
      <c r="CW177" s="56">
        <f t="shared" si="38"/>
        <v>3</v>
      </c>
      <c r="CX177" s="87" t="s">
        <v>323</v>
      </c>
      <c r="CY177" s="56" t="s">
        <v>404</v>
      </c>
      <c r="CZ177" s="78" t="s">
        <v>1459</v>
      </c>
      <c r="DA177" s="78" t="s">
        <v>268</v>
      </c>
      <c r="DB177" s="78" t="s">
        <v>274</v>
      </c>
      <c r="DC177" s="56">
        <v>0</v>
      </c>
      <c r="DD177" s="78" t="s">
        <v>1199</v>
      </c>
      <c r="DE177" s="78" t="s">
        <v>1218</v>
      </c>
      <c r="DF177" s="78" t="s">
        <v>276</v>
      </c>
      <c r="DG177" s="78" t="s">
        <v>276</v>
      </c>
      <c r="DH177" s="78" t="s">
        <v>276</v>
      </c>
      <c r="DI177" s="78" t="s">
        <v>276</v>
      </c>
      <c r="DJ177" s="78" t="s">
        <v>276</v>
      </c>
      <c r="DK177" s="78" t="s">
        <v>276</v>
      </c>
      <c r="DL177" s="78" t="s">
        <v>276</v>
      </c>
      <c r="DM177" s="78" t="s">
        <v>276</v>
      </c>
      <c r="DN177" s="78" t="s">
        <v>276</v>
      </c>
      <c r="DO177" s="78" t="s">
        <v>270</v>
      </c>
      <c r="DP177" s="78" t="s">
        <v>276</v>
      </c>
      <c r="DQ177" s="78">
        <v>0</v>
      </c>
      <c r="DR177" s="56"/>
      <c r="DS177" s="56"/>
      <c r="DT177" s="56"/>
      <c r="DU177" s="44" t="s">
        <v>636</v>
      </c>
      <c r="DV177" s="44" t="s">
        <v>424</v>
      </c>
      <c r="DW177" s="44" t="s">
        <v>607</v>
      </c>
      <c r="DX177" s="77" t="s">
        <v>271</v>
      </c>
      <c r="DY177" s="76" t="s">
        <v>268</v>
      </c>
      <c r="DZ177" s="75" t="s">
        <v>566</v>
      </c>
      <c r="EA177" s="44" t="s">
        <v>567</v>
      </c>
      <c r="EB177" s="73" t="s">
        <v>1137</v>
      </c>
      <c r="EC177" s="109" t="s">
        <v>1460</v>
      </c>
      <c r="ED177" s="320" t="s">
        <v>1461</v>
      </c>
      <c r="EE177" s="71"/>
      <c r="EF177" s="70"/>
      <c r="EG177" s="70"/>
      <c r="EH177" s="99" t="s">
        <v>410</v>
      </c>
      <c r="EI177" s="70"/>
      <c r="EJ177" s="70"/>
      <c r="EK177" s="70"/>
      <c r="EL177" s="70"/>
      <c r="EM177" s="70"/>
      <c r="EN177" s="69"/>
      <c r="EO177" s="69"/>
      <c r="EP177" s="69"/>
      <c r="EQ177" s="69"/>
      <c r="ER177" s="69"/>
      <c r="ES177" s="69"/>
      <c r="ET177" s="69"/>
      <c r="EU177" s="69"/>
      <c r="EV177" s="307" t="s">
        <v>1</v>
      </c>
      <c r="EW177" s="68"/>
    </row>
    <row r="178" spans="1:153" s="44" customFormat="1" x14ac:dyDescent="0.35">
      <c r="A178" s="44" t="s">
        <v>374</v>
      </c>
      <c r="B178" s="42" t="s">
        <v>1462</v>
      </c>
      <c r="C178" s="44" t="s">
        <v>1463</v>
      </c>
      <c r="D178" s="44" t="s">
        <v>424</v>
      </c>
      <c r="E178" s="44" t="s">
        <v>1464</v>
      </c>
      <c r="F178" s="44" t="s">
        <v>1465</v>
      </c>
      <c r="G178" s="44">
        <v>-37.385416999999997</v>
      </c>
      <c r="H178" s="44">
        <v>145.54002800000001</v>
      </c>
      <c r="I178" s="44" t="s">
        <v>278</v>
      </c>
      <c r="J178" s="44" t="s">
        <v>278</v>
      </c>
      <c r="K178" s="44" t="s">
        <v>264</v>
      </c>
      <c r="L178" s="44" t="s">
        <v>265</v>
      </c>
      <c r="M178" s="44" t="s">
        <v>284</v>
      </c>
      <c r="N178" s="78" t="s">
        <v>285</v>
      </c>
      <c r="O178" s="78">
        <v>44005</v>
      </c>
      <c r="P178" s="78" t="s">
        <v>298</v>
      </c>
      <c r="Q178" s="78" t="s">
        <v>270</v>
      </c>
      <c r="R178" s="78"/>
      <c r="S178" s="96"/>
      <c r="T178" s="96" t="s">
        <v>382</v>
      </c>
      <c r="U178" s="78"/>
      <c r="V178" s="96"/>
      <c r="W178" s="96" t="s">
        <v>1466</v>
      </c>
      <c r="X178" s="96"/>
      <c r="Y178" s="78"/>
      <c r="Z178" s="56">
        <f t="shared" si="36"/>
        <v>5</v>
      </c>
      <c r="AA178" s="94">
        <v>54</v>
      </c>
      <c r="AB178" s="94"/>
      <c r="AC178" s="56"/>
      <c r="AD178" s="56"/>
      <c r="AE178" s="56"/>
      <c r="AF178" s="56"/>
      <c r="AG178" s="56">
        <v>2</v>
      </c>
      <c r="AH178" s="56"/>
      <c r="AI178">
        <v>1</v>
      </c>
      <c r="AJ178">
        <v>2</v>
      </c>
      <c r="AK178">
        <v>4</v>
      </c>
      <c r="AL178">
        <v>4</v>
      </c>
      <c r="AM178">
        <f t="shared" si="29"/>
        <v>4</v>
      </c>
      <c r="AN178" s="57" cm="1">
        <f t="array" ref="AN178">IF(OR(AJ178="0",AM178="0"),"",INDEX('[3]Oil Matrix'!$D$6:$H$10,'Master All_TRR_TS'!AM178,'Master All_TRR_TS'!AJ178))</f>
        <v>3</v>
      </c>
      <c r="AO178">
        <f t="shared" si="34"/>
        <v>3</v>
      </c>
      <c r="AP178"/>
      <c r="AQ178" s="56" t="s">
        <v>1098</v>
      </c>
      <c r="AR178" s="56">
        <f>MAX(Risk_Assessment6[[#This Row],[2) Oil Leak Condition]:[3b) Oil/water separator and shut off valve]])</f>
        <v>4</v>
      </c>
      <c r="AS178" s="44" t="s">
        <v>304</v>
      </c>
      <c r="AT178" s="82" t="s">
        <v>305</v>
      </c>
      <c r="AU178" s="44" t="s">
        <v>270</v>
      </c>
      <c r="AV178" s="44" t="s">
        <v>269</v>
      </c>
      <c r="AW178" s="44" t="s">
        <v>306</v>
      </c>
      <c r="AX178" s="82" t="s">
        <v>269</v>
      </c>
      <c r="AY178" s="44" t="s">
        <v>269</v>
      </c>
      <c r="AZ178" s="81" t="s">
        <v>269</v>
      </c>
      <c r="BA178" s="44" t="s">
        <v>269</v>
      </c>
      <c r="BE178" s="81"/>
      <c r="BF178" s="81" t="s">
        <v>276</v>
      </c>
      <c r="BM178" s="56" cm="1">
        <f t="array" ref="BM178">MAX(IF(ISBLANK(AS178:BL178),"",VLOOKUP(AS178:BL178,'[3]Impact Factor'!B:D,2,FALSE)))</f>
        <v>4</v>
      </c>
      <c r="BN178" s="56" cm="1">
        <f t="array" ref="BN178">MAX(IF(ISBLANK(AS178:BL178),"",VLOOKUP(AS178:BL178,'[3]Impact Factor'!B:D,3,FALSE)))</f>
        <v>4</v>
      </c>
      <c r="BO178" s="56">
        <v>3</v>
      </c>
      <c r="BP178" s="56" t="s">
        <v>276</v>
      </c>
      <c r="BQ178" s="56">
        <v>5</v>
      </c>
      <c r="BR178" s="56" t="s">
        <v>276</v>
      </c>
      <c r="BS178" s="88">
        <v>4</v>
      </c>
      <c r="BT178" s="56" cm="1">
        <f t="array" ref="BT178">IF(SUM(BM178:BS178)=0,"N/A",_xlfn.IFS(AND((SUM(BM178:BN178)&gt;0),(SUM(BO178:BS178)&gt;0)),ROUND((($BM$3*MAX(BM178:BN178))+($BO$3*MAX(BO178:BS178))),0),AND(OR(BM178:BN178=0,ISERROR(BM178:BN178)),(SUM(BO178:BS178)&gt;0)), MAX(BO178:BS178),AND((SUM(BO178:BS178)=0),(SUM(BM178:BN178)&gt;0)),MAX(BM178:BN178)))</f>
        <v>4</v>
      </c>
      <c r="BU178" s="56" t="str" cm="1">
        <f t="array" ref="BU178">IF(OR(AR178="N/A", BT178="N/A"), "", INDEX([3]Methodology!$D$3:$H$7,'Master All_TRR_TS'!AR136,'Master All_TRR_TS'!BT136))</f>
        <v>C</v>
      </c>
      <c r="BV178" s="56" t="s">
        <v>271</v>
      </c>
      <c r="BW178" s="56" t="str">
        <f t="shared" si="35"/>
        <v>Yes</v>
      </c>
      <c r="BX178" s="56" t="s">
        <v>907</v>
      </c>
      <c r="BY178" s="56" t="s">
        <v>1467</v>
      </c>
      <c r="BZ178" s="91" t="s">
        <v>774</v>
      </c>
      <c r="CA178" s="91" t="s">
        <v>1468</v>
      </c>
      <c r="CB178" s="115" t="str">
        <f>IF(Risk_Assessment6[[#This Row],[Stockpiles]]="Spoil / Waste", "Y", "")</f>
        <v/>
      </c>
      <c r="CC178" s="56" t="str">
        <f>IF(Risk_Assessment6[[#This Row],[Off-site Drainage Discharge (Y/N)]]="Yes", "Y", "")</f>
        <v/>
      </c>
      <c r="CD178" s="89" t="s">
        <v>474</v>
      </c>
      <c r="CE178" s="56" t="s">
        <v>270</v>
      </c>
      <c r="CF178" s="56" t="s">
        <v>1469</v>
      </c>
      <c r="CG178" s="56"/>
      <c r="CH178" s="56"/>
      <c r="CI178" s="56"/>
      <c r="CJ178" s="56" t="s">
        <v>382</v>
      </c>
      <c r="CK178" s="143" t="s">
        <v>1466</v>
      </c>
      <c r="CL178" s="56"/>
      <c r="CM178" s="56"/>
      <c r="CN178" s="105">
        <v>3</v>
      </c>
      <c r="CO178" s="105">
        <v>3</v>
      </c>
      <c r="CP178" s="105">
        <v>2</v>
      </c>
      <c r="CQ178" s="104">
        <v>4</v>
      </c>
      <c r="CR178" s="57">
        <f t="shared" si="31"/>
        <v>3</v>
      </c>
      <c r="CS178" s="56">
        <f t="shared" si="30"/>
        <v>3</v>
      </c>
      <c r="CT178" s="56">
        <v>2</v>
      </c>
      <c r="CU178" s="56">
        <v>2</v>
      </c>
      <c r="CV178" s="79">
        <f t="shared" si="37"/>
        <v>2</v>
      </c>
      <c r="CW178" s="56">
        <f t="shared" si="38"/>
        <v>2</v>
      </c>
      <c r="CX178" s="87" t="s">
        <v>1470</v>
      </c>
      <c r="CY178" s="140" t="s">
        <v>352</v>
      </c>
      <c r="CZ178" s="78" t="s">
        <v>1471</v>
      </c>
      <c r="DA178" s="78">
        <v>0</v>
      </c>
      <c r="DB178" s="78" t="s">
        <v>274</v>
      </c>
      <c r="DC178" s="56">
        <v>0</v>
      </c>
      <c r="DD178" s="78" t="s">
        <v>1199</v>
      </c>
      <c r="DE178" s="78" t="s">
        <v>276</v>
      </c>
      <c r="DF178" s="78" t="s">
        <v>276</v>
      </c>
      <c r="DG178" s="78" t="s">
        <v>276</v>
      </c>
      <c r="DH178" s="78" t="s">
        <v>276</v>
      </c>
      <c r="DI178" s="78" t="s">
        <v>276</v>
      </c>
      <c r="DJ178" s="78" t="s">
        <v>276</v>
      </c>
      <c r="DK178" s="78" t="s">
        <v>276</v>
      </c>
      <c r="DL178" s="78" t="s">
        <v>276</v>
      </c>
      <c r="DM178" s="78" t="s">
        <v>270</v>
      </c>
      <c r="DN178" s="78" t="s">
        <v>270</v>
      </c>
      <c r="DO178" s="78" t="s">
        <v>270</v>
      </c>
      <c r="DP178" s="78" t="s">
        <v>270</v>
      </c>
      <c r="DQ178" s="78">
        <v>0</v>
      </c>
      <c r="DR178" s="56"/>
      <c r="DS178" s="56"/>
      <c r="DT178" s="56"/>
      <c r="DU178" s="44" t="s">
        <v>636</v>
      </c>
      <c r="DV178" s="44" t="s">
        <v>294</v>
      </c>
      <c r="DW178" s="44" t="s">
        <v>602</v>
      </c>
      <c r="DX178" s="77" t="s">
        <v>271</v>
      </c>
      <c r="DZ178" s="141"/>
      <c r="EB178" s="85"/>
      <c r="EC178" s="72"/>
      <c r="ED178" s="317"/>
      <c r="EE178" s="71"/>
      <c r="EF178" s="70"/>
      <c r="EG178" s="70"/>
      <c r="EH178" s="70"/>
      <c r="EI178" s="70"/>
      <c r="EJ178" s="70"/>
      <c r="EK178" s="70"/>
      <c r="EL178" s="70"/>
      <c r="EM178" s="70"/>
      <c r="EN178" s="69"/>
      <c r="EO178" s="69"/>
      <c r="EP178" s="69"/>
      <c r="EQ178" s="69"/>
      <c r="ER178" s="69"/>
      <c r="ES178" s="69"/>
      <c r="ET178" s="69"/>
      <c r="EU178" s="69"/>
      <c r="EV178" s="307" t="s">
        <v>1</v>
      </c>
      <c r="EW178" s="68"/>
    </row>
    <row r="179" spans="1:153" s="44" customFormat="1" x14ac:dyDescent="0.35">
      <c r="A179" s="44" t="s">
        <v>257</v>
      </c>
      <c r="B179" s="44" t="s">
        <v>1472</v>
      </c>
      <c r="C179" s="42" t="s">
        <v>1473</v>
      </c>
      <c r="D179" s="42"/>
      <c r="E179" s="44" t="s">
        <v>1474</v>
      </c>
      <c r="F179" s="44" t="s">
        <v>1475</v>
      </c>
      <c r="G179" s="44">
        <v>-36.552798000000003</v>
      </c>
      <c r="H179" s="44">
        <v>146.71979300000001</v>
      </c>
      <c r="I179" s="44" t="s">
        <v>263</v>
      </c>
      <c r="J179" s="44" t="s">
        <v>263</v>
      </c>
      <c r="K179" s="44" t="s">
        <v>264</v>
      </c>
      <c r="L179" s="44" t="s">
        <v>265</v>
      </c>
      <c r="M179" s="44" t="s">
        <v>365</v>
      </c>
      <c r="N179" s="78" t="s">
        <v>267</v>
      </c>
      <c r="O179" s="78"/>
      <c r="P179" s="78"/>
      <c r="Q179" s="78" t="s">
        <v>268</v>
      </c>
      <c r="R179" s="78"/>
      <c r="S179" s="96"/>
      <c r="T179" s="96"/>
      <c r="U179" s="78"/>
      <c r="V179" s="96"/>
      <c r="W179" s="96"/>
      <c r="X179" s="96"/>
      <c r="Y179" s="78"/>
      <c r="Z179" s="56">
        <f t="shared" si="36"/>
        <v>1</v>
      </c>
      <c r="AA179" s="94"/>
      <c r="AB179" s="94"/>
      <c r="AC179" s="56"/>
      <c r="AD179" s="56"/>
      <c r="AE179" s="56"/>
      <c r="AF179" s="56"/>
      <c r="AG179" s="56">
        <v>2</v>
      </c>
      <c r="AH179" s="56"/>
      <c r="AI179">
        <v>1</v>
      </c>
      <c r="AJ179">
        <v>1</v>
      </c>
      <c r="AK179">
        <v>4</v>
      </c>
      <c r="AL179">
        <v>5</v>
      </c>
      <c r="AM179">
        <f t="shared" si="29"/>
        <v>5</v>
      </c>
      <c r="AN179" s="57" cm="1">
        <f t="array" ref="AN179">IF(OR(AJ179="0",AM179="0"),"",INDEX('[3]Oil Matrix'!$D$6:$H$10,'Master All_TRR_TS'!AM179,'Master All_TRR_TS'!AJ179))</f>
        <v>3</v>
      </c>
      <c r="AO179">
        <f t="shared" si="34"/>
        <v>3</v>
      </c>
      <c r="AP179"/>
      <c r="AQ179" s="56"/>
      <c r="AR179" s="56">
        <f>MAX(Risk_Assessment6[[#This Row],[2) Oil Leak Condition]:[3b) Oil/water separator and shut off valve]])</f>
        <v>5</v>
      </c>
      <c r="AS179" s="44" t="s">
        <v>269</v>
      </c>
      <c r="AX179" s="82"/>
      <c r="AZ179" s="81"/>
      <c r="BE179" s="81"/>
      <c r="BF179" s="81" t="s">
        <v>270</v>
      </c>
      <c r="BM179" s="56" cm="1">
        <f t="array" ref="BM179">MAX(IF(ISBLANK(AS179:BL179),"",VLOOKUP(AS179:BL179,'[3]Impact Factor'!B:D,2,FALSE)))</f>
        <v>2</v>
      </c>
      <c r="BN179" s="56" cm="1">
        <f t="array" ref="BN179">MAX(IF(ISBLANK(AS179:BL179),"",VLOOKUP(AS179:BL179,'[3]Impact Factor'!B:D,3,FALSE)))</f>
        <v>2</v>
      </c>
      <c r="BO179" s="56"/>
      <c r="BP179" s="56"/>
      <c r="BQ179" s="56"/>
      <c r="BR179" s="56"/>
      <c r="BS179" s="80"/>
      <c r="BT179" s="56" cm="1">
        <f t="array" ref="BT179">IF(SUM(BM179:BS179)=0,"N/A",_xlfn.IFS(AND((SUM(BM179:BN179)&gt;0),(SUM(BO179:BS179)&gt;0)),ROUND((($BM$3*MAX(BM179:BN179))+($BO$3*MAX(BO179:BS179))),0),AND(OR(BM179:BN179=0,ISERROR(BM179:BN179)),(SUM(BO179:BS179)&gt;0)), MAX(BO179:BS179),AND((SUM(BO179:BS179)=0),(SUM(BM179:BN179)&gt;0)),MAX(BM179:BN179)))</f>
        <v>2</v>
      </c>
      <c r="BU179" s="56" t="str" cm="1">
        <f t="array" ref="BU179">IF(OR(AR179="N/A", BT179="N/A"), "", INDEX([3]Methodology!$D$3:$H$7,'Master All_TRR_TS'!AR49,'Master All_TRR_TS'!BT49))</f>
        <v>B</v>
      </c>
      <c r="BV179" s="56" t="s">
        <v>271</v>
      </c>
      <c r="BW179" s="56" t="str">
        <f t="shared" si="35"/>
        <v>No</v>
      </c>
      <c r="BX179" s="56"/>
      <c r="BY179" s="56"/>
      <c r="BZ179" s="56" t="e">
        <f>IF(COUNT(AR179,BT179)=2,(IF(AND(AR179&gt;=3,#REF!&gt;=3),"Y","")),"")</f>
        <v>#REF!</v>
      </c>
      <c r="CA179" s="56"/>
      <c r="CB179" s="56" t="str">
        <f>IF(Risk_Assessment6[[#This Row],[Stockpiles]]="Spoil / Waste", "Y", "")</f>
        <v/>
      </c>
      <c r="CC179" s="56" t="str">
        <f>IF(Risk_Assessment6[[#This Row],[Off-site Drainage Discharge (Y/N)]]="Yes", "Y", "")</f>
        <v/>
      </c>
      <c r="CD179" s="56"/>
      <c r="CE179" s="56"/>
      <c r="CF179" s="56"/>
      <c r="CG179" s="56"/>
      <c r="CH179" s="56"/>
      <c r="CI179" s="56"/>
      <c r="CJ179" s="56"/>
      <c r="CK179" s="56"/>
      <c r="CL179" s="56"/>
      <c r="CM179" s="56"/>
      <c r="CN179" s="105">
        <v>1</v>
      </c>
      <c r="CO179" s="105">
        <v>3</v>
      </c>
      <c r="CP179" s="105">
        <v>3</v>
      </c>
      <c r="CQ179" s="104">
        <v>5</v>
      </c>
      <c r="CR179" s="57">
        <f t="shared" si="31"/>
        <v>3</v>
      </c>
      <c r="CS179" s="56">
        <f t="shared" si="30"/>
        <v>3</v>
      </c>
      <c r="CT179" s="56">
        <v>4</v>
      </c>
      <c r="CU179" s="56">
        <v>2</v>
      </c>
      <c r="CV179" s="79">
        <f t="shared" si="37"/>
        <v>3</v>
      </c>
      <c r="CW179" s="56">
        <f t="shared" si="38"/>
        <v>3</v>
      </c>
      <c r="CX179" s="87" t="s">
        <v>1197</v>
      </c>
      <c r="CY179" s="56" t="s">
        <v>404</v>
      </c>
      <c r="CZ179" s="78"/>
      <c r="DA179" s="78" t="s">
        <v>1476</v>
      </c>
      <c r="DB179" s="78" t="s">
        <v>1234</v>
      </c>
      <c r="DC179" s="56">
        <v>0</v>
      </c>
      <c r="DD179" s="78" t="s">
        <v>1199</v>
      </c>
      <c r="DE179" s="78" t="s">
        <v>276</v>
      </c>
      <c r="DF179" s="78" t="s">
        <v>276</v>
      </c>
      <c r="DG179" s="78" t="s">
        <v>276</v>
      </c>
      <c r="DH179" s="78" t="s">
        <v>276</v>
      </c>
      <c r="DI179" s="78" t="s">
        <v>276</v>
      </c>
      <c r="DJ179" s="78" t="s">
        <v>276</v>
      </c>
      <c r="DK179" s="78" t="s">
        <v>276</v>
      </c>
      <c r="DL179" s="78" t="s">
        <v>276</v>
      </c>
      <c r="DM179" s="78" t="s">
        <v>270</v>
      </c>
      <c r="DN179" s="78" t="s">
        <v>270</v>
      </c>
      <c r="DO179" s="78" t="s">
        <v>270</v>
      </c>
      <c r="DP179" s="78" t="s">
        <v>270</v>
      </c>
      <c r="DQ179" s="78">
        <v>0</v>
      </c>
      <c r="DR179" s="56"/>
      <c r="DS179" s="56"/>
      <c r="DT179" s="56"/>
      <c r="DU179" s="44" t="s">
        <v>636</v>
      </c>
      <c r="DV179" s="44" t="s">
        <v>294</v>
      </c>
      <c r="DW179" s="44" t="s">
        <v>602</v>
      </c>
      <c r="DX179" s="77" t="s">
        <v>1002</v>
      </c>
      <c r="DZ179" s="141"/>
      <c r="EB179" s="85"/>
      <c r="EC179" s="72"/>
      <c r="ED179" s="317"/>
      <c r="EE179" s="71"/>
      <c r="EF179" s="70"/>
      <c r="EG179" s="70"/>
      <c r="EH179" s="70"/>
      <c r="EI179" s="70"/>
      <c r="EJ179" s="70"/>
      <c r="EK179" s="70"/>
      <c r="EL179" s="70"/>
      <c r="EM179" s="70"/>
      <c r="EN179" s="69"/>
      <c r="EO179" s="69"/>
      <c r="EP179" s="69"/>
      <c r="EQ179" s="69"/>
      <c r="ER179" s="69"/>
      <c r="ES179" s="69"/>
      <c r="ET179" s="69"/>
      <c r="EU179" s="69"/>
      <c r="EV179" s="307" t="s">
        <v>1</v>
      </c>
      <c r="EW179" s="68"/>
    </row>
    <row r="180" spans="1:153" s="44" customFormat="1" ht="16.149999999999999" customHeight="1" x14ac:dyDescent="0.35">
      <c r="A180" s="44" t="s">
        <v>374</v>
      </c>
      <c r="B180" s="42" t="s">
        <v>1477</v>
      </c>
      <c r="C180" s="44" t="s">
        <v>1478</v>
      </c>
      <c r="D180" s="44" t="s">
        <v>424</v>
      </c>
      <c r="E180" s="44" t="s">
        <v>1479</v>
      </c>
      <c r="F180" s="44" t="s">
        <v>1480</v>
      </c>
      <c r="G180" s="44">
        <v>-36.566110999999999</v>
      </c>
      <c r="H180" s="44">
        <v>146.70302799999999</v>
      </c>
      <c r="I180" s="119" t="s">
        <v>1481</v>
      </c>
      <c r="J180" s="44" t="s">
        <v>278</v>
      </c>
      <c r="K180" s="44" t="s">
        <v>297</v>
      </c>
      <c r="L180" s="44" t="s">
        <v>265</v>
      </c>
      <c r="M180" s="44" t="s">
        <v>284</v>
      </c>
      <c r="N180" s="78" t="s">
        <v>285</v>
      </c>
      <c r="O180" s="78">
        <v>44015</v>
      </c>
      <c r="P180" s="78" t="s">
        <v>415</v>
      </c>
      <c r="Q180" s="78" t="s">
        <v>270</v>
      </c>
      <c r="R180" s="95" t="s">
        <v>1482</v>
      </c>
      <c r="S180" s="96"/>
      <c r="T180" s="96" t="s">
        <v>382</v>
      </c>
      <c r="U180" s="78"/>
      <c r="V180" s="96"/>
      <c r="W180" s="114" t="s">
        <v>1483</v>
      </c>
      <c r="X180" s="96"/>
      <c r="Y180" s="95">
        <v>44805</v>
      </c>
      <c r="Z180" s="56">
        <f t="shared" si="36"/>
        <v>5</v>
      </c>
      <c r="AA180" s="94">
        <v>71</v>
      </c>
      <c r="AB180" s="94"/>
      <c r="AC180" s="92">
        <v>3</v>
      </c>
      <c r="AD180" s="56"/>
      <c r="AE180" s="56" t="s">
        <v>1484</v>
      </c>
      <c r="AF180" s="56"/>
      <c r="AG180" s="56">
        <v>5</v>
      </c>
      <c r="AH180" s="56"/>
      <c r="AI180">
        <v>3</v>
      </c>
      <c r="AJ180">
        <v>4</v>
      </c>
      <c r="AK180">
        <v>4</v>
      </c>
      <c r="AL180">
        <v>5</v>
      </c>
      <c r="AM180">
        <f t="shared" si="29"/>
        <v>5</v>
      </c>
      <c r="AN180" s="57" cm="1">
        <f t="array" ref="AN180">IF(OR(AJ180="0",AM180="0"),"",INDEX('[3]Oil Matrix'!$D$6:$H$10,'Master All_TRR_TS'!AM180,'Master All_TRR_TS'!AJ180))</f>
        <v>5</v>
      </c>
      <c r="AO180">
        <f t="shared" si="34"/>
        <v>3</v>
      </c>
      <c r="AP180"/>
      <c r="AQ180" s="56" t="s">
        <v>386</v>
      </c>
      <c r="AR180" s="56">
        <f>MAX(Risk_Assessment6[[#This Row],[2) Oil Leak Condition]:[3b) Oil/water separator and shut off valve]])</f>
        <v>5</v>
      </c>
      <c r="AS180" s="44" t="s">
        <v>304</v>
      </c>
      <c r="AT180" s="44" t="s">
        <v>305</v>
      </c>
      <c r="AU180" s="44" t="s">
        <v>270</v>
      </c>
      <c r="AV180" s="44" t="s">
        <v>269</v>
      </c>
      <c r="AW180" s="44" t="s">
        <v>269</v>
      </c>
      <c r="AX180" s="82" t="s">
        <v>288</v>
      </c>
      <c r="AY180" s="44" t="s">
        <v>269</v>
      </c>
      <c r="AZ180" s="81" t="s">
        <v>269</v>
      </c>
      <c r="BA180" s="44" t="s">
        <v>309</v>
      </c>
      <c r="BE180" s="81"/>
      <c r="BF180" s="81" t="s">
        <v>276</v>
      </c>
      <c r="BM180" s="56" cm="1">
        <f t="array" ref="BM180">MAX(IF(ISBLANK(AS180:BL180),"",VLOOKUP(AS180:BL180,'[3]Impact Factor'!B:D,2,FALSE)))</f>
        <v>3</v>
      </c>
      <c r="BN180" s="56" cm="1">
        <f t="array" ref="BN180">MAX(IF(ISBLANK(AS180:BL180),"",VLOOKUP(AS180:BL180,'[3]Impact Factor'!B:D,3,FALSE)))</f>
        <v>3</v>
      </c>
      <c r="BO180" s="56">
        <v>5</v>
      </c>
      <c r="BP180" s="92" t="s">
        <v>270</v>
      </c>
      <c r="BQ180" s="56">
        <v>5</v>
      </c>
      <c r="BR180" s="56" t="s">
        <v>270</v>
      </c>
      <c r="BS180" s="88">
        <v>3</v>
      </c>
      <c r="BT180" s="56" cm="1">
        <f t="array" ref="BT180">IF(SUM(BM180:BS180)=0,"N/A",_xlfn.IFS(AND((SUM(BM180:BN180)&gt;0),(SUM(BO180:BS180)&gt;0)),ROUND((($BM$3*MAX(BM180:BN180))+($BO$3*MAX(BO180:BS180))),0),AND(OR(BM180:BN180=0,ISERROR(BM180:BN180)),(SUM(BO180:BS180)&gt;0)), MAX(BO180:BS180),AND((SUM(BO180:BS180)=0),(SUM(BM180:BN180)&gt;0)),MAX(BM180:BN180)))</f>
        <v>3</v>
      </c>
      <c r="BU180" s="56" t="str" cm="1">
        <f t="array" ref="BU180">IF(OR(AR180="N/A", BT180="N/A"), "", INDEX([3]Methodology!$D$3:$H$7,'Master All_TRR_TS'!AR137,'Master All_TRR_TS'!BT137))</f>
        <v>B</v>
      </c>
      <c r="BV180" s="56" t="s">
        <v>352</v>
      </c>
      <c r="BW180" s="56" t="str">
        <f t="shared" si="35"/>
        <v>Yes</v>
      </c>
      <c r="BX180" s="56" t="s">
        <v>472</v>
      </c>
      <c r="BY180" s="56"/>
      <c r="BZ180" s="91" t="s">
        <v>276</v>
      </c>
      <c r="CA180" s="91" t="s">
        <v>473</v>
      </c>
      <c r="CB180" s="115" t="str">
        <f>IF(Risk_Assessment6[[#This Row],[Stockpiles]]="Spoil / Waste", "Y", "")</f>
        <v/>
      </c>
      <c r="CC180" s="56" t="str">
        <f>IF(Risk_Assessment6[[#This Row],[Off-site Drainage Discharge (Y/N)]]="Yes", "Y", "")</f>
        <v>Y</v>
      </c>
      <c r="CD180" s="89" t="s">
        <v>474</v>
      </c>
      <c r="CE180" s="56" t="s">
        <v>270</v>
      </c>
      <c r="CF180" s="56" t="s">
        <v>456</v>
      </c>
      <c r="CG180" s="56"/>
      <c r="CH180" s="56"/>
      <c r="CI180" s="56"/>
      <c r="CJ180" s="56" t="s">
        <v>382</v>
      </c>
      <c r="CK180" s="56" t="s">
        <v>471</v>
      </c>
      <c r="CL180" s="56"/>
      <c r="CM180" s="56"/>
      <c r="CN180" s="105">
        <v>0</v>
      </c>
      <c r="CO180" s="105">
        <v>3</v>
      </c>
      <c r="CP180" s="105">
        <v>3</v>
      </c>
      <c r="CQ180" s="104">
        <v>5</v>
      </c>
      <c r="CR180" s="57">
        <f t="shared" si="31"/>
        <v>3</v>
      </c>
      <c r="CS180" s="56">
        <f t="shared" si="30"/>
        <v>3</v>
      </c>
      <c r="CT180" s="56">
        <v>5</v>
      </c>
      <c r="CU180" s="56">
        <v>2</v>
      </c>
      <c r="CV180" s="79">
        <f t="shared" si="37"/>
        <v>3.5</v>
      </c>
      <c r="CW180" s="56">
        <f t="shared" si="38"/>
        <v>4</v>
      </c>
      <c r="CX180" s="87" t="s">
        <v>1404</v>
      </c>
      <c r="CY180" s="56" t="s">
        <v>404</v>
      </c>
      <c r="CZ180" s="78"/>
      <c r="DA180" s="78">
        <v>0</v>
      </c>
      <c r="DB180" s="78" t="s">
        <v>274</v>
      </c>
      <c r="DC180" s="56">
        <v>0</v>
      </c>
      <c r="DD180" s="78" t="s">
        <v>1199</v>
      </c>
      <c r="DE180" s="78" t="s">
        <v>1218</v>
      </c>
      <c r="DF180" s="78" t="s">
        <v>276</v>
      </c>
      <c r="DG180" s="78" t="s">
        <v>276</v>
      </c>
      <c r="DH180" s="78" t="s">
        <v>276</v>
      </c>
      <c r="DI180" s="78" t="s">
        <v>276</v>
      </c>
      <c r="DJ180" s="78" t="s">
        <v>276</v>
      </c>
      <c r="DK180" s="78" t="s">
        <v>276</v>
      </c>
      <c r="DL180" s="78" t="s">
        <v>276</v>
      </c>
      <c r="DM180" s="78" t="s">
        <v>276</v>
      </c>
      <c r="DN180" s="78" t="s">
        <v>276</v>
      </c>
      <c r="DO180" s="78" t="s">
        <v>270</v>
      </c>
      <c r="DP180" s="78" t="s">
        <v>276</v>
      </c>
      <c r="DQ180" s="78">
        <v>0</v>
      </c>
      <c r="DR180" s="56"/>
      <c r="DS180" s="56"/>
      <c r="DT180" s="56"/>
      <c r="DU180" s="44" t="s">
        <v>636</v>
      </c>
      <c r="DV180" s="44" t="s">
        <v>424</v>
      </c>
      <c r="DW180" s="44" t="s">
        <v>607</v>
      </c>
      <c r="DX180" s="77" t="s">
        <v>1002</v>
      </c>
      <c r="DZ180" s="141"/>
      <c r="EB180" s="85"/>
      <c r="EC180" s="72"/>
      <c r="ED180" s="317"/>
      <c r="EE180" s="71"/>
      <c r="EF180" s="70"/>
      <c r="EG180" s="70"/>
      <c r="EH180" s="70"/>
      <c r="EI180" s="70"/>
      <c r="EJ180" s="70"/>
      <c r="EK180" s="70"/>
      <c r="EL180" s="70"/>
      <c r="EM180" s="70"/>
      <c r="EN180" s="69"/>
      <c r="EO180" s="69"/>
      <c r="EP180" s="69"/>
      <c r="EQ180" s="69"/>
      <c r="ER180" s="69"/>
      <c r="ES180" s="69"/>
      <c r="ET180" s="69"/>
      <c r="EU180" s="69"/>
      <c r="EV180" s="307" t="s">
        <v>1</v>
      </c>
      <c r="EW180" s="68"/>
    </row>
    <row r="181" spans="1:153" s="44" customFormat="1" ht="18" customHeight="1" x14ac:dyDescent="0.35">
      <c r="A181" s="44" t="s">
        <v>374</v>
      </c>
      <c r="B181" s="42" t="s">
        <v>1485</v>
      </c>
      <c r="C181" s="44" t="s">
        <v>1486</v>
      </c>
      <c r="D181" s="44" t="s">
        <v>294</v>
      </c>
      <c r="E181" s="44" t="s">
        <v>1487</v>
      </c>
      <c r="F181" s="44" t="s">
        <v>1488</v>
      </c>
      <c r="G181" s="44">
        <v>-38.003660000000004</v>
      </c>
      <c r="H181" s="44">
        <v>145.33038500000001</v>
      </c>
      <c r="I181" s="44" t="s">
        <v>278</v>
      </c>
      <c r="J181" s="44" t="s">
        <v>278</v>
      </c>
      <c r="K181" s="44" t="s">
        <v>264</v>
      </c>
      <c r="L181" s="44" t="s">
        <v>265</v>
      </c>
      <c r="M181" s="44" t="s">
        <v>284</v>
      </c>
      <c r="N181" s="78" t="s">
        <v>285</v>
      </c>
      <c r="O181" s="78">
        <v>43977</v>
      </c>
      <c r="P181" s="78" t="s">
        <v>298</v>
      </c>
      <c r="Q181" s="78" t="s">
        <v>270</v>
      </c>
      <c r="R181" s="78"/>
      <c r="S181" s="96"/>
      <c r="T181" s="96"/>
      <c r="U181" s="78"/>
      <c r="V181" s="96"/>
      <c r="W181" s="96"/>
      <c r="X181" s="96"/>
      <c r="Y181" s="78"/>
      <c r="Z181" s="56">
        <f t="shared" si="36"/>
        <v>2</v>
      </c>
      <c r="AA181" s="94">
        <v>19</v>
      </c>
      <c r="AB181" s="94"/>
      <c r="AC181" s="56"/>
      <c r="AD181" s="56"/>
      <c r="AE181" s="56"/>
      <c r="AF181" s="56"/>
      <c r="AG181" s="56">
        <v>3</v>
      </c>
      <c r="AH181" s="56"/>
      <c r="AI181">
        <v>1</v>
      </c>
      <c r="AJ181">
        <v>1</v>
      </c>
      <c r="AK181">
        <v>4</v>
      </c>
      <c r="AL181">
        <v>4</v>
      </c>
      <c r="AM181">
        <f t="shared" si="29"/>
        <v>4</v>
      </c>
      <c r="AN181" s="57" cm="1">
        <f t="array" ref="AN181">IF(OR(AJ181="0",AM181="0"),"",INDEX('[3]Oil Matrix'!$D$6:$H$10,'Master All_TRR_TS'!AM181,'Master All_TRR_TS'!AJ181))</f>
        <v>2</v>
      </c>
      <c r="AO181">
        <f t="shared" si="34"/>
        <v>1</v>
      </c>
      <c r="AP181"/>
      <c r="AQ181" s="56" t="s">
        <v>1098</v>
      </c>
      <c r="AR181" s="56">
        <f>MAX(Risk_Assessment6[[#This Row],[2) Oil Leak Condition]:[3b) Oil/water separator and shut off valve]])</f>
        <v>4</v>
      </c>
      <c r="AS181" s="44" t="s">
        <v>304</v>
      </c>
      <c r="AT181" s="44" t="s">
        <v>305</v>
      </c>
      <c r="AU181" s="44" t="s">
        <v>270</v>
      </c>
      <c r="AV181" s="44" t="s">
        <v>269</v>
      </c>
      <c r="AW181" s="44" t="s">
        <v>306</v>
      </c>
      <c r="AX181" s="82" t="s">
        <v>269</v>
      </c>
      <c r="AZ181" s="81" t="s">
        <v>269</v>
      </c>
      <c r="BE181" s="81"/>
      <c r="BF181" s="81" t="s">
        <v>276</v>
      </c>
      <c r="BM181" s="56" cm="1">
        <f t="array" ref="BM181">MAX(IF(ISBLANK(AS181:BL181),"",VLOOKUP(AS181:BL181,'[3]Impact Factor'!B:D,2,FALSE)))</f>
        <v>4</v>
      </c>
      <c r="BN181" s="56" cm="1">
        <f t="array" ref="BN181">MAX(IF(ISBLANK(AS181:BL181),"",VLOOKUP(AS181:BL181,'[3]Impact Factor'!B:D,3,FALSE)))</f>
        <v>4</v>
      </c>
      <c r="BO181" s="56">
        <v>3</v>
      </c>
      <c r="BP181" s="56"/>
      <c r="BQ181" s="56"/>
      <c r="BR181" s="56"/>
      <c r="BS181" s="80">
        <v>2</v>
      </c>
      <c r="BT181" s="56" cm="1">
        <f t="array" ref="BT181">IF(SUM(BM181:BS181)=0,"N/A",_xlfn.IFS(AND((SUM(BM181:BN181)&gt;0),(SUM(BO181:BS181)&gt;0)),ROUND((($BM$3*MAX(BM181:BN181))+($BO$3*MAX(BO181:BS181))),0),AND(OR(BM181:BN181=0,ISERROR(BM181:BN181)),(SUM(BO181:BS181)&gt;0)), MAX(BO181:BS181),AND((SUM(BO181:BS181)=0),(SUM(BM181:BN181)&gt;0)),MAX(BM181:BN181)))</f>
        <v>4</v>
      </c>
      <c r="BU181" s="56" t="str" cm="1">
        <f t="array" ref="BU181">IF(OR(AR181="N/A", BT181="N/A"), "", INDEX([3]Methodology!$D$3:$H$7,'Master All_TRR_TS'!AR30,'Master All_TRR_TS'!BT30))</f>
        <v>B</v>
      </c>
      <c r="BV181" s="56" t="s">
        <v>404</v>
      </c>
      <c r="BW181" s="56" t="str">
        <f t="shared" si="35"/>
        <v>Yes</v>
      </c>
      <c r="BX181" s="56"/>
      <c r="BY181" s="56"/>
      <c r="BZ181" s="56" t="e">
        <f>IF(COUNT(AR181,BT181)=2,(IF(AND(AR181&gt;=3,#REF!&gt;=3),"Y","")),"")</f>
        <v>#REF!</v>
      </c>
      <c r="CA181" s="56"/>
      <c r="CB181" s="56" t="str">
        <f>IF(Risk_Assessment6[[#This Row],[Stockpiles]]="Spoil / Waste", "Y", "")</f>
        <v/>
      </c>
      <c r="CC181" s="56" t="str">
        <f>IF(Risk_Assessment6[[#This Row],[Off-site Drainage Discharge (Y/N)]]="Yes", "Y", "")</f>
        <v/>
      </c>
      <c r="CD181" s="56"/>
      <c r="CE181" s="56"/>
      <c r="CF181" s="56"/>
      <c r="CG181" s="56"/>
      <c r="CH181" s="56"/>
      <c r="CI181" s="56"/>
      <c r="CJ181" s="56"/>
      <c r="CK181" s="56"/>
      <c r="CL181" s="56"/>
      <c r="CM181" s="56"/>
      <c r="CN181" s="105" t="s">
        <v>757</v>
      </c>
      <c r="CO181" s="58">
        <v>1</v>
      </c>
      <c r="CP181" s="58">
        <v>1</v>
      </c>
      <c r="CQ181" s="58">
        <v>1</v>
      </c>
      <c r="CR181" s="57">
        <f t="shared" si="31"/>
        <v>1</v>
      </c>
      <c r="CS181" s="56">
        <f t="shared" si="30"/>
        <v>1</v>
      </c>
      <c r="CT181" s="56">
        <v>2</v>
      </c>
      <c r="CU181" s="56">
        <v>1</v>
      </c>
      <c r="CV181" s="79">
        <f t="shared" si="37"/>
        <v>1.5</v>
      </c>
      <c r="CW181" s="56">
        <f t="shared" si="38"/>
        <v>2</v>
      </c>
      <c r="CX181" s="87" t="s">
        <v>289</v>
      </c>
      <c r="CY181" s="140" t="s">
        <v>352</v>
      </c>
      <c r="CZ181" s="78" t="s">
        <v>1405</v>
      </c>
      <c r="DA181" s="78" t="s">
        <v>268</v>
      </c>
      <c r="DB181" s="78" t="s">
        <v>274</v>
      </c>
      <c r="DC181" s="56">
        <v>0</v>
      </c>
      <c r="DD181" s="78" t="s">
        <v>1199</v>
      </c>
      <c r="DE181" s="78" t="s">
        <v>276</v>
      </c>
      <c r="DF181" s="78" t="s">
        <v>276</v>
      </c>
      <c r="DG181" s="78" t="s">
        <v>276</v>
      </c>
      <c r="DH181" s="78" t="s">
        <v>1218</v>
      </c>
      <c r="DI181" s="78" t="s">
        <v>276</v>
      </c>
      <c r="DJ181" s="78" t="s">
        <v>276</v>
      </c>
      <c r="DK181" s="78" t="s">
        <v>276</v>
      </c>
      <c r="DL181" s="78" t="s">
        <v>276</v>
      </c>
      <c r="DM181" s="78" t="s">
        <v>276</v>
      </c>
      <c r="DN181" s="78" t="s">
        <v>276</v>
      </c>
      <c r="DO181" s="78" t="s">
        <v>270</v>
      </c>
      <c r="DP181" s="78" t="s">
        <v>276</v>
      </c>
      <c r="DQ181" s="78">
        <v>0</v>
      </c>
      <c r="DR181" s="56"/>
      <c r="DS181" s="56"/>
      <c r="DT181" s="56"/>
      <c r="DU181" s="44" t="s">
        <v>636</v>
      </c>
      <c r="DV181" s="44" t="s">
        <v>424</v>
      </c>
      <c r="DW181" s="44" t="s">
        <v>607</v>
      </c>
      <c r="DX181" s="77" t="s">
        <v>352</v>
      </c>
      <c r="DZ181" s="141"/>
      <c r="EB181" s="85"/>
      <c r="EC181" s="72"/>
      <c r="ED181" s="317"/>
      <c r="EE181" s="71"/>
      <c r="EF181" s="70"/>
      <c r="EG181" s="70"/>
      <c r="EH181" s="70"/>
      <c r="EI181" s="70"/>
      <c r="EJ181" s="70"/>
      <c r="EK181" s="70"/>
      <c r="EL181" s="70"/>
      <c r="EM181" s="70"/>
      <c r="EN181" s="69"/>
      <c r="EO181" s="69"/>
      <c r="EP181" s="69"/>
      <c r="EQ181" s="69"/>
      <c r="ER181" s="69"/>
      <c r="ES181" s="69"/>
      <c r="ET181" s="69"/>
      <c r="EU181" s="69"/>
      <c r="EV181" s="307" t="s">
        <v>1</v>
      </c>
      <c r="EW181" s="68"/>
    </row>
    <row r="182" spans="1:153" s="44" customFormat="1" ht="15.65" customHeight="1" x14ac:dyDescent="0.35">
      <c r="A182" s="44" t="s">
        <v>374</v>
      </c>
      <c r="B182" s="44" t="s">
        <v>1489</v>
      </c>
      <c r="C182" s="44" t="s">
        <v>1490</v>
      </c>
      <c r="D182" s="44" t="s">
        <v>377</v>
      </c>
      <c r="E182" s="44" t="s">
        <v>1491</v>
      </c>
      <c r="F182" s="44" t="s">
        <v>1492</v>
      </c>
      <c r="G182" s="44">
        <v>-37.739111000000001</v>
      </c>
      <c r="H182" s="44">
        <v>148.42522199999999</v>
      </c>
      <c r="I182" s="119" t="s">
        <v>1481</v>
      </c>
      <c r="J182" s="44" t="s">
        <v>278</v>
      </c>
      <c r="K182" s="44" t="s">
        <v>297</v>
      </c>
      <c r="L182" s="44" t="s">
        <v>265</v>
      </c>
      <c r="M182" s="44" t="s">
        <v>284</v>
      </c>
      <c r="N182" s="78" t="s">
        <v>285</v>
      </c>
      <c r="O182" s="78">
        <v>44045</v>
      </c>
      <c r="P182" s="78" t="s">
        <v>371</v>
      </c>
      <c r="Q182" s="78" t="s">
        <v>270</v>
      </c>
      <c r="R182" s="95" t="s">
        <v>1482</v>
      </c>
      <c r="S182" s="96"/>
      <c r="T182" s="96" t="s">
        <v>382</v>
      </c>
      <c r="U182" s="78"/>
      <c r="V182" s="96"/>
      <c r="W182" s="114" t="s">
        <v>1493</v>
      </c>
      <c r="X182" s="96"/>
      <c r="Y182" s="95">
        <v>44805</v>
      </c>
      <c r="Z182" s="56">
        <f t="shared" si="36"/>
        <v>5</v>
      </c>
      <c r="AA182" s="94">
        <v>72</v>
      </c>
      <c r="AB182" s="94"/>
      <c r="AC182" s="56"/>
      <c r="AD182" s="56"/>
      <c r="AE182" s="56"/>
      <c r="AF182" s="56"/>
      <c r="AG182" s="56">
        <v>4</v>
      </c>
      <c r="AH182" s="149" t="s">
        <v>1494</v>
      </c>
      <c r="AI182">
        <v>4</v>
      </c>
      <c r="AJ182">
        <v>4</v>
      </c>
      <c r="AK182">
        <v>4</v>
      </c>
      <c r="AL182">
        <v>3</v>
      </c>
      <c r="AM182">
        <f t="shared" si="29"/>
        <v>4</v>
      </c>
      <c r="AN182" s="57" cm="1">
        <f t="array" ref="AN182">IF(OR(AJ182="0",AM182="0"),"",INDEX('[3]Oil Matrix'!$D$6:$H$10,'Master All_TRR_TS'!AM182,'Master All_TRR_TS'!AJ182))</f>
        <v>4</v>
      </c>
      <c r="AO182">
        <f t="shared" si="34"/>
        <v>3</v>
      </c>
      <c r="AP182"/>
      <c r="AQ182" s="56" t="s">
        <v>455</v>
      </c>
      <c r="AR182" s="56">
        <f>MAX(Risk_Assessment6[[#This Row],[2) Oil Leak Condition]:[3b) Oil/water separator and shut off valve]])</f>
        <v>4</v>
      </c>
      <c r="AS182" s="44" t="s">
        <v>304</v>
      </c>
      <c r="AT182" s="44" t="s">
        <v>305</v>
      </c>
      <c r="AU182" s="44" t="s">
        <v>269</v>
      </c>
      <c r="AV182" s="44" t="s">
        <v>269</v>
      </c>
      <c r="AW182" s="44" t="s">
        <v>269</v>
      </c>
      <c r="AX182" s="82" t="s">
        <v>288</v>
      </c>
      <c r="AY182" s="44" t="s">
        <v>269</v>
      </c>
      <c r="AZ182" s="81" t="s">
        <v>924</v>
      </c>
      <c r="BA182" s="119" t="s">
        <v>309</v>
      </c>
      <c r="BB182" s="119" t="s">
        <v>270</v>
      </c>
      <c r="BD182" s="119" t="s">
        <v>269</v>
      </c>
      <c r="BE182" s="81"/>
      <c r="BF182" s="81" t="s">
        <v>276</v>
      </c>
      <c r="BI182" s="119" t="s">
        <v>269</v>
      </c>
      <c r="BM182" s="92">
        <v>2</v>
      </c>
      <c r="BN182" s="92">
        <v>2</v>
      </c>
      <c r="BO182" s="92">
        <v>4</v>
      </c>
      <c r="BP182" s="92" t="s">
        <v>270</v>
      </c>
      <c r="BQ182" s="92">
        <v>5</v>
      </c>
      <c r="BR182" s="56" t="s">
        <v>276</v>
      </c>
      <c r="BS182" s="92">
        <v>2</v>
      </c>
      <c r="BT182" s="56" cm="1">
        <f t="array" ref="BT182">IF(SUM(BM182:BS182)=0,"N/A",_xlfn.IFS(AND((SUM(BM182:BN182)&gt;0),(SUM(BO182:BS182)&gt;0)),ROUND((($BM$3*MAX(BM182:BN182))+($BO$3*MAX(BO182:BS182))),0),AND(OR(BM182:BN182=0,ISERROR(BM182:BN182)),(SUM(BO182:BS182)&gt;0)), MAX(BO182:BS182),AND((SUM(BO182:BS182)=0),(SUM(BM182:BN182)&gt;0)),MAX(BM182:BN182)))</f>
        <v>3</v>
      </c>
      <c r="BU182" s="56" t="str" cm="1">
        <f t="array" ref="BU182">IF(OR(AR182="N/A", BT182="N/A"), "", INDEX([3]Methodology!$D$3:$H$7,'Master All_TRR_TS'!AR138,'Master All_TRR_TS'!BT138))</f>
        <v>C</v>
      </c>
      <c r="BV182" s="56" t="s">
        <v>271</v>
      </c>
      <c r="BW182" s="56" t="str">
        <f t="shared" si="35"/>
        <v>Yes</v>
      </c>
      <c r="BX182" s="56" t="s">
        <v>907</v>
      </c>
      <c r="BY182" s="56" t="s">
        <v>1467</v>
      </c>
      <c r="BZ182" s="91" t="s">
        <v>774</v>
      </c>
      <c r="CA182" s="91" t="s">
        <v>1495</v>
      </c>
      <c r="CB182" s="90" t="s">
        <v>535</v>
      </c>
      <c r="CC182" s="56" t="str">
        <f>IF(Risk_Assessment6[[#This Row],[Off-site Drainage Discharge (Y/N)]]="Yes", "Y", "")</f>
        <v>Y</v>
      </c>
      <c r="CD182" s="89" t="s">
        <v>474</v>
      </c>
      <c r="CE182" s="56" t="s">
        <v>270</v>
      </c>
      <c r="CF182" s="56" t="s">
        <v>433</v>
      </c>
      <c r="CG182" s="56" t="s">
        <v>270</v>
      </c>
      <c r="CH182" s="56" t="s">
        <v>1496</v>
      </c>
      <c r="CI182" s="56"/>
      <c r="CJ182" s="56" t="s">
        <v>382</v>
      </c>
      <c r="CK182" s="56" t="s">
        <v>537</v>
      </c>
      <c r="CL182" s="56"/>
      <c r="CM182" s="56"/>
      <c r="CN182" s="105">
        <v>0</v>
      </c>
      <c r="CO182" s="105">
        <v>3</v>
      </c>
      <c r="CP182" s="105">
        <v>3</v>
      </c>
      <c r="CQ182" s="104">
        <v>5</v>
      </c>
      <c r="CR182" s="57">
        <f t="shared" si="31"/>
        <v>3</v>
      </c>
      <c r="CS182" s="56">
        <f t="shared" si="30"/>
        <v>3</v>
      </c>
      <c r="CT182" s="56">
        <v>5</v>
      </c>
      <c r="CU182" s="56">
        <v>2</v>
      </c>
      <c r="CV182" s="79">
        <f t="shared" si="37"/>
        <v>3.5</v>
      </c>
      <c r="CW182" s="56">
        <f t="shared" si="38"/>
        <v>4</v>
      </c>
      <c r="CX182" s="87" t="s">
        <v>1404</v>
      </c>
      <c r="CY182" s="56" t="s">
        <v>404</v>
      </c>
      <c r="CZ182" s="78"/>
      <c r="DA182" s="78">
        <v>0</v>
      </c>
      <c r="DB182" s="78" t="s">
        <v>274</v>
      </c>
      <c r="DC182" s="56">
        <v>0</v>
      </c>
      <c r="DD182" s="78" t="s">
        <v>1199</v>
      </c>
      <c r="DE182" s="78" t="s">
        <v>1218</v>
      </c>
      <c r="DF182" s="78" t="s">
        <v>276</v>
      </c>
      <c r="DG182" s="78" t="s">
        <v>276</v>
      </c>
      <c r="DH182" s="78" t="s">
        <v>276</v>
      </c>
      <c r="DI182" s="78" t="s">
        <v>276</v>
      </c>
      <c r="DJ182" s="78" t="s">
        <v>276</v>
      </c>
      <c r="DK182" s="78" t="s">
        <v>276</v>
      </c>
      <c r="DL182" s="78" t="s">
        <v>276</v>
      </c>
      <c r="DM182" s="78" t="s">
        <v>276</v>
      </c>
      <c r="DN182" s="78" t="s">
        <v>276</v>
      </c>
      <c r="DO182" s="78" t="s">
        <v>270</v>
      </c>
      <c r="DP182" s="78" t="s">
        <v>276</v>
      </c>
      <c r="DQ182" s="78">
        <v>0</v>
      </c>
      <c r="DR182" s="56"/>
      <c r="DS182" s="56"/>
      <c r="DT182" s="56"/>
      <c r="DU182" s="44" t="s">
        <v>636</v>
      </c>
      <c r="DV182" s="44" t="s">
        <v>424</v>
      </c>
      <c r="DW182" s="44" t="s">
        <v>607</v>
      </c>
      <c r="DX182" s="77" t="s">
        <v>1002</v>
      </c>
      <c r="DZ182" s="141"/>
      <c r="EB182" s="85"/>
      <c r="EC182" s="72"/>
      <c r="ED182" s="317"/>
      <c r="EE182" s="71"/>
      <c r="EF182" s="70"/>
      <c r="EG182" s="70"/>
      <c r="EH182" s="70"/>
      <c r="EI182" s="70"/>
      <c r="EJ182" s="70"/>
      <c r="EK182" s="70"/>
      <c r="EL182" s="70"/>
      <c r="EM182" s="70"/>
      <c r="EN182" s="69"/>
      <c r="EO182" s="69"/>
      <c r="EP182" s="69"/>
      <c r="EQ182" s="69"/>
      <c r="ER182" s="69"/>
      <c r="ES182" s="69"/>
      <c r="ET182" s="69"/>
      <c r="EU182" s="69"/>
      <c r="EV182" s="307" t="s">
        <v>1</v>
      </c>
      <c r="EW182" s="68"/>
    </row>
    <row r="183" spans="1:153" s="44" customFormat="1" ht="87.75" customHeight="1" x14ac:dyDescent="0.35">
      <c r="A183" s="44" t="s">
        <v>366</v>
      </c>
      <c r="B183" s="42" t="s">
        <v>1497</v>
      </c>
      <c r="C183" s="44" t="s">
        <v>1498</v>
      </c>
      <c r="E183" s="44" t="s">
        <v>1499</v>
      </c>
      <c r="F183" s="44" t="s">
        <v>269</v>
      </c>
      <c r="G183" s="44">
        <v>-37.841445999999998</v>
      </c>
      <c r="H183" s="44">
        <v>144.892866</v>
      </c>
      <c r="I183" s="44" t="s">
        <v>278</v>
      </c>
      <c r="J183" s="44" t="s">
        <v>278</v>
      </c>
      <c r="K183" s="82" t="s">
        <v>264</v>
      </c>
      <c r="L183" s="82" t="s">
        <v>265</v>
      </c>
      <c r="M183" s="44" t="s">
        <v>1500</v>
      </c>
      <c r="N183" s="78" t="s">
        <v>285</v>
      </c>
      <c r="O183" s="78">
        <v>44040</v>
      </c>
      <c r="P183" s="78" t="s">
        <v>298</v>
      </c>
      <c r="Q183" s="78" t="s">
        <v>270</v>
      </c>
      <c r="R183" s="78"/>
      <c r="S183" s="96"/>
      <c r="T183" s="96"/>
      <c r="U183" s="78"/>
      <c r="V183" s="96"/>
      <c r="W183" s="96"/>
      <c r="X183" s="96" t="s">
        <v>1501</v>
      </c>
      <c r="Y183" s="78"/>
      <c r="Z183" s="56">
        <f t="shared" si="36"/>
        <v>2</v>
      </c>
      <c r="AA183" s="94"/>
      <c r="AB183" s="94"/>
      <c r="AC183" s="56"/>
      <c r="AD183" s="56"/>
      <c r="AE183" s="56"/>
      <c r="AF183" s="56"/>
      <c r="AG183" s="56">
        <v>3</v>
      </c>
      <c r="AH183" s="93" t="s">
        <v>1073</v>
      </c>
      <c r="AI183">
        <v>0</v>
      </c>
      <c r="AJ183">
        <v>3</v>
      </c>
      <c r="AK183">
        <v>4</v>
      </c>
      <c r="AL183">
        <v>5</v>
      </c>
      <c r="AM183">
        <f t="shared" si="29"/>
        <v>5</v>
      </c>
      <c r="AN183" s="57" cm="1">
        <f t="array" ref="AN183">IF(OR(AJ183="0",AM183="0"),"",INDEX('[3]Oil Matrix'!$D$6:$H$10,'Master All_TRR_TS'!AM183,'Master All_TRR_TS'!AJ183))</f>
        <v>4</v>
      </c>
      <c r="AO183">
        <f t="shared" si="34"/>
        <v>3</v>
      </c>
      <c r="AP183"/>
      <c r="AQ183" s="93" t="s">
        <v>1502</v>
      </c>
      <c r="AR183" s="56">
        <f>MAX(Risk_Assessment6[[#This Row],[2) Oil Leak Condition]:[3b) Oil/water separator and shut off valve]])</f>
        <v>5</v>
      </c>
      <c r="AS183" s="82" t="s">
        <v>269</v>
      </c>
      <c r="AT183" s="82" t="s">
        <v>269</v>
      </c>
      <c r="AU183" s="82" t="s">
        <v>270</v>
      </c>
      <c r="AV183" s="82" t="s">
        <v>269</v>
      </c>
      <c r="AW183" s="82" t="s">
        <v>269</v>
      </c>
      <c r="AX183" s="82" t="s">
        <v>558</v>
      </c>
      <c r="AY183" s="82" t="s">
        <v>307</v>
      </c>
      <c r="AZ183" s="81" t="s">
        <v>269</v>
      </c>
      <c r="BA183" s="82" t="s">
        <v>269</v>
      </c>
      <c r="BB183" s="82"/>
      <c r="BC183" s="82"/>
      <c r="BD183" s="82"/>
      <c r="BE183" s="81"/>
      <c r="BF183" s="81" t="s">
        <v>276</v>
      </c>
      <c r="BG183" s="82"/>
      <c r="BH183" s="82"/>
      <c r="BI183" s="82"/>
      <c r="BJ183" s="82" t="s">
        <v>1503</v>
      </c>
      <c r="BK183" s="82"/>
      <c r="BL183" s="82"/>
      <c r="BM183" s="56" cm="1">
        <f t="array" ref="BM183">MAX(IF(ISBLANK(AS183:BL183),"",VLOOKUP(AS183:BL183,'[3]Impact Factor'!B:D,2,FALSE)))</f>
        <v>2</v>
      </c>
      <c r="BN183" s="56" cm="1">
        <f t="array" ref="BN183">MAX(IF(ISBLANK(AS183:BL183),"",VLOOKUP(AS183:BL183,'[3]Impact Factor'!B:D,3,FALSE)))</f>
        <v>3</v>
      </c>
      <c r="BO183" s="56">
        <v>4</v>
      </c>
      <c r="BP183" s="56"/>
      <c r="BQ183" s="56"/>
      <c r="BR183" s="56"/>
      <c r="BS183" s="80">
        <v>1</v>
      </c>
      <c r="BT183" s="56" cm="1">
        <f t="array" ref="BT183">IF(SUM(BM183:BS183)=0,"N/A",_xlfn.IFS(AND((SUM(BM183:BN183)&gt;0),(SUM(BO183:BS183)&gt;0)),ROUND((($BM$3*MAX(BM183:BN183))+($BO$3*MAX(BO183:BS183))),0),AND(OR(BM183:BN183=0,ISERROR(BM183:BN183)),(SUM(BO183:BS183)&gt;0)), MAX(BO183:BS183),AND((SUM(BO183:BS183)=0),(SUM(BM183:BN183)&gt;0)),MAX(BM183:BN183)))</f>
        <v>3</v>
      </c>
      <c r="BU183" s="56" t="str" cm="1">
        <f t="array" ref="BU183">IF(OR(AR183="N/A", BT183="N/A"), "", INDEX([3]Methodology!$D$3:$H$7,'Master All_TRR_TS'!AR180,'Master All_TRR_TS'!BT180))</f>
        <v>B</v>
      </c>
      <c r="BV183" s="56" t="s">
        <v>271</v>
      </c>
      <c r="BW183" s="56" t="str">
        <f t="shared" si="35"/>
        <v>Yes</v>
      </c>
      <c r="BX183" s="56"/>
      <c r="BY183" s="56"/>
      <c r="BZ183" s="56" t="e">
        <f>IF(COUNT(AR183,BT183)=2,(IF(AND(AR183&gt;=3,#REF!&gt;=3),"Y","")),"")</f>
        <v>#REF!</v>
      </c>
      <c r="CA183" s="56"/>
      <c r="CB183" s="56" t="str">
        <f>IF(Risk_Assessment6[[#This Row],[Stockpiles]]="Spoil / Waste", "Y", "")</f>
        <v/>
      </c>
      <c r="CC183" s="56" t="str">
        <f>IF(Risk_Assessment6[[#This Row],[Off-site Drainage Discharge (Y/N)]]="Yes", "Y", "")</f>
        <v/>
      </c>
      <c r="CD183" s="56"/>
      <c r="CE183" s="56"/>
      <c r="CF183" s="56"/>
      <c r="CG183" s="56"/>
      <c r="CH183" s="56"/>
      <c r="CI183" s="56"/>
      <c r="CJ183" s="56"/>
      <c r="CK183" s="56"/>
      <c r="CL183" s="56" t="s">
        <v>1501</v>
      </c>
      <c r="CM183" s="56"/>
      <c r="CN183" s="105">
        <v>0</v>
      </c>
      <c r="CO183" s="105">
        <v>3</v>
      </c>
      <c r="CP183" s="105">
        <v>3</v>
      </c>
      <c r="CQ183" s="104">
        <v>3</v>
      </c>
      <c r="CR183" s="57">
        <f t="shared" si="31"/>
        <v>3</v>
      </c>
      <c r="CS183" s="56">
        <f t="shared" si="30"/>
        <v>3</v>
      </c>
      <c r="CT183" s="56">
        <v>5</v>
      </c>
      <c r="CU183" s="56">
        <v>2</v>
      </c>
      <c r="CV183" s="79">
        <f t="shared" si="37"/>
        <v>3.5</v>
      </c>
      <c r="CW183" s="56">
        <f t="shared" si="38"/>
        <v>4</v>
      </c>
      <c r="CX183" s="87" t="s">
        <v>1075</v>
      </c>
      <c r="CY183" s="56" t="s">
        <v>404</v>
      </c>
      <c r="CZ183" s="78" t="s">
        <v>1504</v>
      </c>
      <c r="DA183" s="78">
        <v>0</v>
      </c>
      <c r="DB183" s="78" t="s">
        <v>1505</v>
      </c>
      <c r="DC183" s="56">
        <v>0</v>
      </c>
      <c r="DD183" s="78" t="s">
        <v>1199</v>
      </c>
      <c r="DE183" s="78" t="s">
        <v>270</v>
      </c>
      <c r="DF183" s="78" t="s">
        <v>276</v>
      </c>
      <c r="DG183" s="78" t="s">
        <v>276</v>
      </c>
      <c r="DH183" s="78" t="s">
        <v>276</v>
      </c>
      <c r="DI183" s="78" t="s">
        <v>1218</v>
      </c>
      <c r="DJ183" s="78" t="s">
        <v>270</v>
      </c>
      <c r="DK183" s="78" t="s">
        <v>276</v>
      </c>
      <c r="DL183" s="78" t="s">
        <v>276</v>
      </c>
      <c r="DM183" s="78" t="s">
        <v>270</v>
      </c>
      <c r="DN183" s="78" t="s">
        <v>270</v>
      </c>
      <c r="DO183" s="78" t="s">
        <v>270</v>
      </c>
      <c r="DP183" s="78" t="s">
        <v>270</v>
      </c>
      <c r="DQ183" s="78">
        <v>0</v>
      </c>
      <c r="DR183" s="56"/>
      <c r="DS183" s="56"/>
      <c r="DT183" s="56"/>
      <c r="DU183" s="44" t="s">
        <v>636</v>
      </c>
      <c r="DV183" s="44" t="s">
        <v>294</v>
      </c>
      <c r="DW183" s="44" t="s">
        <v>602</v>
      </c>
      <c r="DX183" s="77" t="s">
        <v>1002</v>
      </c>
      <c r="DY183" s="103" t="s">
        <v>1506</v>
      </c>
      <c r="DZ183" s="141" t="s">
        <v>1507</v>
      </c>
      <c r="EA183" s="44" t="s">
        <v>315</v>
      </c>
      <c r="EB183" s="73" t="s">
        <v>1137</v>
      </c>
      <c r="EC183" s="102" t="s">
        <v>1508</v>
      </c>
      <c r="ED183" s="322" t="s">
        <v>1509</v>
      </c>
      <c r="EE183" s="71"/>
      <c r="EF183" s="70"/>
      <c r="EG183" s="70"/>
      <c r="EH183" s="70"/>
      <c r="EI183" s="70"/>
      <c r="EJ183" s="70"/>
      <c r="EK183" s="70"/>
      <c r="EL183" s="70"/>
      <c r="EM183" s="70"/>
      <c r="EN183" s="69"/>
      <c r="EO183" s="69"/>
      <c r="EP183" s="69"/>
      <c r="EQ183" s="69"/>
      <c r="ER183" s="69"/>
      <c r="ES183" s="69"/>
      <c r="ET183" s="69"/>
      <c r="EU183" s="69"/>
      <c r="EV183" s="307" t="s">
        <v>1</v>
      </c>
      <c r="EW183" s="68"/>
    </row>
    <row r="184" spans="1:153" s="44" customFormat="1" ht="85.5" customHeight="1" x14ac:dyDescent="0.35">
      <c r="A184" s="44" t="s">
        <v>374</v>
      </c>
      <c r="B184" s="42" t="s">
        <v>1510</v>
      </c>
      <c r="C184" s="44" t="s">
        <v>1511</v>
      </c>
      <c r="D184" s="44" t="s">
        <v>294</v>
      </c>
      <c r="E184" s="44" t="s">
        <v>1512</v>
      </c>
      <c r="F184" s="44" t="s">
        <v>269</v>
      </c>
      <c r="G184" s="44">
        <v>-38.125484999999998</v>
      </c>
      <c r="H184" s="44">
        <v>145.38800800000001</v>
      </c>
      <c r="I184" s="44" t="s">
        <v>1513</v>
      </c>
      <c r="J184" s="44" t="s">
        <v>624</v>
      </c>
      <c r="K184" s="44" t="s">
        <v>278</v>
      </c>
      <c r="L184" s="44" t="s">
        <v>278</v>
      </c>
      <c r="M184" s="44" t="s">
        <v>284</v>
      </c>
      <c r="N184" s="78" t="s">
        <v>285</v>
      </c>
      <c r="O184" s="78">
        <v>44035</v>
      </c>
      <c r="P184" s="78" t="s">
        <v>298</v>
      </c>
      <c r="Q184" s="78" t="s">
        <v>270</v>
      </c>
      <c r="R184" s="78"/>
      <c r="S184" s="96"/>
      <c r="T184" s="96"/>
      <c r="U184" s="78"/>
      <c r="V184" s="96"/>
      <c r="W184" s="96"/>
      <c r="X184" s="96"/>
      <c r="Y184" s="78"/>
      <c r="Z184" s="56">
        <f t="shared" si="36"/>
        <v>2</v>
      </c>
      <c r="AA184" s="94">
        <v>10</v>
      </c>
      <c r="AB184" s="94"/>
      <c r="AC184" s="56"/>
      <c r="AD184" s="56"/>
      <c r="AE184" s="56"/>
      <c r="AF184" s="56"/>
      <c r="AG184" s="56">
        <v>5</v>
      </c>
      <c r="AH184" s="93" t="s">
        <v>1514</v>
      </c>
      <c r="AI184">
        <v>1</v>
      </c>
      <c r="AJ184">
        <v>1</v>
      </c>
      <c r="AK184">
        <v>1</v>
      </c>
      <c r="AL184">
        <v>3</v>
      </c>
      <c r="AM184">
        <f t="shared" si="29"/>
        <v>3</v>
      </c>
      <c r="AN184" s="57" cm="1">
        <f t="array" ref="AN184">IF(OR(AJ184="0",AM184="0"),"",INDEX('[3]Oil Matrix'!$D$6:$H$10,'Master All_TRR_TS'!AM184,'Master All_TRR_TS'!AJ184))</f>
        <v>1</v>
      </c>
      <c r="AO184">
        <f t="shared" si="34"/>
        <v>3</v>
      </c>
      <c r="AP184"/>
      <c r="AQ184" s="93" t="s">
        <v>427</v>
      </c>
      <c r="AR184" s="56">
        <f>MAX(Risk_Assessment6[[#This Row],[2) Oil Leak Condition]:[3b) Oil/water separator and shut off valve]])</f>
        <v>3</v>
      </c>
      <c r="AS184" s="44" t="s">
        <v>269</v>
      </c>
      <c r="AT184" s="44" t="s">
        <v>305</v>
      </c>
      <c r="AU184" s="44" t="s">
        <v>270</v>
      </c>
      <c r="AV184" s="44" t="s">
        <v>269</v>
      </c>
      <c r="AW184" s="44" t="s">
        <v>269</v>
      </c>
      <c r="AX184" s="82" t="s">
        <v>288</v>
      </c>
      <c r="AY184" s="44" t="s">
        <v>269</v>
      </c>
      <c r="AZ184" s="81" t="s">
        <v>269</v>
      </c>
      <c r="BA184" s="44" t="s">
        <v>309</v>
      </c>
      <c r="BE184" s="81"/>
      <c r="BF184" s="81" t="s">
        <v>276</v>
      </c>
      <c r="BM184" s="56" cm="1">
        <f t="array" ref="BM184">MAX(IF(ISBLANK(AS184:BL184),"",VLOOKUP(AS184:BL184,'[3]Impact Factor'!B:D,2,FALSE)))</f>
        <v>3</v>
      </c>
      <c r="BN184" s="56" cm="1">
        <f t="array" ref="BN184">MAX(IF(ISBLANK(AS184:BL184),"",VLOOKUP(AS184:BL184,'[3]Impact Factor'!B:D,3,FALSE)))</f>
        <v>3</v>
      </c>
      <c r="BO184" s="56">
        <v>2</v>
      </c>
      <c r="BP184" s="56"/>
      <c r="BQ184" s="56"/>
      <c r="BR184" s="56"/>
      <c r="BS184" s="80">
        <v>1</v>
      </c>
      <c r="BT184" s="56" cm="1">
        <f t="array" ref="BT184">IF(SUM(BM184:BS184)=0,"N/A",_xlfn.IFS(AND((SUM(BM184:BN184)&gt;0),(SUM(BO184:BS184)&gt;0)),ROUND((($BM$3*MAX(BM184:BN184))+($BO$3*MAX(BO184:BS184))),0),AND(OR(BM184:BN184=0,ISERROR(BM184:BN184)),(SUM(BO184:BS184)&gt;0)), MAX(BO184:BS184),AND((SUM(BO184:BS184)=0),(SUM(BM184:BN184)&gt;0)),MAX(BM184:BN184)))</f>
        <v>3</v>
      </c>
      <c r="BU184" s="56" t="str" cm="1">
        <f t="array" ref="BU184">IF(OR(AR184="N/A", BT184="N/A"), "", INDEX([3]Methodology!$D$3:$H$7,'Master All_TRR_TS'!AR89,'Master All_TRR_TS'!BT89))</f>
        <v>D</v>
      </c>
      <c r="BV184" s="56" t="s">
        <v>271</v>
      </c>
      <c r="BW184" s="56" t="str">
        <f t="shared" si="35"/>
        <v>Yes</v>
      </c>
      <c r="BX184" s="56"/>
      <c r="BY184" s="56"/>
      <c r="BZ184" s="56" t="e">
        <f>IF(COUNT(AR184,BT184)=2,(IF(AND(AR184&gt;=3,#REF!&gt;=3),"Y","")),"")</f>
        <v>#REF!</v>
      </c>
      <c r="CA184" s="56"/>
      <c r="CB184" s="56" t="str">
        <f>IF(Risk_Assessment6[[#This Row],[Stockpiles]]="Spoil / Waste", "Y", "")</f>
        <v/>
      </c>
      <c r="CC184" s="56" t="str">
        <f>IF(Risk_Assessment6[[#This Row],[Off-site Drainage Discharge (Y/N)]]="Yes", "Y", "")</f>
        <v/>
      </c>
      <c r="CD184" s="56"/>
      <c r="CE184" s="56"/>
      <c r="CF184" s="56"/>
      <c r="CG184" s="56"/>
      <c r="CH184" s="56"/>
      <c r="CI184" s="56"/>
      <c r="CJ184" s="56"/>
      <c r="CK184" s="56"/>
      <c r="CL184" s="56"/>
      <c r="CM184" s="56"/>
      <c r="CN184" s="105">
        <v>0</v>
      </c>
      <c r="CO184" s="105">
        <v>3</v>
      </c>
      <c r="CP184" s="105">
        <v>3</v>
      </c>
      <c r="CQ184" s="104">
        <v>2</v>
      </c>
      <c r="CR184" s="57">
        <f t="shared" si="31"/>
        <v>3</v>
      </c>
      <c r="CS184" s="56">
        <f t="shared" si="30"/>
        <v>3</v>
      </c>
      <c r="CT184" s="56">
        <v>5</v>
      </c>
      <c r="CU184" s="56">
        <v>2</v>
      </c>
      <c r="CV184" s="79">
        <f t="shared" si="37"/>
        <v>3.5</v>
      </c>
      <c r="CW184" s="56">
        <f t="shared" si="38"/>
        <v>4</v>
      </c>
      <c r="CX184" s="87" t="s">
        <v>1075</v>
      </c>
      <c r="CY184" s="140" t="s">
        <v>271</v>
      </c>
      <c r="CZ184" s="78"/>
      <c r="DA184" s="78">
        <v>0</v>
      </c>
      <c r="DB184" s="78" t="s">
        <v>1515</v>
      </c>
      <c r="DC184" s="56">
        <v>0</v>
      </c>
      <c r="DD184" s="78" t="s">
        <v>1199</v>
      </c>
      <c r="DE184" s="78" t="s">
        <v>276</v>
      </c>
      <c r="DF184" s="78" t="s">
        <v>276</v>
      </c>
      <c r="DG184" s="78" t="s">
        <v>276</v>
      </c>
      <c r="DH184" s="78" t="s">
        <v>1218</v>
      </c>
      <c r="DI184" s="78" t="s">
        <v>276</v>
      </c>
      <c r="DJ184" s="78" t="s">
        <v>276</v>
      </c>
      <c r="DK184" s="78" t="s">
        <v>276</v>
      </c>
      <c r="DL184" s="78" t="s">
        <v>276</v>
      </c>
      <c r="DM184" s="78" t="s">
        <v>270</v>
      </c>
      <c r="DN184" s="78" t="s">
        <v>270</v>
      </c>
      <c r="DO184" s="78" t="s">
        <v>270</v>
      </c>
      <c r="DP184" s="78" t="s">
        <v>270</v>
      </c>
      <c r="DQ184" s="78">
        <v>0</v>
      </c>
      <c r="DR184" s="56"/>
      <c r="DS184" s="56"/>
      <c r="DT184" s="56"/>
      <c r="DU184" s="44" t="s">
        <v>636</v>
      </c>
      <c r="DV184" s="44" t="s">
        <v>294</v>
      </c>
      <c r="DW184" s="44" t="s">
        <v>602</v>
      </c>
      <c r="DX184" s="77" t="s">
        <v>1002</v>
      </c>
      <c r="DY184" s="103" t="s">
        <v>488</v>
      </c>
      <c r="DZ184" s="141" t="s">
        <v>1516</v>
      </c>
      <c r="EA184" s="44" t="s">
        <v>315</v>
      </c>
      <c r="EB184" s="73" t="s">
        <v>1137</v>
      </c>
      <c r="EC184" s="102" t="s">
        <v>1517</v>
      </c>
      <c r="ED184" s="322" t="s">
        <v>1518</v>
      </c>
      <c r="EE184" s="71"/>
      <c r="EF184" s="70"/>
      <c r="EG184" s="70"/>
      <c r="EH184" s="70"/>
      <c r="EI184" s="70"/>
      <c r="EJ184" s="70"/>
      <c r="EK184" s="70"/>
      <c r="EL184" s="70"/>
      <c r="EM184" s="70"/>
      <c r="EN184" s="69"/>
      <c r="EO184" s="307" t="s">
        <v>1</v>
      </c>
      <c r="EP184" s="69"/>
      <c r="EQ184" s="69"/>
      <c r="ER184" s="69"/>
      <c r="ES184" s="69"/>
      <c r="ET184" s="69"/>
      <c r="EU184" s="69"/>
      <c r="EV184" s="307" t="s">
        <v>1</v>
      </c>
      <c r="EW184" s="68"/>
    </row>
    <row r="185" spans="1:153" s="44" customFormat="1" ht="43.5" customHeight="1" x14ac:dyDescent="0.35">
      <c r="A185" s="44" t="s">
        <v>374</v>
      </c>
      <c r="B185" s="42" t="s">
        <v>1519</v>
      </c>
      <c r="C185" s="44" t="s">
        <v>1520</v>
      </c>
      <c r="D185" s="44" t="s">
        <v>294</v>
      </c>
      <c r="E185" s="44" t="s">
        <v>1521</v>
      </c>
      <c r="F185" s="44" t="s">
        <v>269</v>
      </c>
      <c r="G185" s="44">
        <v>-38.084876999999999</v>
      </c>
      <c r="H185" s="44">
        <v>145.26516799999999</v>
      </c>
      <c r="I185" s="44" t="s">
        <v>1513</v>
      </c>
      <c r="J185" s="44" t="s">
        <v>624</v>
      </c>
      <c r="K185" s="44" t="s">
        <v>278</v>
      </c>
      <c r="L185" s="44" t="s">
        <v>278</v>
      </c>
      <c r="M185" s="98" t="s">
        <v>1522</v>
      </c>
      <c r="N185" s="78" t="s">
        <v>285</v>
      </c>
      <c r="O185" s="78">
        <v>44028</v>
      </c>
      <c r="P185" s="78" t="s">
        <v>298</v>
      </c>
      <c r="Q185" s="78" t="s">
        <v>270</v>
      </c>
      <c r="R185" s="78"/>
      <c r="S185" s="96"/>
      <c r="T185" s="96"/>
      <c r="U185" s="78"/>
      <c r="V185" s="96"/>
      <c r="W185" s="96"/>
      <c r="X185" s="96"/>
      <c r="Y185" s="78"/>
      <c r="Z185" s="56">
        <f t="shared" si="36"/>
        <v>2</v>
      </c>
      <c r="AA185" s="94"/>
      <c r="AB185" s="94"/>
      <c r="AC185" s="56"/>
      <c r="AD185" s="56"/>
      <c r="AE185" s="56"/>
      <c r="AF185" s="56"/>
      <c r="AG185" s="56">
        <v>3</v>
      </c>
      <c r="AH185" s="89" t="s">
        <v>1523</v>
      </c>
      <c r="AI185">
        <v>1</v>
      </c>
      <c r="AJ185">
        <v>1</v>
      </c>
      <c r="AK185">
        <v>4</v>
      </c>
      <c r="AL185">
        <v>5</v>
      </c>
      <c r="AM185">
        <f t="shared" si="29"/>
        <v>5</v>
      </c>
      <c r="AN185" s="57" cm="1">
        <f t="array" ref="AN185">IF(OR(AJ185="0",AM185="0"),"",INDEX('[3]Oil Matrix'!$D$6:$H$10,'Master All_TRR_TS'!AM185,'Master All_TRR_TS'!AJ185))</f>
        <v>3</v>
      </c>
      <c r="AO185">
        <f t="shared" si="34"/>
        <v>2</v>
      </c>
      <c r="AP185"/>
      <c r="AQ185" s="93" t="s">
        <v>1524</v>
      </c>
      <c r="AR185" s="56">
        <f>MAX(Risk_Assessment6[[#This Row],[2) Oil Leak Condition]:[3b) Oil/water separator and shut off valve]])</f>
        <v>5</v>
      </c>
      <c r="AS185" s="44" t="s">
        <v>269</v>
      </c>
      <c r="AT185" s="44" t="s">
        <v>269</v>
      </c>
      <c r="AU185" s="44" t="s">
        <v>270</v>
      </c>
      <c r="AV185" s="44" t="s">
        <v>269</v>
      </c>
      <c r="AW185" s="44" t="s">
        <v>306</v>
      </c>
      <c r="AX185" s="82" t="s">
        <v>288</v>
      </c>
      <c r="AY185" s="44" t="s">
        <v>269</v>
      </c>
      <c r="AZ185" s="81" t="s">
        <v>269</v>
      </c>
      <c r="BA185" s="44" t="s">
        <v>269</v>
      </c>
      <c r="BE185" s="81"/>
      <c r="BF185" s="81" t="s">
        <v>276</v>
      </c>
      <c r="BM185" s="56" cm="1">
        <f t="array" ref="BM185">MAX(IF(ISBLANK(AS185:BL185),"",VLOOKUP(AS185:BL185,'[3]Impact Factor'!B:D,2,FALSE)))</f>
        <v>4</v>
      </c>
      <c r="BN185" s="56" cm="1">
        <f t="array" ref="BN185">MAX(IF(ISBLANK(AS185:BL185),"",VLOOKUP(AS185:BL185,'[3]Impact Factor'!B:D,3,FALSE)))</f>
        <v>4</v>
      </c>
      <c r="BO185" s="56">
        <v>1</v>
      </c>
      <c r="BP185" s="56"/>
      <c r="BQ185" s="56"/>
      <c r="BR185" s="56"/>
      <c r="BS185" s="80">
        <v>2</v>
      </c>
      <c r="BT185" s="56" cm="1">
        <f t="array" ref="BT185">IF(SUM(BM185:BS185)=0,"N/A",_xlfn.IFS(AND((SUM(BM185:BN185)&gt;0),(SUM(BO185:BS185)&gt;0)),ROUND((($BM$3*MAX(BM185:BN185))+($BO$3*MAX(BO185:BS185))),0),AND(OR(BM185:BN185=0,ISERROR(BM185:BN185)),(SUM(BO185:BS185)&gt;0)), MAX(BO185:BS185),AND((SUM(BO185:BS185)=0),(SUM(BM185:BN185)&gt;0)),MAX(BM185:BN185)))</f>
        <v>4</v>
      </c>
      <c r="BU185" s="56" t="str" cm="1">
        <f t="array" ref="BU185">IF(OR(AR185="N/A", BT185="N/A"), "", INDEX([3]Methodology!$D$3:$H$7,'Master All_TRR_TS'!AR34,'Master All_TRR_TS'!BT34))</f>
        <v>C</v>
      </c>
      <c r="BV185" s="56" t="s">
        <v>271</v>
      </c>
      <c r="BW185" s="56" t="str">
        <f t="shared" si="35"/>
        <v>Yes</v>
      </c>
      <c r="BX185" s="56"/>
      <c r="BY185" s="56"/>
      <c r="BZ185" s="56" t="e">
        <f>IF(COUNT(AR185,BT185)=2,(IF(AND(AR185&gt;=3,#REF!&gt;=3),"Y","")),"")</f>
        <v>#REF!</v>
      </c>
      <c r="CA185" s="56"/>
      <c r="CB185" s="56" t="str">
        <f>IF(Risk_Assessment6[[#This Row],[Stockpiles]]="Spoil / Waste", "Y", "")</f>
        <v/>
      </c>
      <c r="CC185" s="56" t="str">
        <f>IF(Risk_Assessment6[[#This Row],[Off-site Drainage Discharge (Y/N)]]="Yes", "Y", "")</f>
        <v/>
      </c>
      <c r="CD185" s="56"/>
      <c r="CE185" s="56"/>
      <c r="CF185" s="56"/>
      <c r="CG185" s="56"/>
      <c r="CH185" s="56"/>
      <c r="CI185" s="56"/>
      <c r="CJ185" s="56"/>
      <c r="CK185" s="56"/>
      <c r="CL185" s="56"/>
      <c r="CM185" s="56"/>
      <c r="CN185" s="105">
        <v>1</v>
      </c>
      <c r="CO185" s="105">
        <v>2</v>
      </c>
      <c r="CP185" s="105">
        <v>3</v>
      </c>
      <c r="CQ185" s="104">
        <v>5</v>
      </c>
      <c r="CR185" s="57">
        <f t="shared" si="31"/>
        <v>2</v>
      </c>
      <c r="CS185" s="56">
        <f t="shared" si="30"/>
        <v>2</v>
      </c>
      <c r="CT185" s="56">
        <v>5</v>
      </c>
      <c r="CU185" s="56">
        <v>2</v>
      </c>
      <c r="CV185" s="79">
        <f t="shared" si="37"/>
        <v>3.5</v>
      </c>
      <c r="CW185" s="56">
        <f t="shared" si="38"/>
        <v>4</v>
      </c>
      <c r="CX185" s="78" t="s">
        <v>631</v>
      </c>
      <c r="CY185" s="140" t="s">
        <v>352</v>
      </c>
      <c r="CZ185" s="78"/>
      <c r="DA185" s="78">
        <v>0</v>
      </c>
      <c r="DB185" s="78" t="s">
        <v>274</v>
      </c>
      <c r="DC185" s="56">
        <v>0</v>
      </c>
      <c r="DD185" s="78" t="s">
        <v>1199</v>
      </c>
      <c r="DE185" s="78" t="s">
        <v>270</v>
      </c>
      <c r="DF185" s="78" t="s">
        <v>276</v>
      </c>
      <c r="DG185" s="78" t="s">
        <v>276</v>
      </c>
      <c r="DH185" s="78" t="s">
        <v>276</v>
      </c>
      <c r="DI185" s="78" t="s">
        <v>276</v>
      </c>
      <c r="DJ185" s="78" t="s">
        <v>276</v>
      </c>
      <c r="DK185" s="78" t="s">
        <v>276</v>
      </c>
      <c r="DL185" s="78" t="s">
        <v>276</v>
      </c>
      <c r="DM185" s="78" t="s">
        <v>276</v>
      </c>
      <c r="DN185" s="78" t="s">
        <v>276</v>
      </c>
      <c r="DO185" s="78" t="s">
        <v>270</v>
      </c>
      <c r="DP185" s="78" t="s">
        <v>276</v>
      </c>
      <c r="DQ185" s="78">
        <v>0</v>
      </c>
      <c r="DR185" s="56"/>
      <c r="DS185" s="56"/>
      <c r="DT185" s="56"/>
      <c r="DU185" s="44" t="s">
        <v>636</v>
      </c>
      <c r="DV185" s="44" t="s">
        <v>424</v>
      </c>
      <c r="DW185" s="44" t="s">
        <v>607</v>
      </c>
      <c r="DX185" s="77" t="s">
        <v>404</v>
      </c>
      <c r="DY185" s="76" t="s">
        <v>268</v>
      </c>
      <c r="DZ185" s="75" t="s">
        <v>566</v>
      </c>
      <c r="EA185" s="44" t="s">
        <v>315</v>
      </c>
      <c r="EB185" s="73" t="s">
        <v>1137</v>
      </c>
      <c r="EC185" s="109" t="s">
        <v>1525</v>
      </c>
      <c r="ED185" s="318" t="s">
        <v>1526</v>
      </c>
      <c r="EE185" s="71"/>
      <c r="EF185" s="70"/>
      <c r="EG185" s="70"/>
      <c r="EH185" s="70"/>
      <c r="EI185" s="70"/>
      <c r="EJ185" s="70"/>
      <c r="EK185" s="70"/>
      <c r="EL185" s="70"/>
      <c r="EM185" s="70"/>
      <c r="EN185" s="69"/>
      <c r="EO185" s="69"/>
      <c r="EP185" s="69"/>
      <c r="EQ185" s="69"/>
      <c r="ER185" s="69"/>
      <c r="ES185" s="69"/>
      <c r="ET185" s="69"/>
      <c r="EU185" s="69"/>
      <c r="EV185" s="307" t="s">
        <v>1</v>
      </c>
      <c r="EW185" s="68"/>
    </row>
    <row r="186" spans="1:153" s="44" customFormat="1" x14ac:dyDescent="0.35">
      <c r="A186" s="44" t="s">
        <v>374</v>
      </c>
      <c r="B186" s="42" t="s">
        <v>1527</v>
      </c>
      <c r="C186" s="44" t="s">
        <v>1528</v>
      </c>
      <c r="D186" s="44" t="s">
        <v>294</v>
      </c>
      <c r="E186" s="44" t="s">
        <v>1529</v>
      </c>
      <c r="F186" s="44" t="s">
        <v>1530</v>
      </c>
      <c r="G186" s="44">
        <v>-38.051251000000001</v>
      </c>
      <c r="H186" s="44">
        <v>145.44501700000001</v>
      </c>
      <c r="I186" s="44" t="s">
        <v>278</v>
      </c>
      <c r="J186" s="44" t="s">
        <v>278</v>
      </c>
      <c r="K186" s="44" t="s">
        <v>297</v>
      </c>
      <c r="L186" s="44" t="s">
        <v>265</v>
      </c>
      <c r="M186" s="44" t="s">
        <v>284</v>
      </c>
      <c r="N186" s="78" t="s">
        <v>285</v>
      </c>
      <c r="O186" s="78">
        <v>43977</v>
      </c>
      <c r="P186" s="78" t="s">
        <v>298</v>
      </c>
      <c r="Q186" s="78" t="s">
        <v>270</v>
      </c>
      <c r="R186" s="78"/>
      <c r="S186" s="96"/>
      <c r="T186" s="96"/>
      <c r="U186" s="78"/>
      <c r="V186" s="96"/>
      <c r="W186" s="96"/>
      <c r="X186" s="96"/>
      <c r="Y186" s="78"/>
      <c r="Z186" s="56">
        <f t="shared" si="36"/>
        <v>2</v>
      </c>
      <c r="AA186" s="94">
        <v>12</v>
      </c>
      <c r="AB186" s="94"/>
      <c r="AC186" s="56"/>
      <c r="AD186" s="56"/>
      <c r="AE186" s="56"/>
      <c r="AF186" s="56"/>
      <c r="AG186" s="56">
        <v>5</v>
      </c>
      <c r="AH186" s="56"/>
      <c r="AI186">
        <v>2</v>
      </c>
      <c r="AJ186">
        <v>1</v>
      </c>
      <c r="AK186">
        <v>1</v>
      </c>
      <c r="AL186">
        <v>3</v>
      </c>
      <c r="AM186">
        <f t="shared" si="29"/>
        <v>3</v>
      </c>
      <c r="AN186" s="57" cm="1">
        <f t="array" ref="AN186">IF(OR(AJ186="0",AM186="0"),"",INDEX('[3]Oil Matrix'!$D$6:$H$10,'Master All_TRR_TS'!AM186,'Master All_TRR_TS'!AJ186))</f>
        <v>1</v>
      </c>
      <c r="AO186">
        <f t="shared" si="34"/>
        <v>1</v>
      </c>
      <c r="AP186"/>
      <c r="AQ186" s="56" t="s">
        <v>427</v>
      </c>
      <c r="AR186" s="56">
        <f>MAX(Risk_Assessment6[[#This Row],[2) Oil Leak Condition]:[3b) Oil/water separator and shut off valve]])</f>
        <v>3</v>
      </c>
      <c r="AS186" s="44" t="s">
        <v>269</v>
      </c>
      <c r="AT186" s="44" t="s">
        <v>305</v>
      </c>
      <c r="AU186" s="44" t="s">
        <v>270</v>
      </c>
      <c r="AV186" s="44" t="s">
        <v>269</v>
      </c>
      <c r="AW186" s="44" t="s">
        <v>306</v>
      </c>
      <c r="AX186" s="82" t="s">
        <v>288</v>
      </c>
      <c r="AZ186" s="81" t="s">
        <v>269</v>
      </c>
      <c r="BE186" s="81"/>
      <c r="BF186" s="81" t="s">
        <v>276</v>
      </c>
      <c r="BM186" s="56" cm="1">
        <f t="array" ref="BM186">MAX(IF(ISBLANK(AS186:BL186),"",VLOOKUP(AS186:BL186,'[3]Impact Factor'!B:D,2,FALSE)))</f>
        <v>4</v>
      </c>
      <c r="BN186" s="56" cm="1">
        <f t="array" ref="BN186">MAX(IF(ISBLANK(AS186:BL186),"",VLOOKUP(AS186:BL186,'[3]Impact Factor'!B:D,3,FALSE)))</f>
        <v>4</v>
      </c>
      <c r="BO186" s="56">
        <v>5</v>
      </c>
      <c r="BP186" s="56"/>
      <c r="BQ186" s="56"/>
      <c r="BR186" s="56"/>
      <c r="BS186" s="80">
        <v>1</v>
      </c>
      <c r="BT186" s="56" cm="1">
        <f t="array" ref="BT186">IF(SUM(BM186:BS186)=0,"N/A",_xlfn.IFS(AND((SUM(BM186:BN186)&gt;0),(SUM(BO186:BS186)&gt;0)),ROUND((($BM$3*MAX(BM186:BN186))+($BO$3*MAX(BO186:BS186))),0),AND(OR(BM186:BN186=0,ISERROR(BM186:BN186)),(SUM(BO186:BS186)&gt;0)), MAX(BO186:BS186),AND((SUM(BO186:BS186)=0),(SUM(BM186:BN186)&gt;0)),MAX(BM186:BN186)))</f>
        <v>4</v>
      </c>
      <c r="BU186" s="56" t="str" cm="1">
        <f t="array" ref="BU186">IF(OR(AR186="N/A", BT186="N/A"), "", INDEX([3]Methodology!$D$3:$H$7,'Master All_TRR_TS'!AR31,'Master All_TRR_TS'!BT31))</f>
        <v>C</v>
      </c>
      <c r="BV186" s="56" t="s">
        <v>404</v>
      </c>
      <c r="BW186" s="56" t="str">
        <f t="shared" si="35"/>
        <v>Yes</v>
      </c>
      <c r="BX186" s="56"/>
      <c r="BY186" s="56"/>
      <c r="BZ186" s="56" t="e">
        <f>IF(COUNT(AR186,BT186)=2,(IF(AND(AR186&gt;=3,#REF!&gt;=3),"Y","")),"")</f>
        <v>#REF!</v>
      </c>
      <c r="CA186" s="56"/>
      <c r="CB186" s="56" t="str">
        <f>IF(Risk_Assessment6[[#This Row],[Stockpiles]]="Spoil / Waste", "Y", "")</f>
        <v/>
      </c>
      <c r="CC186" s="56" t="str">
        <f>IF(Risk_Assessment6[[#This Row],[Off-site Drainage Discharge (Y/N)]]="Yes", "Y", "")</f>
        <v/>
      </c>
      <c r="CD186" s="56"/>
      <c r="CE186" s="56" t="s">
        <v>270</v>
      </c>
      <c r="CF186" s="56" t="s">
        <v>433</v>
      </c>
      <c r="CG186" s="56"/>
      <c r="CH186" s="56"/>
      <c r="CI186" s="56"/>
      <c r="CJ186" s="56"/>
      <c r="CK186" s="56"/>
      <c r="CL186" s="56"/>
      <c r="CM186" s="56"/>
      <c r="CN186" s="105" t="s">
        <v>982</v>
      </c>
      <c r="CO186" s="58">
        <v>1</v>
      </c>
      <c r="CP186" s="58">
        <v>1</v>
      </c>
      <c r="CQ186" s="58">
        <v>1</v>
      </c>
      <c r="CR186" s="57">
        <f t="shared" si="31"/>
        <v>1</v>
      </c>
      <c r="CS186" s="56">
        <f t="shared" si="30"/>
        <v>1</v>
      </c>
      <c r="CT186" s="56">
        <v>1</v>
      </c>
      <c r="CU186" s="56">
        <v>2</v>
      </c>
      <c r="CV186" s="79">
        <f t="shared" si="37"/>
        <v>1.5</v>
      </c>
      <c r="CW186" s="56">
        <f t="shared" si="38"/>
        <v>2</v>
      </c>
      <c r="CX186" s="87" t="s">
        <v>289</v>
      </c>
      <c r="CY186" s="56"/>
      <c r="CZ186" s="78"/>
      <c r="DA186" s="78" t="s">
        <v>268</v>
      </c>
      <c r="DB186" s="78" t="s">
        <v>274</v>
      </c>
      <c r="DC186" s="56">
        <v>0</v>
      </c>
      <c r="DD186" s="78">
        <v>0</v>
      </c>
      <c r="DE186" s="78" t="s">
        <v>270</v>
      </c>
      <c r="DF186" s="78" t="s">
        <v>276</v>
      </c>
      <c r="DG186" s="78" t="s">
        <v>276</v>
      </c>
      <c r="DH186" s="78" t="s">
        <v>276</v>
      </c>
      <c r="DI186" s="78" t="s">
        <v>276</v>
      </c>
      <c r="DJ186" s="78" t="s">
        <v>276</v>
      </c>
      <c r="DK186" s="78" t="s">
        <v>276</v>
      </c>
      <c r="DL186" s="78" t="s">
        <v>276</v>
      </c>
      <c r="DM186" s="78" t="s">
        <v>270</v>
      </c>
      <c r="DN186" s="78" t="s">
        <v>270</v>
      </c>
      <c r="DO186" s="78" t="s">
        <v>270</v>
      </c>
      <c r="DP186" s="78" t="s">
        <v>270</v>
      </c>
      <c r="DQ186" s="78">
        <v>0</v>
      </c>
      <c r="DR186" s="56"/>
      <c r="DS186" s="56"/>
      <c r="DT186" s="56"/>
      <c r="DU186" s="44" t="s">
        <v>636</v>
      </c>
      <c r="DV186" s="44" t="s">
        <v>294</v>
      </c>
      <c r="DW186" s="44" t="s">
        <v>602</v>
      </c>
      <c r="DX186" s="77" t="s">
        <v>278</v>
      </c>
      <c r="DZ186" s="141"/>
      <c r="EB186" s="85"/>
      <c r="EC186" s="72"/>
      <c r="ED186" s="317"/>
      <c r="EE186" s="71"/>
      <c r="EF186" s="70"/>
      <c r="EG186" s="70"/>
      <c r="EH186" s="70"/>
      <c r="EI186" s="70"/>
      <c r="EJ186" s="70"/>
      <c r="EK186" s="70"/>
      <c r="EL186" s="70"/>
      <c r="EM186" s="70"/>
      <c r="EN186" s="69"/>
      <c r="EO186" s="69"/>
      <c r="EP186" s="69"/>
      <c r="EQ186" s="69"/>
      <c r="ER186" s="69"/>
      <c r="ES186" s="69"/>
      <c r="ET186" s="69"/>
      <c r="EU186" s="69"/>
      <c r="EV186" s="307" t="s">
        <v>1</v>
      </c>
      <c r="EW186" s="68"/>
    </row>
    <row r="187" spans="1:153" s="44" customFormat="1" x14ac:dyDescent="0.35">
      <c r="A187" s="44" t="s">
        <v>337</v>
      </c>
      <c r="B187" s="42" t="s">
        <v>1531</v>
      </c>
      <c r="C187" s="42" t="s">
        <v>1532</v>
      </c>
      <c r="D187" s="42"/>
      <c r="E187" s="44" t="s">
        <v>1533</v>
      </c>
      <c r="F187" s="44" t="s">
        <v>269</v>
      </c>
      <c r="G187" s="44">
        <v>-36.803139000000002</v>
      </c>
      <c r="H187" s="44">
        <v>144.300139</v>
      </c>
      <c r="I187" s="44" t="s">
        <v>278</v>
      </c>
      <c r="J187" s="44" t="s">
        <v>278</v>
      </c>
      <c r="K187" s="44" t="s">
        <v>264</v>
      </c>
      <c r="L187" s="44" t="s">
        <v>265</v>
      </c>
      <c r="M187" s="44" t="s">
        <v>284</v>
      </c>
      <c r="N187" s="78" t="s">
        <v>285</v>
      </c>
      <c r="O187" s="78">
        <v>44025</v>
      </c>
      <c r="P187" s="78" t="s">
        <v>415</v>
      </c>
      <c r="Q187" s="78" t="s">
        <v>270</v>
      </c>
      <c r="R187" s="78"/>
      <c r="S187" s="96"/>
      <c r="T187" s="96"/>
      <c r="U187" s="78"/>
      <c r="V187" s="96"/>
      <c r="W187" s="96"/>
      <c r="X187" s="96"/>
      <c r="Y187" s="78"/>
      <c r="Z187" s="56">
        <f t="shared" si="36"/>
        <v>2</v>
      </c>
      <c r="AA187" s="94"/>
      <c r="AB187" s="94"/>
      <c r="AC187" s="56"/>
      <c r="AD187" s="56"/>
      <c r="AE187" s="56"/>
      <c r="AF187" s="56"/>
      <c r="AG187" s="56">
        <v>2</v>
      </c>
      <c r="AH187" s="56"/>
      <c r="AI187">
        <v>1</v>
      </c>
      <c r="AJ187">
        <v>1</v>
      </c>
      <c r="AK187">
        <v>4</v>
      </c>
      <c r="AL187">
        <v>5</v>
      </c>
      <c r="AM187">
        <f t="shared" si="29"/>
        <v>5</v>
      </c>
      <c r="AN187" s="57" cm="1">
        <f t="array" ref="AN187">IF(OR(AJ187="0",AM187="0"),"",INDEX('[3]Oil Matrix'!$D$6:$H$10,'Master All_TRR_TS'!AM187,'Master All_TRR_TS'!AJ187))</f>
        <v>3</v>
      </c>
      <c r="AO187">
        <f t="shared" si="34"/>
        <v>1</v>
      </c>
      <c r="AP187"/>
      <c r="AQ187" s="56" t="s">
        <v>342</v>
      </c>
      <c r="AR187" s="56">
        <f>MAX(Risk_Assessment6[[#This Row],[2) Oil Leak Condition]:[3b) Oil/water separator and shut off valve]])</f>
        <v>5</v>
      </c>
      <c r="AS187" s="44" t="s">
        <v>269</v>
      </c>
      <c r="AT187" s="44" t="s">
        <v>269</v>
      </c>
      <c r="AU187" s="44" t="s">
        <v>270</v>
      </c>
      <c r="AV187" s="44" t="s">
        <v>269</v>
      </c>
      <c r="AW187" s="44" t="s">
        <v>269</v>
      </c>
      <c r="AX187" s="82" t="s">
        <v>269</v>
      </c>
      <c r="AY187" s="82" t="s">
        <v>269</v>
      </c>
      <c r="AZ187" s="81" t="s">
        <v>269</v>
      </c>
      <c r="BE187" s="81"/>
      <c r="BF187" s="81" t="s">
        <v>276</v>
      </c>
      <c r="BM187" s="56" cm="1">
        <f t="array" ref="BM187">MAX(IF(ISBLANK(AS187:BL187),"",VLOOKUP(AS187:BL187,'[3]Impact Factor'!B:D,2,FALSE)))</f>
        <v>2</v>
      </c>
      <c r="BN187" s="56" cm="1">
        <f t="array" ref="BN187">MAX(IF(ISBLANK(AS187:BL187),"",VLOOKUP(AS187:BL187,'[3]Impact Factor'!B:D,3,FALSE)))</f>
        <v>2</v>
      </c>
      <c r="BO187" s="56">
        <v>3</v>
      </c>
      <c r="BP187" s="56"/>
      <c r="BQ187" s="56"/>
      <c r="BR187" s="56"/>
      <c r="BS187" s="80">
        <v>1</v>
      </c>
      <c r="BT187" s="56" cm="1">
        <f t="array" ref="BT187">IF(SUM(BM187:BS187)=0,"N/A",_xlfn.IFS(AND((SUM(BM187:BN187)&gt;0),(SUM(BO187:BS187)&gt;0)),ROUND((($BM$3*MAX(BM187:BN187))+($BO$3*MAX(BO187:BS187))),0),AND(OR(BM187:BN187=0,ISERROR(BM187:BN187)),(SUM(BO187:BS187)&gt;0)), MAX(BO187:BS187),AND((SUM(BO187:BS187)=0),(SUM(BM187:BN187)&gt;0)),MAX(BM187:BN187)))</f>
        <v>2</v>
      </c>
      <c r="BU187" s="56" t="str" cm="1">
        <f t="array" ref="BU187">IF(OR(AR187="N/A", BT187="N/A"), "", INDEX([3]Methodology!$D$3:$H$7,'Master All_TRR_TS'!AR272,'Master All_TRR_TS'!BT272))</f>
        <v>B</v>
      </c>
      <c r="BV187" s="56" t="s">
        <v>352</v>
      </c>
      <c r="BW187" s="56" t="str">
        <f t="shared" si="35"/>
        <v>No</v>
      </c>
      <c r="BX187" s="56"/>
      <c r="BY187" s="56"/>
      <c r="BZ187" s="56" t="e">
        <f>IF(COUNT(AR187,BT187)=2,(IF(AND(AR187&gt;=3,#REF!&gt;=3),"Y","")),"")</f>
        <v>#REF!</v>
      </c>
      <c r="CA187" s="56"/>
      <c r="CB187" s="56" t="str">
        <f>IF(Risk_Assessment6[[#This Row],[Stockpiles]]="Spoil / Waste", "Y", "")</f>
        <v/>
      </c>
      <c r="CC187" s="56" t="str">
        <f>IF(Risk_Assessment6[[#This Row],[Off-site Drainage Discharge (Y/N)]]="Yes", "Y", "")</f>
        <v/>
      </c>
      <c r="CD187" s="56"/>
      <c r="CE187" s="56"/>
      <c r="CF187" s="56"/>
      <c r="CG187" s="56"/>
      <c r="CH187" s="56"/>
      <c r="CI187" s="56"/>
      <c r="CJ187" s="56"/>
      <c r="CK187" s="56"/>
      <c r="CL187" s="56"/>
      <c r="CM187" s="56"/>
      <c r="CN187" s="105">
        <v>2</v>
      </c>
      <c r="CO187" s="105">
        <v>1</v>
      </c>
      <c r="CP187" s="105">
        <v>2</v>
      </c>
      <c r="CQ187" s="104">
        <v>1</v>
      </c>
      <c r="CR187" s="57">
        <f t="shared" si="31"/>
        <v>1</v>
      </c>
      <c r="CS187" s="56">
        <f t="shared" si="30"/>
        <v>1</v>
      </c>
      <c r="CT187" s="56">
        <v>2</v>
      </c>
      <c r="CU187" s="56">
        <v>2</v>
      </c>
      <c r="CV187" s="79">
        <f t="shared" si="37"/>
        <v>2</v>
      </c>
      <c r="CW187" s="56">
        <f t="shared" si="38"/>
        <v>2</v>
      </c>
      <c r="CX187" s="87" t="s">
        <v>289</v>
      </c>
      <c r="CY187" s="56"/>
      <c r="CZ187" s="78" t="s">
        <v>1534</v>
      </c>
      <c r="DA187" s="78">
        <v>0</v>
      </c>
      <c r="DB187" s="78" t="s">
        <v>274</v>
      </c>
      <c r="DC187" s="56">
        <v>0</v>
      </c>
      <c r="DD187" s="78">
        <v>0</v>
      </c>
      <c r="DE187" s="78" t="s">
        <v>270</v>
      </c>
      <c r="DF187" s="78" t="s">
        <v>276</v>
      </c>
      <c r="DG187" s="78" t="s">
        <v>276</v>
      </c>
      <c r="DH187" s="78" t="s">
        <v>276</v>
      </c>
      <c r="DI187" s="78" t="s">
        <v>276</v>
      </c>
      <c r="DJ187" s="78" t="s">
        <v>270</v>
      </c>
      <c r="DK187" s="78" t="s">
        <v>276</v>
      </c>
      <c r="DL187" s="78" t="s">
        <v>270</v>
      </c>
      <c r="DM187" s="78" t="s">
        <v>270</v>
      </c>
      <c r="DN187" s="78" t="s">
        <v>270</v>
      </c>
      <c r="DO187" s="78" t="s">
        <v>270</v>
      </c>
      <c r="DP187" s="78" t="s">
        <v>276</v>
      </c>
      <c r="DQ187" s="78">
        <v>0</v>
      </c>
      <c r="DR187" s="56"/>
      <c r="DS187" s="56"/>
      <c r="DT187" s="56"/>
      <c r="DU187" s="44" t="s">
        <v>636</v>
      </c>
      <c r="DV187" s="44" t="s">
        <v>294</v>
      </c>
      <c r="DW187" s="44" t="s">
        <v>602</v>
      </c>
      <c r="DX187" s="77" t="s">
        <v>352</v>
      </c>
      <c r="DZ187" s="141"/>
      <c r="EB187" s="85"/>
      <c r="EC187" s="72"/>
      <c r="ED187" s="317"/>
      <c r="EE187" s="71"/>
      <c r="EF187" s="70"/>
      <c r="EG187" s="70"/>
      <c r="EH187" s="70"/>
      <c r="EI187" s="70"/>
      <c r="EJ187" s="70"/>
      <c r="EK187" s="70"/>
      <c r="EL187" s="70"/>
      <c r="EM187" s="70"/>
      <c r="EN187" s="69"/>
      <c r="EO187" s="69"/>
      <c r="EP187" s="69"/>
      <c r="EQ187" s="69"/>
      <c r="ER187" s="69"/>
      <c r="ES187" s="69"/>
      <c r="ET187" s="69"/>
      <c r="EU187" s="69"/>
      <c r="EV187" s="307" t="s">
        <v>1</v>
      </c>
      <c r="EW187" s="68"/>
    </row>
    <row r="188" spans="1:153" s="44" customFormat="1" x14ac:dyDescent="0.35">
      <c r="A188" s="44" t="s">
        <v>374</v>
      </c>
      <c r="B188" s="42" t="s">
        <v>1535</v>
      </c>
      <c r="C188" s="44" t="s">
        <v>1536</v>
      </c>
      <c r="D188" s="44" t="s">
        <v>294</v>
      </c>
      <c r="E188" s="44" t="s">
        <v>1537</v>
      </c>
      <c r="F188" s="44" t="s">
        <v>1538</v>
      </c>
      <c r="G188" s="44">
        <v>-38.070777999999997</v>
      </c>
      <c r="H188" s="44">
        <v>145.494167</v>
      </c>
      <c r="I188" s="44" t="s">
        <v>278</v>
      </c>
      <c r="J188" s="44" t="s">
        <v>278</v>
      </c>
      <c r="K188" s="44" t="s">
        <v>297</v>
      </c>
      <c r="L188" s="44" t="s">
        <v>265</v>
      </c>
      <c r="M188" s="44" t="s">
        <v>284</v>
      </c>
      <c r="N188" s="78" t="s">
        <v>285</v>
      </c>
      <c r="O188" s="78">
        <v>43977</v>
      </c>
      <c r="P188" s="78" t="s">
        <v>298</v>
      </c>
      <c r="Q188" s="78" t="s">
        <v>270</v>
      </c>
      <c r="R188" s="78"/>
      <c r="S188" s="96"/>
      <c r="T188" s="96" t="s">
        <v>382</v>
      </c>
      <c r="U188" s="78"/>
      <c r="V188" s="96"/>
      <c r="W188" s="96"/>
      <c r="X188" s="96"/>
      <c r="Y188" s="78"/>
      <c r="Z188" s="56">
        <f t="shared" si="36"/>
        <v>5</v>
      </c>
      <c r="AA188" s="94">
        <v>4</v>
      </c>
      <c r="AB188" s="94"/>
      <c r="AC188" s="56"/>
      <c r="AD188" s="56"/>
      <c r="AE188" s="56"/>
      <c r="AF188" s="56"/>
      <c r="AG188" s="56">
        <v>5</v>
      </c>
      <c r="AH188" s="56" t="s">
        <v>1539</v>
      </c>
      <c r="AI188">
        <v>2</v>
      </c>
      <c r="AJ188">
        <v>1</v>
      </c>
      <c r="AK188">
        <v>4</v>
      </c>
      <c r="AL188">
        <v>2</v>
      </c>
      <c r="AM188">
        <f t="shared" si="29"/>
        <v>4</v>
      </c>
      <c r="AN188" s="57" cm="1">
        <f t="array" ref="AN188">IF(OR(AJ188="0",AM188="0"),"",INDEX('[3]Oil Matrix'!$D$6:$H$10,'Master All_TRR_TS'!AM188,'Master All_TRR_TS'!AJ188))</f>
        <v>2</v>
      </c>
      <c r="AO188">
        <f t="shared" si="34"/>
        <v>2</v>
      </c>
      <c r="AP188"/>
      <c r="AQ188" s="56" t="s">
        <v>497</v>
      </c>
      <c r="AR188" s="56">
        <f>MAX(Risk_Assessment6[[#This Row],[2) Oil Leak Condition]:[3b) Oil/water separator and shut off valve]])</f>
        <v>4</v>
      </c>
      <c r="AS188" s="44" t="s">
        <v>304</v>
      </c>
      <c r="AT188" s="44" t="s">
        <v>305</v>
      </c>
      <c r="AU188" s="44" t="s">
        <v>270</v>
      </c>
      <c r="AV188" s="44" t="s">
        <v>269</v>
      </c>
      <c r="AW188" s="44" t="s">
        <v>306</v>
      </c>
      <c r="AX188" s="82" t="s">
        <v>288</v>
      </c>
      <c r="AY188" s="44" t="s">
        <v>269</v>
      </c>
      <c r="AZ188" s="81" t="s">
        <v>269</v>
      </c>
      <c r="BA188" s="44" t="s">
        <v>309</v>
      </c>
      <c r="BE188" s="81"/>
      <c r="BF188" s="81" t="s">
        <v>276</v>
      </c>
      <c r="BM188" s="56" cm="1">
        <f t="array" ref="BM188">MAX(IF(ISBLANK(AS188:BL188),"",VLOOKUP(AS188:BL188,'[3]Impact Factor'!B:D,2,FALSE)))</f>
        <v>4</v>
      </c>
      <c r="BN188" s="56" cm="1">
        <f t="array" ref="BN188">MAX(IF(ISBLANK(AS188:BL188),"",VLOOKUP(AS188:BL188,'[3]Impact Factor'!B:D,3,FALSE)))</f>
        <v>4</v>
      </c>
      <c r="BO188" s="56">
        <v>5</v>
      </c>
      <c r="BP188" s="56" t="s">
        <v>276</v>
      </c>
      <c r="BQ188" s="56">
        <v>4</v>
      </c>
      <c r="BR188" s="56" t="s">
        <v>270</v>
      </c>
      <c r="BS188" s="88">
        <v>4</v>
      </c>
      <c r="BT188" s="56" cm="1">
        <f t="array" ref="BT188">IF(SUM(BM188:BS188)=0,"N/A",_xlfn.IFS(AND((SUM(BM188:BN188)&gt;0),(SUM(BO188:BS188)&gt;0)),ROUND((($BM$3*MAX(BM188:BN188))+($BO$3*MAX(BO188:BS188))),0),AND(OR(BM188:BN188=0,ISERROR(BM188:BN188)),(SUM(BO188:BS188)&gt;0)), MAX(BO188:BS188),AND((SUM(BO188:BS188)=0),(SUM(BM188:BN188)&gt;0)),MAX(BM188:BN188)))</f>
        <v>4</v>
      </c>
      <c r="BU188" s="56" t="str" cm="1">
        <f t="array" ref="BU188">IF(OR(AR188="N/A", BT188="N/A"), "", INDEX([3]Methodology!$D$3:$H$7,'Master All_TRR_TS'!AR139,'Master All_TRR_TS'!BT139))</f>
        <v>C</v>
      </c>
      <c r="BV188" s="56" t="s">
        <v>352</v>
      </c>
      <c r="BW188" s="56" t="str">
        <f t="shared" si="35"/>
        <v>Yes</v>
      </c>
      <c r="BX188" s="56" t="s">
        <v>310</v>
      </c>
      <c r="BY188" s="56"/>
      <c r="BZ188" s="56" t="e">
        <f>IF(COUNT(AR188,BT188)=2,(IF(AND(AR188&gt;=3,#REF!&gt;=3),"Y","")),"")</f>
        <v>#REF!</v>
      </c>
      <c r="CA188" s="56"/>
      <c r="CB188" s="56" t="str">
        <f>IF(Risk_Assessment6[[#This Row],[Stockpiles]]="Spoil / Waste", "Y", "")</f>
        <v/>
      </c>
      <c r="CC188" s="56" t="str">
        <f>IF(Risk_Assessment6[[#This Row],[Off-site Drainage Discharge (Y/N)]]="Yes", "Y", "")</f>
        <v/>
      </c>
      <c r="CD188" s="89" t="s">
        <v>390</v>
      </c>
      <c r="CE188" s="56"/>
      <c r="CF188" s="56"/>
      <c r="CG188" s="56" t="s">
        <v>270</v>
      </c>
      <c r="CH188" s="56" t="s">
        <v>600</v>
      </c>
      <c r="CI188" s="56"/>
      <c r="CJ188" s="56" t="s">
        <v>382</v>
      </c>
      <c r="CK188" s="56"/>
      <c r="CL188" s="56"/>
      <c r="CM188" s="56"/>
      <c r="CN188" s="105">
        <v>2</v>
      </c>
      <c r="CO188" s="105">
        <v>2</v>
      </c>
      <c r="CP188" s="105">
        <v>4</v>
      </c>
      <c r="CQ188" s="104">
        <v>5</v>
      </c>
      <c r="CR188" s="57">
        <f t="shared" si="31"/>
        <v>2</v>
      </c>
      <c r="CS188" s="56">
        <f t="shared" si="30"/>
        <v>2</v>
      </c>
      <c r="CT188" s="56">
        <v>2</v>
      </c>
      <c r="CU188" s="56">
        <v>1</v>
      </c>
      <c r="CV188" s="79">
        <f t="shared" si="37"/>
        <v>1.5</v>
      </c>
      <c r="CW188" s="56">
        <f t="shared" si="38"/>
        <v>2</v>
      </c>
      <c r="CX188" s="87" t="s">
        <v>289</v>
      </c>
      <c r="CY188" s="56"/>
      <c r="CZ188" s="78"/>
      <c r="DA188" s="78" t="s">
        <v>1540</v>
      </c>
      <c r="DB188" s="78" t="s">
        <v>274</v>
      </c>
      <c r="DC188" s="56">
        <v>0</v>
      </c>
      <c r="DD188" s="78">
        <v>0</v>
      </c>
      <c r="DE188" s="78" t="s">
        <v>270</v>
      </c>
      <c r="DF188" s="78" t="s">
        <v>276</v>
      </c>
      <c r="DG188" s="78" t="s">
        <v>276</v>
      </c>
      <c r="DH188" s="78" t="s">
        <v>276</v>
      </c>
      <c r="DI188" s="78" t="s">
        <v>276</v>
      </c>
      <c r="DJ188" s="78" t="s">
        <v>276</v>
      </c>
      <c r="DK188" s="78" t="s">
        <v>276</v>
      </c>
      <c r="DL188" s="78" t="s">
        <v>270</v>
      </c>
      <c r="DM188" s="78" t="s">
        <v>270</v>
      </c>
      <c r="DN188" s="78" t="s">
        <v>270</v>
      </c>
      <c r="DO188" s="78" t="s">
        <v>270</v>
      </c>
      <c r="DP188" s="78" t="s">
        <v>276</v>
      </c>
      <c r="DQ188" s="78">
        <v>0</v>
      </c>
      <c r="DR188" s="56"/>
      <c r="DS188" s="56"/>
      <c r="DT188" s="56"/>
      <c r="DU188" s="44" t="s">
        <v>636</v>
      </c>
      <c r="DV188" s="44" t="s">
        <v>294</v>
      </c>
      <c r="DW188" s="44" t="s">
        <v>602</v>
      </c>
      <c r="DX188" s="77" t="s">
        <v>352</v>
      </c>
      <c r="DZ188" s="141"/>
      <c r="EB188" s="85"/>
      <c r="EC188" s="72"/>
      <c r="ED188" s="317"/>
      <c r="EE188" s="71"/>
      <c r="EF188" s="70"/>
      <c r="EG188" s="70"/>
      <c r="EH188" s="70"/>
      <c r="EI188" s="70"/>
      <c r="EJ188" s="70"/>
      <c r="EK188" s="70"/>
      <c r="EL188" s="70"/>
      <c r="EM188" s="70"/>
      <c r="EN188" s="69"/>
      <c r="EO188" s="69"/>
      <c r="EP188" s="69"/>
      <c r="EQ188" s="69"/>
      <c r="ER188" s="69"/>
      <c r="ES188" s="69"/>
      <c r="ET188" s="69"/>
      <c r="EU188" s="69"/>
      <c r="EV188" s="307" t="s">
        <v>1</v>
      </c>
      <c r="EW188" s="68"/>
    </row>
    <row r="189" spans="1:153" s="44" customFormat="1" x14ac:dyDescent="0.35">
      <c r="A189" s="44" t="s">
        <v>374</v>
      </c>
      <c r="B189" s="42" t="s">
        <v>1541</v>
      </c>
      <c r="C189" s="44" t="s">
        <v>1542</v>
      </c>
      <c r="D189" s="44" t="s">
        <v>377</v>
      </c>
      <c r="E189" s="44" t="s">
        <v>1543</v>
      </c>
      <c r="F189" s="82" t="s">
        <v>1544</v>
      </c>
      <c r="G189" s="44">
        <v>-38.481444000000003</v>
      </c>
      <c r="H189" s="44">
        <v>145.23952800000001</v>
      </c>
      <c r="I189" s="44" t="s">
        <v>278</v>
      </c>
      <c r="J189" s="44" t="s">
        <v>278</v>
      </c>
      <c r="K189" s="82" t="s">
        <v>297</v>
      </c>
      <c r="L189" s="82" t="s">
        <v>265</v>
      </c>
      <c r="M189" s="44" t="s">
        <v>284</v>
      </c>
      <c r="N189" s="78" t="s">
        <v>285</v>
      </c>
      <c r="O189" s="78">
        <v>44237</v>
      </c>
      <c r="P189" s="78" t="s">
        <v>371</v>
      </c>
      <c r="Q189" s="78" t="s">
        <v>270</v>
      </c>
      <c r="R189" s="78"/>
      <c r="S189" s="96"/>
      <c r="T189" s="96" t="s">
        <v>382</v>
      </c>
      <c r="U189" s="78"/>
      <c r="V189" s="96"/>
      <c r="W189" s="96"/>
      <c r="X189" s="96"/>
      <c r="Y189" s="78"/>
      <c r="Z189" s="56">
        <f t="shared" si="36"/>
        <v>5</v>
      </c>
      <c r="AA189" s="94">
        <v>59</v>
      </c>
      <c r="AB189" s="94" t="s">
        <v>1545</v>
      </c>
      <c r="AC189" s="56">
        <v>4</v>
      </c>
      <c r="AD189" s="56"/>
      <c r="AE189" s="56"/>
      <c r="AF189" s="56"/>
      <c r="AG189" s="56">
        <v>4</v>
      </c>
      <c r="AH189" s="56" t="s">
        <v>1073</v>
      </c>
      <c r="AI189">
        <v>2</v>
      </c>
      <c r="AJ189">
        <v>2</v>
      </c>
      <c r="AK189">
        <v>4</v>
      </c>
      <c r="AL189">
        <v>5</v>
      </c>
      <c r="AM189">
        <f t="shared" si="29"/>
        <v>5</v>
      </c>
      <c r="AN189" s="57" cm="1">
        <f t="array" ref="AN189">IF(OR(AJ189="0",AM189="0"),"",INDEX('[3]Oil Matrix'!$D$6:$H$10,'Master All_TRR_TS'!AM189,'Master All_TRR_TS'!AJ189))</f>
        <v>3</v>
      </c>
      <c r="AO189">
        <f t="shared" si="34"/>
        <v>4</v>
      </c>
      <c r="AP189"/>
      <c r="AQ189" s="56" t="s">
        <v>386</v>
      </c>
      <c r="AR189" s="56">
        <f>MAX(Risk_Assessment6[[#This Row],[2) Oil Leak Condition]:[3b) Oil/water separator and shut off valve]])</f>
        <v>5</v>
      </c>
      <c r="AS189" s="82" t="s">
        <v>269</v>
      </c>
      <c r="AT189" s="44" t="s">
        <v>305</v>
      </c>
      <c r="AU189" s="82" t="s">
        <v>270</v>
      </c>
      <c r="AV189" s="82" t="s">
        <v>269</v>
      </c>
      <c r="AW189" s="82" t="s">
        <v>269</v>
      </c>
      <c r="AX189" s="82" t="s">
        <v>288</v>
      </c>
      <c r="AY189" s="82" t="s">
        <v>269</v>
      </c>
      <c r="AZ189" s="81" t="s">
        <v>269</v>
      </c>
      <c r="BA189" s="82" t="s">
        <v>269</v>
      </c>
      <c r="BB189" s="82"/>
      <c r="BC189" s="82"/>
      <c r="BD189" s="82"/>
      <c r="BE189" s="81"/>
      <c r="BF189" s="81" t="s">
        <v>276</v>
      </c>
      <c r="BG189" s="82"/>
      <c r="BH189" s="82"/>
      <c r="BI189" s="82"/>
      <c r="BJ189" s="82"/>
      <c r="BK189" s="82"/>
      <c r="BL189" s="82"/>
      <c r="BM189" s="56" cm="1">
        <f t="array" ref="BM189">MAX(IF(ISBLANK(AS189:BL189),"",VLOOKUP(AS189:BL189,'[3]Impact Factor'!B:D,2,FALSE)))</f>
        <v>3</v>
      </c>
      <c r="BN189" s="56" cm="1">
        <f t="array" ref="BN189">MAX(IF(ISBLANK(AS189:BL189),"",VLOOKUP(AS189:BL189,'[3]Impact Factor'!B:D,3,FALSE)))</f>
        <v>2</v>
      </c>
      <c r="BO189" s="56">
        <v>4</v>
      </c>
      <c r="BP189" s="56"/>
      <c r="BQ189" s="56"/>
      <c r="BR189" s="56"/>
      <c r="BS189" s="80">
        <v>2</v>
      </c>
      <c r="BT189" s="56" cm="1">
        <f t="array" ref="BT189">IF(SUM(BM189:BS189)=0,"N/A",_xlfn.IFS(AND((SUM(BM189:BN189)&gt;0),(SUM(BO189:BS189)&gt;0)),ROUND((($BM$3*MAX(BM189:BN189))+($BO$3*MAX(BO189:BS189))),0),AND(OR(BM189:BN189=0,ISERROR(BM189:BN189)),(SUM(BO189:BS189)&gt;0)), MAX(BO189:BS189),AND((SUM(BO189:BS189)=0),(SUM(BM189:BN189)&gt;0)),MAX(BM189:BN189)))</f>
        <v>3</v>
      </c>
      <c r="BU189" s="56" t="str" cm="1">
        <f t="array" ref="BU189">IF(OR(AR189="N/A", BT189="N/A"), "", INDEX([3]Methodology!$D$3:$H$7,'Master All_TRR_TS'!AR140,'Master All_TRR_TS'!BT140))</f>
        <v>B</v>
      </c>
      <c r="BV189" s="56" t="s">
        <v>1002</v>
      </c>
      <c r="BW189" s="56" t="str">
        <f t="shared" si="35"/>
        <v>Yes</v>
      </c>
      <c r="BX189" s="56" t="s">
        <v>310</v>
      </c>
      <c r="BY189" s="56" t="s">
        <v>1546</v>
      </c>
      <c r="BZ189" s="56" t="e">
        <f>IF(COUNT(AR189,BT189)=2,(IF(AND(AR189&gt;=3,#REF!&gt;=3),"Y","")),"")</f>
        <v>#REF!</v>
      </c>
      <c r="CA189" s="56" t="s">
        <v>1547</v>
      </c>
      <c r="CB189" s="56" t="str">
        <f>IF(Risk_Assessment6[[#This Row],[Stockpiles]]="Spoil / Waste", "Y", "")</f>
        <v/>
      </c>
      <c r="CC189" s="56" t="str">
        <f>IF(Risk_Assessment6[[#This Row],[Off-site Drainage Discharge (Y/N)]]="Yes", "Y", "")</f>
        <v/>
      </c>
      <c r="CD189" s="89" t="s">
        <v>390</v>
      </c>
      <c r="CE189" s="56"/>
      <c r="CF189" s="56"/>
      <c r="CG189" s="56"/>
      <c r="CH189" s="56"/>
      <c r="CI189" s="56"/>
      <c r="CJ189" s="56" t="s">
        <v>382</v>
      </c>
      <c r="CK189" s="56"/>
      <c r="CL189" s="56"/>
      <c r="CM189" s="56"/>
      <c r="CN189" s="105" t="s">
        <v>351</v>
      </c>
      <c r="CO189" s="105">
        <v>4</v>
      </c>
      <c r="CP189" s="105">
        <v>3</v>
      </c>
      <c r="CQ189" s="104">
        <v>5</v>
      </c>
      <c r="CR189" s="57">
        <f t="shared" si="31"/>
        <v>4</v>
      </c>
      <c r="CS189" s="56">
        <f t="shared" si="30"/>
        <v>4</v>
      </c>
      <c r="CT189" s="56">
        <v>4</v>
      </c>
      <c r="CU189" s="56">
        <v>2</v>
      </c>
      <c r="CV189" s="79">
        <f t="shared" si="37"/>
        <v>3</v>
      </c>
      <c r="CW189" s="56">
        <f t="shared" si="38"/>
        <v>3</v>
      </c>
      <c r="CX189" s="87" t="s">
        <v>1197</v>
      </c>
      <c r="CY189" s="140" t="s">
        <v>271</v>
      </c>
      <c r="CZ189" s="78"/>
      <c r="DA189" s="78" t="s">
        <v>830</v>
      </c>
      <c r="DB189" s="78" t="s">
        <v>276</v>
      </c>
      <c r="DC189" s="56" t="s">
        <v>276</v>
      </c>
      <c r="DD189" s="78" t="s">
        <v>1548</v>
      </c>
      <c r="DE189" s="78" t="s">
        <v>270</v>
      </c>
      <c r="DF189" s="78" t="s">
        <v>276</v>
      </c>
      <c r="DG189" s="78" t="s">
        <v>276</v>
      </c>
      <c r="DH189" s="78" t="s">
        <v>276</v>
      </c>
      <c r="DI189" s="78" t="s">
        <v>276</v>
      </c>
      <c r="DJ189" s="78" t="s">
        <v>276</v>
      </c>
      <c r="DK189" s="78" t="s">
        <v>276</v>
      </c>
      <c r="DL189" s="78" t="s">
        <v>276</v>
      </c>
      <c r="DM189" s="78" t="s">
        <v>270</v>
      </c>
      <c r="DN189" s="78" t="s">
        <v>276</v>
      </c>
      <c r="DO189" s="78" t="s">
        <v>270</v>
      </c>
      <c r="DP189" s="78" t="s">
        <v>276</v>
      </c>
      <c r="DQ189" s="78" t="s">
        <v>276</v>
      </c>
      <c r="DR189" s="56"/>
      <c r="DS189" s="56"/>
      <c r="DT189" s="56"/>
      <c r="DU189" s="44" t="s">
        <v>636</v>
      </c>
      <c r="DV189" s="44" t="s">
        <v>377</v>
      </c>
      <c r="DW189" s="44" t="s">
        <v>278</v>
      </c>
      <c r="DX189" s="77" t="s">
        <v>278</v>
      </c>
      <c r="DZ189" s="141"/>
      <c r="EB189" s="85"/>
      <c r="EC189" s="72"/>
      <c r="ED189" s="317"/>
      <c r="EE189" s="71"/>
      <c r="EF189" s="70"/>
      <c r="EG189" s="70"/>
      <c r="EH189" s="70"/>
      <c r="EI189" s="70"/>
      <c r="EJ189" s="70"/>
      <c r="EK189" s="70"/>
      <c r="EL189" s="70"/>
      <c r="EM189" s="70"/>
      <c r="EN189" s="69"/>
      <c r="EO189" s="69"/>
      <c r="EP189" s="69"/>
      <c r="EQ189" s="69"/>
      <c r="ER189" s="69"/>
      <c r="ES189" s="69"/>
      <c r="ET189" s="69"/>
      <c r="EU189" s="69"/>
      <c r="EV189" s="307" t="s">
        <v>1</v>
      </c>
      <c r="EW189" s="68"/>
    </row>
    <row r="190" spans="1:153" s="44" customFormat="1" x14ac:dyDescent="0.35">
      <c r="A190" s="44" t="s">
        <v>275</v>
      </c>
      <c r="B190" s="44" t="s">
        <v>1549</v>
      </c>
      <c r="C190" s="42" t="s">
        <v>1550</v>
      </c>
      <c r="D190" s="42"/>
      <c r="E190" s="44" t="s">
        <v>1551</v>
      </c>
      <c r="F190" s="44" t="s">
        <v>269</v>
      </c>
      <c r="G190" s="125">
        <v>-37.71866421</v>
      </c>
      <c r="H190" s="125">
        <v>144.71211142999999</v>
      </c>
      <c r="I190" s="44" t="s">
        <v>278</v>
      </c>
      <c r="J190" s="44" t="s">
        <v>278</v>
      </c>
      <c r="K190" s="44" t="s">
        <v>278</v>
      </c>
      <c r="L190" s="44" t="s">
        <v>265</v>
      </c>
      <c r="M190" s="44" t="s">
        <v>284</v>
      </c>
      <c r="N190" s="78" t="s">
        <v>285</v>
      </c>
      <c r="O190" s="78">
        <v>44208</v>
      </c>
      <c r="P190" s="78" t="s">
        <v>286</v>
      </c>
      <c r="Q190" s="78" t="s">
        <v>270</v>
      </c>
      <c r="R190" s="78"/>
      <c r="S190" s="96"/>
      <c r="T190" s="96"/>
      <c r="U190" s="78"/>
      <c r="V190" s="96"/>
      <c r="W190" s="96"/>
      <c r="X190" s="96"/>
      <c r="Y190" s="78"/>
      <c r="Z190" s="56">
        <f t="shared" si="36"/>
        <v>2</v>
      </c>
      <c r="AA190" s="94"/>
      <c r="AB190" s="94"/>
      <c r="AC190" s="56"/>
      <c r="AD190" s="56"/>
      <c r="AE190" s="56"/>
      <c r="AF190" s="56"/>
      <c r="AG190" s="56">
        <v>2</v>
      </c>
      <c r="AH190" s="56"/>
      <c r="AI190">
        <v>3</v>
      </c>
      <c r="AJ190">
        <v>1</v>
      </c>
      <c r="AK190">
        <v>4</v>
      </c>
      <c r="AL190">
        <v>5</v>
      </c>
      <c r="AM190">
        <f t="shared" si="29"/>
        <v>5</v>
      </c>
      <c r="AN190" s="57" cm="1">
        <f t="array" ref="AN190">IF(OR(AJ190="0",AM190="0"),"",INDEX('[3]Oil Matrix'!$D$6:$H$10,'Master All_TRR_TS'!AM190,'Master All_TRR_TS'!AJ190))</f>
        <v>3</v>
      </c>
      <c r="AO190">
        <f t="shared" ref="AO190:AO198" si="39">CS190</f>
        <v>3</v>
      </c>
      <c r="AP190"/>
      <c r="AQ190" s="56" t="s">
        <v>287</v>
      </c>
      <c r="AR190" s="56">
        <f>MAX(Risk_Assessment6[[#This Row],[2) Oil Leak Condition]:[3b) Oil/water separator and shut off valve]])</f>
        <v>5</v>
      </c>
      <c r="AS190" s="44" t="s">
        <v>269</v>
      </c>
      <c r="AT190" s="44" t="s">
        <v>269</v>
      </c>
      <c r="AU190" s="44" t="s">
        <v>270</v>
      </c>
      <c r="AV190" s="44" t="s">
        <v>269</v>
      </c>
      <c r="AW190" s="44" t="s">
        <v>269</v>
      </c>
      <c r="AX190" s="82" t="s">
        <v>269</v>
      </c>
      <c r="AY190" s="44" t="s">
        <v>269</v>
      </c>
      <c r="AZ190" s="81" t="s">
        <v>269</v>
      </c>
      <c r="BE190" s="81"/>
      <c r="BF190" s="81" t="s">
        <v>276</v>
      </c>
      <c r="BM190" s="56" cm="1">
        <f t="array" ref="BM190">MAX(IF(ISBLANK(AS190:BL190),"",VLOOKUP(AS190:BL190,'[3]Impact Factor'!B:D,2,FALSE)))</f>
        <v>2</v>
      </c>
      <c r="BN190" s="56" cm="1">
        <f t="array" ref="BN190">MAX(IF(ISBLANK(AS190:BL190),"",VLOOKUP(AS190:BL190,'[3]Impact Factor'!B:D,3,FALSE)))</f>
        <v>2</v>
      </c>
      <c r="BO190" s="56">
        <v>3</v>
      </c>
      <c r="BP190" s="56"/>
      <c r="BQ190" s="56"/>
      <c r="BR190" s="56"/>
      <c r="BS190" s="80">
        <v>1</v>
      </c>
      <c r="BT190" s="56" cm="1">
        <f t="array" ref="BT190">IF(SUM(BM190:BS190)=0,"N/A",_xlfn.IFS(AND((SUM(BM190:BN190)&gt;0),(SUM(BO190:BS190)&gt;0)),ROUND((($BM$3*MAX(BM190:BN190))+($BO$3*MAX(BO190:BS190))),0),AND(OR(BM190:BN190=0,ISERROR(BM190:BN190)),(SUM(BO190:BS190)&gt;0)), MAX(BO190:BS190),AND((SUM(BO190:BS190)=0),(SUM(BM190:BN190)&gt;0)),MAX(BM190:BN190)))</f>
        <v>2</v>
      </c>
      <c r="BU190" s="56" t="str" cm="1">
        <f t="array" ref="BU190">IF(OR(AR190="N/A", BT190="N/A"), "", INDEX([3]Methodology!$D$3:$H$7,'Master All_TRR_TS'!AR240,'Master All_TRR_TS'!BT240))</f>
        <v>B</v>
      </c>
      <c r="BV190" s="56" t="s">
        <v>352</v>
      </c>
      <c r="BW190" s="56" t="str">
        <f t="shared" ref="BW190:BW215" si="40">IF(AND(AR190&gt;2,BT190&gt;2),"Yes", "No")</f>
        <v>No</v>
      </c>
      <c r="BX190" s="56"/>
      <c r="BY190" s="56"/>
      <c r="BZ190" s="56" t="e">
        <f>IF(COUNT(AR190,BT190)=2,(IF(AND(AR190&gt;=3,#REF!&gt;=3),"Y","")),"")</f>
        <v>#REF!</v>
      </c>
      <c r="CA190" s="56"/>
      <c r="CB190" s="56" t="str">
        <f>IF(Risk_Assessment6[[#This Row],[Stockpiles]]="Spoil / Waste", "Y", "")</f>
        <v/>
      </c>
      <c r="CC190" s="56" t="str">
        <f>IF(Risk_Assessment6[[#This Row],[Off-site Drainage Discharge (Y/N)]]="Yes", "Y", "")</f>
        <v/>
      </c>
      <c r="CD190" s="56"/>
      <c r="CE190" s="56"/>
      <c r="CF190" s="56"/>
      <c r="CG190" s="56"/>
      <c r="CH190" s="56"/>
      <c r="CI190" s="56"/>
      <c r="CJ190" s="56"/>
      <c r="CK190" s="56"/>
      <c r="CL190" s="56"/>
      <c r="CM190" s="56"/>
      <c r="CN190" s="105" t="s">
        <v>351</v>
      </c>
      <c r="CO190" s="105">
        <v>3</v>
      </c>
      <c r="CP190" s="105">
        <v>1</v>
      </c>
      <c r="CQ190" s="104">
        <v>5</v>
      </c>
      <c r="CR190" s="57">
        <f t="shared" si="31"/>
        <v>3</v>
      </c>
      <c r="CS190" s="56">
        <f t="shared" si="30"/>
        <v>3</v>
      </c>
      <c r="CT190" s="56">
        <v>5</v>
      </c>
      <c r="CU190" s="56">
        <v>2</v>
      </c>
      <c r="CV190" s="79">
        <f t="shared" si="37"/>
        <v>3.5</v>
      </c>
      <c r="CW190" s="56">
        <f t="shared" si="38"/>
        <v>4</v>
      </c>
      <c r="CX190" s="87" t="s">
        <v>1075</v>
      </c>
      <c r="CY190" s="140" t="s">
        <v>271</v>
      </c>
      <c r="CZ190" s="78" t="s">
        <v>1552</v>
      </c>
      <c r="DA190" s="78">
        <v>0</v>
      </c>
      <c r="DB190" s="78" t="s">
        <v>274</v>
      </c>
      <c r="DC190" s="56">
        <v>0</v>
      </c>
      <c r="DD190" s="78" t="s">
        <v>1548</v>
      </c>
      <c r="DE190" s="78" t="s">
        <v>270</v>
      </c>
      <c r="DF190" s="78" t="s">
        <v>276</v>
      </c>
      <c r="DG190" s="78" t="s">
        <v>276</v>
      </c>
      <c r="DH190" s="78" t="s">
        <v>276</v>
      </c>
      <c r="DI190" s="78" t="s">
        <v>276</v>
      </c>
      <c r="DJ190" s="78" t="s">
        <v>276</v>
      </c>
      <c r="DK190" s="78" t="s">
        <v>276</v>
      </c>
      <c r="DL190" s="78" t="s">
        <v>276</v>
      </c>
      <c r="DM190" s="78" t="s">
        <v>270</v>
      </c>
      <c r="DN190" s="78" t="s">
        <v>276</v>
      </c>
      <c r="DO190" s="78" t="s">
        <v>270</v>
      </c>
      <c r="DP190" s="78" t="s">
        <v>276</v>
      </c>
      <c r="DQ190" s="78" t="s">
        <v>276</v>
      </c>
      <c r="DR190" s="56"/>
      <c r="DS190" s="56"/>
      <c r="DT190" s="56"/>
      <c r="DU190" s="44" t="s">
        <v>636</v>
      </c>
      <c r="DV190" s="44" t="s">
        <v>377</v>
      </c>
      <c r="DW190" s="44" t="s">
        <v>278</v>
      </c>
      <c r="DX190" s="77" t="s">
        <v>278</v>
      </c>
      <c r="DZ190" s="141"/>
      <c r="EB190" s="85"/>
      <c r="EC190" s="72"/>
      <c r="ED190" s="317"/>
      <c r="EE190" s="71"/>
      <c r="EF190" s="70"/>
      <c r="EG190" s="70"/>
      <c r="EH190" s="70"/>
      <c r="EI190" s="70"/>
      <c r="EJ190" s="70"/>
      <c r="EK190" s="70"/>
      <c r="EL190" s="70"/>
      <c r="EM190" s="70"/>
      <c r="EN190" s="69"/>
      <c r="EO190" s="69"/>
      <c r="EP190" s="69"/>
      <c r="EQ190" s="69"/>
      <c r="ER190" s="69"/>
      <c r="ES190" s="69"/>
      <c r="ET190" s="69"/>
      <c r="EU190" s="69"/>
      <c r="EV190" s="307" t="s">
        <v>1</v>
      </c>
      <c r="EW190" s="68"/>
    </row>
    <row r="191" spans="1:153" s="44" customFormat="1" x14ac:dyDescent="0.35">
      <c r="A191" s="44" t="s">
        <v>337</v>
      </c>
      <c r="B191" s="44" t="s">
        <v>1553</v>
      </c>
      <c r="C191" s="44" t="s">
        <v>1554</v>
      </c>
      <c r="E191" s="44" t="s">
        <v>1555</v>
      </c>
      <c r="F191" s="44" t="s">
        <v>278</v>
      </c>
      <c r="G191" s="44">
        <v>-38.137205559999998</v>
      </c>
      <c r="H191" s="44">
        <v>144.42091110999999</v>
      </c>
      <c r="I191" s="44" t="s">
        <v>278</v>
      </c>
      <c r="J191" s="44" t="s">
        <v>278</v>
      </c>
      <c r="K191" s="44" t="s">
        <v>278</v>
      </c>
      <c r="L191" s="44" t="s">
        <v>278</v>
      </c>
      <c r="M191" s="44" t="s">
        <v>1556</v>
      </c>
      <c r="N191" s="78" t="s">
        <v>267</v>
      </c>
      <c r="O191" s="78"/>
      <c r="P191" s="78"/>
      <c r="Q191" s="78" t="s">
        <v>268</v>
      </c>
      <c r="R191" s="78"/>
      <c r="S191" s="96"/>
      <c r="T191" s="96"/>
      <c r="U191" s="78"/>
      <c r="V191" s="96"/>
      <c r="W191" s="96"/>
      <c r="X191" s="96"/>
      <c r="Y191" s="78"/>
      <c r="Z191" s="56">
        <f t="shared" si="36"/>
        <v>1</v>
      </c>
      <c r="AA191" s="94"/>
      <c r="AB191" s="94"/>
      <c r="AC191" s="56"/>
      <c r="AD191" s="56"/>
      <c r="AE191" s="56"/>
      <c r="AF191" s="56"/>
      <c r="AG191" s="56">
        <v>2</v>
      </c>
      <c r="AH191" s="56"/>
      <c r="AI191">
        <v>1</v>
      </c>
      <c r="AJ191">
        <v>1</v>
      </c>
      <c r="AK191">
        <v>4</v>
      </c>
      <c r="AL191">
        <v>5</v>
      </c>
      <c r="AM191">
        <f t="shared" si="29"/>
        <v>5</v>
      </c>
      <c r="AN191" s="57" cm="1">
        <f t="array" ref="AN191">IF(OR(AJ191="0",AM191="0"),"",INDEX('[3]Oil Matrix'!$D$6:$H$10,'Master All_TRR_TS'!AM191,'Master All_TRR_TS'!AJ191))</f>
        <v>3</v>
      </c>
      <c r="AO191">
        <f t="shared" si="39"/>
        <v>1</v>
      </c>
      <c r="AP191"/>
      <c r="AQ191" s="56"/>
      <c r="AR191" s="56">
        <f>MAX(Risk_Assessment6[[#This Row],[2) Oil Leak Condition]:[3b) Oil/water separator and shut off valve]])</f>
        <v>5</v>
      </c>
      <c r="AS191" s="44" t="s">
        <v>269</v>
      </c>
      <c r="AX191" s="82"/>
      <c r="AZ191" s="81"/>
      <c r="BE191" s="81"/>
      <c r="BF191" s="81" t="s">
        <v>270</v>
      </c>
      <c r="BM191" s="56" cm="1">
        <f t="array" ref="BM191">MAX(IF(ISBLANK(AS191:BL191),"",VLOOKUP(AS191:BL191,'[3]Impact Factor'!B:D,2,FALSE)))</f>
        <v>2</v>
      </c>
      <c r="BN191" s="56" cm="1">
        <f t="array" ref="BN191">MAX(IF(ISBLANK(AS191:BL191),"",VLOOKUP(AS191:BL191,'[3]Impact Factor'!B:D,3,FALSE)))</f>
        <v>2</v>
      </c>
      <c r="BO191" s="56"/>
      <c r="BP191" s="56"/>
      <c r="BQ191" s="56"/>
      <c r="BR191" s="56"/>
      <c r="BS191" s="80"/>
      <c r="BT191" s="56" cm="1">
        <f t="array" ref="BT191">IF(SUM(BM191:BS191)=0,"N/A",_xlfn.IFS(AND((SUM(BM191:BN191)&gt;0),(SUM(BO191:BS191)&gt;0)),ROUND((($BM$3*MAX(BM191:BN191))+($BO$3*MAX(BO191:BS191))),0),AND(OR(BM191:BN191=0,ISERROR(BM191:BN191)),(SUM(BO191:BS191)&gt;0)), MAX(BO191:BS191),AND((SUM(BO191:BS191)=0),(SUM(BM191:BN191)&gt;0)),MAX(BM191:BN191)))</f>
        <v>2</v>
      </c>
      <c r="BU191" s="56" t="str" cm="1">
        <f t="array" ref="BU191">IF(OR(AR191="N/A", BT191="N/A"), "", INDEX([3]Methodology!$D$3:$H$7,'Master All_TRR_TS'!AR259,'Master All_TRR_TS'!BT259))</f>
        <v>C</v>
      </c>
      <c r="BV191" s="56" t="s">
        <v>271</v>
      </c>
      <c r="BW191" s="56" t="str">
        <f t="shared" si="40"/>
        <v>No</v>
      </c>
      <c r="BX191" s="56"/>
      <c r="BY191" s="56"/>
      <c r="BZ191" s="56" t="e">
        <f>IF(COUNT(AR191,BT191)=2,(IF(AND(AR191&gt;=3,#REF!&gt;=3),"Y","")),"")</f>
        <v>#REF!</v>
      </c>
      <c r="CA191" s="56"/>
      <c r="CB191" s="56" t="str">
        <f>IF(Risk_Assessment6[[#This Row],[Stockpiles]]="Spoil / Waste", "Y", "")</f>
        <v/>
      </c>
      <c r="CC191" s="56" t="str">
        <f>IF(Risk_Assessment6[[#This Row],[Off-site Drainage Discharge (Y/N)]]="Yes", "Y", "")</f>
        <v/>
      </c>
      <c r="CD191" s="56"/>
      <c r="CE191" s="56"/>
      <c r="CF191" s="56"/>
      <c r="CG191" s="56"/>
      <c r="CH191" s="56"/>
      <c r="CI191" s="56"/>
      <c r="CJ191" s="56"/>
      <c r="CK191" s="56"/>
      <c r="CL191" s="56"/>
      <c r="CM191" s="56"/>
      <c r="CN191" s="58">
        <v>1</v>
      </c>
      <c r="CO191" s="58">
        <v>1</v>
      </c>
      <c r="CP191" s="105">
        <v>2</v>
      </c>
      <c r="CQ191" s="58">
        <v>1</v>
      </c>
      <c r="CR191" s="57">
        <f t="shared" si="31"/>
        <v>1</v>
      </c>
      <c r="CS191" s="56">
        <f t="shared" si="30"/>
        <v>1</v>
      </c>
      <c r="CT191" s="56">
        <v>1</v>
      </c>
      <c r="CU191" s="56">
        <v>4</v>
      </c>
      <c r="CV191" s="79">
        <f t="shared" si="37"/>
        <v>2.5</v>
      </c>
      <c r="CW191" s="56">
        <f t="shared" si="38"/>
        <v>3</v>
      </c>
      <c r="CX191" s="87" t="s">
        <v>323</v>
      </c>
      <c r="CY191" s="56"/>
      <c r="CZ191" s="78"/>
      <c r="DA191" s="78" t="e">
        <v>#N/A</v>
      </c>
      <c r="DB191" s="78" t="e">
        <v>#N/A</v>
      </c>
      <c r="DC191" s="56" t="e">
        <v>#N/A</v>
      </c>
      <c r="DD191" s="78" t="e">
        <v>#N/A</v>
      </c>
      <c r="DE191" s="78" t="s">
        <v>276</v>
      </c>
      <c r="DF191" s="78" t="s">
        <v>276</v>
      </c>
      <c r="DG191" s="78" t="s">
        <v>276</v>
      </c>
      <c r="DH191" s="78" t="s">
        <v>276</v>
      </c>
      <c r="DI191" s="78" t="s">
        <v>276</v>
      </c>
      <c r="DJ191" s="78" t="s">
        <v>276</v>
      </c>
      <c r="DK191" s="78" t="s">
        <v>276</v>
      </c>
      <c r="DL191" s="78" t="s">
        <v>276</v>
      </c>
      <c r="DM191" s="78" t="s">
        <v>270</v>
      </c>
      <c r="DN191" s="78" t="s">
        <v>270</v>
      </c>
      <c r="DO191" s="78" t="s">
        <v>270</v>
      </c>
      <c r="DP191" s="78" t="s">
        <v>276</v>
      </c>
      <c r="DQ191" s="78" t="s">
        <v>276</v>
      </c>
      <c r="DR191" s="56" t="s">
        <v>268</v>
      </c>
      <c r="DS191" s="56" t="s">
        <v>268</v>
      </c>
      <c r="DT191" s="56" t="s">
        <v>268</v>
      </c>
      <c r="DU191" s="44" t="s">
        <v>268</v>
      </c>
      <c r="DV191" s="44" t="s">
        <v>377</v>
      </c>
      <c r="DW191" s="44" t="s">
        <v>278</v>
      </c>
      <c r="DX191" s="77" t="s">
        <v>278</v>
      </c>
      <c r="DZ191" s="141"/>
      <c r="EB191" s="85"/>
      <c r="EC191" s="72"/>
      <c r="ED191" s="317"/>
      <c r="EE191" s="71"/>
      <c r="EF191" s="70"/>
      <c r="EG191" s="70"/>
      <c r="EH191" s="70"/>
      <c r="EI191" s="70"/>
      <c r="EJ191" s="70"/>
      <c r="EK191" s="70"/>
      <c r="EL191" s="70"/>
      <c r="EM191" s="70"/>
      <c r="EN191" s="69"/>
      <c r="EO191" s="69"/>
      <c r="EP191" s="69"/>
      <c r="EQ191" s="69"/>
      <c r="ER191" s="69"/>
      <c r="ES191" s="69"/>
      <c r="ET191" s="69"/>
      <c r="EU191" s="69"/>
      <c r="EV191" s="307" t="s">
        <v>1</v>
      </c>
      <c r="EW191" s="68"/>
    </row>
    <row r="192" spans="1:153" s="44" customFormat="1" x14ac:dyDescent="0.35">
      <c r="A192" s="44" t="s">
        <v>275</v>
      </c>
      <c r="B192" s="44" t="s">
        <v>1557</v>
      </c>
      <c r="C192" s="42" t="s">
        <v>1558</v>
      </c>
      <c r="D192" s="42"/>
      <c r="E192" s="44" t="s">
        <v>1559</v>
      </c>
      <c r="F192" s="44" t="s">
        <v>269</v>
      </c>
      <c r="G192" s="106">
        <v>-38.251375000000003</v>
      </c>
      <c r="H192" s="44">
        <v>141.560371</v>
      </c>
      <c r="I192" s="44" t="s">
        <v>278</v>
      </c>
      <c r="J192" s="44" t="s">
        <v>278</v>
      </c>
      <c r="K192" s="44" t="s">
        <v>297</v>
      </c>
      <c r="L192" s="44" t="s">
        <v>265</v>
      </c>
      <c r="M192" s="108" t="s">
        <v>356</v>
      </c>
      <c r="N192" s="78" t="s">
        <v>285</v>
      </c>
      <c r="O192" s="78">
        <v>44313</v>
      </c>
      <c r="P192" s="78" t="s">
        <v>286</v>
      </c>
      <c r="Q192" s="78" t="s">
        <v>270</v>
      </c>
      <c r="R192" s="78"/>
      <c r="S192" s="96"/>
      <c r="T192" s="96"/>
      <c r="U192" s="78"/>
      <c r="V192" s="96"/>
      <c r="W192" s="96"/>
      <c r="X192" s="96"/>
      <c r="Y192" s="78"/>
      <c r="Z192" s="56">
        <f t="shared" si="36"/>
        <v>2</v>
      </c>
      <c r="AA192" s="94"/>
      <c r="AB192" s="94"/>
      <c r="AC192" s="56"/>
      <c r="AD192" s="56"/>
      <c r="AE192" s="56"/>
      <c r="AF192" s="56"/>
      <c r="AG192" s="56">
        <v>2</v>
      </c>
      <c r="AH192" s="56"/>
      <c r="AI192">
        <v>0</v>
      </c>
      <c r="AJ192">
        <v>1</v>
      </c>
      <c r="AK192">
        <v>4</v>
      </c>
      <c r="AL192">
        <v>5</v>
      </c>
      <c r="AM192">
        <f t="shared" si="29"/>
        <v>5</v>
      </c>
      <c r="AN192" s="57" cm="1">
        <f t="array" ref="AN192">IF(OR(AJ192="0",AM192="0"),"",INDEX('[3]Oil Matrix'!$D$6:$H$10,'Master All_TRR_TS'!AM192,'Master All_TRR_TS'!AJ192))</f>
        <v>3</v>
      </c>
      <c r="AO192">
        <f t="shared" si="39"/>
        <v>2</v>
      </c>
      <c r="AP192"/>
      <c r="AQ192" s="56" t="s">
        <v>287</v>
      </c>
      <c r="AR192" s="56">
        <f>MAX(Risk_Assessment6[[#This Row],[2) Oil Leak Condition]:[3b) Oil/water separator and shut off valve]])</f>
        <v>5</v>
      </c>
      <c r="AS192" s="44" t="s">
        <v>269</v>
      </c>
      <c r="AT192" s="44" t="s">
        <v>269</v>
      </c>
      <c r="AU192" s="44" t="s">
        <v>270</v>
      </c>
      <c r="AV192" s="44" t="s">
        <v>269</v>
      </c>
      <c r="AW192" s="44" t="s">
        <v>269</v>
      </c>
      <c r="AX192" s="82" t="s">
        <v>269</v>
      </c>
      <c r="AY192" s="44" t="s">
        <v>269</v>
      </c>
      <c r="AZ192" s="81" t="s">
        <v>269</v>
      </c>
      <c r="BA192" s="44" t="s">
        <v>269</v>
      </c>
      <c r="BE192" s="81"/>
      <c r="BF192" s="81" t="s">
        <v>276</v>
      </c>
      <c r="BM192" s="56" cm="1">
        <f t="array" ref="BM192">MAX(IF(ISBLANK(AS192:BL192),"",VLOOKUP(AS192:BL192,'[3]Impact Factor'!B:D,2,FALSE)))</f>
        <v>2</v>
      </c>
      <c r="BN192" s="56" cm="1">
        <f t="array" ref="BN192">MAX(IF(ISBLANK(AS192:BL192),"",VLOOKUP(AS192:BL192,'[3]Impact Factor'!B:D,3,FALSE)))</f>
        <v>2</v>
      </c>
      <c r="BO192" s="56"/>
      <c r="BP192" s="56"/>
      <c r="BQ192" s="56"/>
      <c r="BR192" s="56"/>
      <c r="BS192" s="80"/>
      <c r="BT192" s="56" cm="1">
        <f t="array" ref="BT192">IF(SUM(BM192:BS192)=0,"N/A",_xlfn.IFS(AND((SUM(BM192:BN192)&gt;0),(SUM(BO192:BS192)&gt;0)),ROUND((($BM$3*MAX(BM192:BN192))+($BO$3*MAX(BO192:BS192))),0),AND(OR(BM192:BN192=0,ISERROR(BM192:BN192)),(SUM(BO192:BS192)&gt;0)), MAX(BO192:BS192),AND((SUM(BO192:BS192)=0),(SUM(BM192:BN192)&gt;0)),MAX(BM192:BN192)))</f>
        <v>2</v>
      </c>
      <c r="BU192" s="56" t="str" cm="1">
        <f t="array" ref="BU192">IF(OR(AR192="N/A", BT192="N/A"), "", INDEX([3]Methodology!$D$3:$H$7,'Master All_TRR_TS'!AR213,'Master All_TRR_TS'!BT213))</f>
        <v>B</v>
      </c>
      <c r="BV192" s="56" t="s">
        <v>352</v>
      </c>
      <c r="BW192" s="56" t="str">
        <f t="shared" si="40"/>
        <v>No</v>
      </c>
      <c r="BX192" s="56"/>
      <c r="BY192" s="56"/>
      <c r="BZ192" s="56" t="e">
        <f>IF(COUNT(AR192,BT192)=2,(IF(AND(AR192&gt;=3,#REF!&gt;=3),"Y","")),"")</f>
        <v>#REF!</v>
      </c>
      <c r="CA192" s="56"/>
      <c r="CB192" s="56" t="str">
        <f>IF(Risk_Assessment6[[#This Row],[Stockpiles]]="Spoil / Waste", "Y", "")</f>
        <v/>
      </c>
      <c r="CC192" s="56" t="str">
        <f>IF(Risk_Assessment6[[#This Row],[Off-site Drainage Discharge (Y/N)]]="Yes", "Y", "")</f>
        <v/>
      </c>
      <c r="CD192" s="56"/>
      <c r="CE192" s="56"/>
      <c r="CF192" s="56"/>
      <c r="CG192" s="56"/>
      <c r="CH192" s="56"/>
      <c r="CI192" s="56"/>
      <c r="CJ192" s="56"/>
      <c r="CK192" s="56"/>
      <c r="CL192" s="56"/>
      <c r="CM192" s="56"/>
      <c r="CN192" s="105" t="s">
        <v>351</v>
      </c>
      <c r="CO192" s="105">
        <v>2</v>
      </c>
      <c r="CP192" s="105">
        <v>2</v>
      </c>
      <c r="CQ192" s="104">
        <v>5</v>
      </c>
      <c r="CR192" s="57">
        <f t="shared" si="31"/>
        <v>2</v>
      </c>
      <c r="CS192" s="56">
        <f t="shared" si="30"/>
        <v>2</v>
      </c>
      <c r="CT192" s="56">
        <v>4</v>
      </c>
      <c r="CU192" s="56">
        <v>4</v>
      </c>
      <c r="CV192" s="79">
        <f t="shared" si="37"/>
        <v>4</v>
      </c>
      <c r="CW192" s="56">
        <f t="shared" si="38"/>
        <v>4</v>
      </c>
      <c r="CX192" s="87" t="s">
        <v>1075</v>
      </c>
      <c r="CY192" s="140" t="s">
        <v>271</v>
      </c>
      <c r="CZ192" s="78" t="s">
        <v>1560</v>
      </c>
      <c r="DA192" s="78" t="e">
        <v>#N/A</v>
      </c>
      <c r="DB192" s="78" t="e">
        <v>#N/A</v>
      </c>
      <c r="DC192" s="56" t="e">
        <v>#N/A</v>
      </c>
      <c r="DD192" s="78" t="e">
        <v>#N/A</v>
      </c>
      <c r="DE192" s="78" t="s">
        <v>276</v>
      </c>
      <c r="DF192" s="78" t="s">
        <v>276</v>
      </c>
      <c r="DG192" s="78" t="s">
        <v>276</v>
      </c>
      <c r="DH192" s="78" t="s">
        <v>276</v>
      </c>
      <c r="DI192" s="78" t="s">
        <v>276</v>
      </c>
      <c r="DJ192" s="78" t="s">
        <v>276</v>
      </c>
      <c r="DK192" s="78" t="s">
        <v>276</v>
      </c>
      <c r="DL192" s="78" t="s">
        <v>276</v>
      </c>
      <c r="DM192" s="78" t="s">
        <v>270</v>
      </c>
      <c r="DN192" s="78" t="s">
        <v>276</v>
      </c>
      <c r="DO192" s="78" t="s">
        <v>270</v>
      </c>
      <c r="DP192" s="78" t="s">
        <v>276</v>
      </c>
      <c r="DQ192" s="78" t="s">
        <v>276</v>
      </c>
      <c r="DR192" s="56" t="s">
        <v>268</v>
      </c>
      <c r="DS192" s="56" t="s">
        <v>268</v>
      </c>
      <c r="DT192" s="56" t="s">
        <v>268</v>
      </c>
      <c r="DU192" s="44" t="s">
        <v>989</v>
      </c>
      <c r="DV192" s="44" t="s">
        <v>377</v>
      </c>
      <c r="DW192" s="44" t="s">
        <v>278</v>
      </c>
      <c r="DX192" s="77" t="s">
        <v>278</v>
      </c>
      <c r="DZ192" s="141"/>
      <c r="EB192" s="85"/>
      <c r="EC192" s="72"/>
      <c r="ED192" s="317"/>
      <c r="EE192" s="71"/>
      <c r="EF192" s="70"/>
      <c r="EG192" s="70"/>
      <c r="EH192" s="70"/>
      <c r="EI192" s="70"/>
      <c r="EJ192" s="70"/>
      <c r="EK192" s="70"/>
      <c r="EL192" s="70"/>
      <c r="EM192" s="70"/>
      <c r="EN192" s="69"/>
      <c r="EO192" s="69"/>
      <c r="EP192" s="69"/>
      <c r="EQ192" s="69"/>
      <c r="ER192" s="69"/>
      <c r="ES192" s="69"/>
      <c r="ET192" s="69"/>
      <c r="EU192" s="69"/>
      <c r="EV192" s="307" t="s">
        <v>1</v>
      </c>
      <c r="EW192" s="68"/>
    </row>
    <row r="193" spans="1:153" s="44" customFormat="1" x14ac:dyDescent="0.35">
      <c r="A193" s="44" t="s">
        <v>325</v>
      </c>
      <c r="B193" s="44" t="s">
        <v>1561</v>
      </c>
      <c r="C193" s="44" t="s">
        <v>1562</v>
      </c>
      <c r="E193" s="74" t="s">
        <v>1563</v>
      </c>
      <c r="F193" s="44" t="s">
        <v>278</v>
      </c>
      <c r="G193" s="44">
        <v>-38.352880560000003</v>
      </c>
      <c r="H193" s="44">
        <v>141.60321666999999</v>
      </c>
      <c r="I193" s="44" t="s">
        <v>278</v>
      </c>
      <c r="J193" s="44" t="s">
        <v>278</v>
      </c>
      <c r="K193" s="44" t="s">
        <v>278</v>
      </c>
      <c r="L193" s="44" t="s">
        <v>265</v>
      </c>
      <c r="M193" s="78">
        <v>43927</v>
      </c>
      <c r="N193" s="78" t="s">
        <v>267</v>
      </c>
      <c r="O193" s="78"/>
      <c r="P193" s="78"/>
      <c r="Q193" s="78" t="s">
        <v>270</v>
      </c>
      <c r="R193" s="78" t="s">
        <v>270</v>
      </c>
      <c r="S193" s="96"/>
      <c r="T193" s="96"/>
      <c r="U193" s="78"/>
      <c r="V193" s="96"/>
      <c r="W193" s="96" t="s">
        <v>1564</v>
      </c>
      <c r="X193" s="96" t="s">
        <v>1565</v>
      </c>
      <c r="Y193" s="78"/>
      <c r="Z193" s="56">
        <f t="shared" si="36"/>
        <v>3</v>
      </c>
      <c r="AA193" s="94"/>
      <c r="AB193" s="94"/>
      <c r="AC193" s="56">
        <v>5</v>
      </c>
      <c r="AD193" s="56"/>
      <c r="AE193" s="56" t="s">
        <v>1566</v>
      </c>
      <c r="AF193" s="56"/>
      <c r="AG193" s="56"/>
      <c r="AH193" s="56"/>
      <c r="AI193">
        <v>3</v>
      </c>
      <c r="AJ193">
        <v>3</v>
      </c>
      <c r="AK193">
        <v>4</v>
      </c>
      <c r="AL193">
        <v>5</v>
      </c>
      <c r="AM193">
        <f t="shared" si="29"/>
        <v>5</v>
      </c>
      <c r="AN193" s="57" cm="1">
        <f t="array" ref="AN193">IF(OR(AJ193="0",AM193="0"),"",INDEX('[3]Oil Matrix'!$D$6:$H$10,'Master All_TRR_TS'!AM193,'Master All_TRR_TS'!AJ193))</f>
        <v>4</v>
      </c>
      <c r="AO193">
        <f t="shared" si="39"/>
        <v>4</v>
      </c>
      <c r="AP193"/>
      <c r="AQ193" s="56"/>
      <c r="AR193" s="56">
        <f>MAX(Risk_Assessment6[[#This Row],[2) Oil Leak Condition]:[3b) Oil/water separator and shut off valve]])</f>
        <v>5</v>
      </c>
      <c r="AS193" s="44" t="s">
        <v>269</v>
      </c>
      <c r="AT193" s="44" t="s">
        <v>336</v>
      </c>
      <c r="AX193" s="82"/>
      <c r="AZ193" s="81"/>
      <c r="BC193" s="44" t="s">
        <v>847</v>
      </c>
      <c r="BE193" s="81"/>
      <c r="BF193" s="81" t="s">
        <v>276</v>
      </c>
      <c r="BH193" s="44" t="s">
        <v>848</v>
      </c>
      <c r="BI193" s="44" t="s">
        <v>175</v>
      </c>
      <c r="BM193" s="56" cm="1">
        <f t="array" ref="BM193">MAX(IF(ISBLANK(AS193:BL193),"",VLOOKUP(AS193:BL193,'[3]Impact Factor'!B:D,2,FALSE)))</f>
        <v>4</v>
      </c>
      <c r="BN193" s="56" cm="1">
        <f t="array" ref="BN193">MAX(IF(ISBLANK(AS193:BL193),"",VLOOKUP(AS193:BL193,'[3]Impact Factor'!B:D,3,FALSE)))</f>
        <v>4</v>
      </c>
      <c r="BO193" s="56">
        <v>5</v>
      </c>
      <c r="BP193" s="56"/>
      <c r="BQ193" s="56"/>
      <c r="BR193" s="56"/>
      <c r="BS193" s="56"/>
      <c r="BT193" s="56" cm="1">
        <f t="array" ref="BT193">IF(SUM(BM193:BS193)=0,"N/A",_xlfn.IFS(AND((SUM(BM193:BN193)&gt;0),(SUM(BO193:BS193)&gt;0)),ROUND((($BM$3*MAX(BM193:BN193))+($BO$3*MAX(BO193:BS193))),0),AND(OR(BM193:BN193=0,ISERROR(BM193:BN193)),(SUM(BO193:BS193)&gt;0)), MAX(BO193:BS193),AND((SUM(BO193:BS193)=0),(SUM(BM193:BN193)&gt;0)),MAX(BM193:BN193)))</f>
        <v>4</v>
      </c>
      <c r="BU193" s="56" t="str" cm="1">
        <f t="array" ref="BU193">IF(OR(AR193="N/A", BT193="N/A"), "", INDEX([3]Methodology!$D$3:$H$7,'Master All_TRR_TS'!AR142,'Master All_TRR_TS'!BT142))</f>
        <v>C</v>
      </c>
      <c r="BV193" s="56" t="s">
        <v>849</v>
      </c>
      <c r="BW193" s="56" t="str">
        <f t="shared" si="40"/>
        <v>Yes</v>
      </c>
      <c r="BX193" s="56" t="s">
        <v>850</v>
      </c>
      <c r="BY193" s="56" t="s">
        <v>851</v>
      </c>
      <c r="BZ193" s="91" t="e">
        <f>IF(COUNT(AR193,BT193)=2,(IF(AND(AR193&gt;=3,#REF!&gt;=3),"Y","")),"")</f>
        <v>#REF!</v>
      </c>
      <c r="CA193" s="91" t="s">
        <v>852</v>
      </c>
      <c r="CB193" s="115" t="str">
        <f>IF(Risk_Assessment6[[#This Row],[Stockpiles]]="Spoil / Waste", "Y", "")</f>
        <v/>
      </c>
      <c r="CC193" s="56" t="str">
        <f>IF(Risk_Assessment6[[#This Row],[Off-site Drainage Discharge (Y/N)]]="Yes", "Y", "")</f>
        <v/>
      </c>
      <c r="CD193" s="89" t="s">
        <v>853</v>
      </c>
      <c r="CE193" s="56"/>
      <c r="CF193" s="56"/>
      <c r="CG193" s="56"/>
      <c r="CH193" s="56"/>
      <c r="CI193" s="56"/>
      <c r="CJ193" s="56"/>
      <c r="CK193" s="56" t="s">
        <v>1564</v>
      </c>
      <c r="CL193" s="56" t="s">
        <v>1565</v>
      </c>
      <c r="CM193" s="56"/>
      <c r="CN193" s="105" t="s">
        <v>351</v>
      </c>
      <c r="CO193" s="105">
        <v>4</v>
      </c>
      <c r="CP193" s="105">
        <v>3</v>
      </c>
      <c r="CQ193" s="104">
        <v>5</v>
      </c>
      <c r="CR193" s="57">
        <f t="shared" si="31"/>
        <v>4</v>
      </c>
      <c r="CS193" s="56">
        <f t="shared" si="30"/>
        <v>4</v>
      </c>
      <c r="CT193" s="56">
        <v>3</v>
      </c>
      <c r="CU193" s="56">
        <v>4</v>
      </c>
      <c r="CV193" s="79">
        <f t="shared" si="37"/>
        <v>3.5</v>
      </c>
      <c r="CW193" s="56">
        <f t="shared" si="38"/>
        <v>4</v>
      </c>
      <c r="CX193" s="87" t="s">
        <v>1404</v>
      </c>
      <c r="CY193" s="56" t="s">
        <v>404</v>
      </c>
      <c r="CZ193" s="78"/>
      <c r="DA193" s="78" t="e">
        <v>#N/A</v>
      </c>
      <c r="DB193" s="78" t="e">
        <v>#N/A</v>
      </c>
      <c r="DC193" s="56" t="e">
        <v>#N/A</v>
      </c>
      <c r="DD193" s="78" t="s">
        <v>1548</v>
      </c>
      <c r="DE193" s="78" t="s">
        <v>276</v>
      </c>
      <c r="DF193" s="78" t="s">
        <v>276</v>
      </c>
      <c r="DG193" s="78" t="s">
        <v>276</v>
      </c>
      <c r="DH193" s="78" t="s">
        <v>276</v>
      </c>
      <c r="DI193" s="78" t="s">
        <v>276</v>
      </c>
      <c r="DJ193" s="78" t="s">
        <v>276</v>
      </c>
      <c r="DK193" s="78" t="s">
        <v>276</v>
      </c>
      <c r="DL193" s="78" t="s">
        <v>276</v>
      </c>
      <c r="DM193" s="78" t="s">
        <v>270</v>
      </c>
      <c r="DN193" s="78" t="s">
        <v>276</v>
      </c>
      <c r="DO193" s="78" t="s">
        <v>270</v>
      </c>
      <c r="DP193" s="78" t="s">
        <v>276</v>
      </c>
      <c r="DQ193" s="78" t="s">
        <v>276</v>
      </c>
      <c r="DR193" s="56" t="s">
        <v>268</v>
      </c>
      <c r="DS193" s="56" t="s">
        <v>268</v>
      </c>
      <c r="DT193" s="56" t="s">
        <v>268</v>
      </c>
      <c r="DU193" s="44" t="s">
        <v>636</v>
      </c>
      <c r="DV193" s="44" t="s">
        <v>377</v>
      </c>
      <c r="DW193" s="44" t="s">
        <v>278</v>
      </c>
      <c r="DX193" s="77" t="s">
        <v>278</v>
      </c>
      <c r="DZ193" s="141"/>
      <c r="EB193" s="85"/>
      <c r="EC193" s="72"/>
      <c r="ED193" s="317"/>
      <c r="EE193" s="71"/>
      <c r="EF193" s="70"/>
      <c r="EG193" s="70"/>
      <c r="EH193" s="70"/>
      <c r="EI193" s="70"/>
      <c r="EJ193" s="70"/>
      <c r="EK193" s="70"/>
      <c r="EL193" s="70"/>
      <c r="EM193" s="70"/>
      <c r="EN193" s="69"/>
      <c r="EO193" s="69"/>
      <c r="EP193" s="69"/>
      <c r="EQ193" s="69"/>
      <c r="ER193" s="69"/>
      <c r="ES193" s="69"/>
      <c r="ET193" s="69"/>
      <c r="EU193" s="69"/>
      <c r="EV193" s="307" t="s">
        <v>1</v>
      </c>
      <c r="EW193" s="68"/>
    </row>
    <row r="194" spans="1:153" s="44" customFormat="1" x14ac:dyDescent="0.35">
      <c r="A194" s="44" t="s">
        <v>337</v>
      </c>
      <c r="B194" s="44" t="s">
        <v>1567</v>
      </c>
      <c r="C194" s="42" t="s">
        <v>1568</v>
      </c>
      <c r="D194" s="42"/>
      <c r="E194" s="44" t="s">
        <v>1569</v>
      </c>
      <c r="F194" s="44" t="s">
        <v>269</v>
      </c>
      <c r="G194" s="44">
        <v>-36.054957999999999</v>
      </c>
      <c r="H194" s="44">
        <v>144.1026</v>
      </c>
      <c r="I194" s="44" t="s">
        <v>278</v>
      </c>
      <c r="J194" s="44" t="s">
        <v>278</v>
      </c>
      <c r="K194" s="44" t="s">
        <v>264</v>
      </c>
      <c r="L194" s="44" t="s">
        <v>414</v>
      </c>
      <c r="M194" s="44" t="s">
        <v>284</v>
      </c>
      <c r="N194" s="78" t="s">
        <v>285</v>
      </c>
      <c r="O194" s="78">
        <v>44025</v>
      </c>
      <c r="P194" s="78" t="s">
        <v>415</v>
      </c>
      <c r="Q194" s="78" t="s">
        <v>270</v>
      </c>
      <c r="R194" s="78"/>
      <c r="S194" s="96"/>
      <c r="T194" s="96"/>
      <c r="U194" s="78"/>
      <c r="V194" s="96"/>
      <c r="W194" s="96"/>
      <c r="X194" s="96"/>
      <c r="Y194" s="78"/>
      <c r="Z194" s="56">
        <f t="shared" si="36"/>
        <v>2</v>
      </c>
      <c r="AA194" s="94"/>
      <c r="AB194" s="94"/>
      <c r="AC194" s="56"/>
      <c r="AD194" s="56"/>
      <c r="AE194" s="56"/>
      <c r="AF194" s="56"/>
      <c r="AG194" s="56">
        <v>2</v>
      </c>
      <c r="AH194" s="56"/>
      <c r="AI194">
        <v>1</v>
      </c>
      <c r="AJ194">
        <v>1</v>
      </c>
      <c r="AK194">
        <v>4</v>
      </c>
      <c r="AL194">
        <v>5</v>
      </c>
      <c r="AM194">
        <f t="shared" si="29"/>
        <v>5</v>
      </c>
      <c r="AN194" s="57" cm="1">
        <f t="array" ref="AN194">IF(OR(AJ194="0",AM194="0"),"",INDEX('[3]Oil Matrix'!$D$6:$H$10,'Master All_TRR_TS'!AM194,'Master All_TRR_TS'!AJ194))</f>
        <v>3</v>
      </c>
      <c r="AO194">
        <f t="shared" si="39"/>
        <v>5</v>
      </c>
      <c r="AP194"/>
      <c r="AQ194" s="56" t="s">
        <v>342</v>
      </c>
      <c r="AR194" s="56">
        <f>MAX(Risk_Assessment6[[#This Row],[2) Oil Leak Condition]:[3b) Oil/water separator and shut off valve]])</f>
        <v>5</v>
      </c>
      <c r="AS194" s="44" t="s">
        <v>269</v>
      </c>
      <c r="AT194" s="44" t="s">
        <v>269</v>
      </c>
      <c r="AU194" s="44" t="s">
        <v>270</v>
      </c>
      <c r="AV194" s="44" t="s">
        <v>269</v>
      </c>
      <c r="AW194" s="44" t="s">
        <v>269</v>
      </c>
      <c r="AX194" s="82" t="s">
        <v>269</v>
      </c>
      <c r="AY194" s="82" t="s">
        <v>269</v>
      </c>
      <c r="AZ194" s="81" t="s">
        <v>269</v>
      </c>
      <c r="BE194" s="81"/>
      <c r="BF194" s="81" t="s">
        <v>276</v>
      </c>
      <c r="BM194" s="56" cm="1">
        <f t="array" ref="BM194">MAX(IF(ISBLANK(AS194:BL194),"",VLOOKUP(AS194:BL194,'[3]Impact Factor'!B:D,2,FALSE)))</f>
        <v>2</v>
      </c>
      <c r="BN194" s="56" cm="1">
        <f t="array" ref="BN194">MAX(IF(ISBLANK(AS194:BL194),"",VLOOKUP(AS194:BL194,'[3]Impact Factor'!B:D,3,FALSE)))</f>
        <v>2</v>
      </c>
      <c r="BO194" s="56">
        <v>1</v>
      </c>
      <c r="BP194" s="56"/>
      <c r="BQ194" s="56"/>
      <c r="BR194" s="56"/>
      <c r="BS194" s="80">
        <v>1</v>
      </c>
      <c r="BT194" s="56" cm="1">
        <f t="array" ref="BT194">IF(SUM(BM194:BS194)=0,"N/A",_xlfn.IFS(AND((SUM(BM194:BN194)&gt;0),(SUM(BO194:BS194)&gt;0)),ROUND((($BM$3*MAX(BM194:BN194))+($BO$3*MAX(BO194:BS194))),0),AND(OR(BM194:BN194=0,ISERROR(BM194:BN194)),(SUM(BO194:BS194)&gt;0)), MAX(BO194:BS194),AND((SUM(BO194:BS194)=0),(SUM(BM194:BN194)&gt;0)),MAX(BM194:BN194)))</f>
        <v>2</v>
      </c>
      <c r="BU194" s="56" t="str" cm="1">
        <f t="array" ref="BU194">IF(OR(AR194="N/A", BT194="N/A"), "", INDEX([3]Methodology!$D$3:$H$7,'Master All_TRR_TS'!AR269,'Master All_TRR_TS'!BT269))</f>
        <v>C</v>
      </c>
      <c r="BV194" s="56" t="s">
        <v>352</v>
      </c>
      <c r="BW194" s="56" t="str">
        <f t="shared" si="40"/>
        <v>No</v>
      </c>
      <c r="BX194" s="56"/>
      <c r="BY194" s="56"/>
      <c r="BZ194" s="56" t="e">
        <f>IF(COUNT(AR194,BT194)=2,(IF(AND(AR194&gt;=3,#REF!&gt;=3),"Y","")),"")</f>
        <v>#REF!</v>
      </c>
      <c r="CA194" s="56"/>
      <c r="CB194" s="56" t="str">
        <f>IF(Risk_Assessment6[[#This Row],[Stockpiles]]="Spoil / Waste", "Y", "")</f>
        <v/>
      </c>
      <c r="CC194" s="56" t="str">
        <f>IF(Risk_Assessment6[[#This Row],[Off-site Drainage Discharge (Y/N)]]="Yes", "Y", "")</f>
        <v/>
      </c>
      <c r="CD194" s="56"/>
      <c r="CE194" s="56"/>
      <c r="CF194" s="56"/>
      <c r="CG194" s="56"/>
      <c r="CH194" s="56"/>
      <c r="CI194" s="56"/>
      <c r="CJ194" s="56"/>
      <c r="CK194" s="56"/>
      <c r="CL194" s="56"/>
      <c r="CM194" s="56"/>
      <c r="CN194" s="105">
        <v>3</v>
      </c>
      <c r="CO194" s="105">
        <v>5</v>
      </c>
      <c r="CP194" s="105">
        <v>3</v>
      </c>
      <c r="CQ194" s="104">
        <v>3</v>
      </c>
      <c r="CR194" s="57">
        <f t="shared" si="31"/>
        <v>5</v>
      </c>
      <c r="CS194" s="56">
        <f t="shared" si="30"/>
        <v>5</v>
      </c>
      <c r="CT194" s="56">
        <v>4</v>
      </c>
      <c r="CU194" s="56">
        <v>4</v>
      </c>
      <c r="CV194" s="79">
        <f t="shared" si="37"/>
        <v>4</v>
      </c>
      <c r="CW194" s="56">
        <f t="shared" si="38"/>
        <v>4</v>
      </c>
      <c r="CX194" s="87" t="s">
        <v>1404</v>
      </c>
      <c r="CY194" s="56" t="s">
        <v>404</v>
      </c>
      <c r="CZ194" s="78"/>
      <c r="DA194" s="78" t="e">
        <v>#N/A</v>
      </c>
      <c r="DB194" s="78" t="e">
        <v>#N/A</v>
      </c>
      <c r="DC194" s="56" t="e">
        <v>#N/A</v>
      </c>
      <c r="DD194" s="78" t="s">
        <v>1548</v>
      </c>
      <c r="DE194" s="78" t="s">
        <v>270</v>
      </c>
      <c r="DF194" s="78" t="s">
        <v>276</v>
      </c>
      <c r="DG194" s="78" t="s">
        <v>276</v>
      </c>
      <c r="DH194" s="78" t="s">
        <v>276</v>
      </c>
      <c r="DI194" s="78" t="s">
        <v>276</v>
      </c>
      <c r="DJ194" s="78" t="s">
        <v>276</v>
      </c>
      <c r="DK194" s="78" t="s">
        <v>276</v>
      </c>
      <c r="DL194" s="78" t="s">
        <v>276</v>
      </c>
      <c r="DM194" s="78" t="s">
        <v>270</v>
      </c>
      <c r="DN194" s="78" t="s">
        <v>276</v>
      </c>
      <c r="DO194" s="78" t="s">
        <v>270</v>
      </c>
      <c r="DP194" s="78" t="s">
        <v>276</v>
      </c>
      <c r="DQ194" s="78" t="s">
        <v>276</v>
      </c>
      <c r="DR194" s="56" t="s">
        <v>268</v>
      </c>
      <c r="DS194" s="56" t="s">
        <v>268</v>
      </c>
      <c r="DT194" s="56" t="s">
        <v>268</v>
      </c>
      <c r="DU194" s="44" t="s">
        <v>636</v>
      </c>
      <c r="DV194" s="44" t="s">
        <v>377</v>
      </c>
      <c r="DW194" s="44" t="s">
        <v>278</v>
      </c>
      <c r="DX194" s="77" t="s">
        <v>278</v>
      </c>
      <c r="DZ194" s="141"/>
      <c r="EB194" s="85"/>
      <c r="EC194" s="72"/>
      <c r="ED194" s="317"/>
      <c r="EE194" s="71"/>
      <c r="EF194" s="70"/>
      <c r="EG194" s="70"/>
      <c r="EH194" s="70"/>
      <c r="EI194" s="70"/>
      <c r="EJ194" s="70"/>
      <c r="EK194" s="70"/>
      <c r="EL194" s="70"/>
      <c r="EM194" s="70"/>
      <c r="EN194" s="69"/>
      <c r="EO194" s="69"/>
      <c r="EP194" s="69"/>
      <c r="EQ194" s="69"/>
      <c r="ER194" s="69"/>
      <c r="ES194" s="69"/>
      <c r="ET194" s="69"/>
      <c r="EU194" s="69"/>
      <c r="EV194" s="307" t="s">
        <v>1</v>
      </c>
      <c r="EW194" s="68"/>
    </row>
    <row r="195" spans="1:153" s="44" customFormat="1" x14ac:dyDescent="0.35">
      <c r="A195" s="44" t="s">
        <v>337</v>
      </c>
      <c r="B195" s="42" t="s">
        <v>1570</v>
      </c>
      <c r="C195" s="42" t="s">
        <v>1571</v>
      </c>
      <c r="D195" s="42"/>
      <c r="E195" s="44" t="s">
        <v>1572</v>
      </c>
      <c r="G195" s="44">
        <v>-37.356859999999998</v>
      </c>
      <c r="H195" s="44">
        <v>143.597309</v>
      </c>
      <c r="I195" s="44" t="s">
        <v>278</v>
      </c>
      <c r="J195" s="44" t="s">
        <v>278</v>
      </c>
      <c r="K195" s="44" t="s">
        <v>1573</v>
      </c>
      <c r="L195" s="44" t="s">
        <v>265</v>
      </c>
      <c r="M195" s="44" t="s">
        <v>1574</v>
      </c>
      <c r="N195" s="78" t="s">
        <v>267</v>
      </c>
      <c r="O195" s="78"/>
      <c r="P195" s="78"/>
      <c r="Q195" s="78" t="s">
        <v>268</v>
      </c>
      <c r="R195" s="78"/>
      <c r="S195" s="96"/>
      <c r="T195" s="96"/>
      <c r="U195" s="78"/>
      <c r="V195" s="96"/>
      <c r="W195" s="96"/>
      <c r="X195" s="96"/>
      <c r="Y195" s="78"/>
      <c r="Z195" s="56">
        <f t="shared" si="36"/>
        <v>1</v>
      </c>
      <c r="AA195" s="94"/>
      <c r="AB195" s="94"/>
      <c r="AC195" s="56"/>
      <c r="AD195" s="56"/>
      <c r="AE195" s="56"/>
      <c r="AF195" s="56"/>
      <c r="AG195" s="56">
        <v>1</v>
      </c>
      <c r="AH195" s="56"/>
      <c r="AI195">
        <v>1</v>
      </c>
      <c r="AJ195">
        <v>1</v>
      </c>
      <c r="AK195">
        <v>4</v>
      </c>
      <c r="AL195">
        <v>5</v>
      </c>
      <c r="AM195">
        <f t="shared" si="29"/>
        <v>5</v>
      </c>
      <c r="AN195" s="57" cm="1">
        <f t="array" ref="AN195">IF(OR(AJ195="0",AM195="0"),"",INDEX('[3]Oil Matrix'!$D$6:$H$10,'Master All_TRR_TS'!AM195,'Master All_TRR_TS'!AJ195))</f>
        <v>3</v>
      </c>
      <c r="AO195">
        <f t="shared" si="39"/>
        <v>5</v>
      </c>
      <c r="AP195"/>
      <c r="AQ195" s="56"/>
      <c r="AR195" s="56">
        <f>MAX(Risk_Assessment6[[#This Row],[2) Oil Leak Condition]:[3b) Oil/water separator and shut off valve]])</f>
        <v>5</v>
      </c>
      <c r="AS195" s="44" t="s">
        <v>269</v>
      </c>
      <c r="AX195" s="82"/>
      <c r="AZ195" s="81"/>
      <c r="BE195" s="81"/>
      <c r="BF195" s="81" t="s">
        <v>270</v>
      </c>
      <c r="BM195" s="56" cm="1">
        <f t="array" ref="BM195">MAX(IF(ISBLANK(AS195:BL195),"",VLOOKUP(AS195:BL195,'[3]Impact Factor'!B:D,2,FALSE)))</f>
        <v>2</v>
      </c>
      <c r="BN195" s="56" cm="1">
        <f t="array" ref="BN195">MAX(IF(ISBLANK(AS195:BL195),"",VLOOKUP(AS195:BL195,'[3]Impact Factor'!B:D,3,FALSE)))</f>
        <v>2</v>
      </c>
      <c r="BO195" s="56"/>
      <c r="BP195" s="56"/>
      <c r="BQ195" s="56"/>
      <c r="BR195" s="56"/>
      <c r="BS195" s="80"/>
      <c r="BT195" s="56" cm="1">
        <f t="array" ref="BT195">IF(SUM(BM195:BS195)=0,"N/A",_xlfn.IFS(AND((SUM(BM195:BN195)&gt;0),(SUM(BO195:BS195)&gt;0)),ROUND((($BM$3*MAX(BM195:BN195))+($BO$3*MAX(BO195:BS195))),0),AND(OR(BM195:BN195=0,ISERROR(BM195:BN195)),(SUM(BO195:BS195)&gt;0)), MAX(BO195:BS195),AND((SUM(BO195:BS195)=0),(SUM(BM195:BN195)&gt;0)),MAX(BM195:BN195)))</f>
        <v>2</v>
      </c>
      <c r="BU195" s="56" t="str" cm="1">
        <f t="array" ref="BU195">IF(OR(AR195="N/A", BT195="N/A"), "", INDEX([3]Methodology!$D$3:$H$7,'Master All_TRR_TS'!AR7,'Master All_TRR_TS'!BT7))</f>
        <v>C</v>
      </c>
      <c r="BV195" s="56" t="s">
        <v>271</v>
      </c>
      <c r="BW195" s="56" t="str">
        <f t="shared" si="40"/>
        <v>No</v>
      </c>
      <c r="BX195" s="56"/>
      <c r="BY195" s="56"/>
      <c r="BZ195" s="56" t="e">
        <f>IF(COUNT(AR195,BT195)=2,(IF(AND(AR195&gt;=3,#REF!&gt;=3),"Y","")),"")</f>
        <v>#REF!</v>
      </c>
      <c r="CA195" s="56"/>
      <c r="CB195" s="56" t="str">
        <f>IF(Risk_Assessment6[[#This Row],[Stockpiles]]="Spoil / Waste", "Y", "")</f>
        <v/>
      </c>
      <c r="CC195" s="56" t="str">
        <f>IF(Risk_Assessment6[[#This Row],[Off-site Drainage Discharge (Y/N)]]="Yes", "Y", "")</f>
        <v/>
      </c>
      <c r="CD195" s="56"/>
      <c r="CE195" s="56"/>
      <c r="CF195" s="56"/>
      <c r="CG195" s="56"/>
      <c r="CH195" s="56"/>
      <c r="CI195" s="56"/>
      <c r="CJ195" s="56"/>
      <c r="CK195" s="56"/>
      <c r="CL195" s="56"/>
      <c r="CM195" s="56"/>
      <c r="CN195" s="105" t="s">
        <v>351</v>
      </c>
      <c r="CO195" s="105">
        <v>5</v>
      </c>
      <c r="CP195" s="105">
        <v>3</v>
      </c>
      <c r="CQ195" s="104">
        <v>5</v>
      </c>
      <c r="CR195" s="57">
        <f t="shared" si="31"/>
        <v>5</v>
      </c>
      <c r="CS195" s="56">
        <f t="shared" si="30"/>
        <v>5</v>
      </c>
      <c r="CT195" s="56">
        <v>4</v>
      </c>
      <c r="CU195" s="56">
        <v>2</v>
      </c>
      <c r="CV195" s="79">
        <f t="shared" si="37"/>
        <v>3</v>
      </c>
      <c r="CW195" s="56">
        <f t="shared" si="38"/>
        <v>3</v>
      </c>
      <c r="CX195" s="87" t="s">
        <v>1197</v>
      </c>
      <c r="CY195" s="140" t="s">
        <v>1002</v>
      </c>
      <c r="CZ195" s="78" t="s">
        <v>1575</v>
      </c>
      <c r="DA195" s="78" t="e">
        <v>#N/A</v>
      </c>
      <c r="DB195" s="78" t="e">
        <v>#N/A</v>
      </c>
      <c r="DC195" s="56" t="e">
        <v>#N/A</v>
      </c>
      <c r="DD195" s="78" t="s">
        <v>1548</v>
      </c>
      <c r="DE195" s="78" t="s">
        <v>270</v>
      </c>
      <c r="DF195" s="78" t="s">
        <v>276</v>
      </c>
      <c r="DG195" s="78" t="s">
        <v>276</v>
      </c>
      <c r="DH195" s="78" t="s">
        <v>276</v>
      </c>
      <c r="DI195" s="78" t="s">
        <v>276</v>
      </c>
      <c r="DJ195" s="78" t="s">
        <v>276</v>
      </c>
      <c r="DK195" s="78" t="s">
        <v>276</v>
      </c>
      <c r="DL195" s="78" t="s">
        <v>276</v>
      </c>
      <c r="DM195" s="78" t="s">
        <v>270</v>
      </c>
      <c r="DN195" s="78" t="s">
        <v>276</v>
      </c>
      <c r="DO195" s="78" t="s">
        <v>270</v>
      </c>
      <c r="DP195" s="78" t="s">
        <v>276</v>
      </c>
      <c r="DQ195" s="78" t="s">
        <v>276</v>
      </c>
      <c r="DR195" s="56" t="s">
        <v>268</v>
      </c>
      <c r="DS195" s="56" t="s">
        <v>268</v>
      </c>
      <c r="DT195" s="56" t="s">
        <v>268</v>
      </c>
      <c r="DU195" s="44" t="s">
        <v>636</v>
      </c>
      <c r="DV195" s="44" t="s">
        <v>377</v>
      </c>
      <c r="DW195" s="44" t="s">
        <v>278</v>
      </c>
      <c r="DX195" s="77" t="s">
        <v>278</v>
      </c>
      <c r="DZ195" s="141"/>
      <c r="EB195" s="85"/>
      <c r="EC195" s="72"/>
      <c r="ED195" s="317"/>
      <c r="EE195" s="71"/>
      <c r="EF195" s="70"/>
      <c r="EG195" s="70"/>
      <c r="EH195" s="70"/>
      <c r="EI195" s="70"/>
      <c r="EJ195" s="70"/>
      <c r="EK195" s="70"/>
      <c r="EL195" s="70"/>
      <c r="EM195" s="70"/>
      <c r="EN195" s="69"/>
      <c r="EO195" s="69"/>
      <c r="EP195" s="69"/>
      <c r="EQ195" s="69"/>
      <c r="ER195" s="69"/>
      <c r="ES195" s="69"/>
      <c r="ET195" s="69"/>
      <c r="EU195" s="69"/>
      <c r="EV195" s="307" t="s">
        <v>1</v>
      </c>
      <c r="EW195" s="68"/>
    </row>
    <row r="196" spans="1:153" s="44" customFormat="1" ht="76.5" customHeight="1" x14ac:dyDescent="0.35">
      <c r="A196" s="44" t="s">
        <v>291</v>
      </c>
      <c r="B196" s="44" t="s">
        <v>1576</v>
      </c>
      <c r="C196" s="44" t="s">
        <v>1577</v>
      </c>
      <c r="D196" s="44" t="s">
        <v>277</v>
      </c>
      <c r="E196" s="44" t="s">
        <v>1578</v>
      </c>
      <c r="F196" s="44" t="s">
        <v>1579</v>
      </c>
      <c r="G196" s="44">
        <v>-34.292110999999998</v>
      </c>
      <c r="H196" s="44">
        <v>142.238361</v>
      </c>
      <c r="I196" s="44" t="s">
        <v>278</v>
      </c>
      <c r="J196" s="44" t="s">
        <v>278</v>
      </c>
      <c r="K196" s="44" t="s">
        <v>297</v>
      </c>
      <c r="L196" s="44" t="s">
        <v>265</v>
      </c>
      <c r="M196" s="78">
        <v>44042</v>
      </c>
      <c r="N196" s="78" t="s">
        <v>285</v>
      </c>
      <c r="O196" s="78">
        <v>44042</v>
      </c>
      <c r="P196" s="78" t="s">
        <v>415</v>
      </c>
      <c r="Q196" s="78" t="s">
        <v>270</v>
      </c>
      <c r="R196" s="78" t="s">
        <v>270</v>
      </c>
      <c r="S196" s="96"/>
      <c r="T196" s="96"/>
      <c r="U196" s="78"/>
      <c r="V196" s="96"/>
      <c r="W196" s="114" t="s">
        <v>1580</v>
      </c>
      <c r="X196" s="96" t="s">
        <v>1581</v>
      </c>
      <c r="Y196" s="95">
        <v>45170</v>
      </c>
      <c r="Z196" s="56">
        <f t="shared" si="36"/>
        <v>3</v>
      </c>
      <c r="AA196" s="94">
        <v>60</v>
      </c>
      <c r="AB196" s="94"/>
      <c r="AC196" s="56"/>
      <c r="AD196" s="56"/>
      <c r="AE196" s="56" t="s">
        <v>486</v>
      </c>
      <c r="AF196" s="110" t="s">
        <v>555</v>
      </c>
      <c r="AG196" s="56">
        <v>5</v>
      </c>
      <c r="AH196" s="89"/>
      <c r="AI196">
        <v>2</v>
      </c>
      <c r="AJ196">
        <v>4</v>
      </c>
      <c r="AK196" s="111">
        <v>3</v>
      </c>
      <c r="AL196">
        <v>1</v>
      </c>
      <c r="AM196">
        <f t="shared" si="29"/>
        <v>3</v>
      </c>
      <c r="AN196" s="57" cm="1">
        <f t="array" ref="AN196">IF(OR(AJ196="0",AM196="0"),"",INDEX('[3]Oil Matrix'!$D$6:$H$10,'Master All_TRR_TS'!AM196,'Master All_TRR_TS'!AJ196))</f>
        <v>4</v>
      </c>
      <c r="AO196">
        <f t="shared" si="39"/>
        <v>4</v>
      </c>
      <c r="AP196"/>
      <c r="AQ196" s="93" t="s">
        <v>303</v>
      </c>
      <c r="AR196" s="56">
        <f>MAX(Risk_Assessment6[[#This Row],[2) Oil Leak Condition]:[3b) Oil/water separator and shut off valve]])</f>
        <v>4</v>
      </c>
      <c r="AS196" s="44" t="s">
        <v>403</v>
      </c>
      <c r="AT196" s="44" t="s">
        <v>305</v>
      </c>
      <c r="AU196" s="44" t="s">
        <v>270</v>
      </c>
      <c r="AV196" s="44" t="s">
        <v>444</v>
      </c>
      <c r="AW196" s="119" t="s">
        <v>306</v>
      </c>
      <c r="AX196" s="82"/>
      <c r="AZ196" s="119" t="s">
        <v>308</v>
      </c>
      <c r="BE196" s="81"/>
      <c r="BF196" s="81" t="s">
        <v>276</v>
      </c>
      <c r="BM196" s="56" cm="1">
        <f t="array" ref="BM196">MAX(IF(ISBLANK(AS196:BL196),"",VLOOKUP(AS196:BL196,'[3]Impact Factor'!B:D,2,FALSE)))</f>
        <v>4</v>
      </c>
      <c r="BN196" s="56" cm="1">
        <f t="array" ref="BN196">MAX(IF(ISBLANK(AS196:BL196),"",VLOOKUP(AS196:BL196,'[3]Impact Factor'!B:D,3,FALSE)))</f>
        <v>4</v>
      </c>
      <c r="BO196" s="56">
        <v>5</v>
      </c>
      <c r="BP196" s="56" t="s">
        <v>270</v>
      </c>
      <c r="BQ196" s="56"/>
      <c r="BR196" s="56"/>
      <c r="BS196" s="80">
        <v>2</v>
      </c>
      <c r="BT196" s="56" cm="1">
        <f t="array" ref="BT196">IF(SUM(BM196:BS196)=0,"N/A",_xlfn.IFS(AND((SUM(BM196:BN196)&gt;0),(SUM(BO196:BS196)&gt;0)),ROUND((($BM$3*MAX(BM196:BN196))+($BO$3*MAX(BO196:BS196))),0),AND(OR(BM196:BN196=0,ISERROR(BM196:BN196)),(SUM(BO196:BS196)&gt;0)), MAX(BO196:BS196),AND((SUM(BO196:BS196)=0),(SUM(BM196:BN196)&gt;0)),MAX(BM196:BN196)))</f>
        <v>4</v>
      </c>
      <c r="BU196" s="56" t="str" cm="1">
        <f t="array" ref="BU196">IF(OR(AR196="N/A", BT196="N/A"), "", INDEX([3]Methodology!$D$3:$H$7,'Master All_TRR_TS'!AR156,'Master All_TRR_TS'!BT156))</f>
        <v>B</v>
      </c>
      <c r="BV196" s="56" t="s">
        <v>404</v>
      </c>
      <c r="BW196" s="56" t="str">
        <f t="shared" si="40"/>
        <v>Yes</v>
      </c>
      <c r="BX196" s="56"/>
      <c r="BY196" s="56"/>
      <c r="BZ196" s="56" t="e">
        <f>IF(COUNT(AR196,BT196)=2,(IF(AND(AR196&gt;=3,#REF!&gt;=3),"Y","")),"")</f>
        <v>#REF!</v>
      </c>
      <c r="CA196" s="56"/>
      <c r="CB196" s="56" t="str">
        <f>IF(Risk_Assessment6[[#This Row],[Stockpiles]]="Spoil / Waste", "Y", "")</f>
        <v>Y</v>
      </c>
      <c r="CC196" s="56" t="str">
        <f>IF(Risk_Assessment6[[#This Row],[Off-site Drainage Discharge (Y/N)]]="Yes", "Y", "")</f>
        <v>Y</v>
      </c>
      <c r="CD196" s="56"/>
      <c r="CE196" s="56"/>
      <c r="CF196" s="56"/>
      <c r="CG196" s="56"/>
      <c r="CH196" s="56"/>
      <c r="CI196" s="56"/>
      <c r="CJ196" s="56"/>
      <c r="CK196" s="56"/>
      <c r="CL196" s="56" t="s">
        <v>1581</v>
      </c>
      <c r="CM196" s="56"/>
      <c r="CN196" s="105" t="s">
        <v>351</v>
      </c>
      <c r="CO196" s="105">
        <v>4</v>
      </c>
      <c r="CP196" s="105">
        <v>3</v>
      </c>
      <c r="CQ196" s="104">
        <v>5</v>
      </c>
      <c r="CR196" s="57">
        <f t="shared" si="31"/>
        <v>4</v>
      </c>
      <c r="CS196" s="56">
        <f t="shared" si="30"/>
        <v>4</v>
      </c>
      <c r="CT196" s="56">
        <v>2</v>
      </c>
      <c r="CU196" s="56">
        <v>2</v>
      </c>
      <c r="CV196" s="79">
        <f t="shared" si="37"/>
        <v>2</v>
      </c>
      <c r="CW196" s="56">
        <f t="shared" si="38"/>
        <v>2</v>
      </c>
      <c r="CX196" s="87" t="s">
        <v>1231</v>
      </c>
      <c r="CY196" s="140" t="s">
        <v>271</v>
      </c>
      <c r="CZ196" s="78" t="s">
        <v>1198</v>
      </c>
      <c r="DA196" s="78" t="e">
        <v>#N/A</v>
      </c>
      <c r="DB196" s="78" t="s">
        <v>1582</v>
      </c>
      <c r="DC196" s="56" t="e">
        <v>#N/A</v>
      </c>
      <c r="DD196" s="78" t="s">
        <v>1548</v>
      </c>
      <c r="DE196" s="78" t="s">
        <v>270</v>
      </c>
      <c r="DF196" s="78" t="s">
        <v>276</v>
      </c>
      <c r="DG196" s="78" t="s">
        <v>276</v>
      </c>
      <c r="DH196" s="78" t="s">
        <v>276</v>
      </c>
      <c r="DI196" s="78" t="s">
        <v>276</v>
      </c>
      <c r="DJ196" s="78" t="s">
        <v>276</v>
      </c>
      <c r="DK196" s="78" t="s">
        <v>276</v>
      </c>
      <c r="DL196" s="78" t="s">
        <v>276</v>
      </c>
      <c r="DM196" s="78" t="s">
        <v>270</v>
      </c>
      <c r="DN196" s="78" t="s">
        <v>276</v>
      </c>
      <c r="DO196" s="78" t="s">
        <v>270</v>
      </c>
      <c r="DP196" s="78" t="s">
        <v>276</v>
      </c>
      <c r="DQ196" s="78" t="s">
        <v>276</v>
      </c>
      <c r="DR196" s="56" t="s">
        <v>268</v>
      </c>
      <c r="DS196" s="56" t="s">
        <v>268</v>
      </c>
      <c r="DT196" s="56" t="s">
        <v>268</v>
      </c>
      <c r="DU196" s="44" t="s">
        <v>636</v>
      </c>
      <c r="DV196" s="44" t="s">
        <v>377</v>
      </c>
      <c r="DW196" s="44" t="s">
        <v>278</v>
      </c>
      <c r="DX196" s="77" t="s">
        <v>278</v>
      </c>
      <c r="DY196" s="103" t="s">
        <v>313</v>
      </c>
      <c r="DZ196" s="86" t="s">
        <v>1583</v>
      </c>
      <c r="EA196" s="44" t="s">
        <v>567</v>
      </c>
      <c r="EB196" s="73" t="s">
        <v>1584</v>
      </c>
      <c r="EC196" s="109" t="s">
        <v>1585</v>
      </c>
      <c r="ED196" s="320" t="s">
        <v>1586</v>
      </c>
      <c r="EE196" s="101"/>
      <c r="EF196" s="70"/>
      <c r="EG196" s="70"/>
      <c r="EH196" s="70"/>
      <c r="EI196" s="70"/>
      <c r="EJ196" s="307" t="s">
        <v>1</v>
      </c>
      <c r="EK196" s="70"/>
      <c r="EL196" s="307" t="s">
        <v>1</v>
      </c>
      <c r="EM196" s="70"/>
      <c r="EN196" s="69"/>
      <c r="EO196" s="69"/>
      <c r="EP196" s="69"/>
      <c r="EQ196" s="69"/>
      <c r="ER196" s="69"/>
      <c r="ES196" s="69"/>
      <c r="ET196" s="69"/>
      <c r="EU196" s="69"/>
      <c r="EV196" s="307" t="s">
        <v>1</v>
      </c>
      <c r="EW196" s="68"/>
    </row>
    <row r="197" spans="1:153" s="44" customFormat="1" ht="137.25" customHeight="1" x14ac:dyDescent="0.35">
      <c r="A197" s="44" t="s">
        <v>291</v>
      </c>
      <c r="B197" s="44" t="s">
        <v>1587</v>
      </c>
      <c r="C197" s="44" t="s">
        <v>1588</v>
      </c>
      <c r="D197" s="44" t="s">
        <v>294</v>
      </c>
      <c r="E197" s="44" t="s">
        <v>1589</v>
      </c>
      <c r="F197" s="44" t="s">
        <v>1590</v>
      </c>
      <c r="G197" s="44">
        <v>-37.830798000000001</v>
      </c>
      <c r="H197" s="44">
        <v>145.00031300000001</v>
      </c>
      <c r="I197" s="44" t="s">
        <v>278</v>
      </c>
      <c r="J197" s="44" t="s">
        <v>278</v>
      </c>
      <c r="K197" s="44" t="s">
        <v>297</v>
      </c>
      <c r="L197" s="44" t="s">
        <v>265</v>
      </c>
      <c r="M197" s="148" t="s">
        <v>1591</v>
      </c>
      <c r="N197" s="78" t="s">
        <v>285</v>
      </c>
      <c r="O197" s="78">
        <v>44001</v>
      </c>
      <c r="P197" s="78" t="s">
        <v>298</v>
      </c>
      <c r="Q197" s="78" t="s">
        <v>270</v>
      </c>
      <c r="R197" s="95" t="s">
        <v>526</v>
      </c>
      <c r="S197" s="96"/>
      <c r="T197" s="96" t="s">
        <v>1592</v>
      </c>
      <c r="U197" s="78"/>
      <c r="V197" s="96"/>
      <c r="W197" s="96"/>
      <c r="X197" s="96" t="s">
        <v>1593</v>
      </c>
      <c r="Y197" s="95">
        <v>44927</v>
      </c>
      <c r="Z197" s="56">
        <f t="shared" si="36"/>
        <v>5</v>
      </c>
      <c r="AA197" s="94">
        <v>8</v>
      </c>
      <c r="AB197" s="94" t="s">
        <v>1594</v>
      </c>
      <c r="AC197" s="56">
        <v>5</v>
      </c>
      <c r="AD197" s="56">
        <v>4</v>
      </c>
      <c r="AE197" s="56" t="s">
        <v>1595</v>
      </c>
      <c r="AF197" s="110" t="s">
        <v>555</v>
      </c>
      <c r="AG197" s="56">
        <v>5</v>
      </c>
      <c r="AH197" s="93" t="s">
        <v>1596</v>
      </c>
      <c r="AI197" s="111">
        <v>5</v>
      </c>
      <c r="AJ197" s="111">
        <v>5</v>
      </c>
      <c r="AK197">
        <v>1</v>
      </c>
      <c r="AL197">
        <v>1</v>
      </c>
      <c r="AM197">
        <f t="shared" ref="AM197:AM260" si="41">MAX(AK197,AL197)</f>
        <v>1</v>
      </c>
      <c r="AN197" s="57" cm="1">
        <f t="array" ref="AN197">IF(OR(AJ197="0",AM197="0"),"",INDEX('[3]Oil Matrix'!$D$6:$H$10,'Master All_TRR_TS'!AM197,'Master All_TRR_TS'!AJ197))</f>
        <v>3</v>
      </c>
      <c r="AO197">
        <f t="shared" si="39"/>
        <v>3</v>
      </c>
      <c r="AP197"/>
      <c r="AQ197" s="93" t="s">
        <v>303</v>
      </c>
      <c r="AR197" s="56">
        <f>MAX(Risk_Assessment6[[#This Row],[2) Oil Leak Condition]:[3b) Oil/water separator and shut off valve]])</f>
        <v>5</v>
      </c>
      <c r="AS197" s="44" t="s">
        <v>304</v>
      </c>
      <c r="AT197" s="44" t="s">
        <v>305</v>
      </c>
      <c r="AU197" s="44" t="s">
        <v>270</v>
      </c>
      <c r="AV197" s="44" t="s">
        <v>557</v>
      </c>
      <c r="AW197" s="44" t="s">
        <v>306</v>
      </c>
      <c r="AX197" s="82" t="s">
        <v>558</v>
      </c>
      <c r="AY197" s="44" t="s">
        <v>307</v>
      </c>
      <c r="AZ197" s="81" t="s">
        <v>269</v>
      </c>
      <c r="BA197" s="44" t="s">
        <v>269</v>
      </c>
      <c r="BC197" s="119" t="s">
        <v>309</v>
      </c>
      <c r="BD197" s="119" t="s">
        <v>269</v>
      </c>
      <c r="BE197" s="119" t="s">
        <v>171</v>
      </c>
      <c r="BF197" s="81" t="s">
        <v>276</v>
      </c>
      <c r="BI197" s="119" t="s">
        <v>175</v>
      </c>
      <c r="BJ197" s="119" t="s">
        <v>1503</v>
      </c>
      <c r="BM197" s="56" cm="1">
        <f t="array" ref="BM197">MAX(IF(ISBLANK(AS197:BL197),"",VLOOKUP(AS197:BL197,'[3]Impact Factor'!B:D,2,FALSE)))</f>
        <v>4</v>
      </c>
      <c r="BN197" s="56" cm="1">
        <f t="array" ref="BN197">MAX(IF(ISBLANK(AS197:BL197),"",VLOOKUP(AS197:BL197,'[3]Impact Factor'!B:D,3,FALSE)))</f>
        <v>4</v>
      </c>
      <c r="BO197" s="56">
        <v>5</v>
      </c>
      <c r="BP197" s="56" t="s">
        <v>276</v>
      </c>
      <c r="BQ197" s="56">
        <v>5</v>
      </c>
      <c r="BR197" s="56" t="s">
        <v>270</v>
      </c>
      <c r="BS197" s="56">
        <v>5</v>
      </c>
      <c r="BT197" s="56" cm="1">
        <f t="array" ref="BT197">IF(SUM(BM197:BS197)=0,"N/A",_xlfn.IFS(AND((SUM(BM197:BN197)&gt;0),(SUM(BO197:BS197)&gt;0)),ROUND((($BM$3*MAX(BM197:BN197))+($BO$3*MAX(BO197:BS197))),0),AND(OR(BM197:BN197=0,ISERROR(BM197:BN197)),(SUM(BO197:BS197)&gt;0)), MAX(BO197:BS197),AND((SUM(BO197:BS197)=0),(SUM(BM197:BN197)&gt;0)),MAX(BM197:BN197)))</f>
        <v>4</v>
      </c>
      <c r="BU197" s="56" t="str" cm="1">
        <f t="array" ref="BU197">IF(OR(AR197="N/A", BT197="N/A"), "", INDEX([3]Methodology!$D$3:$H$7,'Master All_TRR_TS'!AR159,'Master All_TRR_TS'!BT159))</f>
        <v>C</v>
      </c>
      <c r="BV197" s="56" t="s">
        <v>404</v>
      </c>
      <c r="BW197" s="56" t="str">
        <f t="shared" si="40"/>
        <v>Yes</v>
      </c>
      <c r="BX197" s="56" t="s">
        <v>1597</v>
      </c>
      <c r="BY197" s="56" t="s">
        <v>1598</v>
      </c>
      <c r="BZ197" s="56" t="e">
        <f>IF(COUNT(AR197,BT197)=2,(IF(AND(AR197&gt;=3,#REF!&gt;=3),"Y","")),"")</f>
        <v>#REF!</v>
      </c>
      <c r="CA197" s="56" t="s">
        <v>1599</v>
      </c>
      <c r="CB197" s="115" t="str">
        <f>IF(Risk_Assessment6[[#This Row],[Stockpiles]]="Spoil / Waste", "Y", "")</f>
        <v/>
      </c>
      <c r="CC197" s="56" t="str">
        <f>IF(Risk_Assessment6[[#This Row],[Off-site Drainage Discharge (Y/N)]]="Yes", "Y", "")</f>
        <v/>
      </c>
      <c r="CD197" s="89" t="s">
        <v>559</v>
      </c>
      <c r="CE197" s="56"/>
      <c r="CF197" s="56"/>
      <c r="CG197" s="56"/>
      <c r="CH197" s="56"/>
      <c r="CI197" s="56"/>
      <c r="CJ197" s="92" t="s">
        <v>1592</v>
      </c>
      <c r="CK197" s="56"/>
      <c r="CL197" s="92" t="s">
        <v>1593</v>
      </c>
      <c r="CM197" s="56"/>
      <c r="CN197" s="105" t="s">
        <v>351</v>
      </c>
      <c r="CO197" s="105">
        <v>3</v>
      </c>
      <c r="CP197" s="105">
        <v>2</v>
      </c>
      <c r="CQ197" s="104">
        <v>1</v>
      </c>
      <c r="CR197" s="57">
        <f t="shared" si="31"/>
        <v>3</v>
      </c>
      <c r="CS197" s="56">
        <f t="shared" ref="CS197:CS260" si="42">ROUND(CR197,0)</f>
        <v>3</v>
      </c>
      <c r="CT197" s="56">
        <v>5</v>
      </c>
      <c r="CU197" s="56">
        <v>2</v>
      </c>
      <c r="CV197" s="79">
        <f t="shared" si="37"/>
        <v>3.5</v>
      </c>
      <c r="CW197" s="56">
        <f t="shared" si="38"/>
        <v>4</v>
      </c>
      <c r="CX197" s="87" t="s">
        <v>1404</v>
      </c>
      <c r="CY197" s="140" t="s">
        <v>271</v>
      </c>
      <c r="CZ197" s="78"/>
      <c r="DA197" s="78" t="e">
        <v>#N/A</v>
      </c>
      <c r="DB197" s="78" t="e">
        <v>#N/A</v>
      </c>
      <c r="DC197" s="56" t="e">
        <v>#N/A</v>
      </c>
      <c r="DD197" s="78" t="s">
        <v>1548</v>
      </c>
      <c r="DE197" s="78" t="s">
        <v>270</v>
      </c>
      <c r="DF197" s="78" t="s">
        <v>276</v>
      </c>
      <c r="DG197" s="78" t="s">
        <v>276</v>
      </c>
      <c r="DH197" s="78" t="s">
        <v>276</v>
      </c>
      <c r="DI197" s="78" t="s">
        <v>276</v>
      </c>
      <c r="DJ197" s="78" t="s">
        <v>276</v>
      </c>
      <c r="DK197" s="78" t="s">
        <v>276</v>
      </c>
      <c r="DL197" s="78" t="s">
        <v>276</v>
      </c>
      <c r="DM197" s="78" t="s">
        <v>270</v>
      </c>
      <c r="DN197" s="78" t="s">
        <v>276</v>
      </c>
      <c r="DO197" s="78" t="s">
        <v>270</v>
      </c>
      <c r="DP197" s="78" t="s">
        <v>276</v>
      </c>
      <c r="DQ197" s="78" t="s">
        <v>276</v>
      </c>
      <c r="DR197" s="56" t="s">
        <v>268</v>
      </c>
      <c r="DS197" s="56" t="s">
        <v>268</v>
      </c>
      <c r="DT197" s="56" t="s">
        <v>268</v>
      </c>
      <c r="DU197" s="44" t="s">
        <v>636</v>
      </c>
      <c r="DV197" s="44" t="s">
        <v>377</v>
      </c>
      <c r="DW197" s="44" t="s">
        <v>278</v>
      </c>
      <c r="DX197" s="77" t="s">
        <v>278</v>
      </c>
      <c r="DY197" s="103" t="s">
        <v>488</v>
      </c>
      <c r="DZ197" s="86" t="s">
        <v>1600</v>
      </c>
      <c r="EA197" s="44" t="s">
        <v>315</v>
      </c>
      <c r="EB197" s="73" t="s">
        <v>1601</v>
      </c>
      <c r="EC197" s="102" t="s">
        <v>1602</v>
      </c>
      <c r="ED197" s="320" t="s">
        <v>1603</v>
      </c>
      <c r="EE197" s="71"/>
      <c r="EF197" s="307" t="s">
        <v>1</v>
      </c>
      <c r="EG197" s="307" t="s">
        <v>1</v>
      </c>
      <c r="EH197" s="99" t="s">
        <v>410</v>
      </c>
      <c r="EI197" s="70"/>
      <c r="EJ197" s="307" t="s">
        <v>1</v>
      </c>
      <c r="EK197" s="70"/>
      <c r="EL197" s="307" t="s">
        <v>1</v>
      </c>
      <c r="EM197" s="70"/>
      <c r="EN197" s="69"/>
      <c r="EO197" s="69"/>
      <c r="EP197" s="69"/>
      <c r="EQ197" s="69"/>
      <c r="ER197" s="69"/>
      <c r="ES197" s="69"/>
      <c r="ET197" s="69"/>
      <c r="EU197" s="69"/>
      <c r="EV197" s="307" t="s">
        <v>1</v>
      </c>
      <c r="EW197" s="68"/>
    </row>
    <row r="198" spans="1:153" s="44" customFormat="1" x14ac:dyDescent="0.35">
      <c r="A198" s="44" t="s">
        <v>374</v>
      </c>
      <c r="B198" s="42" t="s">
        <v>1604</v>
      </c>
      <c r="C198" s="44" t="s">
        <v>1605</v>
      </c>
      <c r="D198" s="44" t="s">
        <v>294</v>
      </c>
      <c r="E198" s="44" t="s">
        <v>1606</v>
      </c>
      <c r="F198" s="44" t="s">
        <v>1607</v>
      </c>
      <c r="G198" s="44">
        <v>-37.793028</v>
      </c>
      <c r="H198" s="44">
        <v>145.234556</v>
      </c>
      <c r="I198" s="44" t="s">
        <v>278</v>
      </c>
      <c r="J198" s="44" t="s">
        <v>278</v>
      </c>
      <c r="K198" s="44" t="s">
        <v>297</v>
      </c>
      <c r="L198" s="44" t="s">
        <v>265</v>
      </c>
      <c r="M198" s="44" t="s">
        <v>284</v>
      </c>
      <c r="N198" s="78" t="s">
        <v>285</v>
      </c>
      <c r="O198" s="78">
        <v>43979</v>
      </c>
      <c r="P198" s="78" t="s">
        <v>298</v>
      </c>
      <c r="Q198" s="78" t="s">
        <v>270</v>
      </c>
      <c r="R198" s="78"/>
      <c r="S198" s="96"/>
      <c r="T198" s="96" t="s">
        <v>382</v>
      </c>
      <c r="U198" s="78"/>
      <c r="V198" s="96" t="s">
        <v>1608</v>
      </c>
      <c r="W198" s="96"/>
      <c r="X198" s="96" t="s">
        <v>1609</v>
      </c>
      <c r="Y198" s="78"/>
      <c r="Z198" s="56">
        <f t="shared" si="36"/>
        <v>5</v>
      </c>
      <c r="AA198" s="94">
        <v>7</v>
      </c>
      <c r="AB198" s="94" t="s">
        <v>1610</v>
      </c>
      <c r="AC198" s="56">
        <v>3</v>
      </c>
      <c r="AD198" s="56"/>
      <c r="AE198" s="56" t="s">
        <v>1611</v>
      </c>
      <c r="AF198" s="56"/>
      <c r="AG198" s="56">
        <v>5</v>
      </c>
      <c r="AH198" s="56" t="s">
        <v>1612</v>
      </c>
      <c r="AI198">
        <v>4</v>
      </c>
      <c r="AJ198">
        <v>4</v>
      </c>
      <c r="AK198">
        <v>4</v>
      </c>
      <c r="AL198">
        <v>2</v>
      </c>
      <c r="AM198">
        <f t="shared" si="41"/>
        <v>4</v>
      </c>
      <c r="AN198" s="57" cm="1">
        <f t="array" ref="AN198">IF(OR(AJ198="0",AM198="0"),"",INDEX('[3]Oil Matrix'!$D$6:$H$10,'Master All_TRR_TS'!AM198,'Master All_TRR_TS'!AJ198))</f>
        <v>4</v>
      </c>
      <c r="AO198">
        <f t="shared" si="39"/>
        <v>4</v>
      </c>
      <c r="AP198"/>
      <c r="AQ198" s="56" t="s">
        <v>497</v>
      </c>
      <c r="AR198" s="56">
        <f>MAX(Risk_Assessment6[[#This Row],[2) Oil Leak Condition]:[3b) Oil/water separator and shut off valve]])</f>
        <v>4</v>
      </c>
      <c r="AS198" s="44" t="s">
        <v>304</v>
      </c>
      <c r="AT198" s="44" t="s">
        <v>305</v>
      </c>
      <c r="AU198" s="44" t="s">
        <v>270</v>
      </c>
      <c r="AV198" s="44" t="s">
        <v>269</v>
      </c>
      <c r="AW198" s="44" t="s">
        <v>306</v>
      </c>
      <c r="AX198" s="82" t="s">
        <v>269</v>
      </c>
      <c r="AY198" s="44" t="s">
        <v>269</v>
      </c>
      <c r="AZ198" s="81" t="s">
        <v>269</v>
      </c>
      <c r="BA198" s="44" t="s">
        <v>269</v>
      </c>
      <c r="BE198" s="81"/>
      <c r="BF198" s="81" t="s">
        <v>276</v>
      </c>
      <c r="BM198" s="56" cm="1">
        <f t="array" ref="BM198">MAX(IF(ISBLANK(AS198:BL198),"",VLOOKUP(AS198:BL198,'[3]Impact Factor'!B:D,2,FALSE)))</f>
        <v>4</v>
      </c>
      <c r="BN198" s="56" cm="1">
        <f t="array" ref="BN198">MAX(IF(ISBLANK(AS198:BL198),"",VLOOKUP(AS198:BL198,'[3]Impact Factor'!B:D,3,FALSE)))</f>
        <v>4</v>
      </c>
      <c r="BO198" s="56">
        <v>5</v>
      </c>
      <c r="BP198" s="56" t="s">
        <v>276</v>
      </c>
      <c r="BQ198" s="56">
        <v>4</v>
      </c>
      <c r="BR198" s="56" t="s">
        <v>276</v>
      </c>
      <c r="BS198" s="88">
        <v>2</v>
      </c>
      <c r="BT198" s="56" cm="1">
        <f t="array" ref="BT198">IF(SUM(BM198:BS198)=0,"N/A",_xlfn.IFS(AND((SUM(BM198:BN198)&gt;0),(SUM(BO198:BS198)&gt;0)),ROUND((($BM$3*MAX(BM198:BN198))+($BO$3*MAX(BO198:BS198))),0),AND(OR(BM198:BN198=0,ISERROR(BM198:BN198)),(SUM(BO198:BS198)&gt;0)), MAX(BO198:BS198),AND((SUM(BO198:BS198)=0),(SUM(BM198:BN198)&gt;0)),MAX(BM198:BN198)))</f>
        <v>4</v>
      </c>
      <c r="BU198" s="56" t="str" cm="1">
        <f t="array" ref="BU198">IF(OR(AR198="N/A", BT198="N/A"), "", INDEX([3]Methodology!$D$3:$H$7,'Master All_TRR_TS'!AR148,'Master All_TRR_TS'!BT148))</f>
        <v>B</v>
      </c>
      <c r="BV198" s="56" t="s">
        <v>271</v>
      </c>
      <c r="BW198" s="56" t="str">
        <f t="shared" si="40"/>
        <v>Yes</v>
      </c>
      <c r="BX198" s="56" t="s">
        <v>1613</v>
      </c>
      <c r="BY198" s="56" t="s">
        <v>1614</v>
      </c>
      <c r="BZ198" s="56" t="e">
        <f>IF(COUNT(AR198,BT198)=2,(IF(AND(AR198&gt;=3,#REF!&gt;=3),"Y","")),"")</f>
        <v>#REF!</v>
      </c>
      <c r="CA198" s="56" t="s">
        <v>1615</v>
      </c>
      <c r="CB198" s="56" t="str">
        <f>IF(Risk_Assessment6[[#This Row],[Stockpiles]]="Spoil / Waste", "Y", "")</f>
        <v/>
      </c>
      <c r="CC198" s="56" t="s">
        <v>270</v>
      </c>
      <c r="CD198" s="89" t="s">
        <v>1616</v>
      </c>
      <c r="CE198" s="56" t="s">
        <v>270</v>
      </c>
      <c r="CF198" s="56" t="s">
        <v>456</v>
      </c>
      <c r="CG198" s="56"/>
      <c r="CH198" s="56"/>
      <c r="CI198" s="56"/>
      <c r="CJ198" s="56" t="s">
        <v>382</v>
      </c>
      <c r="CK198" s="56"/>
      <c r="CL198" s="56" t="s">
        <v>1609</v>
      </c>
      <c r="CM198" s="56" t="s">
        <v>1608</v>
      </c>
      <c r="CN198" s="105" t="s">
        <v>351</v>
      </c>
      <c r="CO198" s="105">
        <v>4</v>
      </c>
      <c r="CP198" s="105">
        <v>3</v>
      </c>
      <c r="CQ198" s="104">
        <v>5</v>
      </c>
      <c r="CR198" s="57">
        <f t="shared" ref="CR198:CR261" si="43">IF(CO198&gt;2.9,MAX(CO198,CP198),CO198)</f>
        <v>4</v>
      </c>
      <c r="CS198" s="56">
        <f t="shared" si="42"/>
        <v>4</v>
      </c>
      <c r="CT198" s="56">
        <v>4</v>
      </c>
      <c r="CU198" s="56">
        <v>4</v>
      </c>
      <c r="CV198" s="79">
        <f t="shared" si="37"/>
        <v>4</v>
      </c>
      <c r="CW198" s="56">
        <f t="shared" si="38"/>
        <v>4</v>
      </c>
      <c r="CX198" s="87" t="s">
        <v>1404</v>
      </c>
      <c r="CY198" s="140" t="s">
        <v>271</v>
      </c>
      <c r="CZ198" s="78" t="s">
        <v>1617</v>
      </c>
      <c r="DA198" s="78" t="e">
        <v>#N/A</v>
      </c>
      <c r="DB198" s="78" t="e">
        <v>#N/A</v>
      </c>
      <c r="DC198" s="56" t="e">
        <v>#N/A</v>
      </c>
      <c r="DD198" s="78" t="s">
        <v>1548</v>
      </c>
      <c r="DE198" s="78" t="s">
        <v>276</v>
      </c>
      <c r="DF198" s="78" t="s">
        <v>276</v>
      </c>
      <c r="DG198" s="78" t="s">
        <v>276</v>
      </c>
      <c r="DH198" s="78" t="s">
        <v>276</v>
      </c>
      <c r="DI198" s="78" t="s">
        <v>276</v>
      </c>
      <c r="DJ198" s="78" t="s">
        <v>276</v>
      </c>
      <c r="DK198" s="78" t="s">
        <v>276</v>
      </c>
      <c r="DL198" s="78" t="s">
        <v>276</v>
      </c>
      <c r="DM198" s="78" t="s">
        <v>270</v>
      </c>
      <c r="DN198" s="78" t="s">
        <v>276</v>
      </c>
      <c r="DO198" s="78" t="s">
        <v>270</v>
      </c>
      <c r="DP198" s="78" t="s">
        <v>276</v>
      </c>
      <c r="DQ198" s="78" t="s">
        <v>276</v>
      </c>
      <c r="DR198" s="56" t="s">
        <v>268</v>
      </c>
      <c r="DS198" s="56" t="s">
        <v>268</v>
      </c>
      <c r="DT198" s="56" t="s">
        <v>268</v>
      </c>
      <c r="DU198" s="44" t="s">
        <v>636</v>
      </c>
      <c r="DV198" s="44" t="s">
        <v>377</v>
      </c>
      <c r="DW198" s="44" t="s">
        <v>278</v>
      </c>
      <c r="DX198" s="77" t="s">
        <v>278</v>
      </c>
      <c r="DZ198" s="141"/>
      <c r="EB198" s="85"/>
      <c r="EC198" s="72"/>
      <c r="ED198" s="317"/>
      <c r="EE198" s="71"/>
      <c r="EF198" s="70"/>
      <c r="EG198" s="70"/>
      <c r="EH198" s="70"/>
      <c r="EI198" s="70"/>
      <c r="EJ198" s="70"/>
      <c r="EK198" s="70"/>
      <c r="EL198" s="70"/>
      <c r="EM198" s="70"/>
      <c r="EN198" s="69"/>
      <c r="EO198" s="69"/>
      <c r="EP198" s="69"/>
      <c r="EQ198" s="69"/>
      <c r="ER198" s="69"/>
      <c r="ES198" s="69"/>
      <c r="ET198" s="69"/>
      <c r="EU198" s="69"/>
      <c r="EV198" s="307" t="s">
        <v>1</v>
      </c>
      <c r="EW198" s="68"/>
    </row>
    <row r="199" spans="1:153" s="44" customFormat="1" ht="81" customHeight="1" x14ac:dyDescent="0.35">
      <c r="A199" s="44" t="s">
        <v>291</v>
      </c>
      <c r="B199" s="44" t="s">
        <v>1618</v>
      </c>
      <c r="C199" s="44" t="s">
        <v>1619</v>
      </c>
      <c r="D199" s="44" t="s">
        <v>294</v>
      </c>
      <c r="E199" s="44" t="s">
        <v>1620</v>
      </c>
      <c r="F199" s="44" t="s">
        <v>1621</v>
      </c>
      <c r="G199" s="44">
        <v>-37.828446999999997</v>
      </c>
      <c r="H199" s="44">
        <v>144.996949</v>
      </c>
      <c r="I199" s="44" t="s">
        <v>278</v>
      </c>
      <c r="J199" s="119" t="s">
        <v>1622</v>
      </c>
      <c r="K199" s="44" t="s">
        <v>297</v>
      </c>
      <c r="L199" s="44" t="s">
        <v>265</v>
      </c>
      <c r="M199" s="147">
        <v>43999</v>
      </c>
      <c r="N199" s="78" t="s">
        <v>285</v>
      </c>
      <c r="O199" s="78">
        <v>43999</v>
      </c>
      <c r="P199" s="40" t="s">
        <v>298</v>
      </c>
      <c r="Q199" s="78" t="s">
        <v>270</v>
      </c>
      <c r="R199" s="95" t="s">
        <v>526</v>
      </c>
      <c r="S199" s="114" t="s">
        <v>526</v>
      </c>
      <c r="T199" t="s">
        <v>299</v>
      </c>
      <c r="U199"/>
      <c r="V199" t="s">
        <v>1623</v>
      </c>
      <c r="W199" t="s">
        <v>1624</v>
      </c>
      <c r="X199" t="s">
        <v>1625</v>
      </c>
      <c r="Y199" s="146">
        <v>44927</v>
      </c>
      <c r="Z199" s="56">
        <f t="shared" si="36"/>
        <v>5</v>
      </c>
      <c r="AA199" s="94">
        <v>3</v>
      </c>
      <c r="AB199" s="94" t="s">
        <v>1626</v>
      </c>
      <c r="AC199" s="56">
        <v>5</v>
      </c>
      <c r="AD199" s="56">
        <v>3</v>
      </c>
      <c r="AE199" s="92" t="s">
        <v>1627</v>
      </c>
      <c r="AF199" s="110" t="s">
        <v>555</v>
      </c>
      <c r="AG199" s="56">
        <v>5</v>
      </c>
      <c r="AH199" s="145" t="s">
        <v>1628</v>
      </c>
      <c r="AI199" s="111">
        <v>7</v>
      </c>
      <c r="AJ199" s="111">
        <v>3</v>
      </c>
      <c r="AK199">
        <v>1</v>
      </c>
      <c r="AL199">
        <v>1</v>
      </c>
      <c r="AM199">
        <f t="shared" si="41"/>
        <v>1</v>
      </c>
      <c r="AN199" s="57" cm="1">
        <f t="array" ref="AN199">IF(OR(AJ199="0",AM199="0"),"",INDEX('[3]Oil Matrix'!$D$6:$H$10,'Master All_TRR_TS'!AM199,'Master All_TRR_TS'!AJ199))</f>
        <v>2</v>
      </c>
      <c r="AO199">
        <v>4</v>
      </c>
      <c r="AP199"/>
      <c r="AQ199" s="145" t="s">
        <v>1629</v>
      </c>
      <c r="AR199" s="56">
        <f>MAX(Risk_Assessment6[[#This Row],[2) Oil Leak Condition]:[3b) Oil/water separator and shut off valve]])</f>
        <v>3</v>
      </c>
      <c r="AS199" s="44" t="s">
        <v>304</v>
      </c>
      <c r="AT199" s="44" t="s">
        <v>305</v>
      </c>
      <c r="AU199" s="44" t="s">
        <v>270</v>
      </c>
      <c r="AV199" s="119" t="s">
        <v>771</v>
      </c>
      <c r="AW199" s="44" t="s">
        <v>306</v>
      </c>
      <c r="AX199" s="82" t="s">
        <v>558</v>
      </c>
      <c r="AY199" s="44" t="s">
        <v>307</v>
      </c>
      <c r="AZ199" s="119" t="s">
        <v>1630</v>
      </c>
      <c r="BA199" s="44" t="s">
        <v>309</v>
      </c>
      <c r="BC199" s="44" t="s">
        <v>309</v>
      </c>
      <c r="BD199" s="44" t="s">
        <v>533</v>
      </c>
      <c r="BE199" s="81" t="s">
        <v>171</v>
      </c>
      <c r="BF199" s="81" t="s">
        <v>276</v>
      </c>
      <c r="BG199" s="44" t="s">
        <v>269</v>
      </c>
      <c r="BH199" s="44" t="s">
        <v>269</v>
      </c>
      <c r="BI199" s="119" t="s">
        <v>175</v>
      </c>
      <c r="BM199" s="92">
        <v>3</v>
      </c>
      <c r="BN199" s="56" cm="1">
        <f t="array" ref="BN199">MAX(IF(ISBLANK(AS199:BL199),"",VLOOKUP(AS199:BL199,'[3]Impact Factor'!B:D,3,FALSE)))</f>
        <v>5</v>
      </c>
      <c r="BO199" s="56">
        <v>5</v>
      </c>
      <c r="BP199" s="56" t="s">
        <v>276</v>
      </c>
      <c r="BQ199" s="92">
        <v>3</v>
      </c>
      <c r="BR199" s="92" t="s">
        <v>270</v>
      </c>
      <c r="BS199" s="92">
        <v>2</v>
      </c>
      <c r="BT199" s="56" cm="1">
        <f t="array" ref="BT199">IF(SUM(BM199:BS199)=0,"N/A",_xlfn.IFS(AND((SUM(BM199:BN199)&gt;0),(SUM(BO199:BS199)&gt;0)),ROUND((($BM$3*MAX(BM199:BN199))+($BO$3*MAX(BO199:BS199))),0),AND(OR(BM199:BN199=0,ISERROR(BM199:BN199)),(SUM(BO199:BS199)&gt;0)), MAX(BO199:BS199),AND((SUM(BO199:BS199)=0),(SUM(BM199:BN199)&gt;0)),MAX(BM199:BN199)))</f>
        <v>5</v>
      </c>
      <c r="BU199" s="56" t="str" cm="1">
        <f t="array" ref="BU199">IF(OR(AR199="N/A", BT199="N/A"), "", INDEX([3]Methodology!$D$3:$H$7,'Master All_TRR_TS'!AR172,'Master All_TRR_TS'!BT172))</f>
        <v>C</v>
      </c>
      <c r="BV199" s="56" t="s">
        <v>404</v>
      </c>
      <c r="BW199" s="56" t="str">
        <f t="shared" si="40"/>
        <v>Yes</v>
      </c>
      <c r="BX199" s="56" t="s">
        <v>1631</v>
      </c>
      <c r="BY199" s="56" t="s">
        <v>1632</v>
      </c>
      <c r="BZ199" s="56" t="s">
        <v>315</v>
      </c>
      <c r="CA199" s="56" t="s">
        <v>1633</v>
      </c>
      <c r="CB199" s="90" t="s">
        <v>535</v>
      </c>
      <c r="CC199" s="56" t="str">
        <f>IF(Risk_Assessment6[[#This Row],[Off-site Drainage Discharge (Y/N)]]="Yes", "Y", "")</f>
        <v/>
      </c>
      <c r="CD199" s="89" t="s">
        <v>1634</v>
      </c>
      <c r="CE199" s="56"/>
      <c r="CF199" s="56"/>
      <c r="CG199" s="56"/>
      <c r="CH199" s="56"/>
      <c r="CI199" s="56"/>
      <c r="CJ199" s="56" t="s">
        <v>299</v>
      </c>
      <c r="CK199" s="56" t="s">
        <v>537</v>
      </c>
      <c r="CL199" s="56" t="s">
        <v>1625</v>
      </c>
      <c r="CM199" s="56" t="s">
        <v>1635</v>
      </c>
      <c r="CN199" s="105" t="s">
        <v>276</v>
      </c>
      <c r="CO199" s="58">
        <v>1</v>
      </c>
      <c r="CP199" s="58">
        <v>1</v>
      </c>
      <c r="CQ199" s="58">
        <v>1</v>
      </c>
      <c r="CR199" s="57">
        <f t="shared" si="43"/>
        <v>1</v>
      </c>
      <c r="CS199" s="56">
        <f t="shared" si="42"/>
        <v>1</v>
      </c>
      <c r="CT199" s="56">
        <v>3</v>
      </c>
      <c r="CU199" s="56">
        <v>4</v>
      </c>
      <c r="CV199" s="79">
        <f t="shared" si="37"/>
        <v>3.5</v>
      </c>
      <c r="CW199" s="56">
        <f t="shared" si="38"/>
        <v>4</v>
      </c>
      <c r="CX199" s="78" t="s">
        <v>631</v>
      </c>
      <c r="CY199" s="56" t="s">
        <v>268</v>
      </c>
      <c r="CZ199" s="78" t="s">
        <v>1636</v>
      </c>
      <c r="DA199" s="78" t="s">
        <v>268</v>
      </c>
      <c r="DB199" s="78" t="s">
        <v>276</v>
      </c>
      <c r="DC199" s="56" t="s">
        <v>276</v>
      </c>
      <c r="DD199" s="78" t="s">
        <v>1637</v>
      </c>
      <c r="DE199" s="78" t="s">
        <v>276</v>
      </c>
      <c r="DF199" s="78" t="s">
        <v>276</v>
      </c>
      <c r="DG199" s="78" t="s">
        <v>276</v>
      </c>
      <c r="DH199" s="78" t="s">
        <v>276</v>
      </c>
      <c r="DI199" s="78" t="s">
        <v>276</v>
      </c>
      <c r="DJ199" s="78" t="s">
        <v>276</v>
      </c>
      <c r="DK199" s="78" t="s">
        <v>276</v>
      </c>
      <c r="DL199" s="78" t="s">
        <v>276</v>
      </c>
      <c r="DM199" s="78" t="s">
        <v>276</v>
      </c>
      <c r="DN199" s="78" t="s">
        <v>270</v>
      </c>
      <c r="DO199" s="78" t="s">
        <v>276</v>
      </c>
      <c r="DP199" s="78" t="s">
        <v>276</v>
      </c>
      <c r="DQ199" s="78" t="s">
        <v>276</v>
      </c>
      <c r="DR199" s="56"/>
      <c r="DS199" s="56"/>
      <c r="DT199" s="56"/>
      <c r="DU199" s="44" t="s">
        <v>268</v>
      </c>
      <c r="DV199" s="44" t="s">
        <v>377</v>
      </c>
      <c r="DW199" s="44" t="s">
        <v>278</v>
      </c>
      <c r="DX199" s="77" t="s">
        <v>278</v>
      </c>
      <c r="DY199" s="103" t="s">
        <v>488</v>
      </c>
      <c r="DZ199" s="86" t="s">
        <v>1638</v>
      </c>
      <c r="EA199" s="44" t="s">
        <v>315</v>
      </c>
      <c r="EB199" s="73" t="s">
        <v>1601</v>
      </c>
      <c r="EC199" s="109" t="s">
        <v>1639</v>
      </c>
      <c r="ED199" s="320" t="s">
        <v>1640</v>
      </c>
      <c r="EE199" s="71"/>
      <c r="EF199" s="307" t="s">
        <v>1</v>
      </c>
      <c r="EG199" s="307" t="s">
        <v>1</v>
      </c>
      <c r="EH199" s="99" t="s">
        <v>410</v>
      </c>
      <c r="EI199" s="70"/>
      <c r="EJ199" s="70"/>
      <c r="EK199" s="70"/>
      <c r="EL199" s="70"/>
      <c r="EM199" s="70"/>
      <c r="EN199" s="69"/>
      <c r="EO199" s="69"/>
      <c r="EP199" s="69"/>
      <c r="EQ199" s="69"/>
      <c r="ER199" s="69"/>
      <c r="ES199" s="113"/>
      <c r="ET199" s="69"/>
      <c r="EU199" s="69"/>
      <c r="EV199" s="307" t="s">
        <v>1</v>
      </c>
      <c r="EW199" s="68"/>
    </row>
    <row r="200" spans="1:153" s="44" customFormat="1" ht="17.5" customHeight="1" x14ac:dyDescent="0.35">
      <c r="A200" s="44" t="s">
        <v>257</v>
      </c>
      <c r="B200" s="43" t="s">
        <v>1641</v>
      </c>
      <c r="C200" s="44" t="s">
        <v>1642</v>
      </c>
      <c r="E200" s="44" t="s">
        <v>1643</v>
      </c>
      <c r="F200" s="44" t="s">
        <v>1621</v>
      </c>
      <c r="G200" s="44">
        <v>-37.822823</v>
      </c>
      <c r="H200" s="44">
        <v>145.21355800000001</v>
      </c>
      <c r="I200" s="44" t="s">
        <v>624</v>
      </c>
      <c r="J200" s="44" t="s">
        <v>624</v>
      </c>
      <c r="K200" s="44" t="s">
        <v>297</v>
      </c>
      <c r="L200" s="44" t="s">
        <v>265</v>
      </c>
      <c r="M200" s="78">
        <v>44377</v>
      </c>
      <c r="N200" s="78" t="s">
        <v>285</v>
      </c>
      <c r="O200" s="78">
        <v>44377</v>
      </c>
      <c r="P200" s="78" t="s">
        <v>1644</v>
      </c>
      <c r="Q200" s="78" t="s">
        <v>270</v>
      </c>
      <c r="R200" s="78"/>
      <c r="S200" s="96"/>
      <c r="T200" s="96" t="s">
        <v>299</v>
      </c>
      <c r="U200" s="78"/>
      <c r="V200" s="96"/>
      <c r="W200" s="96" t="s">
        <v>1645</v>
      </c>
      <c r="X200" s="96"/>
      <c r="Y200" s="78"/>
      <c r="Z200" s="56">
        <f t="shared" si="36"/>
        <v>5</v>
      </c>
      <c r="AA200" s="94"/>
      <c r="AB200" s="94" t="s">
        <v>1646</v>
      </c>
      <c r="AC200" s="56">
        <v>4</v>
      </c>
      <c r="AD200" s="56"/>
      <c r="AE200" s="56"/>
      <c r="AF200" s="56"/>
      <c r="AG200" s="56">
        <v>4</v>
      </c>
      <c r="AH200" s="56"/>
      <c r="AI200">
        <v>4</v>
      </c>
      <c r="AJ200">
        <v>1</v>
      </c>
      <c r="AK200">
        <v>4</v>
      </c>
      <c r="AL200">
        <v>5</v>
      </c>
      <c r="AM200">
        <f t="shared" si="41"/>
        <v>5</v>
      </c>
      <c r="AN200" s="57" cm="1">
        <f t="array" ref="AN200">IF(OR(AJ200="0",AM200="0"),"",INDEX('[3]Oil Matrix'!$D$6:$H$10,'Master All_TRR_TS'!AM200,'Master All_TRR_TS'!AJ200))</f>
        <v>3</v>
      </c>
      <c r="AO200">
        <f t="shared" ref="AO200:AO231" si="44">CS200</f>
        <v>1</v>
      </c>
      <c r="AP200"/>
      <c r="AQ200" s="56"/>
      <c r="AR200" s="56">
        <f>MAX(Risk_Assessment6[[#This Row],[2) Oil Leak Condition]:[3b) Oil/water separator and shut off valve]])</f>
        <v>5</v>
      </c>
      <c r="AS200" s="44" t="s">
        <v>304</v>
      </c>
      <c r="AT200" s="44" t="s">
        <v>336</v>
      </c>
      <c r="AU200" s="44" t="s">
        <v>269</v>
      </c>
      <c r="AV200" s="44" t="s">
        <v>444</v>
      </c>
      <c r="AW200" s="44" t="s">
        <v>466</v>
      </c>
      <c r="AX200" s="82" t="s">
        <v>288</v>
      </c>
      <c r="AY200" s="44" t="s">
        <v>307</v>
      </c>
      <c r="AZ200" s="81" t="s">
        <v>308</v>
      </c>
      <c r="BA200" s="44" t="s">
        <v>269</v>
      </c>
      <c r="BE200" s="81"/>
      <c r="BF200" s="81" t="s">
        <v>276</v>
      </c>
      <c r="BM200" s="56" cm="1">
        <f t="array" ref="BM200">MAX(IF(ISBLANK(AS200:BL200),"",VLOOKUP(AS200:BL200,'[3]Impact Factor'!B:D,2,FALSE)))</f>
        <v>4</v>
      </c>
      <c r="BN200" s="56" cm="1">
        <f t="array" ref="BN200">MAX(IF(ISBLANK(AS200:BL200),"",VLOOKUP(AS200:BL200,'[3]Impact Factor'!B:D,3,FALSE)))</f>
        <v>4</v>
      </c>
      <c r="BO200" s="56">
        <v>5</v>
      </c>
      <c r="BP200" s="56" t="s">
        <v>276</v>
      </c>
      <c r="BQ200" s="92">
        <v>3</v>
      </c>
      <c r="BR200" s="56" t="s">
        <v>276</v>
      </c>
      <c r="BS200" s="56">
        <v>2</v>
      </c>
      <c r="BT200" s="56" cm="1">
        <f t="array" ref="BT200">IF(SUM(BM200:BS200)=0,"N/A",_xlfn.IFS(AND((SUM(BM200:BN200)&gt;0),(SUM(BO200:BS200)&gt;0)),ROUND((($BM$3*MAX(BM200:BN200))+($BO$3*MAX(BO200:BS200))),0),AND(OR(BM200:BN200=0,ISERROR(BM200:BN200)),(SUM(BO200:BS200)&gt;0)), MAX(BO200:BS200),AND((SUM(BO200:BS200)=0),(SUM(BM200:BN200)&gt;0)),MAX(BM200:BN200)))</f>
        <v>4</v>
      </c>
      <c r="BU200" s="56" t="str" cm="1">
        <f t="array" ref="BU200">IF(OR(AR200="N/A", BT200="N/A"), "", INDEX([3]Methodology!$D$3:$H$7,'Master All_TRR_TS'!AR158,'Master All_TRR_TS'!BT158))</f>
        <v>C</v>
      </c>
      <c r="BV200" s="56" t="s">
        <v>1002</v>
      </c>
      <c r="BW200" s="56" t="str">
        <f t="shared" si="40"/>
        <v>Yes</v>
      </c>
      <c r="BX200" s="56" t="s">
        <v>1647</v>
      </c>
      <c r="BY200" s="141" t="s">
        <v>1648</v>
      </c>
      <c r="BZ200" s="91" t="s">
        <v>774</v>
      </c>
      <c r="CA200" s="91" t="s">
        <v>1217</v>
      </c>
      <c r="CB200" s="144" t="str">
        <f>IF(Risk_Assessment6[[#This Row],[Stockpiles]]="Spoil / Waste", "Y", "")</f>
        <v>Y</v>
      </c>
      <c r="CC200" s="56" t="str">
        <f>IF(Risk_Assessment6[[#This Row],[Off-site Drainage Discharge (Y/N)]]="Yes", "Y", "")</f>
        <v/>
      </c>
      <c r="CD200" s="89" t="s">
        <v>1649</v>
      </c>
      <c r="CE200" s="56"/>
      <c r="CF200" s="56"/>
      <c r="CG200" s="56"/>
      <c r="CH200" s="56"/>
      <c r="CI200" s="56"/>
      <c r="CJ200" s="56" t="s">
        <v>299</v>
      </c>
      <c r="CK200" s="143" t="s">
        <v>1645</v>
      </c>
      <c r="CL200" s="56"/>
      <c r="CM200" s="56"/>
      <c r="CN200" s="58">
        <v>1</v>
      </c>
      <c r="CO200" s="58">
        <v>1</v>
      </c>
      <c r="CP200" s="58">
        <v>1</v>
      </c>
      <c r="CQ200" s="58">
        <v>1</v>
      </c>
      <c r="CR200" s="57">
        <f t="shared" si="43"/>
        <v>1</v>
      </c>
      <c r="CS200" s="56">
        <f t="shared" si="42"/>
        <v>1</v>
      </c>
      <c r="CT200" s="56" t="e">
        <v>#N/A</v>
      </c>
      <c r="CU200" s="56" t="e">
        <v>#N/A</v>
      </c>
      <c r="CV200" s="79" t="e">
        <f t="shared" si="37"/>
        <v>#N/A</v>
      </c>
      <c r="CW200" s="56" t="e">
        <f t="shared" si="38"/>
        <v>#N/A</v>
      </c>
      <c r="CX200" s="78" t="e">
        <v>#N/A</v>
      </c>
      <c r="CY200" s="140" t="s">
        <v>352</v>
      </c>
      <c r="CZ200" s="78"/>
      <c r="DA200" s="78" t="e">
        <v>#N/A</v>
      </c>
      <c r="DB200" s="78" t="e">
        <v>#N/A</v>
      </c>
      <c r="DC200" s="56" t="e">
        <v>#N/A</v>
      </c>
      <c r="DD200" s="78" t="e">
        <v>#N/A</v>
      </c>
      <c r="DE200" s="78" t="e">
        <v>#N/A</v>
      </c>
      <c r="DF200" s="78" t="e">
        <v>#N/A</v>
      </c>
      <c r="DG200" s="78" t="e">
        <v>#N/A</v>
      </c>
      <c r="DH200" s="78" t="e">
        <v>#N/A</v>
      </c>
      <c r="DI200" s="78" t="e">
        <v>#N/A</v>
      </c>
      <c r="DJ200" s="78" t="e">
        <v>#N/A</v>
      </c>
      <c r="DK200" s="78" t="e">
        <v>#N/A</v>
      </c>
      <c r="DL200" s="78" t="e">
        <v>#N/A</v>
      </c>
      <c r="DM200" s="78" t="e">
        <v>#N/A</v>
      </c>
      <c r="DN200" s="78" t="e">
        <v>#N/A</v>
      </c>
      <c r="DO200" s="78" t="e">
        <v>#N/A</v>
      </c>
      <c r="DP200" s="78" t="e">
        <v>#N/A</v>
      </c>
      <c r="DQ200" s="78" t="e">
        <v>#N/A</v>
      </c>
      <c r="DR200" s="56"/>
      <c r="DS200" s="56"/>
      <c r="DT200" s="56"/>
      <c r="DU200" s="44" t="s">
        <v>636</v>
      </c>
      <c r="DV200" s="44" t="s">
        <v>377</v>
      </c>
      <c r="DW200" s="44" t="s">
        <v>278</v>
      </c>
      <c r="DX200" s="77" t="s">
        <v>278</v>
      </c>
      <c r="DZ200" s="141"/>
      <c r="EB200" s="85"/>
      <c r="EC200" s="72"/>
      <c r="ED200" s="317"/>
      <c r="EE200" s="71"/>
      <c r="EF200" s="70"/>
      <c r="EG200" s="70"/>
      <c r="EH200" s="70"/>
      <c r="EI200" s="70"/>
      <c r="EJ200" s="70"/>
      <c r="EK200" s="70"/>
      <c r="EL200" s="70"/>
      <c r="EM200" s="70"/>
      <c r="EN200" s="69"/>
      <c r="EO200" s="69"/>
      <c r="EP200" s="69"/>
      <c r="EQ200" s="69"/>
      <c r="ER200" s="69"/>
      <c r="ES200" s="69"/>
      <c r="ET200" s="69"/>
      <c r="EU200" s="69"/>
      <c r="EV200" s="307" t="s">
        <v>1</v>
      </c>
      <c r="EW200" s="68"/>
    </row>
    <row r="201" spans="1:153" s="44" customFormat="1" x14ac:dyDescent="0.35">
      <c r="A201" s="44" t="s">
        <v>337</v>
      </c>
      <c r="B201" s="42" t="s">
        <v>1650</v>
      </c>
      <c r="C201" s="42" t="s">
        <v>1651</v>
      </c>
      <c r="D201" s="42"/>
      <c r="E201" s="44" t="s">
        <v>1652</v>
      </c>
      <c r="F201" s="82" t="s">
        <v>1653</v>
      </c>
      <c r="G201" s="44">
        <v>-37.819028000000003</v>
      </c>
      <c r="H201" s="44">
        <v>144.958778</v>
      </c>
      <c r="I201" s="44" t="s">
        <v>278</v>
      </c>
      <c r="J201" s="44" t="s">
        <v>278</v>
      </c>
      <c r="K201" s="44" t="s">
        <v>264</v>
      </c>
      <c r="L201" s="44" t="s">
        <v>265</v>
      </c>
      <c r="M201" s="44" t="s">
        <v>1654</v>
      </c>
      <c r="N201" s="78" t="s">
        <v>285</v>
      </c>
      <c r="O201" s="78">
        <v>44304</v>
      </c>
      <c r="P201" s="78" t="s">
        <v>1655</v>
      </c>
      <c r="Q201" s="78" t="s">
        <v>270</v>
      </c>
      <c r="R201" s="78"/>
      <c r="S201" s="96"/>
      <c r="T201" s="96"/>
      <c r="U201" s="78"/>
      <c r="V201" s="96"/>
      <c r="W201" s="96"/>
      <c r="X201" s="96"/>
      <c r="Y201" s="78"/>
      <c r="Z201" s="56">
        <f t="shared" si="36"/>
        <v>2</v>
      </c>
      <c r="AA201" s="94"/>
      <c r="AB201" s="94"/>
      <c r="AC201" s="56"/>
      <c r="AD201" s="56"/>
      <c r="AE201" s="56"/>
      <c r="AF201" s="56"/>
      <c r="AG201" s="56">
        <v>1</v>
      </c>
      <c r="AH201" s="56"/>
      <c r="AI201">
        <v>0</v>
      </c>
      <c r="AJ201">
        <v>3</v>
      </c>
      <c r="AK201">
        <v>4</v>
      </c>
      <c r="AL201">
        <v>5</v>
      </c>
      <c r="AM201">
        <f t="shared" si="41"/>
        <v>5</v>
      </c>
      <c r="AN201" s="57" cm="1">
        <f t="array" ref="AN201">IF(OR(AJ201="0",AM201="0"),"",INDEX('[3]Oil Matrix'!$D$6:$H$10,'Master All_TRR_TS'!AM201,'Master All_TRR_TS'!AJ201))</f>
        <v>4</v>
      </c>
      <c r="AO201">
        <f t="shared" si="44"/>
        <v>1</v>
      </c>
      <c r="AP201"/>
      <c r="AQ201" s="56"/>
      <c r="AR201" s="56">
        <f>MAX(Risk_Assessment6[[#This Row],[2) Oil Leak Condition]:[3b) Oil/water separator and shut off valve]])</f>
        <v>5</v>
      </c>
      <c r="AS201" s="44" t="s">
        <v>269</v>
      </c>
      <c r="AT201" s="44" t="s">
        <v>269</v>
      </c>
      <c r="AU201" s="44" t="s">
        <v>270</v>
      </c>
      <c r="AV201" s="44" t="s">
        <v>269</v>
      </c>
      <c r="AW201" s="44" t="s">
        <v>269</v>
      </c>
      <c r="AX201" s="44" t="s">
        <v>269</v>
      </c>
      <c r="AY201" s="44" t="s">
        <v>269</v>
      </c>
      <c r="AZ201" s="44" t="s">
        <v>269</v>
      </c>
      <c r="BA201" s="44" t="s">
        <v>269</v>
      </c>
      <c r="BE201" s="81"/>
      <c r="BF201" s="81" t="s">
        <v>276</v>
      </c>
      <c r="BM201" s="56" cm="1">
        <f t="array" ref="BM201">MAX(IF(ISBLANK(AS201:BL201),"",VLOOKUP(AS201:BL201,'[3]Impact Factor'!B:D,2,FALSE)))</f>
        <v>2</v>
      </c>
      <c r="BN201" s="56" cm="1">
        <f t="array" ref="BN201">MAX(IF(ISBLANK(AS201:BL201),"",VLOOKUP(AS201:BL201,'[3]Impact Factor'!B:D,3,FALSE)))</f>
        <v>2</v>
      </c>
      <c r="BO201" s="56"/>
      <c r="BP201" s="56"/>
      <c r="BQ201" s="56"/>
      <c r="BR201" s="56"/>
      <c r="BS201" s="80"/>
      <c r="BT201" s="56" cm="1">
        <f t="array" ref="BT201">IF(SUM(BM201:BS201)=0,"N/A",_xlfn.IFS(AND((SUM(BM201:BN201)&gt;0),(SUM(BO201:BS201)&gt;0)),ROUND((($BM$3*MAX(BM201:BN201))+($BO$3*MAX(BO201:BS201))),0),AND(OR(BM201:BN201=0,ISERROR(BM201:BN201)),(SUM(BO201:BS201)&gt;0)), MAX(BO201:BS201),AND((SUM(BO201:BS201)=0),(SUM(BM201:BN201)&gt;0)),MAX(BM201:BN201)))</f>
        <v>2</v>
      </c>
      <c r="BU201" s="56" t="str" cm="1">
        <f t="array" ref="BU201">IF(OR(AR201="N/A", BT201="N/A"), "", INDEX([3]Methodology!$D$3:$H$7,'Master All_TRR_TS'!AR168,'Master All_TRR_TS'!BT168))</f>
        <v>C</v>
      </c>
      <c r="BV201" s="56" t="s">
        <v>352</v>
      </c>
      <c r="BW201" s="56" t="str">
        <f t="shared" si="40"/>
        <v>No</v>
      </c>
      <c r="BX201" s="56"/>
      <c r="BY201" s="56"/>
      <c r="BZ201" s="56" t="e">
        <f>IF(COUNT(AR201,BT201)=2,(IF(AND(AR201&gt;=3,#REF!&gt;=3),"Y","")),"")</f>
        <v>#REF!</v>
      </c>
      <c r="CA201" s="56"/>
      <c r="CB201" s="56" t="str">
        <f>IF(Risk_Assessment6[[#This Row],[Stockpiles]]="Spoil / Waste", "Y", "")</f>
        <v/>
      </c>
      <c r="CC201" s="56" t="str">
        <f>IF(Risk_Assessment6[[#This Row],[Off-site Drainage Discharge (Y/N)]]="Yes", "Y", "")</f>
        <v/>
      </c>
      <c r="CD201" s="56"/>
      <c r="CE201" s="56"/>
      <c r="CF201" s="56"/>
      <c r="CG201" s="56"/>
      <c r="CH201" s="56"/>
      <c r="CI201" s="56"/>
      <c r="CJ201" s="56"/>
      <c r="CK201" s="56"/>
      <c r="CL201" s="56"/>
      <c r="CM201" s="56"/>
      <c r="CN201" s="58">
        <v>1</v>
      </c>
      <c r="CO201" s="58">
        <v>1</v>
      </c>
      <c r="CP201" s="58">
        <v>1</v>
      </c>
      <c r="CQ201" s="58">
        <v>1</v>
      </c>
      <c r="CR201" s="57">
        <f t="shared" si="43"/>
        <v>1</v>
      </c>
      <c r="CS201" s="56">
        <f t="shared" si="42"/>
        <v>1</v>
      </c>
      <c r="CT201" s="56" t="e">
        <v>#N/A</v>
      </c>
      <c r="CU201" s="56" t="e">
        <v>#N/A</v>
      </c>
      <c r="CV201" s="79" t="e">
        <f>AVERAGE(CT201:CU201)</f>
        <v>#N/A</v>
      </c>
      <c r="CW201" s="56" t="e">
        <f>ROUND(CV201,0)</f>
        <v>#N/A</v>
      </c>
      <c r="CX201" s="78" t="e">
        <v>#N/A</v>
      </c>
      <c r="CY201" s="56"/>
      <c r="CZ201" s="78"/>
      <c r="DA201" s="78" t="e">
        <v>#N/A</v>
      </c>
      <c r="DB201" s="78" t="e">
        <v>#N/A</v>
      </c>
      <c r="DC201" s="56" t="e">
        <v>#N/A</v>
      </c>
      <c r="DD201" s="78" t="e">
        <v>#N/A</v>
      </c>
      <c r="DE201" s="78" t="s">
        <v>276</v>
      </c>
      <c r="DF201" s="78" t="s">
        <v>276</v>
      </c>
      <c r="DG201" s="78" t="s">
        <v>276</v>
      </c>
      <c r="DH201" s="78" t="s">
        <v>276</v>
      </c>
      <c r="DI201" s="78" t="s">
        <v>276</v>
      </c>
      <c r="DJ201" s="78" t="s">
        <v>276</v>
      </c>
      <c r="DK201" s="78" t="s">
        <v>276</v>
      </c>
      <c r="DL201" s="78" t="s">
        <v>276</v>
      </c>
      <c r="DM201" s="78" t="s">
        <v>270</v>
      </c>
      <c r="DN201" s="78" t="s">
        <v>276</v>
      </c>
      <c r="DO201" s="78" t="s">
        <v>270</v>
      </c>
      <c r="DP201" s="78" t="s">
        <v>276</v>
      </c>
      <c r="DQ201" s="78" t="e">
        <v>#N/A</v>
      </c>
      <c r="DR201" s="56"/>
      <c r="DS201" s="56"/>
      <c r="DT201" s="56"/>
      <c r="DU201" s="44" t="s">
        <v>636</v>
      </c>
      <c r="DV201" s="44" t="s">
        <v>377</v>
      </c>
      <c r="DW201" s="44" t="s">
        <v>278</v>
      </c>
      <c r="DX201" s="77" t="s">
        <v>278</v>
      </c>
      <c r="DZ201" s="141"/>
      <c r="EB201" s="85"/>
      <c r="EC201" s="72"/>
      <c r="ED201" s="317"/>
      <c r="EE201" s="71"/>
      <c r="EF201" s="70"/>
      <c r="EG201" s="70"/>
      <c r="EH201" s="70"/>
      <c r="EI201" s="70"/>
      <c r="EJ201" s="70"/>
      <c r="EK201" s="70"/>
      <c r="EL201" s="70"/>
      <c r="EM201" s="70"/>
      <c r="EN201" s="69"/>
      <c r="EO201" s="69"/>
      <c r="EP201" s="69"/>
      <c r="EQ201" s="69"/>
      <c r="ER201" s="69"/>
      <c r="ES201" s="69"/>
      <c r="ET201" s="69"/>
      <c r="EU201" s="69"/>
      <c r="EV201" s="307" t="s">
        <v>1</v>
      </c>
      <c r="EW201" s="68"/>
    </row>
    <row r="202" spans="1:153" s="44" customFormat="1" x14ac:dyDescent="0.35">
      <c r="A202" s="44" t="s">
        <v>257</v>
      </c>
      <c r="B202" s="42" t="s">
        <v>1656</v>
      </c>
      <c r="C202" s="44" t="s">
        <v>1657</v>
      </c>
      <c r="E202" s="44" t="s">
        <v>1658</v>
      </c>
      <c r="F202" s="82" t="s">
        <v>1653</v>
      </c>
      <c r="G202" s="44">
        <v>-37.820754999999998</v>
      </c>
      <c r="H202" s="44">
        <v>144.96328700000001</v>
      </c>
      <c r="I202" s="44" t="s">
        <v>520</v>
      </c>
      <c r="J202" s="44" t="s">
        <v>624</v>
      </c>
      <c r="K202" s="44" t="s">
        <v>264</v>
      </c>
      <c r="L202" s="44" t="s">
        <v>265</v>
      </c>
      <c r="M202" s="44" t="s">
        <v>322</v>
      </c>
      <c r="N202" s="78" t="s">
        <v>285</v>
      </c>
      <c r="O202" s="78">
        <v>44246</v>
      </c>
      <c r="P202" s="78" t="s">
        <v>1659</v>
      </c>
      <c r="Q202" s="78" t="s">
        <v>270</v>
      </c>
      <c r="R202" s="78"/>
      <c r="S202" s="96"/>
      <c r="T202" s="96"/>
      <c r="U202" s="78"/>
      <c r="V202" s="96"/>
      <c r="W202" s="96"/>
      <c r="X202" s="96"/>
      <c r="Y202" s="78"/>
      <c r="Z202" s="56">
        <f t="shared" si="36"/>
        <v>2</v>
      </c>
      <c r="AA202" s="94"/>
      <c r="AB202" s="94"/>
      <c r="AC202" s="56"/>
      <c r="AD202" s="56"/>
      <c r="AE202" s="56"/>
      <c r="AF202" s="56"/>
      <c r="AG202" s="56">
        <v>2</v>
      </c>
      <c r="AH202" s="56"/>
      <c r="AI202">
        <v>1</v>
      </c>
      <c r="AJ202">
        <v>1</v>
      </c>
      <c r="AK202">
        <v>4</v>
      </c>
      <c r="AL202">
        <v>5</v>
      </c>
      <c r="AM202">
        <f t="shared" si="41"/>
        <v>5</v>
      </c>
      <c r="AN202" s="57" cm="1">
        <f t="array" ref="AN202">IF(OR(AJ202="0",AM202="0"),"",INDEX('[3]Oil Matrix'!$D$6:$H$10,'Master All_TRR_TS'!AM202,'Master All_TRR_TS'!AJ202))</f>
        <v>3</v>
      </c>
      <c r="AO202">
        <f t="shared" si="44"/>
        <v>1</v>
      </c>
      <c r="AP202"/>
      <c r="AQ202" s="56" t="s">
        <v>1660</v>
      </c>
      <c r="AR202" s="56">
        <f>MAX(Risk_Assessment6[[#This Row],[2) Oil Leak Condition]:[3b) Oil/water separator and shut off valve]])</f>
        <v>5</v>
      </c>
      <c r="AS202" s="44" t="s">
        <v>269</v>
      </c>
      <c r="AT202" s="44" t="s">
        <v>269</v>
      </c>
      <c r="AU202" s="44" t="s">
        <v>269</v>
      </c>
      <c r="AV202" s="44" t="s">
        <v>444</v>
      </c>
      <c r="AW202" s="44" t="s">
        <v>269</v>
      </c>
      <c r="AX202" s="82" t="s">
        <v>269</v>
      </c>
      <c r="AY202" s="44" t="s">
        <v>269</v>
      </c>
      <c r="AZ202" s="81" t="s">
        <v>269</v>
      </c>
      <c r="BA202" s="44" t="s">
        <v>269</v>
      </c>
      <c r="BE202" s="81"/>
      <c r="BF202" s="81" t="s">
        <v>276</v>
      </c>
      <c r="BM202" s="56" cm="1">
        <f t="array" ref="BM202">MAX(IF(ISBLANK(AS202:BL202),"",VLOOKUP(AS202:BL202,'[3]Impact Factor'!B:D,2,FALSE)))</f>
        <v>4</v>
      </c>
      <c r="BN202" s="56" cm="1">
        <f t="array" ref="BN202">MAX(IF(ISBLANK(AS202:BL202),"",VLOOKUP(AS202:BL202,'[3]Impact Factor'!B:D,3,FALSE)))</f>
        <v>4</v>
      </c>
      <c r="BO202" s="56">
        <v>5</v>
      </c>
      <c r="BP202" s="56"/>
      <c r="BQ202" s="56"/>
      <c r="BR202" s="56"/>
      <c r="BS202" s="80">
        <v>2</v>
      </c>
      <c r="BT202" s="56" cm="1">
        <f t="array" ref="BT202">IF(SUM(BM202:BS202)=0,"N/A",_xlfn.IFS(AND((SUM(BM202:BN202)&gt;0),(SUM(BO202:BS202)&gt;0)),ROUND((($BM$3*MAX(BM202:BN202))+($BO$3*MAX(BO202:BS202))),0),AND(OR(BM202:BN202=0,ISERROR(BM202:BN202)),(SUM(BO202:BS202)&gt;0)), MAX(BO202:BS202),AND((SUM(BO202:BS202)=0),(SUM(BM202:BN202)&gt;0)),MAX(BM202:BN202)))</f>
        <v>4</v>
      </c>
      <c r="BU202" s="56" t="str" cm="1">
        <f t="array" ref="BU202">IF(OR(AR202="N/A", BT202="N/A"), "", INDEX([3]Methodology!$D$3:$H$7,'Master All_TRR_TS'!AR39,'Master All_TRR_TS'!BT39))</f>
        <v>A</v>
      </c>
      <c r="BV202" s="56" t="s">
        <v>404</v>
      </c>
      <c r="BW202" s="56" t="str">
        <f t="shared" si="40"/>
        <v>Yes</v>
      </c>
      <c r="BX202" s="56"/>
      <c r="BY202" s="56"/>
      <c r="BZ202" s="56" t="e">
        <f>IF(COUNT(AR202,BT202)=2,(IF(AND(AR202&gt;=3,#REF!&gt;=3),"Y","")),"")</f>
        <v>#REF!</v>
      </c>
      <c r="CA202" s="56"/>
      <c r="CB202" s="56" t="str">
        <f>IF(Risk_Assessment6[[#This Row],[Stockpiles]]="Spoil / Waste", "Y", "")</f>
        <v/>
      </c>
      <c r="CC202" s="56" t="str">
        <f>IF(Risk_Assessment6[[#This Row],[Off-site Drainage Discharge (Y/N)]]="Yes", "Y", "")</f>
        <v/>
      </c>
      <c r="CD202" s="56"/>
      <c r="CE202" s="56"/>
      <c r="CF202" s="56"/>
      <c r="CG202" s="56"/>
      <c r="CH202" s="56"/>
      <c r="CI202" s="56"/>
      <c r="CJ202" s="56"/>
      <c r="CK202" s="56"/>
      <c r="CL202" s="56"/>
      <c r="CM202" s="56"/>
      <c r="CN202" s="58">
        <v>1</v>
      </c>
      <c r="CO202" s="58">
        <v>1</v>
      </c>
      <c r="CP202" s="58">
        <v>1</v>
      </c>
      <c r="CQ202" s="58">
        <v>1</v>
      </c>
      <c r="CR202" s="57">
        <f t="shared" si="43"/>
        <v>1</v>
      </c>
      <c r="CS202" s="56">
        <f t="shared" si="42"/>
        <v>1</v>
      </c>
      <c r="CT202" s="56" t="e">
        <v>#N/A</v>
      </c>
      <c r="CU202" s="56" t="e">
        <v>#N/A</v>
      </c>
      <c r="CV202" s="79" t="e">
        <f>AVERAGE(CT202:CU202)</f>
        <v>#N/A</v>
      </c>
      <c r="CW202" s="56" t="e">
        <f>ROUND(CV202,0)</f>
        <v>#N/A</v>
      </c>
      <c r="CX202" s="78" t="e">
        <v>#N/A</v>
      </c>
      <c r="CY202" s="56"/>
      <c r="CZ202" s="78"/>
      <c r="DA202" s="78" t="e">
        <v>#N/A</v>
      </c>
      <c r="DB202" s="78" t="e">
        <v>#N/A</v>
      </c>
      <c r="DC202" s="56" t="e">
        <v>#N/A</v>
      </c>
      <c r="DD202" s="78" t="e">
        <v>#N/A</v>
      </c>
      <c r="DE202" s="78" t="e">
        <v>#N/A</v>
      </c>
      <c r="DF202" s="78" t="e">
        <v>#N/A</v>
      </c>
      <c r="DG202" s="78" t="e">
        <v>#N/A</v>
      </c>
      <c r="DH202" s="78" t="e">
        <v>#N/A</v>
      </c>
      <c r="DI202" s="78" t="e">
        <v>#N/A</v>
      </c>
      <c r="DJ202" s="78" t="e">
        <v>#N/A</v>
      </c>
      <c r="DK202" s="78" t="e">
        <v>#N/A</v>
      </c>
      <c r="DL202" s="78" t="e">
        <v>#N/A</v>
      </c>
      <c r="DM202" s="78" t="e">
        <v>#N/A</v>
      </c>
      <c r="DN202" s="78" t="e">
        <v>#N/A</v>
      </c>
      <c r="DO202" s="78" t="e">
        <v>#N/A</v>
      </c>
      <c r="DP202" s="78" t="e">
        <v>#N/A</v>
      </c>
      <c r="DQ202" s="78" t="e">
        <v>#N/A</v>
      </c>
      <c r="DR202" s="56"/>
      <c r="DS202" s="56"/>
      <c r="DT202" s="56"/>
      <c r="DU202" s="44" t="s">
        <v>636</v>
      </c>
      <c r="DV202" s="44" t="s">
        <v>294</v>
      </c>
      <c r="DW202" s="44" t="s">
        <v>278</v>
      </c>
      <c r="DX202" s="77" t="s">
        <v>278</v>
      </c>
      <c r="DZ202" s="141"/>
      <c r="EB202" s="85"/>
      <c r="EC202" s="72"/>
      <c r="ED202" s="317"/>
      <c r="EE202" s="71"/>
      <c r="EF202" s="70"/>
      <c r="EG202" s="70"/>
      <c r="EH202" s="70"/>
      <c r="EI202" s="70"/>
      <c r="EJ202" s="70"/>
      <c r="EK202" s="70"/>
      <c r="EL202" s="70"/>
      <c r="EM202" s="70"/>
      <c r="EN202" s="69"/>
      <c r="EO202" s="69"/>
      <c r="EP202" s="69"/>
      <c r="EQ202" s="69"/>
      <c r="ER202" s="69"/>
      <c r="ES202" s="69"/>
      <c r="ET202" s="69"/>
      <c r="EU202" s="69"/>
      <c r="EV202" s="307" t="s">
        <v>1</v>
      </c>
      <c r="EW202" s="68"/>
    </row>
    <row r="203" spans="1:153" s="44" customFormat="1" x14ac:dyDescent="0.35">
      <c r="A203" s="44" t="s">
        <v>275</v>
      </c>
      <c r="B203" s="44" t="s">
        <v>1661</v>
      </c>
      <c r="C203" s="42" t="s">
        <v>1662</v>
      </c>
      <c r="D203" s="42"/>
      <c r="E203" s="44" t="s">
        <v>1663</v>
      </c>
      <c r="F203" s="44" t="s">
        <v>269</v>
      </c>
      <c r="G203" s="125">
        <v>-37.794667279999999</v>
      </c>
      <c r="H203" s="125">
        <v>144.73428301000001</v>
      </c>
      <c r="I203" s="44" t="s">
        <v>278</v>
      </c>
      <c r="J203" s="44" t="s">
        <v>278</v>
      </c>
      <c r="K203" s="44" t="s">
        <v>278</v>
      </c>
      <c r="L203" s="44" t="s">
        <v>265</v>
      </c>
      <c r="M203" s="44" t="s">
        <v>284</v>
      </c>
      <c r="N203" s="78" t="s">
        <v>285</v>
      </c>
      <c r="O203" s="78">
        <v>44208</v>
      </c>
      <c r="P203" s="78" t="s">
        <v>286</v>
      </c>
      <c r="Q203" s="78" t="s">
        <v>270</v>
      </c>
      <c r="R203" s="78"/>
      <c r="S203" s="96"/>
      <c r="T203" s="96"/>
      <c r="U203" s="78"/>
      <c r="V203" s="96"/>
      <c r="W203" s="96"/>
      <c r="X203" s="96"/>
      <c r="Y203" s="78"/>
      <c r="Z203" s="56">
        <f t="shared" si="36"/>
        <v>2</v>
      </c>
      <c r="AA203" s="94"/>
      <c r="AB203" s="94"/>
      <c r="AC203" s="56"/>
      <c r="AD203" s="56"/>
      <c r="AE203" s="56"/>
      <c r="AF203" s="56"/>
      <c r="AG203" s="56">
        <v>2</v>
      </c>
      <c r="AH203" s="56"/>
      <c r="AI203">
        <v>7</v>
      </c>
      <c r="AJ203">
        <v>1</v>
      </c>
      <c r="AK203">
        <v>4</v>
      </c>
      <c r="AL203">
        <v>5</v>
      </c>
      <c r="AM203">
        <f t="shared" si="41"/>
        <v>5</v>
      </c>
      <c r="AN203" s="57" cm="1">
        <f t="array" ref="AN203">IF(OR(AJ203="0",AM203="0"),"",INDEX('[3]Oil Matrix'!$D$6:$H$10,'Master All_TRR_TS'!AM203,'Master All_TRR_TS'!AJ203))</f>
        <v>3</v>
      </c>
      <c r="AO203">
        <f t="shared" si="44"/>
        <v>3</v>
      </c>
      <c r="AP203"/>
      <c r="AQ203" s="56" t="s">
        <v>287</v>
      </c>
      <c r="AR203" s="56">
        <f>MAX(Risk_Assessment6[[#This Row],[2) Oil Leak Condition]:[3b) Oil/water separator and shut off valve]])</f>
        <v>5</v>
      </c>
      <c r="AS203" s="44" t="s">
        <v>269</v>
      </c>
      <c r="AT203" s="44" t="s">
        <v>269</v>
      </c>
      <c r="AU203" s="44" t="s">
        <v>270</v>
      </c>
      <c r="AV203" s="44" t="s">
        <v>269</v>
      </c>
      <c r="AW203" s="44" t="s">
        <v>269</v>
      </c>
      <c r="AX203" s="82" t="s">
        <v>269</v>
      </c>
      <c r="AY203" s="44" t="s">
        <v>269</v>
      </c>
      <c r="AZ203" s="81" t="s">
        <v>269</v>
      </c>
      <c r="BE203" s="81"/>
      <c r="BF203" s="81" t="s">
        <v>276</v>
      </c>
      <c r="BM203" s="56" cm="1">
        <f t="array" ref="BM203">MAX(IF(ISBLANK(AS203:BL203),"",VLOOKUP(AS203:BL203,'[3]Impact Factor'!B:D,2,FALSE)))</f>
        <v>2</v>
      </c>
      <c r="BN203" s="56" cm="1">
        <f t="array" ref="BN203">MAX(IF(ISBLANK(AS203:BL203),"",VLOOKUP(AS203:BL203,'[3]Impact Factor'!B:D,3,FALSE)))</f>
        <v>2</v>
      </c>
      <c r="BO203" s="56">
        <v>4</v>
      </c>
      <c r="BP203" s="56"/>
      <c r="BQ203" s="56"/>
      <c r="BR203" s="56"/>
      <c r="BS203" s="80">
        <v>2</v>
      </c>
      <c r="BT203" s="56" cm="1">
        <f t="array" ref="BT203">IF(SUM(BM203:BS203)=0,"N/A",_xlfn.IFS(AND((SUM(BM203:BN203)&gt;0),(SUM(BO203:BS203)&gt;0)),ROUND((($BM$3*MAX(BM203:BN203))+($BO$3*MAX(BO203:BS203))),0),AND(OR(BM203:BN203=0,ISERROR(BM203:BN203)),(SUM(BO203:BS203)&gt;0)), MAX(BO203:BS203),AND((SUM(BO203:BS203)=0),(SUM(BM203:BN203)&gt;0)),MAX(BM203:BN203)))</f>
        <v>2</v>
      </c>
      <c r="BU203" s="56" t="str" cm="1">
        <f t="array" ref="BU203">IF(OR(AR203="N/A", BT203="N/A"), "", INDEX([3]Methodology!$D$3:$H$7,'Master All_TRR_TS'!AR231,'Master All_TRR_TS'!BT231))</f>
        <v>C</v>
      </c>
      <c r="BV203" s="56" t="s">
        <v>352</v>
      </c>
      <c r="BW203" s="56" t="str">
        <f t="shared" si="40"/>
        <v>No</v>
      </c>
      <c r="BX203" s="56"/>
      <c r="BY203" s="56"/>
      <c r="BZ203" s="56" t="e">
        <f>IF(COUNT(AR203,BT203)=2,(IF(AND(AR203&gt;=3,#REF!&gt;=3),"Y","")),"")</f>
        <v>#REF!</v>
      </c>
      <c r="CA203" s="56"/>
      <c r="CB203" s="56" t="str">
        <f>IF(Risk_Assessment6[[#This Row],[Stockpiles]]="Spoil / Waste", "Y", "")</f>
        <v/>
      </c>
      <c r="CC203" s="56" t="str">
        <f>IF(Risk_Assessment6[[#This Row],[Off-site Drainage Discharge (Y/N)]]="Yes", "Y", "")</f>
        <v/>
      </c>
      <c r="CD203" s="56"/>
      <c r="CE203" s="56"/>
      <c r="CF203" s="56"/>
      <c r="CG203" s="56"/>
      <c r="CH203" s="56"/>
      <c r="CI203" s="56"/>
      <c r="CJ203" s="56"/>
      <c r="CK203" s="56"/>
      <c r="CL203" s="56"/>
      <c r="CM203" s="56"/>
      <c r="CN203" s="105"/>
      <c r="CO203" s="105">
        <v>3</v>
      </c>
      <c r="CP203" s="105">
        <v>1</v>
      </c>
      <c r="CQ203" s="104">
        <v>5</v>
      </c>
      <c r="CR203" s="57">
        <f t="shared" si="43"/>
        <v>3</v>
      </c>
      <c r="CS203" s="56">
        <f t="shared" si="42"/>
        <v>3</v>
      </c>
      <c r="CT203" s="56">
        <v>2</v>
      </c>
      <c r="CU203" s="56">
        <v>5</v>
      </c>
      <c r="CV203" s="79">
        <v>3.5</v>
      </c>
      <c r="CW203" s="56">
        <v>4</v>
      </c>
      <c r="CX203" s="87" t="s">
        <v>1075</v>
      </c>
      <c r="CY203" s="140"/>
      <c r="CZ203" s="78"/>
      <c r="DB203" s="78" t="s">
        <v>274</v>
      </c>
      <c r="DC203" s="78"/>
      <c r="DD203" s="56" t="s">
        <v>1664</v>
      </c>
      <c r="DE203" s="78" t="s">
        <v>276</v>
      </c>
      <c r="DF203" s="78" t="s">
        <v>276</v>
      </c>
      <c r="DG203" s="78" t="s">
        <v>276</v>
      </c>
      <c r="DH203" s="78" t="s">
        <v>276</v>
      </c>
      <c r="DI203" s="78" t="s">
        <v>276</v>
      </c>
      <c r="DJ203" s="78" t="s">
        <v>276</v>
      </c>
      <c r="DK203" s="78" t="s">
        <v>276</v>
      </c>
      <c r="DL203" s="78" t="s">
        <v>276</v>
      </c>
      <c r="DM203" s="78" t="s">
        <v>276</v>
      </c>
      <c r="DN203" s="78" t="s">
        <v>276</v>
      </c>
      <c r="DO203" s="78" t="s">
        <v>270</v>
      </c>
      <c r="DP203" s="78" t="s">
        <v>276</v>
      </c>
      <c r="DQ203" s="78" t="e">
        <v>#N/A</v>
      </c>
      <c r="DR203" s="56"/>
      <c r="DS203" s="56"/>
      <c r="DT203" s="56"/>
      <c r="DU203" s="44" t="s">
        <v>636</v>
      </c>
      <c r="DV203" s="44" t="s">
        <v>424</v>
      </c>
      <c r="DW203" s="44" t="s">
        <v>607</v>
      </c>
      <c r="DX203" s="77" t="s">
        <v>1002</v>
      </c>
      <c r="DZ203" s="141"/>
      <c r="EB203" s="85"/>
      <c r="EC203" s="72"/>
      <c r="ED203" s="317"/>
      <c r="EE203" s="71"/>
      <c r="EF203" s="70"/>
      <c r="EG203" s="70"/>
      <c r="EH203" s="70"/>
      <c r="EI203" s="70"/>
      <c r="EJ203" s="70"/>
      <c r="EK203" s="70"/>
      <c r="EL203" s="70"/>
      <c r="EM203" s="70"/>
      <c r="EN203" s="69"/>
      <c r="EO203" s="69"/>
      <c r="EP203" s="69"/>
      <c r="EQ203" s="69"/>
      <c r="ER203" s="69"/>
      <c r="ES203" s="69"/>
      <c r="ET203" s="69"/>
      <c r="EU203" s="69"/>
      <c r="EV203" s="307" t="s">
        <v>1</v>
      </c>
      <c r="EW203" s="68"/>
    </row>
    <row r="204" spans="1:153" s="44" customFormat="1" ht="55.5" customHeight="1" x14ac:dyDescent="0.35">
      <c r="A204" s="44" t="s">
        <v>257</v>
      </c>
      <c r="B204" s="43" t="s">
        <v>1665</v>
      </c>
      <c r="C204" s="42" t="s">
        <v>1666</v>
      </c>
      <c r="D204" s="42"/>
      <c r="E204" s="44" t="s">
        <v>1667</v>
      </c>
      <c r="F204" s="44" t="s">
        <v>1668</v>
      </c>
      <c r="G204" s="44">
        <v>-37.926931000000003</v>
      </c>
      <c r="H204" s="44">
        <v>145.22805500000001</v>
      </c>
      <c r="I204" s="44" t="s">
        <v>278</v>
      </c>
      <c r="J204" s="44" t="s">
        <v>278</v>
      </c>
      <c r="K204" s="44" t="s">
        <v>297</v>
      </c>
      <c r="L204" s="44" t="s">
        <v>265</v>
      </c>
      <c r="M204" s="44" t="s">
        <v>1669</v>
      </c>
      <c r="N204" s="78" t="s">
        <v>285</v>
      </c>
      <c r="O204" s="78">
        <v>43998</v>
      </c>
      <c r="P204" s="78" t="s">
        <v>1670</v>
      </c>
      <c r="Q204" s="78" t="s">
        <v>270</v>
      </c>
      <c r="R204" s="78"/>
      <c r="S204" s="96"/>
      <c r="T204" s="96" t="s">
        <v>299</v>
      </c>
      <c r="U204" s="78"/>
      <c r="V204" s="96"/>
      <c r="W204" s="96"/>
      <c r="X204" s="96"/>
      <c r="Y204" s="78"/>
      <c r="Z204" s="56">
        <f t="shared" si="36"/>
        <v>5</v>
      </c>
      <c r="AA204" s="94"/>
      <c r="AB204" s="94" t="s">
        <v>1671</v>
      </c>
      <c r="AC204" s="56"/>
      <c r="AD204" s="56"/>
      <c r="AE204" s="56"/>
      <c r="AF204" s="56"/>
      <c r="AG204" s="56">
        <v>5</v>
      </c>
      <c r="AH204" s="89" t="s">
        <v>1672</v>
      </c>
      <c r="AI204">
        <v>4</v>
      </c>
      <c r="AJ204">
        <v>3</v>
      </c>
      <c r="AK204">
        <v>3</v>
      </c>
      <c r="AL204">
        <v>5</v>
      </c>
      <c r="AM204">
        <f t="shared" si="41"/>
        <v>5</v>
      </c>
      <c r="AN204" s="57" cm="1">
        <f t="array" ref="AN204">IF(OR(AJ204="0",AM204="0"),"",INDEX('[3]Oil Matrix'!$D$6:$H$10,'Master All_TRR_TS'!AM204,'Master All_TRR_TS'!AJ204))</f>
        <v>4</v>
      </c>
      <c r="AO204">
        <f t="shared" si="44"/>
        <v>5</v>
      </c>
      <c r="AP204"/>
      <c r="AQ204" s="93" t="s">
        <v>1673</v>
      </c>
      <c r="AR204" s="56">
        <f>MAX(Risk_Assessment6[[#This Row],[2) Oil Leak Condition]:[3b) Oil/water separator and shut off valve]])</f>
        <v>5</v>
      </c>
      <c r="AS204" s="44" t="s">
        <v>269</v>
      </c>
      <c r="AT204" s="44" t="s">
        <v>336</v>
      </c>
      <c r="AU204" s="44" t="s">
        <v>270</v>
      </c>
      <c r="AV204" s="44" t="s">
        <v>557</v>
      </c>
      <c r="AW204" s="44" t="s">
        <v>1674</v>
      </c>
      <c r="AX204" s="82" t="s">
        <v>288</v>
      </c>
      <c r="AY204" s="44" t="s">
        <v>307</v>
      </c>
      <c r="AZ204" s="81" t="s">
        <v>308</v>
      </c>
      <c r="BE204" s="81"/>
      <c r="BF204" s="81" t="s">
        <v>276</v>
      </c>
      <c r="BM204" s="56" cm="1">
        <f t="array" ref="BM204">MAX(IF(ISBLANK(AS204:BL204),"",VLOOKUP(AS204:BL204,'[3]Impact Factor'!B:D,2,FALSE)))</f>
        <v>4</v>
      </c>
      <c r="BN204" s="56" cm="1">
        <f t="array" ref="BN204">MAX(IF(ISBLANK(AS204:BL204),"",VLOOKUP(AS204:BL204,'[3]Impact Factor'!B:D,3,FALSE)))</f>
        <v>4</v>
      </c>
      <c r="BO204" s="56"/>
      <c r="BP204" s="56"/>
      <c r="BQ204" s="56"/>
      <c r="BR204" s="56"/>
      <c r="BS204" s="56"/>
      <c r="BT204" s="56" cm="1">
        <f t="array" ref="BT204">IF(SUM(BM204:BS204)=0,"N/A",_xlfn.IFS(AND((SUM(BM204:BN204)&gt;0),(SUM(BO204:BS204)&gt;0)),ROUND((($BM$3*MAX(BM204:BN204))+($BO$3*MAX(BO204:BS204))),0),AND(OR(BM204:BN204=0,ISERROR(BM204:BN204)),(SUM(BO204:BS204)&gt;0)), MAX(BO204:BS204),AND((SUM(BO204:BS204)=0),(SUM(BM204:BN204)&gt;0)),MAX(BM204:BN204)))</f>
        <v>4</v>
      </c>
      <c r="BU204" s="56" t="str" cm="1">
        <f t="array" ref="BU204">IF(OR(AR204="N/A", BT204="N/A"), "", INDEX([3]Methodology!$D$3:$H$7,'Master All_TRR_TS'!AR169,'Master All_TRR_TS'!BT169))</f>
        <v>C</v>
      </c>
      <c r="BV204" s="56" t="s">
        <v>404</v>
      </c>
      <c r="BW204" s="56" t="str">
        <f t="shared" si="40"/>
        <v>Yes</v>
      </c>
      <c r="BX204" s="44" t="s">
        <v>1675</v>
      </c>
      <c r="BY204" s="56" t="s">
        <v>1676</v>
      </c>
      <c r="BZ204" s="56"/>
      <c r="CA204" s="44" t="s">
        <v>1677</v>
      </c>
      <c r="CB204" s="115" t="str">
        <f>IF(Risk_Assessment6[[#This Row],[Stockpiles]]="Spoil / Waste", "Y", "")</f>
        <v>Y</v>
      </c>
      <c r="CC204" s="56" t="str">
        <f>IF(Risk_Assessment6[[#This Row],[Off-site Drainage Discharge (Y/N)]]="Yes", "Y", "")</f>
        <v/>
      </c>
      <c r="CD204" s="142" t="s">
        <v>1678</v>
      </c>
      <c r="CE204" s="56"/>
      <c r="CF204" s="56"/>
      <c r="CG204" s="56"/>
      <c r="CH204" s="56"/>
      <c r="CI204" s="56"/>
      <c r="CJ204" s="56" t="s">
        <v>299</v>
      </c>
      <c r="CK204" s="56"/>
      <c r="CL204" s="56"/>
      <c r="CM204" s="56"/>
      <c r="CN204" s="105">
        <v>4</v>
      </c>
      <c r="CO204" s="105">
        <v>5</v>
      </c>
      <c r="CP204" s="105">
        <v>4</v>
      </c>
      <c r="CQ204" s="104">
        <v>5</v>
      </c>
      <c r="CR204" s="57">
        <f t="shared" si="43"/>
        <v>5</v>
      </c>
      <c r="CS204" s="56">
        <f t="shared" si="42"/>
        <v>5</v>
      </c>
      <c r="CT204" s="56">
        <v>3</v>
      </c>
      <c r="CU204" s="56">
        <v>4</v>
      </c>
      <c r="CV204" s="79">
        <f t="shared" ref="CV204:CV209" si="45">AVERAGE(CT204:CU204)</f>
        <v>3.5</v>
      </c>
      <c r="CW204" s="56">
        <f t="shared" ref="CW204:CW209" si="46">ROUND(CV204,0)</f>
        <v>4</v>
      </c>
      <c r="CX204" s="78" t="s">
        <v>1404</v>
      </c>
      <c r="CY204" s="140" t="s">
        <v>271</v>
      </c>
      <c r="CZ204" s="78" t="s">
        <v>1679</v>
      </c>
      <c r="DA204" s="78" t="s">
        <v>830</v>
      </c>
      <c r="DB204" s="78" t="s">
        <v>1679</v>
      </c>
      <c r="DC204" s="56" t="e">
        <v>#N/A</v>
      </c>
      <c r="DD204" s="78" t="s">
        <v>1548</v>
      </c>
      <c r="DE204" s="78" t="s">
        <v>276</v>
      </c>
      <c r="DF204" s="78" t="s">
        <v>276</v>
      </c>
      <c r="DG204" s="78" t="s">
        <v>276</v>
      </c>
      <c r="DH204" s="78" t="s">
        <v>276</v>
      </c>
      <c r="DI204" s="78" t="s">
        <v>276</v>
      </c>
      <c r="DJ204" s="78" t="s">
        <v>276</v>
      </c>
      <c r="DK204" s="78" t="s">
        <v>276</v>
      </c>
      <c r="DL204" s="78" t="s">
        <v>276</v>
      </c>
      <c r="DM204" s="78" t="s">
        <v>270</v>
      </c>
      <c r="DN204" s="78" t="s">
        <v>276</v>
      </c>
      <c r="DO204" s="78" t="s">
        <v>270</v>
      </c>
      <c r="DP204" s="78" t="s">
        <v>276</v>
      </c>
      <c r="DQ204" s="78" t="s">
        <v>276</v>
      </c>
      <c r="DR204" s="56"/>
      <c r="DS204" s="56"/>
      <c r="DT204" s="56"/>
      <c r="DU204" s="44" t="s">
        <v>636</v>
      </c>
      <c r="DV204" s="44" t="s">
        <v>377</v>
      </c>
      <c r="DW204" s="44" t="s">
        <v>278</v>
      </c>
      <c r="DX204" s="77" t="s">
        <v>278</v>
      </c>
      <c r="DZ204" s="141"/>
      <c r="EB204" s="85"/>
      <c r="EC204" s="72"/>
      <c r="ED204" s="317"/>
      <c r="EE204" s="71"/>
      <c r="EF204" s="70"/>
      <c r="EG204" s="70"/>
      <c r="EH204" s="70"/>
      <c r="EI204" s="70"/>
      <c r="EJ204" s="70"/>
      <c r="EK204" s="70"/>
      <c r="EL204" s="70"/>
      <c r="EM204" s="70"/>
      <c r="EN204" s="69"/>
      <c r="EO204" s="69"/>
      <c r="EP204" s="69"/>
      <c r="EQ204" s="69"/>
      <c r="ER204" s="69"/>
      <c r="ES204" s="69"/>
      <c r="ET204" s="69"/>
      <c r="EU204" s="69"/>
      <c r="EV204" s="307" t="s">
        <v>1</v>
      </c>
      <c r="EW204" s="68"/>
    </row>
    <row r="205" spans="1:153" s="44" customFormat="1" ht="94.5" customHeight="1" x14ac:dyDescent="0.35">
      <c r="A205" s="44" t="s">
        <v>366</v>
      </c>
      <c r="B205" s="42" t="s">
        <v>1680</v>
      </c>
      <c r="C205" s="44" t="s">
        <v>1681</v>
      </c>
      <c r="E205" s="44" t="s">
        <v>1667</v>
      </c>
      <c r="F205" s="82" t="s">
        <v>1682</v>
      </c>
      <c r="G205" s="44">
        <v>-37.931944000000001</v>
      </c>
      <c r="H205" s="44">
        <v>145.22817800000001</v>
      </c>
      <c r="I205" s="44" t="s">
        <v>278</v>
      </c>
      <c r="J205" s="44" t="s">
        <v>278</v>
      </c>
      <c r="K205" s="82" t="s">
        <v>264</v>
      </c>
      <c r="L205" s="82" t="s">
        <v>265</v>
      </c>
      <c r="M205" s="44" t="s">
        <v>1683</v>
      </c>
      <c r="N205" s="78" t="s">
        <v>285</v>
      </c>
      <c r="O205" s="78">
        <v>43994</v>
      </c>
      <c r="P205" s="78" t="s">
        <v>298</v>
      </c>
      <c r="Q205" s="78" t="s">
        <v>270</v>
      </c>
      <c r="R205" s="78"/>
      <c r="S205" s="96"/>
      <c r="T205" s="96"/>
      <c r="U205" s="78"/>
      <c r="V205" s="96" t="s">
        <v>1684</v>
      </c>
      <c r="W205" s="96"/>
      <c r="X205" s="96"/>
      <c r="Y205" s="78"/>
      <c r="Z205" s="56">
        <f t="shared" si="36"/>
        <v>2</v>
      </c>
      <c r="AA205" s="94"/>
      <c r="AB205" s="94" t="s">
        <v>1685</v>
      </c>
      <c r="AC205" s="56"/>
      <c r="AD205" s="56"/>
      <c r="AE205" s="56"/>
      <c r="AF205" s="56"/>
      <c r="AG205" s="56">
        <v>5</v>
      </c>
      <c r="AH205" s="93" t="s">
        <v>1686</v>
      </c>
      <c r="AI205">
        <v>3</v>
      </c>
      <c r="AJ205">
        <v>4</v>
      </c>
      <c r="AK205">
        <v>1</v>
      </c>
      <c r="AL205">
        <v>1</v>
      </c>
      <c r="AM205">
        <f t="shared" si="41"/>
        <v>1</v>
      </c>
      <c r="AN205" s="57" cm="1">
        <f t="array" ref="AN205">IF(OR(AJ205="0",AM205="0"),"",INDEX('[3]Oil Matrix'!$D$6:$H$10,'Master All_TRR_TS'!AM205,'Master All_TRR_TS'!AJ205))</f>
        <v>3</v>
      </c>
      <c r="AO205">
        <f t="shared" si="44"/>
        <v>5</v>
      </c>
      <c r="AP205"/>
      <c r="AQ205" s="93" t="s">
        <v>303</v>
      </c>
      <c r="AR205" s="56">
        <f>MAX(Risk_Assessment6[[#This Row],[2) Oil Leak Condition]:[3b) Oil/water separator and shut off valve]])</f>
        <v>4</v>
      </c>
      <c r="AS205" s="82" t="s">
        <v>269</v>
      </c>
      <c r="AT205" s="82" t="s">
        <v>305</v>
      </c>
      <c r="AU205" s="82" t="s">
        <v>270</v>
      </c>
      <c r="AV205" s="82" t="s">
        <v>771</v>
      </c>
      <c r="AW205" s="44" t="s">
        <v>306</v>
      </c>
      <c r="AX205" s="82" t="s">
        <v>288</v>
      </c>
      <c r="AY205" s="82" t="s">
        <v>269</v>
      </c>
      <c r="AZ205" s="81" t="s">
        <v>269</v>
      </c>
      <c r="BA205" s="82" t="s">
        <v>309</v>
      </c>
      <c r="BB205" s="82"/>
      <c r="BC205" s="82"/>
      <c r="BD205" s="82"/>
      <c r="BE205" s="81"/>
      <c r="BF205" s="81" t="s">
        <v>276</v>
      </c>
      <c r="BG205" s="82"/>
      <c r="BH205" s="82"/>
      <c r="BI205" s="82"/>
      <c r="BJ205" s="82"/>
      <c r="BK205" s="82"/>
      <c r="BL205" s="82"/>
      <c r="BM205" s="56" cm="1">
        <f t="array" ref="BM205">MAX(IF(ISBLANK(AS205:BL205),"",VLOOKUP(AS205:BL205,'[3]Impact Factor'!B:D,2,FALSE)))</f>
        <v>4</v>
      </c>
      <c r="BN205" s="56" cm="1">
        <f t="array" ref="BN205">MAX(IF(ISBLANK(AS205:BL205),"",VLOOKUP(AS205:BL205,'[3]Impact Factor'!B:D,3,FALSE)))</f>
        <v>4</v>
      </c>
      <c r="BO205" s="56">
        <v>4</v>
      </c>
      <c r="BP205" s="56"/>
      <c r="BQ205" s="56"/>
      <c r="BR205" s="56"/>
      <c r="BS205" s="80">
        <v>2</v>
      </c>
      <c r="BT205" s="56" cm="1">
        <f t="array" ref="BT205">IF(SUM(BM205:BS205)=0,"N/A",_xlfn.IFS(AND((SUM(BM205:BN205)&gt;0),(SUM(BO205:BS205)&gt;0)),ROUND((($BM$3*MAX(BM205:BN205))+($BO$3*MAX(BO205:BS205))),0),AND(OR(BM205:BN205=0,ISERROR(BM205:BN205)),(SUM(BO205:BS205)&gt;0)), MAX(BO205:BS205),AND((SUM(BO205:BS205)=0),(SUM(BM205:BN205)&gt;0)),MAX(BM205:BN205)))</f>
        <v>4</v>
      </c>
      <c r="BU205" s="56" t="str" cm="1">
        <f t="array" ref="BU205">IF(OR(AR205="N/A", BT205="N/A"), "", INDEX([3]Methodology!$D$3:$H$7,'Master All_TRR_TS'!AR170,'Master All_TRR_TS'!BT170))</f>
        <v>C</v>
      </c>
      <c r="BV205" s="56" t="s">
        <v>271</v>
      </c>
      <c r="BW205" s="56" t="str">
        <f t="shared" si="40"/>
        <v>Yes</v>
      </c>
      <c r="BX205" s="56"/>
      <c r="BY205" s="56"/>
      <c r="BZ205" s="56" t="e">
        <f>IF(COUNT(AR205,BT205)=2,(IF(AND(AR205&gt;=3,#REF!&gt;=3),"Y","")),"")</f>
        <v>#REF!</v>
      </c>
      <c r="CA205" s="56"/>
      <c r="CB205" s="56" t="str">
        <f>IF(Risk_Assessment6[[#This Row],[Stockpiles]]="Spoil / Waste", "Y", "")</f>
        <v/>
      </c>
      <c r="CC205" s="56" t="str">
        <f>IF(Risk_Assessment6[[#This Row],[Off-site Drainage Discharge (Y/N)]]="Yes", "Y", "")</f>
        <v/>
      </c>
      <c r="CD205" s="56"/>
      <c r="CE205" s="56"/>
      <c r="CF205" s="56"/>
      <c r="CG205" s="56"/>
      <c r="CH205" s="56"/>
      <c r="CI205" s="56"/>
      <c r="CJ205" s="56"/>
      <c r="CK205" s="56"/>
      <c r="CL205" s="56"/>
      <c r="CM205" s="56" t="s">
        <v>1684</v>
      </c>
      <c r="CN205" s="105">
        <v>3</v>
      </c>
      <c r="CO205" s="105">
        <v>5</v>
      </c>
      <c r="CP205" s="105">
        <v>4</v>
      </c>
      <c r="CQ205" s="104">
        <v>5</v>
      </c>
      <c r="CR205" s="57">
        <f t="shared" si="43"/>
        <v>5</v>
      </c>
      <c r="CS205" s="56">
        <f t="shared" si="42"/>
        <v>5</v>
      </c>
      <c r="CT205" s="56">
        <v>3</v>
      </c>
      <c r="CU205" s="56">
        <v>2</v>
      </c>
      <c r="CV205" s="79">
        <f t="shared" si="45"/>
        <v>2.5</v>
      </c>
      <c r="CW205" s="56">
        <f t="shared" si="46"/>
        <v>3</v>
      </c>
      <c r="CX205" s="78" t="s">
        <v>1203</v>
      </c>
      <c r="CY205" s="140" t="s">
        <v>352</v>
      </c>
      <c r="CZ205" s="78" t="s">
        <v>1687</v>
      </c>
      <c r="DA205" s="78" t="s">
        <v>830</v>
      </c>
      <c r="DB205" s="78" t="s">
        <v>274</v>
      </c>
      <c r="DC205" s="56">
        <v>0</v>
      </c>
      <c r="DD205" s="78" t="s">
        <v>1548</v>
      </c>
      <c r="DE205" s="78" t="s">
        <v>276</v>
      </c>
      <c r="DF205" s="78" t="s">
        <v>276</v>
      </c>
      <c r="DG205" s="78" t="s">
        <v>270</v>
      </c>
      <c r="DH205" s="78" t="s">
        <v>276</v>
      </c>
      <c r="DI205" s="78" t="s">
        <v>276</v>
      </c>
      <c r="DJ205" s="78" t="s">
        <v>276</v>
      </c>
      <c r="DK205" s="78" t="s">
        <v>276</v>
      </c>
      <c r="DL205" s="78" t="s">
        <v>276</v>
      </c>
      <c r="DM205" s="78" t="s">
        <v>270</v>
      </c>
      <c r="DN205" s="78" t="s">
        <v>276</v>
      </c>
      <c r="DO205" s="78" t="s">
        <v>270</v>
      </c>
      <c r="DP205" s="78" t="s">
        <v>276</v>
      </c>
      <c r="DQ205" s="78" t="s">
        <v>276</v>
      </c>
      <c r="DR205" s="56" t="s">
        <v>268</v>
      </c>
      <c r="DS205" s="56" t="s">
        <v>268</v>
      </c>
      <c r="DT205" s="56" t="s">
        <v>268</v>
      </c>
      <c r="DU205" s="44" t="s">
        <v>636</v>
      </c>
      <c r="DV205" s="44" t="s">
        <v>377</v>
      </c>
      <c r="DW205" s="44" t="s">
        <v>278</v>
      </c>
      <c r="DX205" s="77" t="s">
        <v>278</v>
      </c>
      <c r="DY205" s="103" t="s">
        <v>313</v>
      </c>
      <c r="DZ205" s="86" t="s">
        <v>1688</v>
      </c>
      <c r="EA205" s="74" t="s">
        <v>315</v>
      </c>
      <c r="EB205" s="73" t="s">
        <v>1137</v>
      </c>
      <c r="EC205" s="109" t="s">
        <v>1689</v>
      </c>
      <c r="ED205" s="320" t="s">
        <v>1690</v>
      </c>
      <c r="EE205" s="71"/>
      <c r="EF205" s="307" t="s">
        <v>1</v>
      </c>
      <c r="EG205" s="307" t="s">
        <v>1</v>
      </c>
      <c r="EH205" s="99" t="s">
        <v>410</v>
      </c>
      <c r="EI205" s="70"/>
      <c r="EJ205" s="307" t="s">
        <v>1</v>
      </c>
      <c r="EK205" s="70"/>
      <c r="EL205" s="70"/>
      <c r="EM205" s="70"/>
      <c r="EN205" s="69"/>
      <c r="EO205" s="69"/>
      <c r="EP205" s="69"/>
      <c r="EQ205" s="69"/>
      <c r="ER205" s="69"/>
      <c r="ES205" s="69"/>
      <c r="ET205" s="69"/>
      <c r="EU205" s="69"/>
      <c r="EV205" s="307" t="s">
        <v>1</v>
      </c>
      <c r="EW205" s="68"/>
    </row>
    <row r="206" spans="1:153" s="44" customFormat="1" ht="141" customHeight="1" x14ac:dyDescent="0.35">
      <c r="A206" s="44" t="s">
        <v>291</v>
      </c>
      <c r="B206" s="44" t="s">
        <v>1691</v>
      </c>
      <c r="C206" s="44" t="s">
        <v>1692</v>
      </c>
      <c r="D206" s="44" t="s">
        <v>294</v>
      </c>
      <c r="E206" s="44" t="s">
        <v>1693</v>
      </c>
      <c r="F206" s="44" t="s">
        <v>1694</v>
      </c>
      <c r="G206" s="44">
        <v>-37.926931000000003</v>
      </c>
      <c r="H206" s="44">
        <v>145.22805500000001</v>
      </c>
      <c r="I206" s="44" t="s">
        <v>262</v>
      </c>
      <c r="J206" s="44" t="s">
        <v>484</v>
      </c>
      <c r="K206" s="44" t="s">
        <v>297</v>
      </c>
      <c r="L206" s="44" t="s">
        <v>265</v>
      </c>
      <c r="M206" s="78">
        <v>43994</v>
      </c>
      <c r="N206" s="78" t="s">
        <v>285</v>
      </c>
      <c r="O206" s="78">
        <v>43994</v>
      </c>
      <c r="P206" s="78" t="s">
        <v>298</v>
      </c>
      <c r="Q206" s="78" t="s">
        <v>270</v>
      </c>
      <c r="R206" s="78" t="s">
        <v>270</v>
      </c>
      <c r="S206" s="96"/>
      <c r="T206" s="96"/>
      <c r="U206" s="78"/>
      <c r="V206" s="96"/>
      <c r="W206" s="96"/>
      <c r="X206" s="96" t="s">
        <v>934</v>
      </c>
      <c r="Y206" s="78"/>
      <c r="Z206" s="56">
        <f t="shared" si="36"/>
        <v>3</v>
      </c>
      <c r="AA206" s="94">
        <v>38</v>
      </c>
      <c r="AB206" s="94" t="s">
        <v>1695</v>
      </c>
      <c r="AC206" s="56"/>
      <c r="AD206" s="56"/>
      <c r="AE206" s="56"/>
      <c r="AF206" s="56"/>
      <c r="AG206" s="56">
        <v>5</v>
      </c>
      <c r="AH206" s="89"/>
      <c r="AI206" t="s">
        <v>351</v>
      </c>
      <c r="AJ206">
        <v>4</v>
      </c>
      <c r="AK206">
        <v>1</v>
      </c>
      <c r="AL206">
        <v>1</v>
      </c>
      <c r="AM206">
        <f t="shared" si="41"/>
        <v>1</v>
      </c>
      <c r="AN206" s="57" cm="1">
        <f t="array" ref="AN206">IF(OR(AJ206="0",AM206="0"),"",INDEX('[3]Oil Matrix'!$D$6:$H$10,'Master All_TRR_TS'!AM206,'Master All_TRR_TS'!AJ206))</f>
        <v>3</v>
      </c>
      <c r="AO206">
        <f t="shared" si="44"/>
        <v>4</v>
      </c>
      <c r="AP206"/>
      <c r="AQ206" s="93" t="s">
        <v>303</v>
      </c>
      <c r="AR206" s="56">
        <f>MAX(Risk_Assessment6[[#This Row],[2) Oil Leak Condition]:[3b) Oil/water separator and shut off valve]])</f>
        <v>4</v>
      </c>
      <c r="AS206" s="44" t="s">
        <v>304</v>
      </c>
      <c r="AT206" s="44" t="s">
        <v>305</v>
      </c>
      <c r="AU206" s="44" t="s">
        <v>270</v>
      </c>
      <c r="AV206" s="44" t="s">
        <v>269</v>
      </c>
      <c r="AW206" s="44" t="s">
        <v>306</v>
      </c>
      <c r="AX206" s="82" t="s">
        <v>558</v>
      </c>
      <c r="AZ206" s="81" t="s">
        <v>308</v>
      </c>
      <c r="BE206" s="81"/>
      <c r="BF206" s="81" t="s">
        <v>276</v>
      </c>
      <c r="BM206" s="56" cm="1">
        <f t="array" ref="BM206">MAX(IF(ISBLANK(AS206:BL206),"",VLOOKUP(AS206:BL206,'[3]Impact Factor'!B:D,2,FALSE)))</f>
        <v>4</v>
      </c>
      <c r="BN206" s="56" cm="1">
        <f t="array" ref="BN206">MAX(IF(ISBLANK(AS206:BL206),"",VLOOKUP(AS206:BL206,'[3]Impact Factor'!B:D,3,FALSE)))</f>
        <v>4</v>
      </c>
      <c r="BO206" s="56">
        <v>5</v>
      </c>
      <c r="BP206" s="56"/>
      <c r="BQ206" s="56"/>
      <c r="BR206" s="56"/>
      <c r="BS206" s="80">
        <v>2</v>
      </c>
      <c r="BT206" s="56" cm="1">
        <f t="array" ref="BT206">IF(SUM(BM206:BS206)=0,"N/A",_xlfn.IFS(AND((SUM(BM206:BN206)&gt;0),(SUM(BO206:BS206)&gt;0)),ROUND((($BM$3*MAX(BM206:BN206))+($BO$3*MAX(BO206:BS206))),0),AND(OR(BM206:BN206=0,ISERROR(BM206:BN206)),(SUM(BO206:BS206)&gt;0)), MAX(BO206:BS206),AND((SUM(BO206:BS206)=0),(SUM(BM206:BN206)&gt;0)),MAX(BM206:BN206)))</f>
        <v>4</v>
      </c>
      <c r="BU206" s="56" t="str" cm="1">
        <f t="array" ref="BU206">IF(OR(AR206="N/A", BT206="N/A"), "", INDEX([3]Methodology!$D$3:$H$7,'Master All_TRR_TS'!AR173,'Master All_TRR_TS'!BT173))</f>
        <v>C</v>
      </c>
      <c r="BV206" s="56" t="s">
        <v>404</v>
      </c>
      <c r="BW206" s="56" t="str">
        <f t="shared" si="40"/>
        <v>Yes</v>
      </c>
      <c r="BX206" s="56"/>
      <c r="BY206" s="56"/>
      <c r="BZ206" s="56" t="e">
        <f>IF(COUNT(AR206,BT206)=2,(IF(AND(AR206&gt;=3,#REF!&gt;=3),"Y","")),"")</f>
        <v>#REF!</v>
      </c>
      <c r="CA206" s="56"/>
      <c r="CB206" s="56" t="str">
        <f>IF(Risk_Assessment6[[#This Row],[Stockpiles]]="Spoil / Waste", "Y", "")</f>
        <v>Y</v>
      </c>
      <c r="CC206" s="56" t="str">
        <f>IF(Risk_Assessment6[[#This Row],[Off-site Drainage Discharge (Y/N)]]="Yes", "Y", "")</f>
        <v/>
      </c>
      <c r="CD206" s="56"/>
      <c r="CE206" s="56"/>
      <c r="CF206" s="56"/>
      <c r="CG206" s="56"/>
      <c r="CH206" s="56"/>
      <c r="CI206" s="56"/>
      <c r="CJ206" s="56"/>
      <c r="CK206" s="56"/>
      <c r="CL206" s="56" t="s">
        <v>934</v>
      </c>
      <c r="CM206" s="56"/>
      <c r="CN206" s="105">
        <v>2</v>
      </c>
      <c r="CO206" s="105">
        <v>4</v>
      </c>
      <c r="CP206" s="105">
        <v>4</v>
      </c>
      <c r="CQ206" s="104">
        <v>3</v>
      </c>
      <c r="CR206" s="57">
        <f t="shared" si="43"/>
        <v>4</v>
      </c>
      <c r="CS206" s="56">
        <f t="shared" si="42"/>
        <v>4</v>
      </c>
      <c r="CT206" s="56">
        <v>3</v>
      </c>
      <c r="CU206" s="56">
        <v>2</v>
      </c>
      <c r="CV206" s="79">
        <f t="shared" si="45"/>
        <v>2.5</v>
      </c>
      <c r="CW206" s="56">
        <f t="shared" si="46"/>
        <v>3</v>
      </c>
      <c r="CX206" s="78" t="s">
        <v>1197</v>
      </c>
      <c r="CY206" s="140" t="s">
        <v>352</v>
      </c>
      <c r="CZ206" s="78"/>
      <c r="DA206" s="78" t="s">
        <v>830</v>
      </c>
      <c r="DB206" s="78" t="s">
        <v>274</v>
      </c>
      <c r="DC206" s="56">
        <v>0</v>
      </c>
      <c r="DD206" s="78" t="s">
        <v>1548</v>
      </c>
      <c r="DE206" s="78" t="s">
        <v>276</v>
      </c>
      <c r="DF206" s="78" t="s">
        <v>276</v>
      </c>
      <c r="DG206" s="78" t="s">
        <v>276</v>
      </c>
      <c r="DH206" s="78" t="s">
        <v>276</v>
      </c>
      <c r="DI206" s="78" t="s">
        <v>276</v>
      </c>
      <c r="DJ206" s="78" t="s">
        <v>276</v>
      </c>
      <c r="DK206" s="78" t="s">
        <v>276</v>
      </c>
      <c r="DL206" s="78" t="s">
        <v>276</v>
      </c>
      <c r="DM206" s="78" t="s">
        <v>270</v>
      </c>
      <c r="DN206" s="78" t="s">
        <v>276</v>
      </c>
      <c r="DO206" s="78" t="s">
        <v>270</v>
      </c>
      <c r="DP206" s="78" t="s">
        <v>276</v>
      </c>
      <c r="DQ206" s="78" t="s">
        <v>276</v>
      </c>
      <c r="DR206" s="56" t="s">
        <v>268</v>
      </c>
      <c r="DS206" s="56" t="s">
        <v>268</v>
      </c>
      <c r="DT206" s="56" t="s">
        <v>268</v>
      </c>
      <c r="DU206" s="44" t="s">
        <v>636</v>
      </c>
      <c r="DV206" s="44" t="s">
        <v>377</v>
      </c>
      <c r="DW206" s="44" t="s">
        <v>278</v>
      </c>
      <c r="DX206" s="77" t="s">
        <v>278</v>
      </c>
      <c r="DY206" s="103" t="s">
        <v>488</v>
      </c>
      <c r="DZ206" s="86" t="s">
        <v>1696</v>
      </c>
      <c r="EA206" s="74" t="s">
        <v>315</v>
      </c>
      <c r="EB206" s="73" t="s">
        <v>1697</v>
      </c>
      <c r="EC206" s="109" t="s">
        <v>1698</v>
      </c>
      <c r="ED206" s="320" t="s">
        <v>1699</v>
      </c>
      <c r="EE206" s="71"/>
      <c r="EF206" s="307" t="s">
        <v>1</v>
      </c>
      <c r="EG206" s="307" t="s">
        <v>1</v>
      </c>
      <c r="EH206" s="99" t="s">
        <v>410</v>
      </c>
      <c r="EI206" s="70"/>
      <c r="EJ206" s="307" t="s">
        <v>1</v>
      </c>
      <c r="EK206" s="70"/>
      <c r="EL206" s="70"/>
      <c r="EM206" s="70"/>
      <c r="EN206" s="69"/>
      <c r="EO206" s="69"/>
      <c r="EP206" s="69"/>
      <c r="EQ206" s="69"/>
      <c r="ER206" s="69"/>
      <c r="ES206" s="113"/>
      <c r="ET206" s="69"/>
      <c r="EU206" s="69"/>
      <c r="EV206" s="307" t="s">
        <v>1</v>
      </c>
      <c r="EW206" s="68"/>
    </row>
    <row r="207" spans="1:153" s="44" customFormat="1" x14ac:dyDescent="0.35">
      <c r="A207" s="44" t="s">
        <v>374</v>
      </c>
      <c r="B207" s="42" t="s">
        <v>1700</v>
      </c>
      <c r="C207" s="44" t="s">
        <v>1701</v>
      </c>
      <c r="D207" s="44" t="s">
        <v>424</v>
      </c>
      <c r="E207" s="44" t="s">
        <v>1702</v>
      </c>
      <c r="F207" s="44" t="s">
        <v>1703</v>
      </c>
      <c r="G207" s="44">
        <v>-37.292499999999997</v>
      </c>
      <c r="H207" s="44">
        <v>145.818389</v>
      </c>
      <c r="I207" s="44" t="s">
        <v>278</v>
      </c>
      <c r="J207" s="44" t="s">
        <v>278</v>
      </c>
      <c r="K207" s="44" t="s">
        <v>297</v>
      </c>
      <c r="L207" s="44" t="s">
        <v>265</v>
      </c>
      <c r="M207" s="78" t="s">
        <v>545</v>
      </c>
      <c r="N207" s="78" t="s">
        <v>285</v>
      </c>
      <c r="O207" s="78">
        <v>44027</v>
      </c>
      <c r="P207" s="78" t="s">
        <v>415</v>
      </c>
      <c r="Q207" s="78" t="s">
        <v>270</v>
      </c>
      <c r="R207" s="78"/>
      <c r="S207" s="96"/>
      <c r="T207" s="96"/>
      <c r="U207" s="78"/>
      <c r="V207" s="96"/>
      <c r="W207" s="96"/>
      <c r="X207" s="96"/>
      <c r="Y207" s="78"/>
      <c r="Z207" s="56">
        <f t="shared" si="36"/>
        <v>2</v>
      </c>
      <c r="AA207" s="94">
        <v>7</v>
      </c>
      <c r="AB207" s="94"/>
      <c r="AC207" s="56"/>
      <c r="AD207" s="56"/>
      <c r="AE207" s="56"/>
      <c r="AF207" s="56"/>
      <c r="AG207" s="56">
        <v>3</v>
      </c>
      <c r="AH207" s="56" t="s">
        <v>372</v>
      </c>
      <c r="AI207">
        <v>0</v>
      </c>
      <c r="AJ207">
        <v>1</v>
      </c>
      <c r="AK207">
        <v>1</v>
      </c>
      <c r="AL207">
        <v>2</v>
      </c>
      <c r="AM207">
        <f t="shared" si="41"/>
        <v>2</v>
      </c>
      <c r="AN207" s="57" cm="1">
        <f t="array" ref="AN207">IF(OR(AJ207="0",AM207="0"),"",INDEX('[3]Oil Matrix'!$D$6:$H$10,'Master All_TRR_TS'!AM207,'Master All_TRR_TS'!AJ207))</f>
        <v>1</v>
      </c>
      <c r="AO207">
        <f t="shared" si="44"/>
        <v>3</v>
      </c>
      <c r="AP207"/>
      <c r="AQ207" s="56" t="s">
        <v>427</v>
      </c>
      <c r="AR207" s="56">
        <f>MAX(Risk_Assessment6[[#This Row],[2) Oil Leak Condition]:[3b) Oil/water separator and shut off valve]])</f>
        <v>2</v>
      </c>
      <c r="AS207" s="44" t="s">
        <v>304</v>
      </c>
      <c r="AT207" s="44" t="s">
        <v>305</v>
      </c>
      <c r="AU207" s="44" t="s">
        <v>270</v>
      </c>
      <c r="AW207" s="44" t="s">
        <v>269</v>
      </c>
      <c r="AX207" s="82" t="s">
        <v>269</v>
      </c>
      <c r="AZ207" s="81" t="s">
        <v>269</v>
      </c>
      <c r="BE207" s="81"/>
      <c r="BF207" s="81" t="s">
        <v>276</v>
      </c>
      <c r="BM207" s="56" cm="1">
        <f t="array" ref="BM207">MAX(IF(ISBLANK(AS207:BL207),"",VLOOKUP(AS207:BL207,'[3]Impact Factor'!B:D,2,FALSE)))</f>
        <v>3</v>
      </c>
      <c r="BN207" s="56" cm="1">
        <f t="array" ref="BN207">MAX(IF(ISBLANK(AS207:BL207),"",VLOOKUP(AS207:BL207,'[3]Impact Factor'!B:D,3,FALSE)))</f>
        <v>2</v>
      </c>
      <c r="BO207" s="56">
        <v>5</v>
      </c>
      <c r="BP207" s="56"/>
      <c r="BQ207" s="56"/>
      <c r="BR207" s="56"/>
      <c r="BS207" s="80">
        <v>2</v>
      </c>
      <c r="BT207" s="56" cm="1">
        <f t="array" ref="BT207">IF(SUM(BM207:BS207)=0,"N/A",_xlfn.IFS(AND((SUM(BM207:BN207)&gt;0),(SUM(BO207:BS207)&gt;0)),ROUND((($BM$3*MAX(BM207:BN207))+($BO$3*MAX(BO207:BS207))),0),AND(OR(BM207:BN207=0,ISERROR(BM207:BN207)),(SUM(BO207:BS207)&gt;0)), MAX(BO207:BS207),AND((SUM(BO207:BS207)=0),(SUM(BM207:BN207)&gt;0)),MAX(BM207:BN207)))</f>
        <v>3</v>
      </c>
      <c r="BU207" s="56" t="str" cm="1">
        <f t="array" ref="BU207">IF(OR(AR207="N/A", BT207="N/A"), "", INDEX([3]Methodology!$D$3:$H$7,'Master All_TRR_TS'!AR177,'Master All_TRR_TS'!BT177))</f>
        <v>C</v>
      </c>
      <c r="BV207" s="56" t="s">
        <v>271</v>
      </c>
      <c r="BW207" s="56" t="str">
        <f t="shared" si="40"/>
        <v>No</v>
      </c>
      <c r="BX207" s="56"/>
      <c r="BY207" s="56"/>
      <c r="BZ207" s="56" t="e">
        <f>IF(COUNT(AR207,BT207)=2,(IF(AND(AR207&gt;=3,#REF!&gt;=3),"Y","")),"")</f>
        <v>#REF!</v>
      </c>
      <c r="CA207" s="56"/>
      <c r="CB207" s="56" t="str">
        <f>IF(Risk_Assessment6[[#This Row],[Stockpiles]]="Spoil / Waste", "Y", "")</f>
        <v/>
      </c>
      <c r="CC207" s="56" t="str">
        <f>IF(Risk_Assessment6[[#This Row],[Off-site Drainage Discharge (Y/N)]]="Yes", "Y", "")</f>
        <v/>
      </c>
      <c r="CD207" s="56"/>
      <c r="CE207" s="56"/>
      <c r="CF207" s="56"/>
      <c r="CG207" s="56" t="s">
        <v>270</v>
      </c>
      <c r="CH207" s="56" t="s">
        <v>600</v>
      </c>
      <c r="CI207" s="56"/>
      <c r="CJ207" s="56"/>
      <c r="CK207" s="56"/>
      <c r="CL207" s="56"/>
      <c r="CM207" s="56"/>
      <c r="CN207" s="105" t="s">
        <v>351</v>
      </c>
      <c r="CO207" s="105">
        <v>3</v>
      </c>
      <c r="CP207" s="105">
        <v>1</v>
      </c>
      <c r="CQ207" s="104">
        <v>3</v>
      </c>
      <c r="CR207" s="57">
        <f t="shared" si="43"/>
        <v>3</v>
      </c>
      <c r="CS207" s="56">
        <f t="shared" si="42"/>
        <v>3</v>
      </c>
      <c r="CT207" s="56">
        <v>3</v>
      </c>
      <c r="CU207" s="56">
        <v>2</v>
      </c>
      <c r="CV207" s="79">
        <f t="shared" si="45"/>
        <v>2.5</v>
      </c>
      <c r="CW207" s="56">
        <f t="shared" si="46"/>
        <v>3</v>
      </c>
      <c r="CX207" s="78" t="s">
        <v>1311</v>
      </c>
      <c r="CY207" s="140" t="s">
        <v>352</v>
      </c>
      <c r="CZ207" s="78"/>
      <c r="DA207" s="78" t="s">
        <v>830</v>
      </c>
      <c r="DB207" s="78" t="s">
        <v>274</v>
      </c>
      <c r="DC207" s="56">
        <v>0</v>
      </c>
      <c r="DD207" s="78" t="s">
        <v>1548</v>
      </c>
      <c r="DE207" s="78" t="s">
        <v>276</v>
      </c>
      <c r="DF207" s="78" t="s">
        <v>276</v>
      </c>
      <c r="DG207" s="78" t="s">
        <v>276</v>
      </c>
      <c r="DH207" s="78" t="s">
        <v>276</v>
      </c>
      <c r="DI207" s="78" t="s">
        <v>276</v>
      </c>
      <c r="DJ207" s="78" t="s">
        <v>276</v>
      </c>
      <c r="DK207" s="78" t="s">
        <v>276</v>
      </c>
      <c r="DL207" s="78" t="s">
        <v>276</v>
      </c>
      <c r="DM207" s="78" t="s">
        <v>270</v>
      </c>
      <c r="DN207" s="78" t="s">
        <v>276</v>
      </c>
      <c r="DO207" s="78" t="s">
        <v>270</v>
      </c>
      <c r="DP207" s="78" t="s">
        <v>276</v>
      </c>
      <c r="DQ207" s="78" t="s">
        <v>276</v>
      </c>
      <c r="DR207" s="56" t="s">
        <v>268</v>
      </c>
      <c r="DS207" s="56" t="s">
        <v>268</v>
      </c>
      <c r="DT207" s="56" t="s">
        <v>268</v>
      </c>
      <c r="DU207" s="44" t="s">
        <v>636</v>
      </c>
      <c r="DV207" s="44" t="s">
        <v>377</v>
      </c>
      <c r="DW207" s="44" t="s">
        <v>278</v>
      </c>
      <c r="DX207" s="77" t="s">
        <v>278</v>
      </c>
      <c r="DZ207" s="86"/>
      <c r="EA207" s="74"/>
      <c r="EB207" s="85"/>
      <c r="EC207" s="72"/>
      <c r="ED207" s="317"/>
      <c r="EE207" s="71"/>
      <c r="EF207" s="70"/>
      <c r="EG207" s="70"/>
      <c r="EH207" s="70"/>
      <c r="EI207" s="70"/>
      <c r="EJ207" s="70"/>
      <c r="EK207" s="70"/>
      <c r="EL207" s="70"/>
      <c r="EM207" s="70"/>
      <c r="EN207" s="69"/>
      <c r="EO207" s="69"/>
      <c r="EP207" s="69"/>
      <c r="EQ207" s="69"/>
      <c r="ER207" s="69"/>
      <c r="ES207" s="69"/>
      <c r="ET207" s="69"/>
      <c r="EU207" s="69"/>
      <c r="EV207" s="307" t="s">
        <v>1</v>
      </c>
      <c r="EW207" s="68"/>
    </row>
    <row r="208" spans="1:153" s="44" customFormat="1" x14ac:dyDescent="0.35">
      <c r="A208" s="44" t="s">
        <v>257</v>
      </c>
      <c r="B208" s="44" t="s">
        <v>1704</v>
      </c>
      <c r="C208" s="42" t="s">
        <v>1705</v>
      </c>
      <c r="D208" s="42"/>
      <c r="E208" s="44" t="s">
        <v>1706</v>
      </c>
      <c r="F208" s="44" t="s">
        <v>1707</v>
      </c>
      <c r="G208" s="44">
        <v>-38.091611</v>
      </c>
      <c r="H208" s="44">
        <v>147.059056</v>
      </c>
      <c r="I208" s="44" t="s">
        <v>263</v>
      </c>
      <c r="J208" s="44" t="s">
        <v>263</v>
      </c>
      <c r="K208" s="44" t="s">
        <v>264</v>
      </c>
      <c r="L208" s="44" t="s">
        <v>265</v>
      </c>
      <c r="M208" s="44" t="s">
        <v>365</v>
      </c>
      <c r="N208" s="78" t="s">
        <v>267</v>
      </c>
      <c r="O208" s="78"/>
      <c r="P208" s="78"/>
      <c r="Q208" s="78" t="s">
        <v>268</v>
      </c>
      <c r="R208" s="78"/>
      <c r="S208" s="96"/>
      <c r="T208" s="96"/>
      <c r="U208" s="78"/>
      <c r="V208" s="96"/>
      <c r="W208" s="96"/>
      <c r="X208" s="96"/>
      <c r="Y208" s="78"/>
      <c r="Z208" s="56">
        <f t="shared" si="36"/>
        <v>1</v>
      </c>
      <c r="AA208" s="94"/>
      <c r="AB208" s="94"/>
      <c r="AC208" s="56"/>
      <c r="AD208" s="56"/>
      <c r="AE208" s="56"/>
      <c r="AF208" s="56"/>
      <c r="AG208" s="56">
        <v>2</v>
      </c>
      <c r="AH208" s="56"/>
      <c r="AI208">
        <v>1</v>
      </c>
      <c r="AJ208">
        <v>1</v>
      </c>
      <c r="AK208">
        <v>4</v>
      </c>
      <c r="AL208">
        <v>5</v>
      </c>
      <c r="AM208">
        <f t="shared" si="41"/>
        <v>5</v>
      </c>
      <c r="AN208" s="57" cm="1">
        <f t="array" ref="AN208">IF(OR(AJ208="0",AM208="0"),"",INDEX('[3]Oil Matrix'!$D$6:$H$10,'Master All_TRR_TS'!AM208,'Master All_TRR_TS'!AJ208))</f>
        <v>3</v>
      </c>
      <c r="AO208">
        <f t="shared" si="44"/>
        <v>4</v>
      </c>
      <c r="AP208"/>
      <c r="AQ208" s="56"/>
      <c r="AR208" s="56">
        <f>MAX(Risk_Assessment6[[#This Row],[2) Oil Leak Condition]:[3b) Oil/water separator and shut off valve]])</f>
        <v>5</v>
      </c>
      <c r="AS208" s="44" t="s">
        <v>269</v>
      </c>
      <c r="AX208" s="82"/>
      <c r="AZ208" s="81"/>
      <c r="BE208" s="81"/>
      <c r="BF208" s="81" t="s">
        <v>270</v>
      </c>
      <c r="BM208" s="56" cm="1">
        <f t="array" ref="BM208">MAX(IF(ISBLANK(AS208:BL208),"",VLOOKUP(AS208:BL208,'[3]Impact Factor'!B:D,2,FALSE)))</f>
        <v>2</v>
      </c>
      <c r="BN208" s="56" cm="1">
        <f t="array" ref="BN208">MAX(IF(ISBLANK(AS208:BL208),"",VLOOKUP(AS208:BL208,'[3]Impact Factor'!B:D,3,FALSE)))</f>
        <v>2</v>
      </c>
      <c r="BO208" s="56"/>
      <c r="BP208" s="56"/>
      <c r="BQ208" s="56"/>
      <c r="BR208" s="56"/>
      <c r="BS208" s="80"/>
      <c r="BT208" s="56" cm="1">
        <f t="array" ref="BT208">IF(SUM(BM208:BS208)=0,"N/A",_xlfn.IFS(AND((SUM(BM208:BN208)&gt;0),(SUM(BO208:BS208)&gt;0)),ROUND((($BM$3*MAX(BM208:BN208))+($BO$3*MAX(BO208:BS208))),0),AND(OR(BM208:BN208=0,ISERROR(BM208:BN208)),(SUM(BO208:BS208)&gt;0)), MAX(BO208:BS208),AND((SUM(BO208:BS208)=0),(SUM(BM208:BN208)&gt;0)),MAX(BM208:BN208)))</f>
        <v>2</v>
      </c>
      <c r="BU208" s="56" t="str" cm="1">
        <f t="array" ref="BU208">IF(OR(AR208="N/A", BT208="N/A"), "", INDEX([3]Methodology!$D$3:$H$7,'Master All_TRR_TS'!AR50,'Master All_TRR_TS'!BT50))</f>
        <v>C</v>
      </c>
      <c r="BV208" s="56" t="s">
        <v>271</v>
      </c>
      <c r="BW208" s="56" t="str">
        <f t="shared" si="40"/>
        <v>No</v>
      </c>
      <c r="BX208" s="56"/>
      <c r="BY208" s="56"/>
      <c r="BZ208" s="56" t="e">
        <f>IF(COUNT(AR208,BT208)=2,(IF(AND(AR208&gt;=3,#REF!&gt;=3),"Y","")),"")</f>
        <v>#REF!</v>
      </c>
      <c r="CA208" s="56"/>
      <c r="CB208" s="56" t="str">
        <f>IF(Risk_Assessment6[[#This Row],[Stockpiles]]="Spoil / Waste", "Y", "")</f>
        <v/>
      </c>
      <c r="CC208" s="56" t="str">
        <f>IF(Risk_Assessment6[[#This Row],[Off-site Drainage Discharge (Y/N)]]="Yes", "Y", "")</f>
        <v/>
      </c>
      <c r="CD208" s="56"/>
      <c r="CE208" s="56"/>
      <c r="CF208" s="56"/>
      <c r="CG208" s="56"/>
      <c r="CH208" s="56"/>
      <c r="CI208" s="56"/>
      <c r="CJ208" s="56"/>
      <c r="CK208" s="56"/>
      <c r="CL208" s="56"/>
      <c r="CM208" s="56"/>
      <c r="CN208" s="105">
        <v>3</v>
      </c>
      <c r="CO208" s="105">
        <v>4</v>
      </c>
      <c r="CP208" s="105">
        <v>4</v>
      </c>
      <c r="CQ208" s="104">
        <v>5</v>
      </c>
      <c r="CR208" s="57">
        <f t="shared" si="43"/>
        <v>4</v>
      </c>
      <c r="CS208" s="56">
        <f t="shared" si="42"/>
        <v>4</v>
      </c>
      <c r="CT208" s="56">
        <v>2</v>
      </c>
      <c r="CU208" s="56">
        <v>2</v>
      </c>
      <c r="CV208" s="79">
        <f t="shared" si="45"/>
        <v>2</v>
      </c>
      <c r="CW208" s="56">
        <f t="shared" si="46"/>
        <v>2</v>
      </c>
      <c r="CX208" s="78" t="s">
        <v>1392</v>
      </c>
      <c r="CY208" s="56" t="s">
        <v>404</v>
      </c>
      <c r="CZ208" s="78" t="s">
        <v>1708</v>
      </c>
      <c r="DA208" s="78" t="s">
        <v>830</v>
      </c>
      <c r="DB208" s="78" t="s">
        <v>1679</v>
      </c>
      <c r="DC208" s="56" t="s">
        <v>1709</v>
      </c>
      <c r="DD208" s="78" t="s">
        <v>1548</v>
      </c>
      <c r="DE208" s="78" t="s">
        <v>276</v>
      </c>
      <c r="DF208" s="78" t="s">
        <v>276</v>
      </c>
      <c r="DG208" s="78" t="s">
        <v>270</v>
      </c>
      <c r="DH208" s="78" t="s">
        <v>276</v>
      </c>
      <c r="DI208" s="78" t="s">
        <v>276</v>
      </c>
      <c r="DJ208" s="78" t="s">
        <v>276</v>
      </c>
      <c r="DK208" s="78" t="s">
        <v>276</v>
      </c>
      <c r="DL208" s="78" t="s">
        <v>276</v>
      </c>
      <c r="DM208" s="78" t="s">
        <v>270</v>
      </c>
      <c r="DN208" s="78" t="s">
        <v>276</v>
      </c>
      <c r="DO208" s="78" t="s">
        <v>270</v>
      </c>
      <c r="DP208" s="78" t="s">
        <v>276</v>
      </c>
      <c r="DQ208" s="78" t="s">
        <v>276</v>
      </c>
      <c r="DR208" s="56"/>
      <c r="DS208" s="56"/>
      <c r="DT208" s="56"/>
      <c r="DU208" s="44" t="s">
        <v>636</v>
      </c>
      <c r="DV208" s="44" t="s">
        <v>377</v>
      </c>
      <c r="DW208" s="44" t="s">
        <v>278</v>
      </c>
      <c r="DX208" s="77" t="s">
        <v>278</v>
      </c>
      <c r="DZ208" s="86"/>
      <c r="EA208" s="74"/>
      <c r="EB208" s="85"/>
      <c r="EC208" s="72"/>
      <c r="ED208" s="317"/>
      <c r="EE208" s="71"/>
      <c r="EF208" s="70"/>
      <c r="EG208" s="70"/>
      <c r="EH208" s="70"/>
      <c r="EI208" s="70"/>
      <c r="EJ208" s="70"/>
      <c r="EK208" s="70"/>
      <c r="EL208" s="70"/>
      <c r="EM208" s="70"/>
      <c r="EN208" s="69"/>
      <c r="EO208" s="69"/>
      <c r="EP208" s="69"/>
      <c r="EQ208" s="69"/>
      <c r="ER208" s="69"/>
      <c r="ES208" s="69"/>
      <c r="ET208" s="69"/>
      <c r="EU208" s="69"/>
      <c r="EV208" s="307" t="s">
        <v>1</v>
      </c>
      <c r="EW208" s="68"/>
    </row>
    <row r="209" spans="1:153" s="44" customFormat="1" ht="18" customHeight="1" x14ac:dyDescent="0.35">
      <c r="A209" s="44" t="s">
        <v>374</v>
      </c>
      <c r="B209" s="42" t="s">
        <v>1710</v>
      </c>
      <c r="C209" s="44" t="s">
        <v>1711</v>
      </c>
      <c r="D209" s="44" t="s">
        <v>377</v>
      </c>
      <c r="E209" s="44" t="s">
        <v>1712</v>
      </c>
      <c r="F209" s="44" t="s">
        <v>1713</v>
      </c>
      <c r="G209" s="44">
        <v>-38.101500000000001</v>
      </c>
      <c r="H209" s="44">
        <v>147.09580600000001</v>
      </c>
      <c r="I209" s="119" t="s">
        <v>1481</v>
      </c>
      <c r="J209" s="44" t="s">
        <v>278</v>
      </c>
      <c r="K209" s="44" t="s">
        <v>297</v>
      </c>
      <c r="L209" s="44" t="s">
        <v>265</v>
      </c>
      <c r="M209" s="44" t="s">
        <v>284</v>
      </c>
      <c r="N209" s="78" t="s">
        <v>285</v>
      </c>
      <c r="O209" s="78">
        <v>44217</v>
      </c>
      <c r="P209" s="78" t="s">
        <v>371</v>
      </c>
      <c r="Q209" s="78" t="s">
        <v>270</v>
      </c>
      <c r="R209" s="95" t="s">
        <v>1482</v>
      </c>
      <c r="S209" s="96"/>
      <c r="T209" s="96" t="s">
        <v>382</v>
      </c>
      <c r="U209" s="78"/>
      <c r="V209" s="96"/>
      <c r="W209" s="114" t="s">
        <v>1714</v>
      </c>
      <c r="X209" s="96"/>
      <c r="Y209" s="95">
        <v>44805</v>
      </c>
      <c r="Z209" s="56">
        <f t="shared" si="36"/>
        <v>5</v>
      </c>
      <c r="AA209" s="94">
        <v>6</v>
      </c>
      <c r="AB209" s="94"/>
      <c r="AC209" s="56">
        <v>4</v>
      </c>
      <c r="AD209" s="56"/>
      <c r="AE209" s="56" t="s">
        <v>1072</v>
      </c>
      <c r="AF209" s="56"/>
      <c r="AG209" s="56">
        <v>3</v>
      </c>
      <c r="AH209" s="56" t="s">
        <v>1715</v>
      </c>
      <c r="AI209" s="111">
        <v>3</v>
      </c>
      <c r="AJ209" s="111">
        <v>3</v>
      </c>
      <c r="AK209" s="111">
        <v>3</v>
      </c>
      <c r="AL209">
        <v>5</v>
      </c>
      <c r="AM209">
        <f t="shared" si="41"/>
        <v>5</v>
      </c>
      <c r="AN209" s="57" cm="1">
        <f t="array" ref="AN209">IF(OR(AJ209="0",AM209="0"),"",INDEX('[3]Oil Matrix'!$D$6:$H$10,'Master All_TRR_TS'!AM209,'Master All_TRR_TS'!AJ209))</f>
        <v>4</v>
      </c>
      <c r="AO209">
        <f t="shared" si="44"/>
        <v>4</v>
      </c>
      <c r="AP209"/>
      <c r="AQ209" s="56" t="s">
        <v>1716</v>
      </c>
      <c r="AR209" s="56">
        <f>MAX(Risk_Assessment6[[#This Row],[2) Oil Leak Condition]:[3b) Oil/water separator and shut off valve]])</f>
        <v>5</v>
      </c>
      <c r="AS209" s="44" t="s">
        <v>304</v>
      </c>
      <c r="AT209" s="44" t="s">
        <v>305</v>
      </c>
      <c r="AU209" s="44" t="s">
        <v>270</v>
      </c>
      <c r="AV209" s="119" t="s">
        <v>444</v>
      </c>
      <c r="AW209" s="119" t="s">
        <v>306</v>
      </c>
      <c r="AX209" s="82" t="s">
        <v>288</v>
      </c>
      <c r="AY209" s="44" t="s">
        <v>269</v>
      </c>
      <c r="AZ209" s="119" t="s">
        <v>308</v>
      </c>
      <c r="BA209" s="119" t="s">
        <v>309</v>
      </c>
      <c r="BB209" s="119" t="s">
        <v>270</v>
      </c>
      <c r="BE209" s="81"/>
      <c r="BF209" s="81" t="s">
        <v>276</v>
      </c>
      <c r="BM209" s="92">
        <v>3</v>
      </c>
      <c r="BN209" s="56" cm="1">
        <f t="array" ref="BN209">MAX(IF(ISBLANK(AS209:BL209),"",VLOOKUP(AS209:BL209,'[3]Impact Factor'!B:D,3,FALSE)))</f>
        <v>4</v>
      </c>
      <c r="BO209" s="56">
        <v>5</v>
      </c>
      <c r="BP209" s="56" t="s">
        <v>270</v>
      </c>
      <c r="BQ209" s="56">
        <v>5</v>
      </c>
      <c r="BR209" s="56" t="s">
        <v>270</v>
      </c>
      <c r="BS209" s="80">
        <v>3</v>
      </c>
      <c r="BT209" s="56" cm="1">
        <f t="array" ref="BT209">IF(SUM(BM209:BS209)=0,"N/A",_xlfn.IFS(AND((SUM(BM209:BN209)&gt;0),(SUM(BO209:BS209)&gt;0)),ROUND((($BM$3*MAX(BM209:BN209))+($BO$3*MAX(BO209:BS209))),0),AND(OR(BM209:BN209=0,ISERROR(BM209:BN209)),(SUM(BO209:BS209)&gt;0)), MAX(BO209:BS209),AND((SUM(BO209:BS209)=0),(SUM(BM209:BN209)&gt;0)),MAX(BM209:BN209)))</f>
        <v>4</v>
      </c>
      <c r="BU209" s="56" t="str" cm="1">
        <f t="array" ref="BU209">IF(OR(AR209="N/A", BT209="N/A"), "", INDEX([3]Methodology!$D$3:$H$7,'Master All_TRR_TS'!AR171,'Master All_TRR_TS'!BT171))</f>
        <v>C</v>
      </c>
      <c r="BV209" s="56" t="s">
        <v>404</v>
      </c>
      <c r="BW209" s="56" t="str">
        <f t="shared" si="40"/>
        <v>Yes</v>
      </c>
      <c r="BX209" s="56" t="s">
        <v>310</v>
      </c>
      <c r="BY209" s="56" t="s">
        <v>388</v>
      </c>
      <c r="BZ209" s="56" t="e">
        <f>IF(COUNT(AR209,BT209)=2,(IF(AND(AR209&gt;=3,#REF!&gt;=3),"Y","")),"")</f>
        <v>#REF!</v>
      </c>
      <c r="CA209" s="56" t="s">
        <v>389</v>
      </c>
      <c r="CB209" s="56" t="str">
        <f>IF(Risk_Assessment6[[#This Row],[Stockpiles]]="Spoil / Waste", "Y", "")</f>
        <v>Y</v>
      </c>
      <c r="CC209" s="56" t="str">
        <f>IF(Risk_Assessment6[[#This Row],[Off-site Drainage Discharge (Y/N)]]="Yes", "Y", "")</f>
        <v>Y</v>
      </c>
      <c r="CD209" s="89" t="s">
        <v>1717</v>
      </c>
      <c r="CE209" s="56" t="s">
        <v>270</v>
      </c>
      <c r="CF209" s="56" t="s">
        <v>391</v>
      </c>
      <c r="CG209" s="56"/>
      <c r="CH209" s="56"/>
      <c r="CI209" s="56"/>
      <c r="CJ209" s="56" t="s">
        <v>382</v>
      </c>
      <c r="CK209" s="56"/>
      <c r="CL209" s="56"/>
      <c r="CM209" s="56"/>
      <c r="CN209" s="105">
        <v>3</v>
      </c>
      <c r="CO209" s="105">
        <v>4</v>
      </c>
      <c r="CP209" s="105">
        <v>4</v>
      </c>
      <c r="CQ209" s="104">
        <v>5</v>
      </c>
      <c r="CR209" s="57">
        <f t="shared" si="43"/>
        <v>4</v>
      </c>
      <c r="CS209" s="56">
        <f t="shared" si="42"/>
        <v>4</v>
      </c>
      <c r="CT209" s="56">
        <v>5</v>
      </c>
      <c r="CU209" s="56">
        <v>1</v>
      </c>
      <c r="CV209" s="79">
        <f t="shared" si="45"/>
        <v>3</v>
      </c>
      <c r="CW209" s="56">
        <f t="shared" si="46"/>
        <v>3</v>
      </c>
      <c r="CX209" s="78" t="s">
        <v>1197</v>
      </c>
      <c r="CY209" s="140" t="s">
        <v>1002</v>
      </c>
      <c r="CZ209" s="78" t="s">
        <v>1415</v>
      </c>
      <c r="DA209" s="78" t="s">
        <v>830</v>
      </c>
      <c r="DB209" s="78" t="s">
        <v>1718</v>
      </c>
      <c r="DC209" s="56" t="s">
        <v>1719</v>
      </c>
      <c r="DD209" s="78" t="s">
        <v>1548</v>
      </c>
      <c r="DE209" s="78" t="s">
        <v>276</v>
      </c>
      <c r="DF209" s="78" t="s">
        <v>276</v>
      </c>
      <c r="DG209" s="78" t="s">
        <v>276</v>
      </c>
      <c r="DH209" s="78" t="s">
        <v>276</v>
      </c>
      <c r="DI209" s="78" t="s">
        <v>276</v>
      </c>
      <c r="DJ209" s="78" t="s">
        <v>276</v>
      </c>
      <c r="DK209" s="78" t="s">
        <v>276</v>
      </c>
      <c r="DL209" s="78" t="s">
        <v>276</v>
      </c>
      <c r="DM209" s="78" t="s">
        <v>270</v>
      </c>
      <c r="DN209" s="78" t="s">
        <v>276</v>
      </c>
      <c r="DO209" s="78" t="s">
        <v>276</v>
      </c>
      <c r="DP209" s="78" t="s">
        <v>276</v>
      </c>
      <c r="DQ209" s="78" t="s">
        <v>276</v>
      </c>
      <c r="DR209" s="56"/>
      <c r="DS209" s="56"/>
      <c r="DT209" s="56"/>
      <c r="DU209" s="44" t="s">
        <v>636</v>
      </c>
      <c r="DV209" s="44" t="s">
        <v>377</v>
      </c>
      <c r="DW209" s="44" t="s">
        <v>278</v>
      </c>
      <c r="DX209" s="77" t="s">
        <v>278</v>
      </c>
      <c r="DZ209" s="86"/>
      <c r="EA209" s="74"/>
      <c r="EB209" s="85"/>
      <c r="EC209" s="72"/>
      <c r="ED209" s="317"/>
      <c r="EE209" s="71"/>
      <c r="EF209" s="70"/>
      <c r="EG209" s="70"/>
      <c r="EH209" s="70"/>
      <c r="EI209" s="70"/>
      <c r="EJ209" s="70"/>
      <c r="EK209" s="70"/>
      <c r="EL209" s="70"/>
      <c r="EM209" s="70"/>
      <c r="EN209" s="69"/>
      <c r="EO209" s="69"/>
      <c r="EP209" s="69"/>
      <c r="EQ209" s="69"/>
      <c r="ER209" s="69"/>
      <c r="ES209" s="69"/>
      <c r="ET209" s="69"/>
      <c r="EU209" s="69"/>
      <c r="EV209" s="307" t="s">
        <v>1</v>
      </c>
      <c r="EW209" s="68"/>
    </row>
    <row r="210" spans="1:153" s="44" customFormat="1" x14ac:dyDescent="0.35">
      <c r="A210" s="44" t="s">
        <v>374</v>
      </c>
      <c r="B210" s="42" t="s">
        <v>1720</v>
      </c>
      <c r="C210" s="44" t="s">
        <v>1721</v>
      </c>
      <c r="D210" s="44" t="s">
        <v>294</v>
      </c>
      <c r="E210" s="44" t="s">
        <v>1722</v>
      </c>
      <c r="F210" s="44" t="s">
        <v>1723</v>
      </c>
      <c r="G210" s="44">
        <v>-37.860666999999999</v>
      </c>
      <c r="H210" s="44">
        <v>145.33522199999999</v>
      </c>
      <c r="I210" s="44" t="s">
        <v>278</v>
      </c>
      <c r="J210" s="44" t="s">
        <v>278</v>
      </c>
      <c r="K210" s="44" t="s">
        <v>264</v>
      </c>
      <c r="L210" s="44" t="s">
        <v>265</v>
      </c>
      <c r="M210" s="44" t="s">
        <v>284</v>
      </c>
      <c r="N210" s="78" t="s">
        <v>285</v>
      </c>
      <c r="O210" s="78">
        <v>43993</v>
      </c>
      <c r="P210" s="78" t="s">
        <v>298</v>
      </c>
      <c r="Q210" s="78" t="s">
        <v>270</v>
      </c>
      <c r="R210" s="78"/>
      <c r="S210" s="96"/>
      <c r="T210" s="96"/>
      <c r="U210" s="78"/>
      <c r="V210" s="96"/>
      <c r="W210" s="96"/>
      <c r="X210" s="96"/>
      <c r="Y210" s="78"/>
      <c r="Z210" s="56">
        <f t="shared" si="36"/>
        <v>2</v>
      </c>
      <c r="AA210" s="94">
        <v>8</v>
      </c>
      <c r="AB210" s="94"/>
      <c r="AC210" s="56"/>
      <c r="AD210" s="56"/>
      <c r="AE210" s="56"/>
      <c r="AF210" s="56"/>
      <c r="AG210" s="56">
        <v>4</v>
      </c>
      <c r="AH210" s="56" t="s">
        <v>1724</v>
      </c>
      <c r="AI210">
        <v>1</v>
      </c>
      <c r="AJ210">
        <v>1</v>
      </c>
      <c r="AK210">
        <v>1</v>
      </c>
      <c r="AL210">
        <v>2</v>
      </c>
      <c r="AM210">
        <f t="shared" si="41"/>
        <v>2</v>
      </c>
      <c r="AN210" s="57" cm="1">
        <f t="array" ref="AN210">IF(OR(AJ210="0",AM210="0"),"",INDEX('[3]Oil Matrix'!$D$6:$H$10,'Master All_TRR_TS'!AM210,'Master All_TRR_TS'!AJ210))</f>
        <v>1</v>
      </c>
      <c r="AO210">
        <f t="shared" si="44"/>
        <v>1</v>
      </c>
      <c r="AP210"/>
      <c r="AQ210" s="56" t="s">
        <v>427</v>
      </c>
      <c r="AR210" s="56">
        <f>MAX(Risk_Assessment6[[#This Row],[2) Oil Leak Condition]:[3b) Oil/water separator and shut off valve]])</f>
        <v>2</v>
      </c>
      <c r="AS210" s="44" t="s">
        <v>269</v>
      </c>
      <c r="AT210" s="44" t="s">
        <v>305</v>
      </c>
      <c r="AU210" s="44" t="s">
        <v>270</v>
      </c>
      <c r="AV210" s="44" t="s">
        <v>269</v>
      </c>
      <c r="AW210" s="44" t="s">
        <v>306</v>
      </c>
      <c r="AX210" s="82" t="s">
        <v>269</v>
      </c>
      <c r="AY210" s="44" t="s">
        <v>269</v>
      </c>
      <c r="AZ210" s="81" t="s">
        <v>269</v>
      </c>
      <c r="BA210" s="44" t="s">
        <v>269</v>
      </c>
      <c r="BE210" s="81"/>
      <c r="BF210" s="81" t="s">
        <v>276</v>
      </c>
      <c r="BM210" s="56" cm="1">
        <f t="array" ref="BM210">MAX(IF(ISBLANK(AS210:BL210),"",VLOOKUP(AS210:BL210,'[3]Impact Factor'!B:D,2,FALSE)))</f>
        <v>4</v>
      </c>
      <c r="BN210" s="56" cm="1">
        <f t="array" ref="BN210">MAX(IF(ISBLANK(AS210:BL210),"",VLOOKUP(AS210:BL210,'[3]Impact Factor'!B:D,3,FALSE)))</f>
        <v>4</v>
      </c>
      <c r="BO210" s="56">
        <v>4</v>
      </c>
      <c r="BP210" s="56"/>
      <c r="BQ210" s="56"/>
      <c r="BR210" s="56"/>
      <c r="BS210" s="80">
        <v>2</v>
      </c>
      <c r="BT210" s="56" cm="1">
        <f t="array" ref="BT210">IF(SUM(BM210:BS210)=0,"N/A",_xlfn.IFS(AND((SUM(BM210:BN210)&gt;0),(SUM(BO210:BS210)&gt;0)),ROUND((($BM$3*MAX(BM210:BN210))+($BO$3*MAX(BO210:BS210))),0),AND(OR(BM210:BN210=0,ISERROR(BM210:BN210)),(SUM(BO210:BS210)&gt;0)), MAX(BO210:BS210),AND((SUM(BO210:BS210)=0),(SUM(BM210:BN210)&gt;0)),MAX(BM210:BN210)))</f>
        <v>4</v>
      </c>
      <c r="BU210" s="56" t="str" cm="1">
        <f t="array" ref="BU210">IF(OR(AR210="N/A", BT210="N/A"), "", INDEX([3]Methodology!$D$3:$H$7,'Master All_TRR_TS'!AR32,'Master All_TRR_TS'!BT32))</f>
        <v>C</v>
      </c>
      <c r="BV210" s="56" t="s">
        <v>404</v>
      </c>
      <c r="BW210" s="56" t="str">
        <f t="shared" si="40"/>
        <v>No</v>
      </c>
      <c r="BX210" s="56"/>
      <c r="BY210" s="56"/>
      <c r="BZ210" s="56" t="e">
        <f>IF(COUNT(AR210,BT210)=2,(IF(AND(AR210&gt;=3,#REF!&gt;=3),"Y","")),"")</f>
        <v>#REF!</v>
      </c>
      <c r="CA210" s="56"/>
      <c r="CB210" s="56" t="str">
        <f>IF(Risk_Assessment6[[#This Row],[Stockpiles]]="Spoil / Waste", "Y", "")</f>
        <v/>
      </c>
      <c r="CC210" s="56" t="str">
        <f>IF(Risk_Assessment6[[#This Row],[Off-site Drainage Discharge (Y/N)]]="Yes", "Y", "")</f>
        <v/>
      </c>
      <c r="CD210" s="56"/>
      <c r="CE210" s="56"/>
      <c r="CF210" s="56"/>
      <c r="CG210" s="56" t="s">
        <v>270</v>
      </c>
      <c r="CH210" s="56" t="s">
        <v>600</v>
      </c>
      <c r="CI210" s="56"/>
      <c r="CJ210" s="56"/>
      <c r="CK210" s="56"/>
      <c r="CL210" s="56"/>
      <c r="CM210" s="56"/>
      <c r="CN210" s="105" t="s">
        <v>351</v>
      </c>
      <c r="CO210" s="105">
        <v>1</v>
      </c>
      <c r="CP210" s="105">
        <v>1</v>
      </c>
      <c r="CQ210" s="104">
        <v>2</v>
      </c>
      <c r="CR210" s="57">
        <f t="shared" si="43"/>
        <v>1</v>
      </c>
      <c r="CS210" s="56">
        <f t="shared" si="42"/>
        <v>1</v>
      </c>
      <c r="CT210" s="56">
        <v>5</v>
      </c>
      <c r="CU210" s="56">
        <v>2</v>
      </c>
      <c r="CV210" s="79">
        <v>3.5</v>
      </c>
      <c r="CW210" s="56">
        <v>4</v>
      </c>
      <c r="CX210" s="78" t="s">
        <v>631</v>
      </c>
      <c r="CY210" s="140"/>
      <c r="CZ210" s="78"/>
      <c r="DB210" s="78" t="s">
        <v>274</v>
      </c>
      <c r="DC210" s="78"/>
      <c r="DD210" s="56" t="s">
        <v>1199</v>
      </c>
      <c r="DE210" s="78" t="s">
        <v>276</v>
      </c>
      <c r="DF210" s="78" t="s">
        <v>276</v>
      </c>
      <c r="DG210" s="78" t="s">
        <v>276</v>
      </c>
      <c r="DH210" s="78" t="s">
        <v>276</v>
      </c>
      <c r="DI210" s="78" t="s">
        <v>276</v>
      </c>
      <c r="DJ210" s="78" t="s">
        <v>276</v>
      </c>
      <c r="DK210" s="78" t="s">
        <v>276</v>
      </c>
      <c r="DL210" s="78" t="s">
        <v>276</v>
      </c>
      <c r="DM210" s="78" t="s">
        <v>276</v>
      </c>
      <c r="DN210" s="78" t="s">
        <v>276</v>
      </c>
      <c r="DO210" s="78" t="s">
        <v>270</v>
      </c>
      <c r="DP210" s="78" t="s">
        <v>276</v>
      </c>
      <c r="DQ210" s="78" t="e">
        <v>#N/A</v>
      </c>
      <c r="DR210" s="56"/>
      <c r="DS210" s="56"/>
      <c r="DT210" s="56"/>
      <c r="DU210" s="44" t="s">
        <v>636</v>
      </c>
      <c r="DV210" s="44" t="s">
        <v>424</v>
      </c>
      <c r="DW210" s="44" t="s">
        <v>607</v>
      </c>
      <c r="DX210" s="77" t="s">
        <v>404</v>
      </c>
      <c r="DZ210" s="86"/>
      <c r="EA210" s="74"/>
      <c r="EB210" s="85"/>
      <c r="EC210" s="72"/>
      <c r="ED210" s="317"/>
      <c r="EE210" s="71"/>
      <c r="EF210" s="70"/>
      <c r="EG210" s="70"/>
      <c r="EH210" s="70"/>
      <c r="EI210" s="70"/>
      <c r="EJ210" s="70"/>
      <c r="EK210" s="70"/>
      <c r="EL210" s="70"/>
      <c r="EM210" s="70"/>
      <c r="EN210" s="69"/>
      <c r="EO210" s="69"/>
      <c r="EP210" s="69"/>
      <c r="EQ210" s="69"/>
      <c r="ER210" s="69"/>
      <c r="ES210" s="69"/>
      <c r="ET210" s="69"/>
      <c r="EU210" s="69"/>
      <c r="EV210" s="307" t="s">
        <v>1</v>
      </c>
      <c r="EW210" s="68"/>
    </row>
    <row r="211" spans="1:153" s="44" customFormat="1" x14ac:dyDescent="0.35">
      <c r="A211" s="44" t="s">
        <v>257</v>
      </c>
      <c r="B211" s="42" t="s">
        <v>1725</v>
      </c>
      <c r="C211" s="44" t="s">
        <v>1726</v>
      </c>
      <c r="E211" s="44" t="s">
        <v>1727</v>
      </c>
      <c r="F211" s="44" t="s">
        <v>269</v>
      </c>
      <c r="G211" s="44">
        <v>-37.914048999999999</v>
      </c>
      <c r="H211" s="44">
        <v>145.218356</v>
      </c>
      <c r="I211" s="44" t="s">
        <v>278</v>
      </c>
      <c r="J211" s="44" t="s">
        <v>278</v>
      </c>
      <c r="K211" s="44" t="s">
        <v>264</v>
      </c>
      <c r="L211" s="44" t="s">
        <v>265</v>
      </c>
      <c r="M211" s="44" t="s">
        <v>1728</v>
      </c>
      <c r="N211" s="78" t="s">
        <v>267</v>
      </c>
      <c r="O211" s="78"/>
      <c r="P211" s="78"/>
      <c r="Q211" s="78" t="s">
        <v>268</v>
      </c>
      <c r="R211" s="78"/>
      <c r="S211" s="96"/>
      <c r="T211" s="96"/>
      <c r="U211" s="78"/>
      <c r="V211" s="96"/>
      <c r="W211" s="96"/>
      <c r="X211" s="96"/>
      <c r="Y211" s="78"/>
      <c r="Z211" s="56">
        <f t="shared" si="36"/>
        <v>1</v>
      </c>
      <c r="AA211" s="94"/>
      <c r="AB211" s="94"/>
      <c r="AC211" s="56"/>
      <c r="AD211" s="56"/>
      <c r="AE211" s="56"/>
      <c r="AF211" s="56"/>
      <c r="AG211" s="56">
        <v>2</v>
      </c>
      <c r="AH211" s="56"/>
      <c r="AI211">
        <v>1</v>
      </c>
      <c r="AJ211">
        <v>1</v>
      </c>
      <c r="AK211">
        <v>4</v>
      </c>
      <c r="AL211">
        <v>5</v>
      </c>
      <c r="AM211">
        <f t="shared" si="41"/>
        <v>5</v>
      </c>
      <c r="AN211" s="57" cm="1">
        <f t="array" ref="AN211">IF(OR(AJ211="0",AM211="0"),"",INDEX('[3]Oil Matrix'!$D$6:$H$10,'Master All_TRR_TS'!AM211,'Master All_TRR_TS'!AJ211))</f>
        <v>3</v>
      </c>
      <c r="AO211">
        <f t="shared" si="44"/>
        <v>1</v>
      </c>
      <c r="AP211"/>
      <c r="AQ211" s="56"/>
      <c r="AR211" s="56">
        <f>MAX(Risk_Assessment6[[#This Row],[2) Oil Leak Condition]:[3b) Oil/water separator and shut off valve]])</f>
        <v>5</v>
      </c>
      <c r="AS211" s="44" t="s">
        <v>269</v>
      </c>
      <c r="AX211" s="82"/>
      <c r="AZ211" s="81"/>
      <c r="BE211" s="81"/>
      <c r="BF211" s="81" t="s">
        <v>270</v>
      </c>
      <c r="BM211" s="56" cm="1">
        <f t="array" ref="BM211">MAX(IF(ISBLANK(AS211:BL211),"",VLOOKUP(AS211:BL211,'[3]Impact Factor'!B:D,2,FALSE)))</f>
        <v>2</v>
      </c>
      <c r="BN211" s="56" cm="1">
        <f t="array" ref="BN211">MAX(IF(ISBLANK(AS211:BL211),"",VLOOKUP(AS211:BL211,'[3]Impact Factor'!B:D,3,FALSE)))</f>
        <v>2</v>
      </c>
      <c r="BO211" s="56"/>
      <c r="BP211" s="56"/>
      <c r="BQ211" s="56"/>
      <c r="BR211" s="56"/>
      <c r="BS211" s="80"/>
      <c r="BT211" s="56" cm="1">
        <f t="array" ref="BT211">IF(SUM(BM211:BS211)=0,"N/A",_xlfn.IFS(AND((SUM(BM211:BN211)&gt;0),(SUM(BO211:BS211)&gt;0)),ROUND((($BM$3*MAX(BM211:BN211))+($BO$3*MAX(BO211:BS211))),0),AND(OR(BM211:BN211=0,ISERROR(BM211:BN211)),(SUM(BO211:BS211)&gt;0)), MAX(BO211:BS211),AND((SUM(BO211:BS211)=0),(SUM(BM211:BN211)&gt;0)),MAX(BM211:BN211)))</f>
        <v>2</v>
      </c>
      <c r="BU211" s="56" t="str" cm="1">
        <f t="array" ref="BU211">IF(OR(AR211="N/A", BT211="N/A"), "", INDEX([3]Methodology!$D$3:$H$7,'Master All_TRR_TS'!AR44,'Master All_TRR_TS'!BT44))</f>
        <v>B</v>
      </c>
      <c r="BV211" s="56" t="s">
        <v>271</v>
      </c>
      <c r="BW211" s="56" t="str">
        <f t="shared" si="40"/>
        <v>No</v>
      </c>
      <c r="BX211" s="56"/>
      <c r="BY211" s="56"/>
      <c r="BZ211" s="56" t="e">
        <f>IF(COUNT(AR211,BT211)=2,(IF(AND(AR211&gt;=3,#REF!&gt;=3),"Y","")),"")</f>
        <v>#REF!</v>
      </c>
      <c r="CA211" s="56"/>
      <c r="CB211" s="56" t="str">
        <f>IF(Risk_Assessment6[[#This Row],[Stockpiles]]="Spoil / Waste", "Y", "")</f>
        <v/>
      </c>
      <c r="CC211" s="56" t="str">
        <f>IF(Risk_Assessment6[[#This Row],[Off-site Drainage Discharge (Y/N)]]="Yes", "Y", "")</f>
        <v/>
      </c>
      <c r="CD211" s="56"/>
      <c r="CE211" s="56"/>
      <c r="CF211" s="56"/>
      <c r="CG211" s="56"/>
      <c r="CH211" s="56"/>
      <c r="CI211" s="56"/>
      <c r="CJ211" s="56"/>
      <c r="CK211" s="56"/>
      <c r="CL211" s="56"/>
      <c r="CM211" s="56"/>
      <c r="CN211" s="58">
        <v>1</v>
      </c>
      <c r="CO211" s="58">
        <v>1</v>
      </c>
      <c r="CP211" s="58">
        <v>1</v>
      </c>
      <c r="CQ211" s="58">
        <v>1</v>
      </c>
      <c r="CR211" s="57">
        <f t="shared" si="43"/>
        <v>1</v>
      </c>
      <c r="CS211" s="56">
        <f t="shared" si="42"/>
        <v>1</v>
      </c>
      <c r="CT211" s="56" t="e">
        <v>#N/A</v>
      </c>
      <c r="CU211" s="56" t="e">
        <v>#N/A</v>
      </c>
      <c r="CV211" s="79" t="e">
        <f>AVERAGE(CT211:CU211)</f>
        <v>#N/A</v>
      </c>
      <c r="CW211" s="56" t="e">
        <f>ROUND(CV211,0)</f>
        <v>#N/A</v>
      </c>
      <c r="CX211" s="78" t="e">
        <v>#N/A</v>
      </c>
      <c r="CY211" s="56" t="s">
        <v>404</v>
      </c>
      <c r="CZ211" s="78" t="s">
        <v>1729</v>
      </c>
      <c r="DA211" s="78" t="e">
        <v>#N/A</v>
      </c>
      <c r="DB211" s="78" t="e">
        <v>#N/A</v>
      </c>
      <c r="DC211" s="56" t="e">
        <v>#N/A</v>
      </c>
      <c r="DD211" s="78" t="e">
        <v>#N/A</v>
      </c>
      <c r="DE211" s="78" t="s">
        <v>270</v>
      </c>
      <c r="DF211" s="78" t="s">
        <v>276</v>
      </c>
      <c r="DG211" s="78" t="s">
        <v>276</v>
      </c>
      <c r="DH211" s="78" t="s">
        <v>270</v>
      </c>
      <c r="DI211" s="78" t="s">
        <v>276</v>
      </c>
      <c r="DJ211" s="78" t="s">
        <v>276</v>
      </c>
      <c r="DK211" s="78" t="s">
        <v>276</v>
      </c>
      <c r="DL211" s="78" t="s">
        <v>276</v>
      </c>
      <c r="DM211" s="78" t="s">
        <v>270</v>
      </c>
      <c r="DN211" s="78" t="s">
        <v>276</v>
      </c>
      <c r="DO211" s="78" t="s">
        <v>270</v>
      </c>
      <c r="DP211" s="78" t="e">
        <v>#N/A</v>
      </c>
      <c r="DQ211" s="78" t="e">
        <v>#N/A</v>
      </c>
      <c r="DR211" s="56"/>
      <c r="DS211" s="56"/>
      <c r="DT211" s="56"/>
      <c r="DU211" s="44" t="s">
        <v>636</v>
      </c>
      <c r="DV211" s="44" t="s">
        <v>377</v>
      </c>
      <c r="DW211" s="44" t="s">
        <v>278</v>
      </c>
      <c r="DX211" s="77" t="s">
        <v>278</v>
      </c>
      <c r="DZ211" s="86"/>
      <c r="EA211" s="74"/>
      <c r="EB211" s="85"/>
      <c r="EC211" s="72"/>
      <c r="ED211" s="317"/>
      <c r="EE211" s="71"/>
      <c r="EF211" s="70"/>
      <c r="EG211" s="70"/>
      <c r="EH211" s="70"/>
      <c r="EI211" s="70"/>
      <c r="EJ211" s="70"/>
      <c r="EK211" s="70"/>
      <c r="EL211" s="70"/>
      <c r="EM211" s="70"/>
      <c r="EN211" s="69"/>
      <c r="EO211" s="69"/>
      <c r="EP211" s="69"/>
      <c r="EQ211" s="69"/>
      <c r="ER211" s="69"/>
      <c r="ES211" s="69"/>
      <c r="ET211" s="69"/>
      <c r="EU211" s="69"/>
      <c r="EV211" s="307" t="s">
        <v>1</v>
      </c>
      <c r="EW211" s="68"/>
    </row>
    <row r="212" spans="1:153" s="44" customFormat="1" x14ac:dyDescent="0.35">
      <c r="A212" s="44" t="s">
        <v>257</v>
      </c>
      <c r="B212" s="44" t="s">
        <v>1730</v>
      </c>
      <c r="C212" s="42" t="s">
        <v>1731</v>
      </c>
      <c r="D212" s="42"/>
      <c r="E212" s="44" t="s">
        <v>1732</v>
      </c>
      <c r="F212" s="44" t="s">
        <v>1733</v>
      </c>
      <c r="G212" s="44">
        <v>-37.027777999999998</v>
      </c>
      <c r="H212" s="44">
        <v>145.142</v>
      </c>
      <c r="I212" s="44" t="s">
        <v>439</v>
      </c>
      <c r="J212" s="44" t="s">
        <v>263</v>
      </c>
      <c r="K212" s="44" t="s">
        <v>297</v>
      </c>
      <c r="L212" s="44" t="s">
        <v>265</v>
      </c>
      <c r="M212" s="44" t="s">
        <v>440</v>
      </c>
      <c r="N212" s="78" t="s">
        <v>285</v>
      </c>
      <c r="O212" s="78">
        <v>44242</v>
      </c>
      <c r="P212" s="78" t="s">
        <v>463</v>
      </c>
      <c r="Q212" s="78" t="s">
        <v>270</v>
      </c>
      <c r="R212" s="78"/>
      <c r="S212" s="96"/>
      <c r="T212" s="96"/>
      <c r="U212" s="78"/>
      <c r="V212" s="96"/>
      <c r="W212" s="96"/>
      <c r="X212" s="96"/>
      <c r="Y212" s="78"/>
      <c r="Z212" s="56">
        <f t="shared" si="36"/>
        <v>2</v>
      </c>
      <c r="AA212" s="94"/>
      <c r="AB212" s="94"/>
      <c r="AC212" s="56"/>
      <c r="AD212" s="56"/>
      <c r="AE212" s="56"/>
      <c r="AF212" s="56"/>
      <c r="AG212" s="56">
        <v>2</v>
      </c>
      <c r="AH212" s="56"/>
      <c r="AI212" t="s">
        <v>1074</v>
      </c>
      <c r="AJ212">
        <v>3</v>
      </c>
      <c r="AK212">
        <v>3</v>
      </c>
      <c r="AL212">
        <v>3</v>
      </c>
      <c r="AM212">
        <f t="shared" si="41"/>
        <v>3</v>
      </c>
      <c r="AN212" s="57" cm="1">
        <f t="array" ref="AN212">IF(OR(AJ212="0",AM212="0"),"",INDEX('[3]Oil Matrix'!$D$6:$H$10,'Master All_TRR_TS'!AM212,'Master All_TRR_TS'!AJ212))</f>
        <v>3</v>
      </c>
      <c r="AO212">
        <f t="shared" si="44"/>
        <v>1</v>
      </c>
      <c r="AP212"/>
      <c r="AQ212" s="56" t="s">
        <v>1734</v>
      </c>
      <c r="AR212" s="56">
        <f>MAX(Risk_Assessment6[[#This Row],[2) Oil Leak Condition]:[3b) Oil/water separator and shut off valve]])</f>
        <v>3</v>
      </c>
      <c r="AS212" s="44" t="s">
        <v>269</v>
      </c>
      <c r="AT212" s="44" t="s">
        <v>336</v>
      </c>
      <c r="AU212" s="44" t="s">
        <v>270</v>
      </c>
      <c r="AW212" s="44" t="s">
        <v>269</v>
      </c>
      <c r="AX212" s="82" t="s">
        <v>269</v>
      </c>
      <c r="AY212" s="44" t="s">
        <v>307</v>
      </c>
      <c r="AZ212" s="81" t="s">
        <v>269</v>
      </c>
      <c r="BE212" s="81"/>
      <c r="BF212" s="81" t="s">
        <v>276</v>
      </c>
      <c r="BM212" s="56" cm="1">
        <f t="array" ref="BM212">MAX(IF(ISBLANK(AS212:BL212),"",VLOOKUP(AS212:BL212,'[3]Impact Factor'!B:D,2,FALSE)))</f>
        <v>3</v>
      </c>
      <c r="BN212" s="56" cm="1">
        <f t="array" ref="BN212">MAX(IF(ISBLANK(AS212:BL212),"",VLOOKUP(AS212:BL212,'[3]Impact Factor'!B:D,3,FALSE)))</f>
        <v>2</v>
      </c>
      <c r="BO212" s="56">
        <v>5</v>
      </c>
      <c r="BP212" s="56"/>
      <c r="BQ212" s="56"/>
      <c r="BR212" s="56"/>
      <c r="BS212" s="80"/>
      <c r="BT212" s="56" cm="1">
        <f t="array" ref="BT212">IF(SUM(BM212:BS212)=0,"N/A",_xlfn.IFS(AND((SUM(BM212:BN212)&gt;0),(SUM(BO212:BS212)&gt;0)),ROUND((($BM$3*MAX(BM212:BN212))+($BO$3*MAX(BO212:BS212))),0),AND(OR(BM212:BN212=0,ISERROR(BM212:BN212)),(SUM(BO212:BS212)&gt;0)), MAX(BO212:BS212),AND((SUM(BO212:BS212)=0),(SUM(BM212:BN212)&gt;0)),MAX(BM212:BN212)))</f>
        <v>3</v>
      </c>
      <c r="BU212" s="56" t="str" cm="1">
        <f t="array" ref="BU212">IF(OR(AR212="N/A", BT212="N/A"), "", INDEX([3]Methodology!$D$3:$H$7,'Master All_TRR_TS'!AR122,'Master All_TRR_TS'!BT122))</f>
        <v>B</v>
      </c>
      <c r="BV212" s="56" t="s">
        <v>271</v>
      </c>
      <c r="BW212" s="56" t="str">
        <f t="shared" si="40"/>
        <v>Yes</v>
      </c>
      <c r="BX212" s="56"/>
      <c r="BY212" s="56"/>
      <c r="BZ212" s="56" t="e">
        <f>IF(COUNT(AR212,BT212)=2,(IF(AND(AR212&gt;=3,#REF!&gt;=3),"Y","")),"")</f>
        <v>#REF!</v>
      </c>
      <c r="CA212" s="56"/>
      <c r="CB212" s="56" t="str">
        <f>IF(Risk_Assessment6[[#This Row],[Stockpiles]]="Spoil / Waste", "Y", "")</f>
        <v/>
      </c>
      <c r="CC212" s="56" t="str">
        <f>IF(Risk_Assessment6[[#This Row],[Off-site Drainage Discharge (Y/N)]]="Yes", "Y", "")</f>
        <v/>
      </c>
      <c r="CD212" s="56"/>
      <c r="CE212" s="56"/>
      <c r="CF212" s="56"/>
      <c r="CG212" s="56"/>
      <c r="CH212" s="56"/>
      <c r="CI212" s="56"/>
      <c r="CJ212" s="56"/>
      <c r="CK212" s="56"/>
      <c r="CL212" s="56"/>
      <c r="CM212" s="56"/>
      <c r="CN212" s="105" t="s">
        <v>276</v>
      </c>
      <c r="CO212" s="58">
        <v>1</v>
      </c>
      <c r="CP212" s="105">
        <v>3</v>
      </c>
      <c r="CQ212" s="58">
        <v>1</v>
      </c>
      <c r="CR212" s="57">
        <f t="shared" si="43"/>
        <v>1</v>
      </c>
      <c r="CS212" s="56">
        <f t="shared" si="42"/>
        <v>1</v>
      </c>
      <c r="CT212" s="56">
        <v>3</v>
      </c>
      <c r="CU212" s="56">
        <v>2</v>
      </c>
      <c r="CV212" s="79">
        <f>AVERAGE(CT212:CU212)</f>
        <v>2.5</v>
      </c>
      <c r="CW212" s="56">
        <f>ROUND(CV212,0)</f>
        <v>3</v>
      </c>
      <c r="CX212" s="78" t="s">
        <v>323</v>
      </c>
      <c r="CY212" s="56"/>
      <c r="CZ212" s="78" t="s">
        <v>1735</v>
      </c>
      <c r="DA212" s="78" t="s">
        <v>830</v>
      </c>
      <c r="DB212" s="78" t="s">
        <v>351</v>
      </c>
      <c r="DC212" s="56" t="e">
        <v>#N/A</v>
      </c>
      <c r="DD212" s="78" t="s">
        <v>1548</v>
      </c>
      <c r="DE212" s="78" t="s">
        <v>276</v>
      </c>
      <c r="DF212" s="78" t="s">
        <v>276</v>
      </c>
      <c r="DG212" s="78" t="s">
        <v>276</v>
      </c>
      <c r="DH212" s="78" t="s">
        <v>276</v>
      </c>
      <c r="DI212" s="78" t="s">
        <v>276</v>
      </c>
      <c r="DJ212" s="78" t="s">
        <v>276</v>
      </c>
      <c r="DK212" s="78" t="s">
        <v>276</v>
      </c>
      <c r="DL212" s="78" t="s">
        <v>276</v>
      </c>
      <c r="DM212" s="78" t="s">
        <v>270</v>
      </c>
      <c r="DN212" s="78" t="s">
        <v>276</v>
      </c>
      <c r="DO212" s="78" t="s">
        <v>276</v>
      </c>
      <c r="DP212" s="78" t="s">
        <v>276</v>
      </c>
      <c r="DQ212" s="78" t="s">
        <v>276</v>
      </c>
      <c r="DR212" s="56"/>
      <c r="DS212" s="56"/>
      <c r="DT212" s="56"/>
      <c r="DU212" s="44" t="s">
        <v>636</v>
      </c>
      <c r="DV212" s="44" t="s">
        <v>377</v>
      </c>
      <c r="DW212" s="44" t="s">
        <v>278</v>
      </c>
      <c r="DX212" s="77" t="s">
        <v>278</v>
      </c>
      <c r="DZ212" s="86"/>
      <c r="EA212" s="74"/>
      <c r="EB212" s="85"/>
      <c r="EC212" s="72"/>
      <c r="ED212" s="317"/>
      <c r="EE212" s="71"/>
      <c r="EF212" s="70"/>
      <c r="EG212" s="70"/>
      <c r="EH212" s="70"/>
      <c r="EI212" s="70"/>
      <c r="EJ212" s="70"/>
      <c r="EK212" s="70"/>
      <c r="EL212" s="70"/>
      <c r="EM212" s="70"/>
      <c r="EN212" s="69"/>
      <c r="EO212" s="69"/>
      <c r="EP212" s="69"/>
      <c r="EQ212" s="69"/>
      <c r="ER212" s="69"/>
      <c r="ES212" s="69"/>
      <c r="ET212" s="69"/>
      <c r="EU212" s="69"/>
      <c r="EV212" s="307" t="s">
        <v>1</v>
      </c>
      <c r="EW212" s="68"/>
    </row>
    <row r="213" spans="1:153" s="44" customFormat="1" x14ac:dyDescent="0.35">
      <c r="A213" s="44" t="s">
        <v>374</v>
      </c>
      <c r="B213" s="42" t="s">
        <v>1736</v>
      </c>
      <c r="C213" s="44" t="s">
        <v>1737</v>
      </c>
      <c r="D213" s="44" t="s">
        <v>424</v>
      </c>
      <c r="E213" s="44" t="s">
        <v>1738</v>
      </c>
      <c r="F213" s="44" t="s">
        <v>269</v>
      </c>
      <c r="G213" s="44">
        <v>-37.055</v>
      </c>
      <c r="H213" s="44">
        <v>145.171921</v>
      </c>
      <c r="I213" s="44" t="s">
        <v>278</v>
      </c>
      <c r="J213" s="44" t="s">
        <v>278</v>
      </c>
      <c r="K213" s="82" t="s">
        <v>1573</v>
      </c>
      <c r="L213" s="82" t="s">
        <v>265</v>
      </c>
      <c r="M213" s="78" t="s">
        <v>545</v>
      </c>
      <c r="N213" s="78" t="s">
        <v>285</v>
      </c>
      <c r="O213" s="78">
        <v>44026</v>
      </c>
      <c r="P213" s="78" t="s">
        <v>415</v>
      </c>
      <c r="Q213" s="78" t="s">
        <v>270</v>
      </c>
      <c r="R213" s="78"/>
      <c r="S213" s="96"/>
      <c r="T213" s="96"/>
      <c r="U213" s="78"/>
      <c r="V213" s="96"/>
      <c r="W213" s="96"/>
      <c r="X213" s="96"/>
      <c r="Y213" s="78"/>
      <c r="Z213" s="56">
        <f t="shared" si="36"/>
        <v>2</v>
      </c>
      <c r="AA213" s="94"/>
      <c r="AB213" s="94"/>
      <c r="AC213" s="56"/>
      <c r="AD213" s="56"/>
      <c r="AE213" s="56"/>
      <c r="AF213" s="56"/>
      <c r="AG213" s="56">
        <v>3</v>
      </c>
      <c r="AH213" s="56" t="s">
        <v>372</v>
      </c>
      <c r="AI213">
        <v>0</v>
      </c>
      <c r="AJ213">
        <v>1</v>
      </c>
      <c r="AK213">
        <v>4</v>
      </c>
      <c r="AL213">
        <v>5</v>
      </c>
      <c r="AM213">
        <f t="shared" si="41"/>
        <v>5</v>
      </c>
      <c r="AN213" s="57" cm="1">
        <f t="array" ref="AN213">IF(OR(AJ213="0",AM213="0"),"",INDEX('[3]Oil Matrix'!$D$6:$H$10,'Master All_TRR_TS'!AM213,'Master All_TRR_TS'!AJ213))</f>
        <v>3</v>
      </c>
      <c r="AO213">
        <f t="shared" si="44"/>
        <v>1</v>
      </c>
      <c r="AP213"/>
      <c r="AQ213" s="56" t="s">
        <v>1739</v>
      </c>
      <c r="AR213" s="56">
        <f>MAX(Risk_Assessment6[[#This Row],[2) Oil Leak Condition]:[3b) Oil/water separator and shut off valve]])</f>
        <v>5</v>
      </c>
      <c r="AS213" s="82" t="s">
        <v>304</v>
      </c>
      <c r="AT213" s="44" t="s">
        <v>336</v>
      </c>
      <c r="AU213" s="82" t="s">
        <v>270</v>
      </c>
      <c r="AV213" s="82" t="s">
        <v>269</v>
      </c>
      <c r="AW213" s="82" t="s">
        <v>269</v>
      </c>
      <c r="AX213" s="82" t="s">
        <v>269</v>
      </c>
      <c r="AY213" s="82" t="s">
        <v>269</v>
      </c>
      <c r="AZ213" s="81" t="s">
        <v>269</v>
      </c>
      <c r="BA213" s="82" t="s">
        <v>269</v>
      </c>
      <c r="BB213" s="82"/>
      <c r="BC213" s="82"/>
      <c r="BD213" s="82"/>
      <c r="BE213" s="81"/>
      <c r="BF213" s="81" t="s">
        <v>276</v>
      </c>
      <c r="BG213" s="82"/>
      <c r="BH213" s="82"/>
      <c r="BI213" s="82"/>
      <c r="BJ213" s="82"/>
      <c r="BK213" s="82"/>
      <c r="BL213" s="82"/>
      <c r="BM213" s="56" cm="1">
        <f t="array" ref="BM213">MAX(IF(ISBLANK(AS213:BL213),"",VLOOKUP(AS213:BL213,'[3]Impact Factor'!B:D,2,FALSE)))</f>
        <v>3</v>
      </c>
      <c r="BN213" s="56" cm="1">
        <f t="array" ref="BN213">MAX(IF(ISBLANK(AS213:BL213),"",VLOOKUP(AS213:BL213,'[3]Impact Factor'!B:D,3,FALSE)))</f>
        <v>2</v>
      </c>
      <c r="BO213" s="56">
        <v>2</v>
      </c>
      <c r="BP213" s="56"/>
      <c r="BQ213" s="56"/>
      <c r="BR213" s="56"/>
      <c r="BS213" s="80">
        <v>5</v>
      </c>
      <c r="BT213" s="56" cm="1">
        <f t="array" ref="BT213">IF(SUM(BM213:BS213)=0,"N/A",_xlfn.IFS(AND((SUM(BM213:BN213)&gt;0),(SUM(BO213:BS213)&gt;0)),ROUND((($BM$3*MAX(BM213:BN213))+($BO$3*MAX(BO213:BS213))),0),AND(OR(BM213:BN213=0,ISERROR(BM213:BN213)),(SUM(BO213:BS213)&gt;0)), MAX(BO213:BS213),AND((SUM(BO213:BS213)=0),(SUM(BM213:BN213)&gt;0)),MAX(BM213:BN213)))</f>
        <v>3</v>
      </c>
      <c r="BU213" s="56" t="str" cm="1">
        <f t="array" ref="BU213">IF(OR(AR213="N/A", BT213="N/A"), "", INDEX([3]Methodology!$D$3:$H$7,'Master All_TRR_TS'!AR264,'Master All_TRR_TS'!BT264))</f>
        <v>B</v>
      </c>
      <c r="BV213" s="56" t="s">
        <v>271</v>
      </c>
      <c r="BW213" s="56" t="str">
        <f t="shared" si="40"/>
        <v>Yes</v>
      </c>
      <c r="BX213" s="56"/>
      <c r="BY213" s="56"/>
      <c r="BZ213" s="56" t="e">
        <f>IF(COUNT(AR213,BT213)=2,(IF(AND(AR213&gt;=3,#REF!&gt;=3),"Y","")),"")</f>
        <v>#REF!</v>
      </c>
      <c r="CA213" s="56"/>
      <c r="CB213" s="56" t="str">
        <f>IF(Risk_Assessment6[[#This Row],[Stockpiles]]="Spoil / Waste", "Y", "")</f>
        <v/>
      </c>
      <c r="CC213" s="56" t="str">
        <f>IF(Risk_Assessment6[[#This Row],[Off-site Drainage Discharge (Y/N)]]="Yes", "Y", "")</f>
        <v/>
      </c>
      <c r="CD213" s="56"/>
      <c r="CE213" s="56"/>
      <c r="CF213" s="56"/>
      <c r="CG213" s="56"/>
      <c r="CH213" s="56"/>
      <c r="CI213" s="56"/>
      <c r="CJ213" s="56"/>
      <c r="CK213" s="56"/>
      <c r="CL213" s="56"/>
      <c r="CM213" s="56"/>
      <c r="CN213" s="105">
        <v>0</v>
      </c>
      <c r="CO213" s="58">
        <v>1</v>
      </c>
      <c r="CP213" s="58">
        <v>1</v>
      </c>
      <c r="CQ213" s="58">
        <v>1</v>
      </c>
      <c r="CR213" s="57">
        <f t="shared" si="43"/>
        <v>1</v>
      </c>
      <c r="CS213" s="56">
        <f t="shared" si="42"/>
        <v>1</v>
      </c>
      <c r="CT213" s="56">
        <v>4</v>
      </c>
      <c r="CU213" s="56">
        <v>1</v>
      </c>
      <c r="CV213" s="79">
        <f>AVERAGE(CT213:CU213)</f>
        <v>2.5</v>
      </c>
      <c r="CW213" s="56">
        <f>ROUND(CV213,0)</f>
        <v>3</v>
      </c>
      <c r="CX213" s="78" t="s">
        <v>1740</v>
      </c>
      <c r="CY213" s="56">
        <v>0</v>
      </c>
      <c r="CZ213" s="78" t="s">
        <v>1741</v>
      </c>
      <c r="DA213" s="78" t="s">
        <v>268</v>
      </c>
      <c r="DB213" s="78" t="s">
        <v>274</v>
      </c>
      <c r="DC213" s="56">
        <v>0</v>
      </c>
      <c r="DD213" s="78">
        <v>0</v>
      </c>
      <c r="DE213" s="78" t="s">
        <v>270</v>
      </c>
      <c r="DF213" s="78" t="s">
        <v>270</v>
      </c>
      <c r="DG213" s="78" t="s">
        <v>276</v>
      </c>
      <c r="DH213" s="78" t="s">
        <v>276</v>
      </c>
      <c r="DI213" s="78" t="s">
        <v>276</v>
      </c>
      <c r="DJ213" s="78" t="s">
        <v>276</v>
      </c>
      <c r="DK213" s="78" t="s">
        <v>276</v>
      </c>
      <c r="DL213" s="78" t="s">
        <v>276</v>
      </c>
      <c r="DM213" s="78" t="s">
        <v>270</v>
      </c>
      <c r="DN213" s="78" t="s">
        <v>270</v>
      </c>
      <c r="DO213" s="78" t="s">
        <v>270</v>
      </c>
      <c r="DP213" s="78" t="s">
        <v>276</v>
      </c>
      <c r="DQ213" s="78">
        <v>0</v>
      </c>
      <c r="DR213" s="56"/>
      <c r="DS213" s="56"/>
      <c r="DT213" s="56"/>
      <c r="DU213" s="44" t="s">
        <v>989</v>
      </c>
      <c r="DV213" s="44" t="s">
        <v>294</v>
      </c>
      <c r="DW213" s="44" t="s">
        <v>278</v>
      </c>
      <c r="DX213" s="77" t="s">
        <v>278</v>
      </c>
      <c r="DZ213" s="86"/>
      <c r="EA213" s="74"/>
      <c r="EB213" s="85"/>
      <c r="EC213" s="72"/>
      <c r="ED213" s="317"/>
      <c r="EE213" s="71"/>
      <c r="EF213" s="70"/>
      <c r="EG213" s="70"/>
      <c r="EH213" s="70"/>
      <c r="EI213" s="70"/>
      <c r="EJ213" s="70"/>
      <c r="EK213" s="70"/>
      <c r="EL213" s="70"/>
      <c r="EM213" s="70"/>
      <c r="EN213" s="69"/>
      <c r="EO213" s="69"/>
      <c r="EP213" s="69"/>
      <c r="EQ213" s="69"/>
      <c r="ER213" s="69"/>
      <c r="ES213" s="69"/>
      <c r="ET213" s="69"/>
      <c r="EU213" s="69"/>
      <c r="EV213" s="307" t="s">
        <v>1</v>
      </c>
      <c r="EW213" s="68"/>
    </row>
    <row r="214" spans="1:153" s="44" customFormat="1" x14ac:dyDescent="0.35">
      <c r="A214" s="44" t="s">
        <v>374</v>
      </c>
      <c r="B214" s="42" t="s">
        <v>1742</v>
      </c>
      <c r="C214" s="44" t="s">
        <v>1743</v>
      </c>
      <c r="D214" s="44" t="s">
        <v>424</v>
      </c>
      <c r="E214" s="44" t="s">
        <v>1744</v>
      </c>
      <c r="F214" s="44" t="s">
        <v>1745</v>
      </c>
      <c r="G214" s="44">
        <v>-37.03575</v>
      </c>
      <c r="H214" s="44">
        <v>145.15472199999999</v>
      </c>
      <c r="I214" s="44" t="s">
        <v>278</v>
      </c>
      <c r="J214" s="44" t="s">
        <v>278</v>
      </c>
      <c r="K214" s="44" t="s">
        <v>297</v>
      </c>
      <c r="L214" s="44" t="s">
        <v>265</v>
      </c>
      <c r="M214" s="44" t="s">
        <v>284</v>
      </c>
      <c r="N214" s="78" t="s">
        <v>285</v>
      </c>
      <c r="O214" s="78">
        <v>44026</v>
      </c>
      <c r="P214" s="78" t="s">
        <v>415</v>
      </c>
      <c r="Q214" s="78" t="s">
        <v>270</v>
      </c>
      <c r="R214" s="78"/>
      <c r="S214" s="96"/>
      <c r="T214" s="96"/>
      <c r="U214" s="78"/>
      <c r="V214" s="96"/>
      <c r="W214" s="96"/>
      <c r="X214" s="96"/>
      <c r="Y214" s="78"/>
      <c r="Z214" s="56">
        <f t="shared" si="36"/>
        <v>2</v>
      </c>
      <c r="AA214" s="94">
        <v>3</v>
      </c>
      <c r="AB214" s="94"/>
      <c r="AC214" s="56"/>
      <c r="AD214" s="56"/>
      <c r="AE214" s="56"/>
      <c r="AF214" s="56"/>
      <c r="AG214" s="56">
        <v>3</v>
      </c>
      <c r="AH214" s="56" t="s">
        <v>1746</v>
      </c>
      <c r="AI214" t="s">
        <v>351</v>
      </c>
      <c r="AJ214">
        <v>4</v>
      </c>
      <c r="AK214">
        <v>1</v>
      </c>
      <c r="AL214">
        <v>2</v>
      </c>
      <c r="AM214">
        <f t="shared" si="41"/>
        <v>2</v>
      </c>
      <c r="AN214" s="57" cm="1">
        <f t="array" ref="AN214">IF(OR(AJ214="0",AM214="0"),"",INDEX('[3]Oil Matrix'!$D$6:$H$10,'Master All_TRR_TS'!AM214,'Master All_TRR_TS'!AJ214))</f>
        <v>3</v>
      </c>
      <c r="AO214">
        <f t="shared" si="44"/>
        <v>2</v>
      </c>
      <c r="AP214"/>
      <c r="AQ214" s="56" t="s">
        <v>427</v>
      </c>
      <c r="AR214" s="56">
        <f>MAX(Risk_Assessment6[[#This Row],[2) Oil Leak Condition]:[3b) Oil/water separator and shut off valve]])</f>
        <v>4</v>
      </c>
      <c r="AS214" s="44" t="s">
        <v>304</v>
      </c>
      <c r="AT214" s="82" t="s">
        <v>305</v>
      </c>
      <c r="AU214" s="44" t="s">
        <v>270</v>
      </c>
      <c r="AV214" s="44" t="s">
        <v>269</v>
      </c>
      <c r="AW214" s="44" t="s">
        <v>269</v>
      </c>
      <c r="AX214" s="82" t="s">
        <v>288</v>
      </c>
      <c r="AY214" s="44" t="s">
        <v>269</v>
      </c>
      <c r="AZ214" s="81" t="s">
        <v>269</v>
      </c>
      <c r="BA214" s="44" t="s">
        <v>269</v>
      </c>
      <c r="BE214" s="81"/>
      <c r="BF214" s="81" t="s">
        <v>276</v>
      </c>
      <c r="BM214" s="56" cm="1">
        <f t="array" ref="BM214">MAX(IF(ISBLANK(AS214:BL214),"",VLOOKUP(AS214:BL214,'[3]Impact Factor'!B:D,2,FALSE)))</f>
        <v>3</v>
      </c>
      <c r="BN214" s="56" cm="1">
        <f t="array" ref="BN214">MAX(IF(ISBLANK(AS214:BL214),"",VLOOKUP(AS214:BL214,'[3]Impact Factor'!B:D,3,FALSE)))</f>
        <v>2</v>
      </c>
      <c r="BO214" s="56">
        <v>5</v>
      </c>
      <c r="BP214" s="56"/>
      <c r="BQ214" s="56"/>
      <c r="BR214" s="56"/>
      <c r="BS214" s="80">
        <v>1</v>
      </c>
      <c r="BT214" s="56" cm="1">
        <f t="array" ref="BT214">IF(SUM(BM214:BS214)=0,"N/A",_xlfn.IFS(AND((SUM(BM214:BN214)&gt;0),(SUM(BO214:BS214)&gt;0)),ROUND((($BM$3*MAX(BM214:BN214))+($BO$3*MAX(BO214:BS214))),0),AND(OR(BM214:BN214=0,ISERROR(BM214:BN214)),(SUM(BO214:BS214)&gt;0)), MAX(BO214:BS214),AND((SUM(BO214:BS214)=0),(SUM(BM214:BN214)&gt;0)),MAX(BM214:BN214)))</f>
        <v>3</v>
      </c>
      <c r="BU214" s="56" t="str" cm="1">
        <f t="array" ref="BU214">IF(OR(AR214="N/A", BT214="N/A"), "", INDEX([3]Methodology!$D$3:$H$7,'Master All_TRR_TS'!AR35,'Master All_TRR_TS'!BT35))</f>
        <v>C</v>
      </c>
      <c r="BV214" s="56" t="s">
        <v>271</v>
      </c>
      <c r="BW214" s="56" t="str">
        <f t="shared" si="40"/>
        <v>Yes</v>
      </c>
      <c r="BX214" s="56"/>
      <c r="BY214" s="56"/>
      <c r="BZ214" s="56" t="e">
        <f>IF(COUNT(AR214,BT214)=2,(IF(AND(AR214&gt;=3,#REF!&gt;=3),"Y","")),"")</f>
        <v>#REF!</v>
      </c>
      <c r="CA214" s="56"/>
      <c r="CB214" s="56" t="str">
        <f>IF(Risk_Assessment6[[#This Row],[Stockpiles]]="Spoil / Waste", "Y", "")</f>
        <v/>
      </c>
      <c r="CC214" s="56" t="str">
        <f>IF(Risk_Assessment6[[#This Row],[Off-site Drainage Discharge (Y/N)]]="Yes", "Y", "")</f>
        <v/>
      </c>
      <c r="CD214" s="56"/>
      <c r="CE214" s="56"/>
      <c r="CF214" s="56"/>
      <c r="CG214" s="56" t="s">
        <v>270</v>
      </c>
      <c r="CH214" s="56" t="s">
        <v>1496</v>
      </c>
      <c r="CI214" s="56"/>
      <c r="CJ214" s="56"/>
      <c r="CK214" s="56"/>
      <c r="CL214" s="56"/>
      <c r="CM214" s="56"/>
      <c r="CN214" s="105" t="s">
        <v>351</v>
      </c>
      <c r="CO214" s="105">
        <v>2</v>
      </c>
      <c r="CP214" s="105">
        <v>1</v>
      </c>
      <c r="CQ214" s="104">
        <v>3</v>
      </c>
      <c r="CR214" s="57">
        <f t="shared" si="43"/>
        <v>2</v>
      </c>
      <c r="CS214" s="56">
        <f t="shared" si="42"/>
        <v>2</v>
      </c>
      <c r="CT214" s="56">
        <v>3</v>
      </c>
      <c r="CU214" s="56">
        <v>1</v>
      </c>
      <c r="CV214" s="79">
        <f>AVERAGE(CT214:CU214)</f>
        <v>2</v>
      </c>
      <c r="CW214" s="56">
        <f>ROUND(CV214,0)</f>
        <v>2</v>
      </c>
      <c r="CX214" s="87" t="s">
        <v>1470</v>
      </c>
      <c r="CY214" s="56" t="e">
        <v>#N/A</v>
      </c>
      <c r="CZ214" s="78" t="e">
        <v>#N/A</v>
      </c>
      <c r="DA214" s="78" t="s">
        <v>351</v>
      </c>
      <c r="DB214" s="78" t="s">
        <v>276</v>
      </c>
      <c r="DC214" s="56" t="s">
        <v>276</v>
      </c>
      <c r="DD214" s="78" t="s">
        <v>1747</v>
      </c>
      <c r="DE214" s="78" t="s">
        <v>270</v>
      </c>
      <c r="DF214" s="78" t="s">
        <v>270</v>
      </c>
      <c r="DG214" s="78" t="s">
        <v>276</v>
      </c>
      <c r="DH214" s="78" t="s">
        <v>276</v>
      </c>
      <c r="DI214" s="78" t="s">
        <v>276</v>
      </c>
      <c r="DJ214" s="78" t="s">
        <v>276</v>
      </c>
      <c r="DK214" s="78" t="s">
        <v>276</v>
      </c>
      <c r="DL214" s="78" t="s">
        <v>276</v>
      </c>
      <c r="DM214" s="78" t="s">
        <v>276</v>
      </c>
      <c r="DN214" s="78" t="s">
        <v>276</v>
      </c>
      <c r="DO214" s="78" t="s">
        <v>270</v>
      </c>
      <c r="DP214" s="78" t="s">
        <v>276</v>
      </c>
      <c r="DQ214" s="78" t="s">
        <v>276</v>
      </c>
      <c r="DR214" s="56" t="e">
        <v>#N/A</v>
      </c>
      <c r="DS214" s="56" t="s">
        <v>1748</v>
      </c>
      <c r="DT214" s="56"/>
      <c r="DU214" s="44" t="s">
        <v>636</v>
      </c>
      <c r="DV214" s="44" t="s">
        <v>377</v>
      </c>
      <c r="DW214" s="44" t="s">
        <v>278</v>
      </c>
      <c r="DX214" s="77" t="s">
        <v>278</v>
      </c>
      <c r="DZ214" s="86"/>
      <c r="EA214" s="74"/>
      <c r="EB214" s="85"/>
      <c r="EC214" s="72"/>
      <c r="ED214" s="317"/>
      <c r="EE214" s="71"/>
      <c r="EF214" s="70"/>
      <c r="EG214" s="70"/>
      <c r="EH214" s="70"/>
      <c r="EI214" s="70"/>
      <c r="EJ214" s="70"/>
      <c r="EK214" s="70"/>
      <c r="EL214" s="70"/>
      <c r="EM214" s="70"/>
      <c r="EN214" s="69"/>
      <c r="EO214" s="69"/>
      <c r="EP214" s="69"/>
      <c r="EQ214" s="69"/>
      <c r="ER214" s="69"/>
      <c r="ES214" s="69"/>
      <c r="ET214" s="69"/>
      <c r="EU214" s="69"/>
      <c r="EV214" s="307" t="s">
        <v>1</v>
      </c>
      <c r="EW214" s="68"/>
    </row>
    <row r="215" spans="1:153" s="44" customFormat="1" ht="166.5" customHeight="1" x14ac:dyDescent="0.35">
      <c r="A215" s="44" t="s">
        <v>291</v>
      </c>
      <c r="B215" s="42" t="s">
        <v>1749</v>
      </c>
      <c r="C215" s="44" t="s">
        <v>1750</v>
      </c>
      <c r="D215" s="44" t="s">
        <v>424</v>
      </c>
      <c r="E215" s="44" t="s">
        <v>1751</v>
      </c>
      <c r="F215" s="44" t="s">
        <v>1752</v>
      </c>
      <c r="G215" s="44">
        <v>-36.343499999999999</v>
      </c>
      <c r="H215" s="44">
        <v>145.415694</v>
      </c>
      <c r="I215" s="44" t="s">
        <v>278</v>
      </c>
      <c r="J215" s="44" t="s">
        <v>278</v>
      </c>
      <c r="K215" s="44" t="s">
        <v>297</v>
      </c>
      <c r="L215" s="44" t="s">
        <v>265</v>
      </c>
      <c r="M215" s="78">
        <v>44027</v>
      </c>
      <c r="N215" s="78" t="s">
        <v>285</v>
      </c>
      <c r="O215" s="78">
        <v>44027</v>
      </c>
      <c r="P215" s="78" t="s">
        <v>415</v>
      </c>
      <c r="Q215" s="78" t="s">
        <v>270</v>
      </c>
      <c r="R215" s="78" t="s">
        <v>270</v>
      </c>
      <c r="S215" s="137" t="s">
        <v>526</v>
      </c>
      <c r="T215" s="96" t="s">
        <v>299</v>
      </c>
      <c r="U215" s="78"/>
      <c r="V215" s="96"/>
      <c r="W215" s="136" t="s">
        <v>1753</v>
      </c>
      <c r="X215" s="96" t="s">
        <v>1754</v>
      </c>
      <c r="Y215" s="138">
        <v>44562</v>
      </c>
      <c r="Z215" s="56">
        <f t="shared" si="36"/>
        <v>5</v>
      </c>
      <c r="AA215" s="94">
        <v>20</v>
      </c>
      <c r="AB215" s="94"/>
      <c r="AC215" s="56">
        <v>5</v>
      </c>
      <c r="AD215" s="56"/>
      <c r="AE215" s="56" t="s">
        <v>1755</v>
      </c>
      <c r="AF215" s="117" t="s">
        <v>302</v>
      </c>
      <c r="AG215" s="56">
        <v>5</v>
      </c>
      <c r="AH215" s="139" t="s">
        <v>1756</v>
      </c>
      <c r="AI215">
        <v>5</v>
      </c>
      <c r="AJ215">
        <v>3</v>
      </c>
      <c r="AK215" s="111">
        <v>3</v>
      </c>
      <c r="AL215">
        <v>2</v>
      </c>
      <c r="AM215">
        <f t="shared" si="41"/>
        <v>3</v>
      </c>
      <c r="AN215" s="57" cm="1">
        <f t="array" ref="AN215">IF(OR(AJ215="0",AM215="0"),"",INDEX('[3]Oil Matrix'!$D$6:$H$10,'Master All_TRR_TS'!AM215,'Master All_TRR_TS'!AJ215))</f>
        <v>3</v>
      </c>
      <c r="AO215">
        <f t="shared" si="44"/>
        <v>3</v>
      </c>
      <c r="AP215"/>
      <c r="AQ215" s="93" t="s">
        <v>427</v>
      </c>
      <c r="AR215" s="56">
        <f>MAX(Risk_Assessment6[[#This Row],[2) Oil Leak Condition]:[3b) Oil/water separator and shut off valve]])</f>
        <v>3</v>
      </c>
      <c r="AS215" s="44" t="s">
        <v>304</v>
      </c>
      <c r="AT215" s="44" t="s">
        <v>305</v>
      </c>
      <c r="AU215" s="44" t="s">
        <v>270</v>
      </c>
      <c r="AV215" s="119" t="s">
        <v>444</v>
      </c>
      <c r="AW215" s="44" t="s">
        <v>269</v>
      </c>
      <c r="AX215" s="82" t="s">
        <v>288</v>
      </c>
      <c r="AY215" s="44" t="s">
        <v>307</v>
      </c>
      <c r="AZ215" s="81" t="s">
        <v>308</v>
      </c>
      <c r="BA215" s="44" t="s">
        <v>309</v>
      </c>
      <c r="BD215" s="44" t="s">
        <v>533</v>
      </c>
      <c r="BE215" s="81"/>
      <c r="BF215" s="81" t="s">
        <v>276</v>
      </c>
      <c r="BI215" s="119" t="s">
        <v>269</v>
      </c>
      <c r="BM215" s="56" cm="1">
        <f t="array" ref="BM215">MAX(IF(ISBLANK(AS215:BL215),"",VLOOKUP(AS215:BL215,'[3]Impact Factor'!B:D,2,FALSE)))</f>
        <v>4</v>
      </c>
      <c r="BN215" s="56" cm="1">
        <f t="array" ref="BN215">MAX(IF(ISBLANK(AS215:BL215),"",VLOOKUP(AS215:BL215,'[3]Impact Factor'!B:D,3,FALSE)))</f>
        <v>5</v>
      </c>
      <c r="BO215" s="56">
        <v>5</v>
      </c>
      <c r="BP215" s="56" t="s">
        <v>270</v>
      </c>
      <c r="BQ215" s="92">
        <v>4</v>
      </c>
      <c r="BR215" s="56" t="s">
        <v>270</v>
      </c>
      <c r="BS215" s="56">
        <v>2</v>
      </c>
      <c r="BT215" s="56" cm="1">
        <f t="array" ref="BT215">IF(SUM(BM215:BS215)=0,"N/A",_xlfn.IFS(AND((SUM(BM215:BN215)&gt;0),(SUM(BO215:BS215)&gt;0)),ROUND((($BM$3*MAX(BM215:BN215))+($BO$3*MAX(BO215:BS215))),0),AND(OR(BM215:BN215=0,ISERROR(BM215:BN215)),(SUM(BO215:BS215)&gt;0)), MAX(BO215:BS215),AND((SUM(BO215:BS215)=0),(SUM(BM215:BN215)&gt;0)),MAX(BM215:BN215)))</f>
        <v>5</v>
      </c>
      <c r="BU215" s="56" t="str" cm="1">
        <f t="array" ref="BU215">IF(OR(AR215="N/A", BT215="N/A"), "", INDEX([3]Methodology!$D$3:$H$7,'Master All_TRR_TS'!AR174,'Master All_TRR_TS'!BT174))</f>
        <v>C</v>
      </c>
      <c r="BV215" s="56" t="s">
        <v>1002</v>
      </c>
      <c r="BW215" s="56" t="str">
        <f t="shared" si="40"/>
        <v>Yes</v>
      </c>
      <c r="BX215" s="56" t="s">
        <v>907</v>
      </c>
      <c r="BY215" s="56" t="s">
        <v>1467</v>
      </c>
      <c r="BZ215" s="91" t="s">
        <v>774</v>
      </c>
      <c r="CA215" s="91" t="s">
        <v>1495</v>
      </c>
      <c r="CB215" s="90" t="str">
        <f>IF(Risk_Assessment6[[#This Row],[Stockpiles]]="Spoil / Waste", "Y", "")</f>
        <v>Y</v>
      </c>
      <c r="CC215" s="56" t="str">
        <f>IF(Risk_Assessment6[[#This Row],[Off-site Drainage Discharge (Y/N)]]="Yes", "Y", "")</f>
        <v>Y</v>
      </c>
      <c r="CD215" s="89" t="s">
        <v>1757</v>
      </c>
      <c r="CE215" s="56" t="s">
        <v>270</v>
      </c>
      <c r="CF215" s="56" t="s">
        <v>1758</v>
      </c>
      <c r="CG215" s="56"/>
      <c r="CH215" s="56"/>
      <c r="CI215" s="56"/>
      <c r="CJ215" s="56" t="s">
        <v>299</v>
      </c>
      <c r="CK215" s="56"/>
      <c r="CL215" s="92" t="s">
        <v>1754</v>
      </c>
      <c r="CM215" s="56"/>
      <c r="CN215" s="105">
        <v>4</v>
      </c>
      <c r="CO215" s="105">
        <v>3</v>
      </c>
      <c r="CP215" s="105">
        <v>1</v>
      </c>
      <c r="CQ215" s="104">
        <v>1</v>
      </c>
      <c r="CR215" s="57">
        <f t="shared" si="43"/>
        <v>3</v>
      </c>
      <c r="CS215" s="56">
        <f t="shared" si="42"/>
        <v>3</v>
      </c>
      <c r="CT215" s="56">
        <v>4</v>
      </c>
      <c r="CU215" s="56">
        <v>2</v>
      </c>
      <c r="CV215" s="79">
        <v>3</v>
      </c>
      <c r="CW215" s="56">
        <v>3</v>
      </c>
      <c r="CX215" s="87" t="s">
        <v>1311</v>
      </c>
      <c r="CY215" s="56" t="s">
        <v>268</v>
      </c>
      <c r="CZ215" s="78" t="s">
        <v>1759</v>
      </c>
      <c r="DA215" s="78" t="s">
        <v>1760</v>
      </c>
      <c r="DB215" s="78" t="s">
        <v>274</v>
      </c>
      <c r="DC215" s="56" t="s">
        <v>351</v>
      </c>
      <c r="DD215" s="78" t="s">
        <v>291</v>
      </c>
      <c r="DE215" s="78" t="s">
        <v>270</v>
      </c>
      <c r="DF215" s="78" t="s">
        <v>276</v>
      </c>
      <c r="DG215" s="78" t="s">
        <v>276</v>
      </c>
      <c r="DH215" s="78" t="s">
        <v>276</v>
      </c>
      <c r="DI215" s="78" t="s">
        <v>276</v>
      </c>
      <c r="DJ215" s="78" t="s">
        <v>276</v>
      </c>
      <c r="DK215" s="78" t="s">
        <v>276</v>
      </c>
      <c r="DL215" s="78" t="s">
        <v>276</v>
      </c>
      <c r="DM215" s="78" t="s">
        <v>270</v>
      </c>
      <c r="DN215" s="78" t="s">
        <v>270</v>
      </c>
      <c r="DO215" s="78" t="s">
        <v>270</v>
      </c>
      <c r="DP215" s="78" t="s">
        <v>270</v>
      </c>
      <c r="DQ215" s="78"/>
      <c r="DR215" s="56" t="s">
        <v>1761</v>
      </c>
      <c r="DS215" s="56"/>
      <c r="DT215" s="56"/>
      <c r="DU215" s="44" t="s">
        <v>989</v>
      </c>
      <c r="DV215" s="44" t="s">
        <v>294</v>
      </c>
      <c r="DW215" s="44" t="s">
        <v>278</v>
      </c>
      <c r="DX215" s="77" t="s">
        <v>278</v>
      </c>
      <c r="DY215" s="103" t="s">
        <v>488</v>
      </c>
      <c r="DZ215" s="86" t="s">
        <v>1762</v>
      </c>
      <c r="EA215" s="74" t="s">
        <v>567</v>
      </c>
      <c r="EB215" s="73" t="s">
        <v>1763</v>
      </c>
      <c r="EC215" s="109" t="s">
        <v>1764</v>
      </c>
      <c r="ED215" s="320" t="s">
        <v>1765</v>
      </c>
      <c r="EE215" s="101"/>
      <c r="EF215" s="307" t="s">
        <v>1</v>
      </c>
      <c r="EG215" s="307" t="s">
        <v>1</v>
      </c>
      <c r="EH215" s="99" t="s">
        <v>410</v>
      </c>
      <c r="EI215" s="70"/>
      <c r="EJ215" s="70"/>
      <c r="EK215" s="70"/>
      <c r="EL215" s="307" t="s">
        <v>1</v>
      </c>
      <c r="EM215" s="70"/>
      <c r="EN215" s="69"/>
      <c r="EO215" s="69"/>
      <c r="EP215" s="69"/>
      <c r="EQ215" s="69"/>
      <c r="ER215" s="69"/>
      <c r="ES215" s="69"/>
      <c r="ET215" s="69"/>
      <c r="EU215" s="69"/>
      <c r="EV215" s="307" t="s">
        <v>1</v>
      </c>
      <c r="EW215" s="68"/>
    </row>
    <row r="216" spans="1:153" s="44" customFormat="1" ht="89.25" customHeight="1" x14ac:dyDescent="0.35">
      <c r="A216" s="115" t="s">
        <v>291</v>
      </c>
      <c r="B216" s="115" t="s">
        <v>1766</v>
      </c>
      <c r="C216" s="115" t="s">
        <v>1767</v>
      </c>
      <c r="D216" s="115" t="s">
        <v>294</v>
      </c>
      <c r="E216" s="115" t="s">
        <v>1768</v>
      </c>
      <c r="F216" s="115" t="s">
        <v>1769</v>
      </c>
      <c r="G216" s="115">
        <v>-37.645000000000003</v>
      </c>
      <c r="H216" s="115">
        <v>145.07483300000001</v>
      </c>
      <c r="I216" s="131" t="s">
        <v>262</v>
      </c>
      <c r="J216" s="131" t="s">
        <v>262</v>
      </c>
      <c r="K216" s="115" t="s">
        <v>297</v>
      </c>
      <c r="L216" s="115" t="s">
        <v>265</v>
      </c>
      <c r="M216" s="138">
        <v>43985</v>
      </c>
      <c r="N216" s="138" t="s">
        <v>285</v>
      </c>
      <c r="O216" s="138">
        <v>43985</v>
      </c>
      <c r="P216" s="138" t="s">
        <v>298</v>
      </c>
      <c r="Q216" s="138" t="s">
        <v>270</v>
      </c>
      <c r="R216" s="135" t="s">
        <v>1482</v>
      </c>
      <c r="S216" s="136"/>
      <c r="T216" s="136" t="s">
        <v>299</v>
      </c>
      <c r="U216" s="138"/>
      <c r="V216" s="136"/>
      <c r="W216" s="137" t="s">
        <v>1770</v>
      </c>
      <c r="X216" s="136" t="s">
        <v>1771</v>
      </c>
      <c r="Y216" s="135">
        <v>45078</v>
      </c>
      <c r="Z216" s="56">
        <f t="shared" si="36"/>
        <v>5</v>
      </c>
      <c r="AA216" s="134">
        <v>3</v>
      </c>
      <c r="AB216" s="134"/>
      <c r="AC216" s="127">
        <v>3</v>
      </c>
      <c r="AD216" s="127">
        <v>2</v>
      </c>
      <c r="AE216" s="127" t="s">
        <v>1772</v>
      </c>
      <c r="AF216" s="127"/>
      <c r="AG216" s="127">
        <v>5</v>
      </c>
      <c r="AH216" s="102" t="s">
        <v>1773</v>
      </c>
      <c r="AI216" s="111">
        <v>10</v>
      </c>
      <c r="AJ216">
        <v>4</v>
      </c>
      <c r="AK216">
        <v>1</v>
      </c>
      <c r="AL216">
        <v>2</v>
      </c>
      <c r="AM216">
        <f t="shared" si="41"/>
        <v>2</v>
      </c>
      <c r="AN216" s="57" cm="1">
        <f t="array" ref="AN216">IF(OR(AJ216="0",AM216="0"),"",INDEX('[3]Oil Matrix'!$D$6:$H$10,'Master All_TRR_TS'!AM216,'Master All_TRR_TS'!AJ216))</f>
        <v>3</v>
      </c>
      <c r="AO216">
        <f t="shared" si="44"/>
        <v>1</v>
      </c>
      <c r="AP216"/>
      <c r="AQ216" s="102" t="s">
        <v>427</v>
      </c>
      <c r="AR216" s="56">
        <f>MAX(Risk_Assessment6[[#This Row],[2) Oil Leak Condition]:[3b) Oil/water separator and shut off valve]])</f>
        <v>4</v>
      </c>
      <c r="AS216" s="115" t="s">
        <v>304</v>
      </c>
      <c r="AT216" s="115" t="s">
        <v>305</v>
      </c>
      <c r="AU216" s="115" t="s">
        <v>270</v>
      </c>
      <c r="AV216" s="131" t="s">
        <v>557</v>
      </c>
      <c r="AW216" s="115" t="s">
        <v>466</v>
      </c>
      <c r="AX216" s="133" t="s">
        <v>288</v>
      </c>
      <c r="AY216" s="115" t="s">
        <v>307</v>
      </c>
      <c r="AZ216" s="131" t="s">
        <v>308</v>
      </c>
      <c r="BA216" s="115" t="s">
        <v>309</v>
      </c>
      <c r="BB216" s="115"/>
      <c r="BC216" s="115"/>
      <c r="BD216" s="131" t="s">
        <v>269</v>
      </c>
      <c r="BE216" s="131" t="s">
        <v>269</v>
      </c>
      <c r="BF216" s="132" t="s">
        <v>276</v>
      </c>
      <c r="BG216" s="115"/>
      <c r="BH216" s="115"/>
      <c r="BI216" s="131" t="s">
        <v>269</v>
      </c>
      <c r="BJ216" s="115"/>
      <c r="BK216" s="115"/>
      <c r="BL216" s="115"/>
      <c r="BM216" s="130">
        <v>2</v>
      </c>
      <c r="BN216" s="130">
        <v>2</v>
      </c>
      <c r="BO216" s="127">
        <v>5</v>
      </c>
      <c r="BP216" s="127" t="s">
        <v>270</v>
      </c>
      <c r="BQ216" s="130">
        <v>5</v>
      </c>
      <c r="BR216" s="130" t="s">
        <v>270</v>
      </c>
      <c r="BS216" s="127">
        <v>3</v>
      </c>
      <c r="BT216" s="127" cm="1">
        <f t="array" ref="BT216">IF(SUM(BM216:BS216)=0,"N/A",_xlfn.IFS(AND((SUM(BM216:BN216)&gt;0),(SUM(BO216:BS216)&gt;0)),ROUND((($BM$3*MAX(BM216:BN216))+($BO$3*MAX(BO216:BS216))),0),AND(OR(BM216:BN216=0,ISERROR(BM216:BN216)),(SUM(BO216:BS216)&gt;0)), MAX(BO216:BS216),AND((SUM(BO216:BS216)=0),(SUM(BM216:BN216)&gt;0)),MAX(BM216:BN216)))</f>
        <v>3</v>
      </c>
      <c r="BU216" s="56" t="str" cm="1">
        <f t="array" ref="BU216">IF(OR(AR216="N/A", BT216="N/A"), "", INDEX([3]Methodology!$D$3:$H$7,'Master All_TRR_TS'!AR196,'Master All_TRR_TS'!BT196))</f>
        <v>B</v>
      </c>
      <c r="BV216" s="127" t="s">
        <v>1002</v>
      </c>
      <c r="BW216" s="127" t="s">
        <v>270</v>
      </c>
      <c r="BX216" s="129" t="s">
        <v>1774</v>
      </c>
      <c r="BY216" s="127" t="s">
        <v>1775</v>
      </c>
      <c r="BZ216" s="127" t="e">
        <f>IF(COUNT(AR216,BT216)=2,(IF(AND(AR216&gt;=3,#REF!&gt;=3),"Y","")),"")</f>
        <v>#REF!</v>
      </c>
      <c r="CA216" s="127"/>
      <c r="CB216" s="127" t="str">
        <f>IF(Risk_Assessment6[[#This Row],[Stockpiles]]="Spoil / Waste", "Y", "")</f>
        <v>Y</v>
      </c>
      <c r="CC216" s="127" t="str">
        <f>IF(Risk_Assessment6[[#This Row],[Off-site Drainage Discharge (Y/N)]]="Yes", "Y", "")</f>
        <v>Y</v>
      </c>
      <c r="CD216" s="128" t="s">
        <v>559</v>
      </c>
      <c r="CE216" s="127"/>
      <c r="CF216" s="127"/>
      <c r="CG216" s="127"/>
      <c r="CH216" s="127"/>
      <c r="CI216" s="127"/>
      <c r="CJ216" s="127" t="s">
        <v>299</v>
      </c>
      <c r="CK216" s="127"/>
      <c r="CL216" s="127" t="s">
        <v>1771</v>
      </c>
      <c r="CM216" s="127"/>
      <c r="CN216" s="58">
        <v>1</v>
      </c>
      <c r="CO216" s="58">
        <v>1</v>
      </c>
      <c r="CP216" s="58">
        <v>1</v>
      </c>
      <c r="CQ216" s="58">
        <v>1</v>
      </c>
      <c r="CR216" s="57">
        <f t="shared" si="43"/>
        <v>1</v>
      </c>
      <c r="CS216" s="56">
        <f t="shared" si="42"/>
        <v>1</v>
      </c>
      <c r="CT216" s="56" t="e">
        <v>#N/A</v>
      </c>
      <c r="CU216" s="56" t="e">
        <v>#N/A</v>
      </c>
      <c r="CV216" s="79" t="e">
        <f t="shared" ref="CV216:CV247" si="47">AVERAGE(CT216:CU216)</f>
        <v>#N/A</v>
      </c>
      <c r="CW216" s="56" t="e">
        <f t="shared" ref="CW216:CW247" si="48">ROUND(CV216,0)</f>
        <v>#N/A</v>
      </c>
      <c r="CX216" s="78" t="e">
        <v>#N/A</v>
      </c>
      <c r="CY216" s="56" t="e">
        <v>#N/A</v>
      </c>
      <c r="CZ216" s="78" t="e">
        <v>#N/A</v>
      </c>
      <c r="DA216" s="78" t="e">
        <v>#N/A</v>
      </c>
      <c r="DB216" s="78" t="e">
        <v>#N/A</v>
      </c>
      <c r="DC216" s="56" t="e">
        <v>#N/A</v>
      </c>
      <c r="DD216" s="78" t="e">
        <v>#N/A</v>
      </c>
      <c r="DE216" s="78" t="e">
        <v>#N/A</v>
      </c>
      <c r="DF216" s="78" t="e">
        <v>#N/A</v>
      </c>
      <c r="DG216" s="78" t="e">
        <v>#N/A</v>
      </c>
      <c r="DH216" s="78" t="e">
        <v>#N/A</v>
      </c>
      <c r="DI216" s="78" t="e">
        <v>#N/A</v>
      </c>
      <c r="DJ216" s="78" t="e">
        <v>#N/A</v>
      </c>
      <c r="DK216" s="78" t="e">
        <v>#N/A</v>
      </c>
      <c r="DL216" s="78" t="e">
        <v>#N/A</v>
      </c>
      <c r="DM216" s="78" t="e">
        <v>#N/A</v>
      </c>
      <c r="DN216" s="78" t="e">
        <v>#N/A</v>
      </c>
      <c r="DO216" s="78" t="e">
        <v>#N/A</v>
      </c>
      <c r="DP216" s="78" t="e">
        <v>#N/A</v>
      </c>
      <c r="DQ216" s="78" t="e">
        <v>#N/A</v>
      </c>
      <c r="DR216" s="56" t="e">
        <v>#N/A</v>
      </c>
      <c r="DS216" s="56"/>
      <c r="DT216" s="56"/>
      <c r="DU216" s="44" t="s">
        <v>636</v>
      </c>
      <c r="DV216" s="44" t="s">
        <v>294</v>
      </c>
      <c r="DW216" s="44" t="s">
        <v>278</v>
      </c>
      <c r="DX216" s="77" t="s">
        <v>278</v>
      </c>
      <c r="DY216" s="103" t="s">
        <v>313</v>
      </c>
      <c r="DZ216" s="86" t="s">
        <v>1776</v>
      </c>
      <c r="EA216" s="74" t="s">
        <v>315</v>
      </c>
      <c r="EB216" s="73" t="s">
        <v>1777</v>
      </c>
      <c r="EC216" s="109" t="s">
        <v>1778</v>
      </c>
      <c r="ED216" s="320" t="s">
        <v>1779</v>
      </c>
      <c r="EE216" s="71"/>
      <c r="EF216" s="307" t="s">
        <v>1</v>
      </c>
      <c r="EG216" s="307" t="s">
        <v>1</v>
      </c>
      <c r="EH216" s="99" t="s">
        <v>410</v>
      </c>
      <c r="EI216" s="70"/>
      <c r="EJ216" s="70"/>
      <c r="EK216" s="70"/>
      <c r="EL216" s="70"/>
      <c r="EM216" s="70"/>
      <c r="EN216" s="69"/>
      <c r="EO216" s="69"/>
      <c r="EP216" s="69"/>
      <c r="EQ216" s="69"/>
      <c r="ER216" s="69"/>
      <c r="ES216" s="69"/>
      <c r="ET216" s="69"/>
      <c r="EU216" s="69"/>
      <c r="EV216" s="307" t="s">
        <v>1</v>
      </c>
      <c r="EW216" s="68"/>
    </row>
    <row r="217" spans="1:153" s="44" customFormat="1" x14ac:dyDescent="0.35">
      <c r="A217" s="44" t="s">
        <v>374</v>
      </c>
      <c r="B217" s="42" t="s">
        <v>1780</v>
      </c>
      <c r="C217" s="44" t="s">
        <v>1781</v>
      </c>
      <c r="D217" s="44" t="s">
        <v>294</v>
      </c>
      <c r="E217" s="44" t="s">
        <v>1782</v>
      </c>
      <c r="F217" s="82" t="s">
        <v>1783</v>
      </c>
      <c r="G217" s="44">
        <v>-37.645000000000003</v>
      </c>
      <c r="H217" s="44">
        <v>145.07483300000001</v>
      </c>
      <c r="I217" s="44" t="s">
        <v>278</v>
      </c>
      <c r="J217" s="44" t="s">
        <v>278</v>
      </c>
      <c r="K217" s="82" t="s">
        <v>297</v>
      </c>
      <c r="L217" s="82" t="s">
        <v>265</v>
      </c>
      <c r="M217" s="44" t="s">
        <v>284</v>
      </c>
      <c r="N217" s="78" t="s">
        <v>285</v>
      </c>
      <c r="O217" s="78">
        <v>43985</v>
      </c>
      <c r="P217" s="78" t="s">
        <v>298</v>
      </c>
      <c r="Q217" s="78" t="s">
        <v>270</v>
      </c>
      <c r="R217" s="78"/>
      <c r="S217" s="96"/>
      <c r="T217" s="96"/>
      <c r="U217" s="78"/>
      <c r="V217" s="96"/>
      <c r="W217" s="96"/>
      <c r="X217" s="96"/>
      <c r="Y217" s="78"/>
      <c r="Z217" s="56">
        <f t="shared" si="36"/>
        <v>2</v>
      </c>
      <c r="AA217" s="94">
        <v>8</v>
      </c>
      <c r="AB217" s="94"/>
      <c r="AC217" s="56"/>
      <c r="AD217" s="56"/>
      <c r="AE217" s="56"/>
      <c r="AF217" s="56"/>
      <c r="AG217" s="56">
        <v>5</v>
      </c>
      <c r="AH217" s="56" t="s">
        <v>1784</v>
      </c>
      <c r="AI217">
        <v>2</v>
      </c>
      <c r="AJ217">
        <v>1</v>
      </c>
      <c r="AK217">
        <v>1</v>
      </c>
      <c r="AL217">
        <v>2</v>
      </c>
      <c r="AM217">
        <f t="shared" si="41"/>
        <v>2</v>
      </c>
      <c r="AN217" s="57" cm="1">
        <f t="array" ref="AN217">IF(OR(AJ217="0",AM217="0"),"",INDEX('[3]Oil Matrix'!$D$6:$H$10,'Master All_TRR_TS'!AM217,'Master All_TRR_TS'!AJ217))</f>
        <v>1</v>
      </c>
      <c r="AO217">
        <f t="shared" si="44"/>
        <v>1</v>
      </c>
      <c r="AP217"/>
      <c r="AQ217" s="56" t="s">
        <v>427</v>
      </c>
      <c r="AR217" s="56">
        <f>MAX(Risk_Assessment6[[#This Row],[2) Oil Leak Condition]:[3b) Oil/water separator and shut off valve]])</f>
        <v>2</v>
      </c>
      <c r="AS217" s="82" t="s">
        <v>269</v>
      </c>
      <c r="AT217" s="44" t="s">
        <v>305</v>
      </c>
      <c r="AU217" s="82" t="s">
        <v>270</v>
      </c>
      <c r="AV217" s="82" t="s">
        <v>269</v>
      </c>
      <c r="AW217" s="44" t="s">
        <v>306</v>
      </c>
      <c r="AX217" s="82" t="s">
        <v>269</v>
      </c>
      <c r="AY217" s="82" t="s">
        <v>269</v>
      </c>
      <c r="AZ217" s="81" t="s">
        <v>269</v>
      </c>
      <c r="BA217" s="82" t="s">
        <v>309</v>
      </c>
      <c r="BB217" s="82"/>
      <c r="BC217" s="82"/>
      <c r="BD217" s="82"/>
      <c r="BE217" s="81"/>
      <c r="BF217" s="81" t="s">
        <v>276</v>
      </c>
      <c r="BG217" s="82"/>
      <c r="BH217" s="82"/>
      <c r="BI217" s="82"/>
      <c r="BJ217" s="82"/>
      <c r="BK217" s="82"/>
      <c r="BL217" s="82"/>
      <c r="BM217" s="56" cm="1">
        <f t="array" ref="BM217">MAX(IF(ISBLANK(AS217:BL217),"",VLOOKUP(AS217:BL217,'[3]Impact Factor'!B:D,2,FALSE)))</f>
        <v>4</v>
      </c>
      <c r="BN217" s="56" cm="1">
        <f t="array" ref="BN217">MAX(IF(ISBLANK(AS217:BL217),"",VLOOKUP(AS217:BL217,'[3]Impact Factor'!B:D,3,FALSE)))</f>
        <v>4</v>
      </c>
      <c r="BO217" s="56">
        <v>4</v>
      </c>
      <c r="BP217" s="56"/>
      <c r="BQ217" s="56"/>
      <c r="BR217" s="56"/>
      <c r="BS217" s="80">
        <v>2</v>
      </c>
      <c r="BT217" s="56" cm="1">
        <f t="array" ref="BT217">IF(SUM(BM217:BS217)=0,"N/A",_xlfn.IFS(AND((SUM(BM217:BN217)&gt;0),(SUM(BO217:BS217)&gt;0)),ROUND((($BM$3*MAX(BM217:BN217))+($BO$3*MAX(BO217:BS217))),0),AND(OR(BM217:BN217=0,ISERROR(BM217:BN217)),(SUM(BO217:BS217)&gt;0)), MAX(BO217:BS217),AND((SUM(BO217:BS217)=0),(SUM(BM217:BN217)&gt;0)),MAX(BM217:BN217)))</f>
        <v>4</v>
      </c>
      <c r="BU217" s="56" t="str" cm="1">
        <f t="array" ref="BU217">IF(OR(AR217="N/A", BT217="N/A"), "", INDEX([3]Methodology!$D$3:$H$7,'Master All_TRR_TS'!AR33,'Master All_TRR_TS'!BT33))</f>
        <v>B</v>
      </c>
      <c r="BV217" s="56" t="s">
        <v>404</v>
      </c>
      <c r="BW217" s="56" t="str">
        <f t="shared" ref="BW217:BW231" si="49">IF(AND(AR217&gt;2,BT217&gt;2),"Yes", "No")</f>
        <v>No</v>
      </c>
      <c r="BX217" s="56"/>
      <c r="BY217" s="56"/>
      <c r="BZ217" s="56" t="e">
        <f>IF(COUNT(AR217,BT217)=2,(IF(AND(AR217&gt;=3,#REF!&gt;=3),"Y","")),"")</f>
        <v>#REF!</v>
      </c>
      <c r="CA217" s="56"/>
      <c r="CB217" s="56" t="str">
        <f>IF(Risk_Assessment6[[#This Row],[Stockpiles]]="Spoil / Waste", "Y", "")</f>
        <v/>
      </c>
      <c r="CC217" s="56" t="str">
        <f>IF(Risk_Assessment6[[#This Row],[Off-site Drainage Discharge (Y/N)]]="Yes", "Y", "")</f>
        <v/>
      </c>
      <c r="CD217" s="56"/>
      <c r="CE217" s="56"/>
      <c r="CF217" s="56"/>
      <c r="CG217" s="56"/>
      <c r="CH217" s="56"/>
      <c r="CI217" s="56"/>
      <c r="CJ217" s="56"/>
      <c r="CK217" s="56"/>
      <c r="CL217" s="56"/>
      <c r="CM217" s="56"/>
      <c r="CN217" s="58">
        <v>1</v>
      </c>
      <c r="CO217" s="58">
        <v>1</v>
      </c>
      <c r="CP217" s="58">
        <v>1</v>
      </c>
      <c r="CQ217" s="58">
        <v>1</v>
      </c>
      <c r="CR217" s="57">
        <f t="shared" si="43"/>
        <v>1</v>
      </c>
      <c r="CS217" s="56">
        <f t="shared" si="42"/>
        <v>1</v>
      </c>
      <c r="CT217" s="56" t="e">
        <v>#N/A</v>
      </c>
      <c r="CU217" s="56" t="e">
        <v>#N/A</v>
      </c>
      <c r="CV217" s="79" t="e">
        <f t="shared" si="47"/>
        <v>#N/A</v>
      </c>
      <c r="CW217" s="56" t="e">
        <f t="shared" si="48"/>
        <v>#N/A</v>
      </c>
      <c r="CX217" s="78" t="e">
        <v>#N/A</v>
      </c>
      <c r="CY217" s="56" t="e">
        <v>#N/A</v>
      </c>
      <c r="CZ217" s="78" t="e">
        <v>#N/A</v>
      </c>
      <c r="DA217" s="78" t="e">
        <v>#N/A</v>
      </c>
      <c r="DB217" s="78" t="e">
        <v>#N/A</v>
      </c>
      <c r="DC217" s="56" t="e">
        <v>#N/A</v>
      </c>
      <c r="DD217" s="78" t="e">
        <v>#N/A</v>
      </c>
      <c r="DE217" s="78" t="e">
        <v>#N/A</v>
      </c>
      <c r="DF217" s="78" t="e">
        <v>#N/A</v>
      </c>
      <c r="DG217" s="78" t="e">
        <v>#N/A</v>
      </c>
      <c r="DH217" s="78" t="e">
        <v>#N/A</v>
      </c>
      <c r="DI217" s="78" t="e">
        <v>#N/A</v>
      </c>
      <c r="DJ217" s="78" t="e">
        <v>#N/A</v>
      </c>
      <c r="DK217" s="78" t="e">
        <v>#N/A</v>
      </c>
      <c r="DL217" s="78" t="e">
        <v>#N/A</v>
      </c>
      <c r="DM217" s="78" t="e">
        <v>#N/A</v>
      </c>
      <c r="DN217" s="78" t="e">
        <v>#N/A</v>
      </c>
      <c r="DO217" s="78" t="e">
        <v>#N/A</v>
      </c>
      <c r="DP217" s="78" t="e">
        <v>#N/A</v>
      </c>
      <c r="DQ217" s="78" t="e">
        <v>#N/A</v>
      </c>
      <c r="DR217" s="56" t="e">
        <v>#N/A</v>
      </c>
      <c r="DS217" s="56"/>
      <c r="DT217" s="56"/>
      <c r="DU217" s="44" t="s">
        <v>636</v>
      </c>
      <c r="DV217" s="44" t="s">
        <v>294</v>
      </c>
      <c r="DW217" s="44" t="s">
        <v>278</v>
      </c>
      <c r="DX217" s="77" t="s">
        <v>278</v>
      </c>
      <c r="DZ217" s="86"/>
      <c r="EA217" s="74"/>
      <c r="EB217" s="85"/>
      <c r="EC217" s="72"/>
      <c r="ED217" s="317"/>
      <c r="EE217" s="71"/>
      <c r="EF217" s="70"/>
      <c r="EG217" s="70"/>
      <c r="EH217" s="70"/>
      <c r="EI217" s="70"/>
      <c r="EJ217" s="70"/>
      <c r="EK217" s="70"/>
      <c r="EL217" s="70"/>
      <c r="EM217" s="70"/>
      <c r="EN217" s="69"/>
      <c r="EO217" s="69"/>
      <c r="EP217" s="69"/>
      <c r="EQ217" s="69"/>
      <c r="ER217" s="69"/>
      <c r="ES217" s="69"/>
      <c r="ET217" s="69"/>
      <c r="EU217" s="69"/>
      <c r="EV217" s="307" t="s">
        <v>1</v>
      </c>
      <c r="EW217" s="68"/>
    </row>
    <row r="218" spans="1:153" s="44" customFormat="1" ht="80.25" customHeight="1" x14ac:dyDescent="0.35">
      <c r="A218" s="44" t="s">
        <v>374</v>
      </c>
      <c r="B218" s="44" t="s">
        <v>1785</v>
      </c>
      <c r="C218" s="44" t="s">
        <v>1786</v>
      </c>
      <c r="D218" s="44" t="s">
        <v>294</v>
      </c>
      <c r="E218" s="44" t="s">
        <v>1787</v>
      </c>
      <c r="F218" s="44" t="s">
        <v>269</v>
      </c>
      <c r="G218" s="44">
        <v>-38.337598</v>
      </c>
      <c r="H218" s="44">
        <v>145.558888</v>
      </c>
      <c r="I218" s="44" t="s">
        <v>1513</v>
      </c>
      <c r="J218" s="44" t="s">
        <v>624</v>
      </c>
      <c r="K218" s="44" t="s">
        <v>278</v>
      </c>
      <c r="L218" s="44" t="s">
        <v>278</v>
      </c>
      <c r="M218" s="44" t="s">
        <v>284</v>
      </c>
      <c r="N218" s="78" t="s">
        <v>285</v>
      </c>
      <c r="O218" s="78">
        <v>44035</v>
      </c>
      <c r="P218" s="78" t="s">
        <v>298</v>
      </c>
      <c r="Q218" s="78" t="s">
        <v>270</v>
      </c>
      <c r="R218" s="78"/>
      <c r="S218" s="96"/>
      <c r="T218" s="96"/>
      <c r="U218" s="78"/>
      <c r="V218" s="96"/>
      <c r="W218" s="96"/>
      <c r="X218" s="96"/>
      <c r="Y218" s="78"/>
      <c r="Z218" s="56">
        <f t="shared" si="36"/>
        <v>2</v>
      </c>
      <c r="AA218" s="94"/>
      <c r="AB218" s="94"/>
      <c r="AC218" s="56"/>
      <c r="AD218" s="56"/>
      <c r="AE218" s="56"/>
      <c r="AF218" s="56"/>
      <c r="AG218" s="56">
        <v>5</v>
      </c>
      <c r="AH218" s="93" t="s">
        <v>1514</v>
      </c>
      <c r="AI218">
        <v>1</v>
      </c>
      <c r="AJ218">
        <v>1</v>
      </c>
      <c r="AK218">
        <v>1</v>
      </c>
      <c r="AL218">
        <v>2</v>
      </c>
      <c r="AM218">
        <f t="shared" si="41"/>
        <v>2</v>
      </c>
      <c r="AN218" s="57" cm="1">
        <f t="array" ref="AN218">IF(OR(AJ218="0",AM218="0"),"",INDEX('[3]Oil Matrix'!$D$6:$H$10,'Master All_TRR_TS'!AM218,'Master All_TRR_TS'!AJ218))</f>
        <v>1</v>
      </c>
      <c r="AO218">
        <f t="shared" si="44"/>
        <v>1</v>
      </c>
      <c r="AP218"/>
      <c r="AQ218" s="93" t="s">
        <v>427</v>
      </c>
      <c r="AR218" s="56">
        <f>MAX(Risk_Assessment6[[#This Row],[2) Oil Leak Condition]:[3b) Oil/water separator and shut off valve]])</f>
        <v>2</v>
      </c>
      <c r="AS218" s="44" t="s">
        <v>269</v>
      </c>
      <c r="AT218" s="82" t="s">
        <v>336</v>
      </c>
      <c r="AU218" s="44" t="s">
        <v>270</v>
      </c>
      <c r="AV218" s="44" t="s">
        <v>771</v>
      </c>
      <c r="AW218" s="44" t="s">
        <v>269</v>
      </c>
      <c r="AX218" s="82" t="s">
        <v>288</v>
      </c>
      <c r="AY218" s="44" t="s">
        <v>269</v>
      </c>
      <c r="AZ218" s="81" t="s">
        <v>269</v>
      </c>
      <c r="BA218" s="44" t="s">
        <v>309</v>
      </c>
      <c r="BE218" s="81"/>
      <c r="BF218" s="81" t="s">
        <v>276</v>
      </c>
      <c r="BM218" s="56" cm="1">
        <f t="array" ref="BM218">MAX(IF(ISBLANK(AS218:BL218),"",VLOOKUP(AS218:BL218,'[3]Impact Factor'!B:D,2,FALSE)))</f>
        <v>3</v>
      </c>
      <c r="BN218" s="56" cm="1">
        <f t="array" ref="BN218">MAX(IF(ISBLANK(AS218:BL218),"",VLOOKUP(AS218:BL218,'[3]Impact Factor'!B:D,3,FALSE)))</f>
        <v>3</v>
      </c>
      <c r="BO218" s="56">
        <v>2</v>
      </c>
      <c r="BP218" s="56"/>
      <c r="BQ218" s="56"/>
      <c r="BR218" s="56"/>
      <c r="BS218" s="80">
        <v>2</v>
      </c>
      <c r="BT218" s="56" cm="1">
        <f t="array" ref="BT218">IF(SUM(BM218:BS218)=0,"N/A",_xlfn.IFS(AND((SUM(BM218:BN218)&gt;0),(SUM(BO218:BS218)&gt;0)),ROUND((($BM$3*MAX(BM218:BN218))+($BO$3*MAX(BO218:BS218))),0),AND(OR(BM218:BN218=0,ISERROR(BM218:BN218)),(SUM(BO218:BS218)&gt;0)), MAX(BO218:BS218),AND((SUM(BO218:BS218)=0),(SUM(BM218:BN218)&gt;0)),MAX(BM218:BN218)))</f>
        <v>3</v>
      </c>
      <c r="BU218" s="56" t="str" cm="1">
        <f t="array" ref="BU218">IF(OR(AR218="N/A", BT218="N/A"), "", INDEX([3]Methodology!$D$3:$H$7,'Master All_TRR_TS'!AR88,'Master All_TRR_TS'!BT88))</f>
        <v>B</v>
      </c>
      <c r="BV218" s="56" t="s">
        <v>271</v>
      </c>
      <c r="BW218" s="56" t="str">
        <f t="shared" si="49"/>
        <v>No</v>
      </c>
      <c r="BX218" s="56"/>
      <c r="BY218" s="56"/>
      <c r="BZ218" s="56" t="e">
        <f>IF(COUNT(AR218,BT218)=2,(IF(AND(AR218&gt;=3,#REF!&gt;=3),"Y","")),"")</f>
        <v>#REF!</v>
      </c>
      <c r="CA218" s="56"/>
      <c r="CB218" s="52" t="str">
        <f>IF(Risk_Assessment6[[#This Row],[Stockpiles]]="Spoil / Waste", "Y", "")</f>
        <v/>
      </c>
      <c r="CC218" s="56" t="str">
        <f>IF(Risk_Assessment6[[#This Row],[Off-site Drainage Discharge (Y/N)]]="Yes", "Y", "")</f>
        <v/>
      </c>
      <c r="CD218" s="56"/>
      <c r="CE218" s="56"/>
      <c r="CF218" s="56"/>
      <c r="CG218" s="56"/>
      <c r="CH218" s="56"/>
      <c r="CI218" s="56"/>
      <c r="CJ218" s="56"/>
      <c r="CK218" s="56"/>
      <c r="CL218" s="56"/>
      <c r="CM218" s="56"/>
      <c r="CN218" s="58">
        <v>1</v>
      </c>
      <c r="CO218" s="58">
        <v>1</v>
      </c>
      <c r="CP218" s="58">
        <v>1</v>
      </c>
      <c r="CQ218" s="58">
        <v>1</v>
      </c>
      <c r="CR218" s="57">
        <f t="shared" si="43"/>
        <v>1</v>
      </c>
      <c r="CS218" s="56">
        <f t="shared" si="42"/>
        <v>1</v>
      </c>
      <c r="CT218" s="56" t="e">
        <v>#N/A</v>
      </c>
      <c r="CU218" s="56" t="e">
        <v>#N/A</v>
      </c>
      <c r="CV218" s="79" t="e">
        <f t="shared" si="47"/>
        <v>#N/A</v>
      </c>
      <c r="CW218" s="56" t="e">
        <f t="shared" si="48"/>
        <v>#N/A</v>
      </c>
      <c r="CX218" s="78" t="e">
        <v>#N/A</v>
      </c>
      <c r="CY218" s="56" t="e">
        <v>#N/A</v>
      </c>
      <c r="CZ218" s="78" t="e">
        <v>#N/A</v>
      </c>
      <c r="DA218" s="78" t="e">
        <v>#N/A</v>
      </c>
      <c r="DB218" s="78" t="e">
        <v>#N/A</v>
      </c>
      <c r="DC218" s="56" t="e">
        <v>#N/A</v>
      </c>
      <c r="DD218" s="78" t="e">
        <v>#N/A</v>
      </c>
      <c r="DE218" s="78" t="s">
        <v>270</v>
      </c>
      <c r="DF218" s="78" t="s">
        <v>270</v>
      </c>
      <c r="DG218" s="78" t="s">
        <v>276</v>
      </c>
      <c r="DH218" s="78" t="s">
        <v>276</v>
      </c>
      <c r="DI218" s="78" t="s">
        <v>276</v>
      </c>
      <c r="DJ218" s="78" t="s">
        <v>276</v>
      </c>
      <c r="DK218" s="78" t="s">
        <v>276</v>
      </c>
      <c r="DL218" s="78" t="s">
        <v>270</v>
      </c>
      <c r="DM218" s="78" t="e">
        <v>#N/A</v>
      </c>
      <c r="DN218" s="78" t="e">
        <v>#N/A</v>
      </c>
      <c r="DO218" s="78" t="s">
        <v>270</v>
      </c>
      <c r="DP218" s="78" t="e">
        <v>#N/A</v>
      </c>
      <c r="DQ218" s="78" t="e">
        <v>#N/A</v>
      </c>
      <c r="DR218" s="56" t="e">
        <v>#N/A</v>
      </c>
      <c r="DS218" s="56"/>
      <c r="DT218" s="56"/>
      <c r="DU218" s="44" t="s">
        <v>989</v>
      </c>
      <c r="DV218" s="44" t="s">
        <v>377</v>
      </c>
      <c r="DW218" s="44" t="s">
        <v>278</v>
      </c>
      <c r="DX218" s="77" t="s">
        <v>278</v>
      </c>
      <c r="DY218" s="103" t="s">
        <v>488</v>
      </c>
      <c r="DZ218" s="86" t="s">
        <v>1788</v>
      </c>
      <c r="EA218" s="74" t="s">
        <v>567</v>
      </c>
      <c r="EB218" s="73" t="s">
        <v>1789</v>
      </c>
      <c r="EC218" s="109" t="s">
        <v>1790</v>
      </c>
      <c r="ED218" s="320" t="s">
        <v>1791</v>
      </c>
      <c r="EE218" s="71"/>
      <c r="EF218" s="70"/>
      <c r="EG218" s="70"/>
      <c r="EH218" s="70"/>
      <c r="EI218" s="70"/>
      <c r="EJ218" s="70"/>
      <c r="EK218" s="70"/>
      <c r="EL218" s="70"/>
      <c r="EM218" s="70"/>
      <c r="EN218" s="69"/>
      <c r="EO218" s="307" t="s">
        <v>1</v>
      </c>
      <c r="EP218" s="69"/>
      <c r="EQ218" s="69"/>
      <c r="ER218" s="69"/>
      <c r="ES218" s="69"/>
      <c r="ET218" s="69"/>
      <c r="EU218" s="69"/>
      <c r="EV218" s="307" t="s">
        <v>1</v>
      </c>
      <c r="EW218" s="68"/>
    </row>
    <row r="219" spans="1:153" s="44" customFormat="1" ht="45.75" customHeight="1" x14ac:dyDescent="0.35">
      <c r="A219" s="44" t="s">
        <v>337</v>
      </c>
      <c r="B219" s="42" t="s">
        <v>1792</v>
      </c>
      <c r="C219" s="44" t="s">
        <v>1793</v>
      </c>
      <c r="E219" s="44" t="s">
        <v>1794</v>
      </c>
      <c r="F219" s="44" t="s">
        <v>269</v>
      </c>
      <c r="G219" s="44">
        <v>-36.446330000000003</v>
      </c>
      <c r="H219" s="44">
        <v>147.00371899999999</v>
      </c>
      <c r="I219" s="44" t="s">
        <v>278</v>
      </c>
      <c r="J219" s="44" t="s">
        <v>278</v>
      </c>
      <c r="K219" s="44" t="s">
        <v>264</v>
      </c>
      <c r="L219" s="44" t="s">
        <v>265</v>
      </c>
      <c r="M219" s="44" t="s">
        <v>1795</v>
      </c>
      <c r="N219" s="78" t="s">
        <v>267</v>
      </c>
      <c r="O219" s="78"/>
      <c r="P219" s="78"/>
      <c r="Q219" s="78" t="s">
        <v>268</v>
      </c>
      <c r="R219" s="78"/>
      <c r="S219" s="96"/>
      <c r="T219" s="96"/>
      <c r="U219" s="78"/>
      <c r="V219" s="96"/>
      <c r="W219" s="96"/>
      <c r="X219" s="96"/>
      <c r="Y219" s="78"/>
      <c r="Z219" s="56">
        <f t="shared" si="36"/>
        <v>1</v>
      </c>
      <c r="AA219" s="94"/>
      <c r="AB219" s="94"/>
      <c r="AC219" s="56"/>
      <c r="AD219" s="56"/>
      <c r="AE219" s="56"/>
      <c r="AF219" s="56"/>
      <c r="AG219" s="56">
        <v>2</v>
      </c>
      <c r="AH219" s="89"/>
      <c r="AI219">
        <v>3</v>
      </c>
      <c r="AJ219">
        <v>1</v>
      </c>
      <c r="AK219">
        <v>4</v>
      </c>
      <c r="AL219">
        <v>5</v>
      </c>
      <c r="AM219">
        <f t="shared" si="41"/>
        <v>5</v>
      </c>
      <c r="AN219" s="57" cm="1">
        <f t="array" ref="AN219">IF(OR(AJ219="0",AM219="0"),"",INDEX('[3]Oil Matrix'!$D$6:$H$10,'Master All_TRR_TS'!AM219,'Master All_TRR_TS'!AJ219))</f>
        <v>3</v>
      </c>
      <c r="AO219">
        <f t="shared" si="44"/>
        <v>1</v>
      </c>
      <c r="AP219"/>
      <c r="AQ219" s="93"/>
      <c r="AR219" s="56">
        <f>MAX(Risk_Assessment6[[#This Row],[2) Oil Leak Condition]:[3b) Oil/water separator and shut off valve]])</f>
        <v>5</v>
      </c>
      <c r="AS219" s="44" t="s">
        <v>269</v>
      </c>
      <c r="AX219" s="82"/>
      <c r="AZ219" s="81"/>
      <c r="BE219" s="81"/>
      <c r="BF219" s="81" t="s">
        <v>270</v>
      </c>
      <c r="BM219" s="56" cm="1">
        <f t="array" ref="BM219">MAX(IF(ISBLANK(AS219:BL219),"",VLOOKUP(AS219:BL219,'[3]Impact Factor'!B:D,2,FALSE)))</f>
        <v>2</v>
      </c>
      <c r="BN219" s="56" cm="1">
        <f t="array" ref="BN219">MAX(IF(ISBLANK(AS219:BL219),"",VLOOKUP(AS219:BL219,'[3]Impact Factor'!B:D,3,FALSE)))</f>
        <v>2</v>
      </c>
      <c r="BO219" s="56"/>
      <c r="BP219" s="56"/>
      <c r="BQ219" s="56"/>
      <c r="BR219" s="56"/>
      <c r="BS219" s="80"/>
      <c r="BT219" s="56" cm="1">
        <f t="array" ref="BT219">IF(SUM(BM219:BS219)=0,"N/A",_xlfn.IFS(AND((SUM(BM219:BN219)&gt;0),(SUM(BO219:BS219)&gt;0)),ROUND((($BM$3*MAX(BM219:BN219))+($BO$3*MAX(BO219:BS219))),0),AND(OR(BM219:BN219=0,ISERROR(BM219:BN219)),(SUM(BO219:BS219)&gt;0)), MAX(BO219:BS219),AND((SUM(BO219:BS219)=0),(SUM(BM219:BN219)&gt;0)),MAX(BM219:BN219)))</f>
        <v>2</v>
      </c>
      <c r="BU219" s="56" t="str" cm="1">
        <f t="array" ref="BU219">IF(OR(AR219="N/A", BT219="N/A"), "", INDEX([3]Methodology!$D$3:$H$7,'Master All_TRR_TS'!AR163,'Master All_TRR_TS'!BT163))</f>
        <v>B</v>
      </c>
      <c r="BV219" s="56" t="s">
        <v>271</v>
      </c>
      <c r="BW219" s="56" t="str">
        <f t="shared" si="49"/>
        <v>No</v>
      </c>
      <c r="BX219" s="56"/>
      <c r="BY219" s="56"/>
      <c r="BZ219" s="56" t="e">
        <f>IF(COUNT(AR219,BT219)=2,(IF(AND(AR219&gt;=3,#REF!&gt;=3),"Y","")),"")</f>
        <v>#REF!</v>
      </c>
      <c r="CA219" s="56"/>
      <c r="CB219" s="56" t="str">
        <f>IF(Risk_Assessment6[[#This Row],[Stockpiles]]="Spoil / Waste", "Y", "")</f>
        <v/>
      </c>
      <c r="CC219" s="56" t="str">
        <f>IF(Risk_Assessment6[[#This Row],[Off-site Drainage Discharge (Y/N)]]="Yes", "Y", "")</f>
        <v/>
      </c>
      <c r="CD219" s="56"/>
      <c r="CE219" s="56"/>
      <c r="CF219" s="56"/>
      <c r="CG219" s="56"/>
      <c r="CH219" s="56"/>
      <c r="CI219" s="56"/>
      <c r="CJ219" s="56"/>
      <c r="CK219" s="56"/>
      <c r="CL219" s="56"/>
      <c r="CM219" s="56"/>
      <c r="CN219" s="58">
        <v>1</v>
      </c>
      <c r="CO219" s="58">
        <v>1</v>
      </c>
      <c r="CP219" s="58">
        <v>1</v>
      </c>
      <c r="CQ219" s="58">
        <v>1</v>
      </c>
      <c r="CR219" s="57">
        <f t="shared" si="43"/>
        <v>1</v>
      </c>
      <c r="CS219" s="56">
        <f t="shared" si="42"/>
        <v>1</v>
      </c>
      <c r="CT219" s="56" t="e">
        <v>#N/A</v>
      </c>
      <c r="CU219" s="56" t="e">
        <v>#N/A</v>
      </c>
      <c r="CV219" s="79" t="e">
        <f t="shared" si="47"/>
        <v>#N/A</v>
      </c>
      <c r="CW219" s="56" t="e">
        <f t="shared" si="48"/>
        <v>#N/A</v>
      </c>
      <c r="CX219" s="78" t="e">
        <v>#N/A</v>
      </c>
      <c r="CY219" s="56" t="e">
        <v>#N/A</v>
      </c>
      <c r="CZ219" s="78" t="e">
        <v>#N/A</v>
      </c>
      <c r="DA219" s="78" t="e">
        <v>#N/A</v>
      </c>
      <c r="DB219" s="78" t="e">
        <v>#N/A</v>
      </c>
      <c r="DC219" s="56" t="e">
        <v>#N/A</v>
      </c>
      <c r="DD219" s="78" t="e">
        <v>#N/A</v>
      </c>
      <c r="DE219" s="78" t="e">
        <v>#N/A</v>
      </c>
      <c r="DF219" s="78" t="e">
        <v>#N/A</v>
      </c>
      <c r="DG219" s="78" t="e">
        <v>#N/A</v>
      </c>
      <c r="DH219" s="78" t="e">
        <v>#N/A</v>
      </c>
      <c r="DI219" s="78" t="e">
        <v>#N/A</v>
      </c>
      <c r="DJ219" s="78" t="e">
        <v>#N/A</v>
      </c>
      <c r="DK219" s="78" t="e">
        <v>#N/A</v>
      </c>
      <c r="DL219" s="78" t="e">
        <v>#N/A</v>
      </c>
      <c r="DM219" s="78" t="e">
        <v>#N/A</v>
      </c>
      <c r="DN219" s="78" t="e">
        <v>#N/A</v>
      </c>
      <c r="DO219" s="78" t="e">
        <v>#N/A</v>
      </c>
      <c r="DP219" s="78" t="e">
        <v>#N/A</v>
      </c>
      <c r="DQ219" s="78" t="e">
        <v>#N/A</v>
      </c>
      <c r="DR219" s="56" t="e">
        <v>#N/A</v>
      </c>
      <c r="DS219" s="56"/>
      <c r="DT219" s="56"/>
      <c r="DU219" s="44" t="s">
        <v>989</v>
      </c>
      <c r="DV219" s="44" t="s">
        <v>377</v>
      </c>
      <c r="DW219" s="44" t="s">
        <v>278</v>
      </c>
      <c r="DX219" s="77" t="s">
        <v>278</v>
      </c>
      <c r="DZ219" s="86"/>
      <c r="EA219" s="74"/>
      <c r="EB219" s="85"/>
      <c r="EC219" s="72"/>
      <c r="ED219" s="317"/>
      <c r="EE219" s="71"/>
      <c r="EF219" s="70"/>
      <c r="EG219" s="70"/>
      <c r="EH219" s="70"/>
      <c r="EI219" s="70"/>
      <c r="EJ219" s="70"/>
      <c r="EK219" s="70"/>
      <c r="EL219" s="70"/>
      <c r="EM219" s="70"/>
      <c r="EN219" s="69"/>
      <c r="EO219" s="69"/>
      <c r="EP219" s="69"/>
      <c r="EQ219" s="69"/>
      <c r="ER219" s="69"/>
      <c r="ES219" s="69"/>
      <c r="ET219" s="69"/>
      <c r="EU219" s="69"/>
      <c r="EV219" s="307" t="s">
        <v>1</v>
      </c>
      <c r="EW219" s="68"/>
    </row>
    <row r="220" spans="1:153" s="44" customFormat="1" ht="135" customHeight="1" x14ac:dyDescent="0.35">
      <c r="A220" s="44" t="s">
        <v>291</v>
      </c>
      <c r="B220" s="44" t="s">
        <v>1796</v>
      </c>
      <c r="C220" s="44" t="s">
        <v>1797</v>
      </c>
      <c r="D220" s="44" t="s">
        <v>294</v>
      </c>
      <c r="E220" s="44" t="s">
        <v>1798</v>
      </c>
      <c r="F220" s="44" t="s">
        <v>1799</v>
      </c>
      <c r="G220" s="44">
        <v>-37.927833</v>
      </c>
      <c r="H220" s="44">
        <v>145.14599999999999</v>
      </c>
      <c r="I220" s="44" t="s">
        <v>278</v>
      </c>
      <c r="J220" s="44" t="s">
        <v>278</v>
      </c>
      <c r="K220" s="44" t="s">
        <v>297</v>
      </c>
      <c r="L220" s="44" t="s">
        <v>265</v>
      </c>
      <c r="M220" s="78">
        <v>43998</v>
      </c>
      <c r="N220" s="78" t="s">
        <v>285</v>
      </c>
      <c r="O220" s="78">
        <v>43998</v>
      </c>
      <c r="P220" s="78" t="s">
        <v>298</v>
      </c>
      <c r="Q220" s="78" t="s">
        <v>270</v>
      </c>
      <c r="R220" s="78" t="s">
        <v>270</v>
      </c>
      <c r="S220" s="96"/>
      <c r="T220" s="96"/>
      <c r="U220" s="78"/>
      <c r="V220" s="96"/>
      <c r="W220" s="96"/>
      <c r="X220" s="96" t="s">
        <v>300</v>
      </c>
      <c r="Y220" s="78"/>
      <c r="Z220" s="56">
        <f t="shared" si="36"/>
        <v>3</v>
      </c>
      <c r="AA220" s="94">
        <v>18</v>
      </c>
      <c r="AB220" s="94" t="s">
        <v>1800</v>
      </c>
      <c r="AC220" s="56"/>
      <c r="AD220" s="56"/>
      <c r="AE220" s="44" t="s">
        <v>1801</v>
      </c>
      <c r="AF220" s="117" t="s">
        <v>302</v>
      </c>
      <c r="AG220" s="56">
        <v>5</v>
      </c>
      <c r="AH220" s="89"/>
      <c r="AI220" t="s">
        <v>351</v>
      </c>
      <c r="AJ220">
        <v>3</v>
      </c>
      <c r="AK220">
        <v>1</v>
      </c>
      <c r="AL220">
        <v>1</v>
      </c>
      <c r="AM220">
        <f t="shared" si="41"/>
        <v>1</v>
      </c>
      <c r="AN220" s="57" cm="1">
        <f t="array" ref="AN220">IF(OR(AJ220="0",AM220="0"),"",INDEX('[3]Oil Matrix'!$D$6:$H$10,'Master All_TRR_TS'!AM220,'Master All_TRR_TS'!AJ220))</f>
        <v>2</v>
      </c>
      <c r="AO220">
        <f t="shared" si="44"/>
        <v>1</v>
      </c>
      <c r="AP220"/>
      <c r="AQ220" s="93" t="s">
        <v>303</v>
      </c>
      <c r="AR220" s="56">
        <f>MAX(Risk_Assessment6[[#This Row],[2) Oil Leak Condition]:[3b) Oil/water separator and shut off valve]])</f>
        <v>3</v>
      </c>
      <c r="AS220" s="44" t="s">
        <v>304</v>
      </c>
      <c r="AT220" s="44" t="s">
        <v>305</v>
      </c>
      <c r="AU220" s="44" t="s">
        <v>270</v>
      </c>
      <c r="AV220" s="44" t="s">
        <v>269</v>
      </c>
      <c r="AW220" s="44" t="s">
        <v>306</v>
      </c>
      <c r="AX220" s="82"/>
      <c r="AZ220" s="81" t="s">
        <v>308</v>
      </c>
      <c r="BE220" s="81"/>
      <c r="BF220" s="81" t="s">
        <v>276</v>
      </c>
      <c r="BM220" s="56" cm="1">
        <f t="array" ref="BM220">MAX(IF(ISBLANK(AS220:BL220),"",VLOOKUP(AS220:BL220,'[3]Impact Factor'!B:D,2,FALSE)))</f>
        <v>4</v>
      </c>
      <c r="BN220" s="56" cm="1">
        <f t="array" ref="BN220">MAX(IF(ISBLANK(AS220:BL220),"",VLOOKUP(AS220:BL220,'[3]Impact Factor'!B:D,3,FALSE)))</f>
        <v>4</v>
      </c>
      <c r="BO220" s="56">
        <v>2</v>
      </c>
      <c r="BP220" s="56"/>
      <c r="BQ220" s="56"/>
      <c r="BR220" s="56"/>
      <c r="BS220" s="80">
        <v>2</v>
      </c>
      <c r="BT220" s="56" cm="1">
        <f t="array" ref="BT220">IF(SUM(BM220:BS220)=0,"N/A",_xlfn.IFS(AND((SUM(BM220:BN220)&gt;0),(SUM(BO220:BS220)&gt;0)),ROUND((($BM$3*MAX(BM220:BN220))+($BO$3*MAX(BO220:BS220))),0),AND(OR(BM220:BN220=0,ISERROR(BM220:BN220)),(SUM(BO220:BS220)&gt;0)), MAX(BO220:BS220),AND((SUM(BO220:BS220)=0),(SUM(BM220:BN220)&gt;0)),MAX(BM220:BN220)))</f>
        <v>4</v>
      </c>
      <c r="BU220" s="56" t="str" cm="1">
        <f t="array" ref="BU220">IF(OR(AR220="N/A", BT220="N/A"), "", INDEX([3]Methodology!$D$3:$H$7,'Master All_TRR_TS'!AR197,'Master All_TRR_TS'!BT197))</f>
        <v>A</v>
      </c>
      <c r="BV220" s="56" t="s">
        <v>404</v>
      </c>
      <c r="BW220" s="56" t="str">
        <f t="shared" si="49"/>
        <v>Yes</v>
      </c>
      <c r="BX220" s="56"/>
      <c r="BY220" s="56"/>
      <c r="BZ220" s="56" t="e">
        <f>IF(COUNT(AR220,BT220)=2,(IF(AND(AR220&gt;=3,#REF!&gt;=3),"Y","")),"")</f>
        <v>#REF!</v>
      </c>
      <c r="CA220" s="56"/>
      <c r="CB220" s="56" t="str">
        <f>IF(Risk_Assessment6[[#This Row],[Stockpiles]]="Spoil / Waste", "Y", "")</f>
        <v>Y</v>
      </c>
      <c r="CC220" s="56" t="str">
        <f>IF(Risk_Assessment6[[#This Row],[Off-site Drainage Discharge (Y/N)]]="Yes", "Y", "")</f>
        <v/>
      </c>
      <c r="CD220" s="56"/>
      <c r="CE220" s="56"/>
      <c r="CF220" s="56"/>
      <c r="CG220" s="56"/>
      <c r="CH220" s="56"/>
      <c r="CI220" s="56"/>
      <c r="CJ220" s="56"/>
      <c r="CK220" s="56"/>
      <c r="CL220" s="56" t="s">
        <v>300</v>
      </c>
      <c r="CM220" s="56"/>
      <c r="CN220" s="58">
        <v>1</v>
      </c>
      <c r="CO220" s="58">
        <v>1</v>
      </c>
      <c r="CP220" s="58">
        <v>1</v>
      </c>
      <c r="CQ220" s="58">
        <v>1</v>
      </c>
      <c r="CR220" s="57">
        <f t="shared" si="43"/>
        <v>1</v>
      </c>
      <c r="CS220" s="56">
        <f t="shared" si="42"/>
        <v>1</v>
      </c>
      <c r="CT220" s="56" t="e">
        <v>#N/A</v>
      </c>
      <c r="CU220" s="56" t="e">
        <v>#N/A</v>
      </c>
      <c r="CV220" s="79" t="e">
        <f t="shared" si="47"/>
        <v>#N/A</v>
      </c>
      <c r="CW220" s="56" t="e">
        <f t="shared" si="48"/>
        <v>#N/A</v>
      </c>
      <c r="CX220" s="78" t="e">
        <v>#N/A</v>
      </c>
      <c r="CY220" s="56" t="e">
        <v>#N/A</v>
      </c>
      <c r="CZ220" s="78" t="e">
        <v>#N/A</v>
      </c>
      <c r="DA220" s="78" t="e">
        <v>#N/A</v>
      </c>
      <c r="DB220" s="78" t="e">
        <v>#N/A</v>
      </c>
      <c r="DC220" s="56" t="e">
        <v>#N/A</v>
      </c>
      <c r="DD220" s="78" t="e">
        <v>#N/A</v>
      </c>
      <c r="DE220" s="78" t="e">
        <v>#N/A</v>
      </c>
      <c r="DF220" s="78" t="e">
        <v>#N/A</v>
      </c>
      <c r="DG220" s="78" t="e">
        <v>#N/A</v>
      </c>
      <c r="DH220" s="78" t="e">
        <v>#N/A</v>
      </c>
      <c r="DI220" s="78" t="e">
        <v>#N/A</v>
      </c>
      <c r="DJ220" s="78" t="e">
        <v>#N/A</v>
      </c>
      <c r="DK220" s="78" t="e">
        <v>#N/A</v>
      </c>
      <c r="DL220" s="78" t="e">
        <v>#N/A</v>
      </c>
      <c r="DM220" s="78" t="e">
        <v>#N/A</v>
      </c>
      <c r="DN220" s="78" t="e">
        <v>#N/A</v>
      </c>
      <c r="DO220" s="78" t="e">
        <v>#N/A</v>
      </c>
      <c r="DP220" s="78" t="e">
        <v>#N/A</v>
      </c>
      <c r="DQ220" s="78" t="e">
        <v>#N/A</v>
      </c>
      <c r="DR220" s="56" t="e">
        <v>#N/A</v>
      </c>
      <c r="DS220" s="56"/>
      <c r="DT220" s="56"/>
      <c r="DU220" s="44" t="s">
        <v>636</v>
      </c>
      <c r="DV220" s="44" t="s">
        <v>377</v>
      </c>
      <c r="DW220" s="44" t="s">
        <v>278</v>
      </c>
      <c r="DX220" s="77" t="s">
        <v>278</v>
      </c>
      <c r="DY220" s="103" t="s">
        <v>488</v>
      </c>
      <c r="DZ220" s="86" t="s">
        <v>1802</v>
      </c>
      <c r="EA220" s="74" t="s">
        <v>315</v>
      </c>
      <c r="EB220" s="73" t="s">
        <v>1236</v>
      </c>
      <c r="EC220" s="102" t="s">
        <v>1803</v>
      </c>
      <c r="ED220" s="320" t="s">
        <v>1804</v>
      </c>
      <c r="EE220" s="71"/>
      <c r="EF220" s="307" t="s">
        <v>1</v>
      </c>
      <c r="EG220" s="307" t="s">
        <v>1</v>
      </c>
      <c r="EH220" s="99" t="s">
        <v>410</v>
      </c>
      <c r="EI220" s="70"/>
      <c r="EJ220" s="70"/>
      <c r="EK220" s="70"/>
      <c r="EL220" s="70"/>
      <c r="EM220" s="70"/>
      <c r="EN220" s="69"/>
      <c r="EO220" s="69"/>
      <c r="EP220" s="69"/>
      <c r="EQ220" s="69"/>
      <c r="ER220" s="69"/>
      <c r="ES220" s="113"/>
      <c r="ET220" s="69"/>
      <c r="EU220" s="69"/>
      <c r="EV220" s="307" t="s">
        <v>1</v>
      </c>
      <c r="EW220" s="68"/>
    </row>
    <row r="221" spans="1:153" s="44" customFormat="1" x14ac:dyDescent="0.35">
      <c r="A221" s="44" t="s">
        <v>275</v>
      </c>
      <c r="B221" s="44" t="s">
        <v>1805</v>
      </c>
      <c r="C221" s="42" t="s">
        <v>1806</v>
      </c>
      <c r="D221" s="42"/>
      <c r="E221" s="44" t="s">
        <v>1807</v>
      </c>
      <c r="F221" s="44" t="s">
        <v>269</v>
      </c>
      <c r="G221" s="125">
        <v>-37.024830039999998</v>
      </c>
      <c r="H221" s="125">
        <v>142.82183455000001</v>
      </c>
      <c r="I221" s="44" t="s">
        <v>278</v>
      </c>
      <c r="J221" s="44" t="s">
        <v>278</v>
      </c>
      <c r="K221" s="44" t="s">
        <v>278</v>
      </c>
      <c r="L221" s="44" t="s">
        <v>265</v>
      </c>
      <c r="M221" s="44" t="s">
        <v>322</v>
      </c>
      <c r="N221" s="78" t="s">
        <v>285</v>
      </c>
      <c r="O221" s="78">
        <v>44243</v>
      </c>
      <c r="P221" s="78" t="s">
        <v>286</v>
      </c>
      <c r="Q221" s="78" t="s">
        <v>270</v>
      </c>
      <c r="R221" s="78"/>
      <c r="S221" s="96"/>
      <c r="T221" s="96"/>
      <c r="U221" s="78"/>
      <c r="V221" s="96"/>
      <c r="W221" s="96"/>
      <c r="X221" s="96"/>
      <c r="Y221" s="78"/>
      <c r="Z221" s="56">
        <f t="shared" si="36"/>
        <v>2</v>
      </c>
      <c r="AA221" s="94"/>
      <c r="AB221" s="94"/>
      <c r="AC221" s="56"/>
      <c r="AD221" s="56"/>
      <c r="AE221" s="56"/>
      <c r="AF221" s="56"/>
      <c r="AG221" s="56">
        <v>2</v>
      </c>
      <c r="AH221" s="56"/>
      <c r="AI221">
        <v>1</v>
      </c>
      <c r="AJ221">
        <v>1</v>
      </c>
      <c r="AK221">
        <v>4</v>
      </c>
      <c r="AL221">
        <v>5</v>
      </c>
      <c r="AM221">
        <f t="shared" si="41"/>
        <v>5</v>
      </c>
      <c r="AN221" s="57" cm="1">
        <f t="array" ref="AN221">IF(OR(AJ221="0",AM221="0"),"",INDEX('[3]Oil Matrix'!$D$6:$H$10,'Master All_TRR_TS'!AM221,'Master All_TRR_TS'!AJ221))</f>
        <v>3</v>
      </c>
      <c r="AO221">
        <f t="shared" si="44"/>
        <v>1</v>
      </c>
      <c r="AP221"/>
      <c r="AQ221" s="56" t="s">
        <v>287</v>
      </c>
      <c r="AR221" s="56">
        <f>MAX(Risk_Assessment6[[#This Row],[2) Oil Leak Condition]:[3b) Oil/water separator and shut off valve]])</f>
        <v>5</v>
      </c>
      <c r="AS221" s="44" t="s">
        <v>269</v>
      </c>
      <c r="AT221" s="44" t="s">
        <v>269</v>
      </c>
      <c r="AU221" s="44" t="s">
        <v>270</v>
      </c>
      <c r="AV221" s="44" t="s">
        <v>269</v>
      </c>
      <c r="AW221" s="44" t="s">
        <v>269</v>
      </c>
      <c r="AX221" s="82" t="s">
        <v>269</v>
      </c>
      <c r="AY221" s="44" t="s">
        <v>269</v>
      </c>
      <c r="AZ221" s="81" t="s">
        <v>269</v>
      </c>
      <c r="BA221" s="44" t="s">
        <v>269</v>
      </c>
      <c r="BE221" s="81"/>
      <c r="BF221" s="81" t="s">
        <v>276</v>
      </c>
      <c r="BM221" s="56" cm="1">
        <f t="array" ref="BM221">MAX(IF(ISBLANK(AS221:BL221),"",VLOOKUP(AS221:BL221,'[3]Impact Factor'!B:D,2,FALSE)))</f>
        <v>2</v>
      </c>
      <c r="BN221" s="56" cm="1">
        <f t="array" ref="BN221">MAX(IF(ISBLANK(AS221:BL221),"",VLOOKUP(AS221:BL221,'[3]Impact Factor'!B:D,3,FALSE)))</f>
        <v>2</v>
      </c>
      <c r="BO221" s="56">
        <v>3</v>
      </c>
      <c r="BP221" s="56"/>
      <c r="BQ221" s="56"/>
      <c r="BR221" s="56"/>
      <c r="BS221" s="80">
        <v>1</v>
      </c>
      <c r="BT221" s="56" cm="1">
        <f t="array" ref="BT221">IF(SUM(BM221:BS221)=0,"N/A",_xlfn.IFS(AND((SUM(BM221:BN221)&gt;0),(SUM(BO221:BS221)&gt;0)),ROUND((($BM$3*MAX(BM221:BN221))+($BO$3*MAX(BO221:BS221))),0),AND(OR(BM221:BN221=0,ISERROR(BM221:BN221)),(SUM(BO221:BS221)&gt;0)), MAX(BO221:BS221),AND((SUM(BO221:BS221)=0),(SUM(BM221:BN221)&gt;0)),MAX(BM221:BN221)))</f>
        <v>2</v>
      </c>
      <c r="BU221" s="56" t="str" cm="1">
        <f t="array" ref="BU221">IF(OR(AR221="N/A", BT221="N/A"), "", INDEX([3]Methodology!$D$3:$H$7,'Master All_TRR_TS'!AR201,'Master All_TRR_TS'!BT201))</f>
        <v>C</v>
      </c>
      <c r="BV221" s="56" t="s">
        <v>271</v>
      </c>
      <c r="BW221" s="56" t="str">
        <f t="shared" si="49"/>
        <v>No</v>
      </c>
      <c r="BX221" s="56"/>
      <c r="BY221" s="56"/>
      <c r="BZ221" s="56" t="e">
        <f>IF(COUNT(AR221,BT221)=2,(IF(AND(AR221&gt;=3,#REF!&gt;=3),"Y","")),"")</f>
        <v>#REF!</v>
      </c>
      <c r="CA221" s="56"/>
      <c r="CB221" s="56" t="str">
        <f>IF(Risk_Assessment6[[#This Row],[Stockpiles]]="Spoil / Waste", "Y", "")</f>
        <v/>
      </c>
      <c r="CC221" s="56" t="str">
        <f>IF(Risk_Assessment6[[#This Row],[Off-site Drainage Discharge (Y/N)]]="Yes", "Y", "")</f>
        <v/>
      </c>
      <c r="CD221" s="56"/>
      <c r="CE221" s="56"/>
      <c r="CF221" s="56"/>
      <c r="CG221" s="56"/>
      <c r="CH221" s="56"/>
      <c r="CI221" s="56"/>
      <c r="CJ221" s="56"/>
      <c r="CK221" s="56"/>
      <c r="CL221" s="56"/>
      <c r="CM221" s="56"/>
      <c r="CN221" s="58">
        <v>1</v>
      </c>
      <c r="CO221" s="58">
        <v>1</v>
      </c>
      <c r="CP221" s="58">
        <v>1</v>
      </c>
      <c r="CQ221" s="58">
        <v>1</v>
      </c>
      <c r="CR221" s="57">
        <f t="shared" si="43"/>
        <v>1</v>
      </c>
      <c r="CS221" s="56">
        <f t="shared" si="42"/>
        <v>1</v>
      </c>
      <c r="CT221" s="56" t="e">
        <v>#N/A</v>
      </c>
      <c r="CU221" s="56" t="e">
        <v>#N/A</v>
      </c>
      <c r="CV221" s="79" t="e">
        <f t="shared" si="47"/>
        <v>#N/A</v>
      </c>
      <c r="CW221" s="56" t="e">
        <f t="shared" si="48"/>
        <v>#N/A</v>
      </c>
      <c r="CX221" s="78" t="e">
        <v>#N/A</v>
      </c>
      <c r="CY221" s="56" t="e">
        <v>#N/A</v>
      </c>
      <c r="CZ221" s="78" t="e">
        <v>#N/A</v>
      </c>
      <c r="DA221" s="78" t="e">
        <v>#N/A</v>
      </c>
      <c r="DB221" s="78" t="e">
        <v>#N/A</v>
      </c>
      <c r="DC221" s="56" t="e">
        <v>#N/A</v>
      </c>
      <c r="DD221" s="78" t="e">
        <v>#N/A</v>
      </c>
      <c r="DE221" s="78" t="e">
        <v>#N/A</v>
      </c>
      <c r="DF221" s="78" t="e">
        <v>#N/A</v>
      </c>
      <c r="DG221" s="78" t="e">
        <v>#N/A</v>
      </c>
      <c r="DH221" s="78" t="e">
        <v>#N/A</v>
      </c>
      <c r="DI221" s="78" t="e">
        <v>#N/A</v>
      </c>
      <c r="DJ221" s="78" t="e">
        <v>#N/A</v>
      </c>
      <c r="DK221" s="78" t="e">
        <v>#N/A</v>
      </c>
      <c r="DL221" s="78" t="e">
        <v>#N/A</v>
      </c>
      <c r="DM221" s="78" t="e">
        <v>#N/A</v>
      </c>
      <c r="DN221" s="78" t="e">
        <v>#N/A</v>
      </c>
      <c r="DO221" s="78" t="e">
        <v>#N/A</v>
      </c>
      <c r="DP221" s="78" t="e">
        <v>#N/A</v>
      </c>
      <c r="DQ221" s="78" t="e">
        <v>#N/A</v>
      </c>
      <c r="DR221" s="56" t="e">
        <v>#N/A</v>
      </c>
      <c r="DS221" s="56"/>
      <c r="DT221" s="56"/>
      <c r="DU221" s="44" t="s">
        <v>268</v>
      </c>
      <c r="DV221" s="44" t="s">
        <v>377</v>
      </c>
      <c r="DW221" s="44" t="s">
        <v>278</v>
      </c>
      <c r="DX221" s="77" t="s">
        <v>278</v>
      </c>
      <c r="DZ221" s="86"/>
      <c r="EA221" s="74"/>
      <c r="EB221" s="85"/>
      <c r="EC221" s="72"/>
      <c r="ED221" s="317"/>
      <c r="EE221" s="71"/>
      <c r="EF221" s="70"/>
      <c r="EG221" s="70"/>
      <c r="EH221" s="70"/>
      <c r="EI221" s="70"/>
      <c r="EJ221" s="70"/>
      <c r="EK221" s="70"/>
      <c r="EL221" s="70"/>
      <c r="EM221" s="70"/>
      <c r="EN221" s="69"/>
      <c r="EO221" s="69"/>
      <c r="EP221" s="69"/>
      <c r="EQ221" s="69"/>
      <c r="ER221" s="69"/>
      <c r="ES221" s="69"/>
      <c r="ET221" s="69"/>
      <c r="EU221" s="69"/>
      <c r="EV221" s="307" t="s">
        <v>1</v>
      </c>
      <c r="EW221" s="68"/>
    </row>
    <row r="222" spans="1:153" s="44" customFormat="1" x14ac:dyDescent="0.35">
      <c r="A222" s="44" t="s">
        <v>325</v>
      </c>
      <c r="B222" s="44" t="s">
        <v>1808</v>
      </c>
      <c r="C222" s="44" t="s">
        <v>1809</v>
      </c>
      <c r="E222" s="44" t="s">
        <v>1810</v>
      </c>
      <c r="F222" s="44" t="s">
        <v>1811</v>
      </c>
      <c r="G222" s="126">
        <v>-37.058729</v>
      </c>
      <c r="H222" s="126">
        <v>142.78293400000001</v>
      </c>
      <c r="I222" s="126" t="s">
        <v>262</v>
      </c>
      <c r="M222" s="44" t="s">
        <v>330</v>
      </c>
      <c r="N222" s="44" t="s">
        <v>331</v>
      </c>
      <c r="O222" s="78"/>
      <c r="P222" s="78"/>
      <c r="Q222" s="78" t="s">
        <v>270</v>
      </c>
      <c r="R222" s="78"/>
      <c r="S222" s="96"/>
      <c r="T222" s="96" t="s">
        <v>1812</v>
      </c>
      <c r="U222" s="78" t="s">
        <v>270</v>
      </c>
      <c r="V222" s="96" t="s">
        <v>1813</v>
      </c>
      <c r="W222" s="96" t="s">
        <v>1814</v>
      </c>
      <c r="X222" s="96"/>
      <c r="Y222" s="78"/>
      <c r="Z222" s="56">
        <f t="shared" si="36"/>
        <v>5</v>
      </c>
      <c r="AA222" s="94"/>
      <c r="AB222" s="94"/>
      <c r="AC222" s="56">
        <v>5</v>
      </c>
      <c r="AD222" s="56">
        <v>2</v>
      </c>
      <c r="AE222" s="56" t="s">
        <v>335</v>
      </c>
      <c r="AF222" s="56"/>
      <c r="AG222" s="56">
        <v>1</v>
      </c>
      <c r="AH222" s="56"/>
      <c r="AI222" t="s">
        <v>278</v>
      </c>
      <c r="AJ222">
        <v>1</v>
      </c>
      <c r="AK222">
        <v>4</v>
      </c>
      <c r="AL222">
        <v>5</v>
      </c>
      <c r="AM222">
        <f t="shared" si="41"/>
        <v>5</v>
      </c>
      <c r="AN222" s="57" cm="1">
        <f t="array" ref="AN222">IF(OR(AJ222="0",AM222="0"),"",INDEX('[3]Oil Matrix'!$D$6:$H$10,'Master All_TRR_TS'!AM222,'Master All_TRR_TS'!AJ222))</f>
        <v>3</v>
      </c>
      <c r="AO222">
        <f t="shared" si="44"/>
        <v>3</v>
      </c>
      <c r="AP222"/>
      <c r="AQ222" s="56"/>
      <c r="AR222" s="56">
        <f>MAX(Risk_Assessment6[[#This Row],[2) Oil Leak Condition]:[3b) Oil/water separator and shut off valve]])</f>
        <v>5</v>
      </c>
      <c r="AS222" s="44" t="s">
        <v>269</v>
      </c>
      <c r="AT222" s="44" t="s">
        <v>336</v>
      </c>
      <c r="AX222" s="82"/>
      <c r="AZ222" s="81"/>
      <c r="BE222" s="81"/>
      <c r="BF222" s="81" t="s">
        <v>276</v>
      </c>
      <c r="BM222" s="56" cm="1">
        <f t="array" ref="BM222">MAX(IF(ISBLANK(AS222:BL222),"",VLOOKUP(AS222:BL222,'[3]Impact Factor'!B:D,2,FALSE)))</f>
        <v>3</v>
      </c>
      <c r="BN222" s="56" cm="1">
        <f t="array" ref="BN222">MAX(IF(ISBLANK(AS222:BL222),"",VLOOKUP(AS222:BL222,'[3]Impact Factor'!B:D,3,FALSE)))</f>
        <v>2</v>
      </c>
      <c r="BO222" s="56"/>
      <c r="BP222" s="56"/>
      <c r="BQ222" s="56"/>
      <c r="BR222" s="56"/>
      <c r="BS222" s="80"/>
      <c r="BT222" s="56" cm="1">
        <f t="array" ref="BT222">IF(SUM(BM222:BS222)=0,"N/A",_xlfn.IFS(AND((SUM(BM222:BN222)&gt;0),(SUM(BO222:BS222)&gt;0)),ROUND((($BM$3*MAX(BM222:BN222))+($BO$3*MAX(BO222:BS222))),0),AND(OR(BM222:BN222=0,ISERROR(BM222:BN222)),(SUM(BO222:BS222)&gt;0)), MAX(BO222:BS222),AND((SUM(BO222:BS222)=0),(SUM(BM222:BN222)&gt;0)),MAX(BM222:BN222)))</f>
        <v>3</v>
      </c>
      <c r="BU222" s="56" t="str" cm="1">
        <f t="array" ref="BU222">IF(OR(AR222="N/A", BT222="N/A"), "", INDEX([3]Methodology!$D$3:$H$7,'Master All_TRR_TS'!AR126,'Master All_TRR_TS'!BT126))</f>
        <v>B</v>
      </c>
      <c r="BV222" s="56" t="s">
        <v>271</v>
      </c>
      <c r="BW222" s="56" t="str">
        <f t="shared" si="49"/>
        <v>Yes</v>
      </c>
      <c r="BX222" s="56"/>
      <c r="BY222" s="56"/>
      <c r="BZ222" s="56" t="e">
        <f>IF(COUNT(AR222,BT222)=2,(IF(AND(AR222&gt;=3,#REF!&gt;=3),"Y","")),"")</f>
        <v>#REF!</v>
      </c>
      <c r="CA222" s="56"/>
      <c r="CB222" s="56" t="str">
        <f>IF(Risk_Assessment6[[#This Row],[Stockpiles]]="Spoil / Waste", "Y", "")</f>
        <v/>
      </c>
      <c r="CC222" s="56" t="str">
        <f>IF(Risk_Assessment6[[#This Row],[Off-site Drainage Discharge (Y/N)]]="Yes", "Y", "")</f>
        <v/>
      </c>
      <c r="CD222" s="56"/>
      <c r="CE222" s="56"/>
      <c r="CF222" s="56"/>
      <c r="CG222" s="56"/>
      <c r="CH222" s="56"/>
      <c r="CI222" s="56"/>
      <c r="CJ222" s="56" t="s">
        <v>1812</v>
      </c>
      <c r="CK222" s="56" t="s">
        <v>1814</v>
      </c>
      <c r="CL222" s="56"/>
      <c r="CM222" s="56" t="s">
        <v>1813</v>
      </c>
      <c r="CN222" s="105" t="s">
        <v>351</v>
      </c>
      <c r="CO222" s="105">
        <v>3</v>
      </c>
      <c r="CP222" s="105">
        <v>3</v>
      </c>
      <c r="CQ222" s="104">
        <v>1</v>
      </c>
      <c r="CR222" s="57">
        <f t="shared" si="43"/>
        <v>3</v>
      </c>
      <c r="CS222" s="56">
        <f t="shared" si="42"/>
        <v>3</v>
      </c>
      <c r="CT222" s="56">
        <v>2</v>
      </c>
      <c r="CU222" s="56">
        <v>2</v>
      </c>
      <c r="CV222" s="79">
        <f t="shared" si="47"/>
        <v>2</v>
      </c>
      <c r="CW222" s="56">
        <f t="shared" si="48"/>
        <v>2</v>
      </c>
      <c r="CX222" s="78" t="s">
        <v>1470</v>
      </c>
      <c r="CY222" s="56" t="s">
        <v>268</v>
      </c>
      <c r="CZ222" s="78" t="s">
        <v>1815</v>
      </c>
      <c r="DA222" s="78" t="s">
        <v>830</v>
      </c>
      <c r="DB222" s="78" t="s">
        <v>351</v>
      </c>
      <c r="DC222" s="56"/>
      <c r="DD222" s="78" t="s">
        <v>1747</v>
      </c>
      <c r="DE222" s="78" t="s">
        <v>270</v>
      </c>
      <c r="DF222" s="78" t="s">
        <v>276</v>
      </c>
      <c r="DG222" s="78" t="s">
        <v>270</v>
      </c>
      <c r="DH222" s="78" t="s">
        <v>276</v>
      </c>
      <c r="DI222" s="78" t="s">
        <v>276</v>
      </c>
      <c r="DJ222" s="78" t="s">
        <v>276</v>
      </c>
      <c r="DK222" s="78" t="s">
        <v>276</v>
      </c>
      <c r="DL222" s="78" t="s">
        <v>276</v>
      </c>
      <c r="DM222" s="78" t="s">
        <v>270</v>
      </c>
      <c r="DN222" s="78" t="s">
        <v>276</v>
      </c>
      <c r="DO222" s="78" t="s">
        <v>270</v>
      </c>
      <c r="DP222" s="78" t="s">
        <v>276</v>
      </c>
      <c r="DQ222" s="78" t="s">
        <v>276</v>
      </c>
      <c r="DR222" s="56" t="s">
        <v>268</v>
      </c>
      <c r="DS222" s="56"/>
      <c r="DT222" s="56"/>
      <c r="DU222" s="44" t="s">
        <v>268</v>
      </c>
      <c r="DV222" s="44" t="s">
        <v>377</v>
      </c>
      <c r="DW222" s="44" t="s">
        <v>278</v>
      </c>
      <c r="DX222" s="77" t="s">
        <v>278</v>
      </c>
      <c r="DZ222" s="86"/>
      <c r="EA222" s="74"/>
      <c r="EB222" s="85"/>
      <c r="EC222" s="72"/>
      <c r="ED222" s="317"/>
      <c r="EE222" s="71"/>
      <c r="EF222" s="70"/>
      <c r="EG222" s="70"/>
      <c r="EH222" s="70"/>
      <c r="EI222" s="70"/>
      <c r="EJ222" s="70"/>
      <c r="EK222" s="70"/>
      <c r="EL222" s="70"/>
      <c r="EM222" s="70"/>
      <c r="EN222" s="69"/>
      <c r="EO222" s="69"/>
      <c r="EP222" s="69"/>
      <c r="EQ222" s="69"/>
      <c r="ER222" s="69"/>
      <c r="ES222" s="69"/>
      <c r="ET222" s="69"/>
      <c r="EU222" s="69"/>
      <c r="EV222" s="307" t="s">
        <v>1</v>
      </c>
      <c r="EW222" s="68"/>
    </row>
    <row r="223" spans="1:153" s="44" customFormat="1" x14ac:dyDescent="0.35">
      <c r="A223" s="44" t="s">
        <v>337</v>
      </c>
      <c r="B223" s="42" t="s">
        <v>1816</v>
      </c>
      <c r="C223" s="42" t="s">
        <v>1817</v>
      </c>
      <c r="D223" s="42"/>
      <c r="E223" s="44" t="s">
        <v>1818</v>
      </c>
      <c r="F223" s="44" t="s">
        <v>1819</v>
      </c>
      <c r="G223" s="44">
        <v>-37.797778000000001</v>
      </c>
      <c r="H223" s="44">
        <v>141.03277800000001</v>
      </c>
      <c r="I223" s="44" t="s">
        <v>278</v>
      </c>
      <c r="J223" s="44" t="s">
        <v>278</v>
      </c>
      <c r="K223" s="44" t="s">
        <v>297</v>
      </c>
      <c r="L223" s="44" t="s">
        <v>265</v>
      </c>
      <c r="M223" s="44" t="s">
        <v>284</v>
      </c>
      <c r="N223" s="78" t="s">
        <v>285</v>
      </c>
      <c r="O223" s="78" t="s">
        <v>1820</v>
      </c>
      <c r="P223" s="78" t="s">
        <v>371</v>
      </c>
      <c r="Q223" s="78" t="s">
        <v>270</v>
      </c>
      <c r="R223" s="78"/>
      <c r="S223" s="96"/>
      <c r="T223" s="96"/>
      <c r="U223" s="78"/>
      <c r="V223" s="96"/>
      <c r="W223" s="96"/>
      <c r="X223" s="96"/>
      <c r="Y223" s="78"/>
      <c r="Z223" s="56">
        <f t="shared" si="36"/>
        <v>2</v>
      </c>
      <c r="AA223" s="94"/>
      <c r="AB223" s="94"/>
      <c r="AC223" s="56"/>
      <c r="AD223" s="56"/>
      <c r="AE223" s="56"/>
      <c r="AF223" s="56"/>
      <c r="AG223" s="56">
        <v>2</v>
      </c>
      <c r="AH223" s="56"/>
      <c r="AI223" t="s">
        <v>351</v>
      </c>
      <c r="AJ223">
        <v>2</v>
      </c>
      <c r="AK223">
        <v>4</v>
      </c>
      <c r="AL223">
        <v>5</v>
      </c>
      <c r="AM223">
        <f t="shared" si="41"/>
        <v>5</v>
      </c>
      <c r="AN223" s="57" cm="1">
        <f t="array" ref="AN223">IF(OR(AJ223="0",AM223="0"),"",INDEX('[3]Oil Matrix'!$D$6:$H$10,'Master All_TRR_TS'!AM223,'Master All_TRR_TS'!AJ223))</f>
        <v>3</v>
      </c>
      <c r="AO223">
        <f t="shared" si="44"/>
        <v>1</v>
      </c>
      <c r="AP223"/>
      <c r="AQ223" s="56" t="s">
        <v>342</v>
      </c>
      <c r="AR223" s="56">
        <f>MAX(Risk_Assessment6[[#This Row],[2) Oil Leak Condition]:[3b) Oil/water separator and shut off valve]])</f>
        <v>5</v>
      </c>
      <c r="AS223" s="44" t="s">
        <v>269</v>
      </c>
      <c r="AT223" s="44" t="s">
        <v>269</v>
      </c>
      <c r="AU223" s="44" t="s">
        <v>270</v>
      </c>
      <c r="AV223" s="44" t="s">
        <v>269</v>
      </c>
      <c r="AW223" s="44" t="s">
        <v>269</v>
      </c>
      <c r="AX223" s="82" t="s">
        <v>269</v>
      </c>
      <c r="AY223" s="82" t="s">
        <v>269</v>
      </c>
      <c r="AZ223" s="81" t="s">
        <v>269</v>
      </c>
      <c r="BE223" s="81"/>
      <c r="BF223" s="81" t="s">
        <v>276</v>
      </c>
      <c r="BM223" s="56" cm="1">
        <f t="array" ref="BM223">MAX(IF(ISBLANK(AS223:BL223),"",VLOOKUP(AS223:BL223,'[3]Impact Factor'!B:D,2,FALSE)))</f>
        <v>2</v>
      </c>
      <c r="BN223" s="56" cm="1">
        <f t="array" ref="BN223">MAX(IF(ISBLANK(AS223:BL223),"",VLOOKUP(AS223:BL223,'[3]Impact Factor'!B:D,3,FALSE)))</f>
        <v>2</v>
      </c>
      <c r="BO223" s="56">
        <v>1</v>
      </c>
      <c r="BP223" s="56"/>
      <c r="BQ223" s="56"/>
      <c r="BR223" s="56"/>
      <c r="BS223" s="80">
        <v>4</v>
      </c>
      <c r="BT223" s="56" cm="1">
        <f t="array" ref="BT223">IF(SUM(BM223:BS223)=0,"N/A",_xlfn.IFS(AND((SUM(BM223:BN223)&gt;0),(SUM(BO223:BS223)&gt;0)),ROUND((($BM$3*MAX(BM223:BN223))+($BO$3*MAX(BO223:BS223))),0),AND(OR(BM223:BN223=0,ISERROR(BM223:BN223)),(SUM(BO223:BS223)&gt;0)), MAX(BO223:BS223),AND((SUM(BO223:BS223)=0),(SUM(BM223:BN223)&gt;0)),MAX(BM223:BN223)))</f>
        <v>2</v>
      </c>
      <c r="BU223" s="56" t="str" cm="1">
        <f t="array" ref="BU223">IF(OR(AR223="N/A", BT223="N/A"), "", INDEX([3]Methodology!$D$3:$H$7,'Master All_TRR_TS'!AR270,'Master All_TRR_TS'!BT270))</f>
        <v>B</v>
      </c>
      <c r="BV223" s="56" t="s">
        <v>352</v>
      </c>
      <c r="BW223" s="56" t="str">
        <f t="shared" si="49"/>
        <v>No</v>
      </c>
      <c r="BX223" s="56"/>
      <c r="BY223" s="56"/>
      <c r="BZ223" s="56" t="e">
        <f>IF(COUNT(AR223,BT223)=2,(IF(AND(AR223&gt;=3,#REF!&gt;=3),"Y","")),"")</f>
        <v>#REF!</v>
      </c>
      <c r="CA223" s="56"/>
      <c r="CB223" s="56" t="str">
        <f>IF(Risk_Assessment6[[#This Row],[Stockpiles]]="Spoil / Waste", "Y", "")</f>
        <v/>
      </c>
      <c r="CC223" s="56" t="str">
        <f>IF(Risk_Assessment6[[#This Row],[Off-site Drainage Discharge (Y/N)]]="Yes", "Y", "")</f>
        <v/>
      </c>
      <c r="CD223" s="56"/>
      <c r="CE223" s="56"/>
      <c r="CF223" s="56"/>
      <c r="CG223" s="56"/>
      <c r="CH223" s="56"/>
      <c r="CI223" s="56"/>
      <c r="CJ223" s="56"/>
      <c r="CK223" s="56"/>
      <c r="CL223" s="56"/>
      <c r="CM223" s="56"/>
      <c r="CN223" s="105">
        <v>5</v>
      </c>
      <c r="CO223" s="105">
        <v>1</v>
      </c>
      <c r="CP223" s="105">
        <v>1</v>
      </c>
      <c r="CQ223" s="104">
        <v>1</v>
      </c>
      <c r="CR223" s="57">
        <f t="shared" si="43"/>
        <v>1</v>
      </c>
      <c r="CS223" s="56">
        <f t="shared" si="42"/>
        <v>1</v>
      </c>
      <c r="CT223" s="56">
        <v>2</v>
      </c>
      <c r="CU223" s="56">
        <v>2</v>
      </c>
      <c r="CV223" s="79">
        <f t="shared" si="47"/>
        <v>2</v>
      </c>
      <c r="CW223" s="56">
        <f t="shared" si="48"/>
        <v>2</v>
      </c>
      <c r="CX223" s="87" t="s">
        <v>289</v>
      </c>
      <c r="CY223" s="56" t="s">
        <v>268</v>
      </c>
      <c r="CZ223" s="78"/>
      <c r="DA223" s="78" t="s">
        <v>1821</v>
      </c>
      <c r="DB223" s="78" t="s">
        <v>1822</v>
      </c>
      <c r="DC223" s="56">
        <v>0</v>
      </c>
      <c r="DD223" s="78" t="s">
        <v>291</v>
      </c>
      <c r="DE223" s="78" t="s">
        <v>270</v>
      </c>
      <c r="DF223" s="78" t="s">
        <v>270</v>
      </c>
      <c r="DG223" s="78" t="s">
        <v>276</v>
      </c>
      <c r="DH223" s="78" t="s">
        <v>270</v>
      </c>
      <c r="DI223" s="78" t="s">
        <v>276</v>
      </c>
      <c r="DJ223" s="78" t="s">
        <v>276</v>
      </c>
      <c r="DK223" s="78" t="s">
        <v>276</v>
      </c>
      <c r="DL223" s="78" t="s">
        <v>276</v>
      </c>
      <c r="DM223" s="78" t="s">
        <v>270</v>
      </c>
      <c r="DN223" s="78" t="s">
        <v>270</v>
      </c>
      <c r="DO223" s="78" t="s">
        <v>270</v>
      </c>
      <c r="DP223" s="78" t="s">
        <v>270</v>
      </c>
      <c r="DQ223" s="78">
        <v>0</v>
      </c>
      <c r="DR223" s="56">
        <v>0</v>
      </c>
      <c r="DS223" s="56"/>
      <c r="DT223" s="56"/>
      <c r="DU223" s="44" t="s">
        <v>989</v>
      </c>
      <c r="DV223" s="44" t="s">
        <v>294</v>
      </c>
      <c r="DW223" s="44" t="s">
        <v>602</v>
      </c>
      <c r="DX223" s="77" t="s">
        <v>352</v>
      </c>
      <c r="DZ223" s="86"/>
      <c r="EA223" s="74"/>
      <c r="EB223" s="85"/>
      <c r="EC223" s="72"/>
      <c r="ED223" s="317"/>
      <c r="EE223" s="71"/>
      <c r="EF223" s="70"/>
      <c r="EG223" s="70"/>
      <c r="EH223" s="70"/>
      <c r="EI223" s="70"/>
      <c r="EJ223" s="70"/>
      <c r="EK223" s="70"/>
      <c r="EL223" s="70"/>
      <c r="EM223" s="70"/>
      <c r="EN223" s="69"/>
      <c r="EO223" s="69"/>
      <c r="EP223" s="69"/>
      <c r="EQ223" s="69"/>
      <c r="ER223" s="69"/>
      <c r="ES223" s="69"/>
      <c r="ET223" s="69"/>
      <c r="EU223" s="69"/>
      <c r="EV223" s="307" t="s">
        <v>1</v>
      </c>
      <c r="EW223" s="68"/>
    </row>
    <row r="224" spans="1:153" s="44" customFormat="1" x14ac:dyDescent="0.35">
      <c r="A224" s="44" t="s">
        <v>275</v>
      </c>
      <c r="B224" s="42" t="s">
        <v>1823</v>
      </c>
      <c r="C224" s="42" t="s">
        <v>1824</v>
      </c>
      <c r="D224" s="42"/>
      <c r="E224" s="44" t="s">
        <v>1825</v>
      </c>
      <c r="F224" s="44" t="s">
        <v>269</v>
      </c>
      <c r="G224" s="44">
        <v>-37.587860999999997</v>
      </c>
      <c r="H224" s="44">
        <v>144.73119399999999</v>
      </c>
      <c r="I224" s="44" t="s">
        <v>278</v>
      </c>
      <c r="J224" s="44" t="s">
        <v>278</v>
      </c>
      <c r="K224" s="82" t="s">
        <v>282</v>
      </c>
      <c r="L224" s="82" t="s">
        <v>283</v>
      </c>
      <c r="M224" s="44" t="s">
        <v>284</v>
      </c>
      <c r="N224" s="78" t="s">
        <v>285</v>
      </c>
      <c r="O224" s="78">
        <v>44153</v>
      </c>
      <c r="P224" s="78" t="s">
        <v>286</v>
      </c>
      <c r="Q224" s="78" t="s">
        <v>270</v>
      </c>
      <c r="R224" s="78"/>
      <c r="S224" s="96"/>
      <c r="T224" s="96"/>
      <c r="U224" s="78"/>
      <c r="V224" s="96"/>
      <c r="W224" s="96"/>
      <c r="X224" s="96"/>
      <c r="Y224" s="78"/>
      <c r="Z224" s="56">
        <f t="shared" si="36"/>
        <v>2</v>
      </c>
      <c r="AA224" s="94"/>
      <c r="AB224" s="94"/>
      <c r="AC224" s="56"/>
      <c r="AD224" s="56"/>
      <c r="AE224" s="56"/>
      <c r="AF224" s="56"/>
      <c r="AG224" s="56">
        <v>2</v>
      </c>
      <c r="AH224" s="56"/>
      <c r="AI224" t="s">
        <v>1826</v>
      </c>
      <c r="AJ224">
        <v>1</v>
      </c>
      <c r="AK224">
        <v>4</v>
      </c>
      <c r="AL224">
        <v>5</v>
      </c>
      <c r="AM224">
        <f t="shared" si="41"/>
        <v>5</v>
      </c>
      <c r="AN224" s="57" cm="1">
        <f t="array" ref="AN224">IF(OR(AJ224="0",AM224="0"),"",INDEX('[3]Oil Matrix'!$D$6:$H$10,'Master All_TRR_TS'!AM224,'Master All_TRR_TS'!AJ224))</f>
        <v>3</v>
      </c>
      <c r="AO224">
        <f t="shared" si="44"/>
        <v>3</v>
      </c>
      <c r="AP224"/>
      <c r="AQ224" s="56" t="s">
        <v>287</v>
      </c>
      <c r="AR224" s="56">
        <f>MAX(Risk_Assessment6[[#This Row],[2) Oil Leak Condition]:[3b) Oil/water separator and shut off valve]])</f>
        <v>5</v>
      </c>
      <c r="AS224" s="44" t="s">
        <v>269</v>
      </c>
      <c r="AT224" s="82" t="s">
        <v>269</v>
      </c>
      <c r="AU224" s="82" t="s">
        <v>270</v>
      </c>
      <c r="AV224" s="82" t="s">
        <v>269</v>
      </c>
      <c r="AW224" s="82" t="s">
        <v>269</v>
      </c>
      <c r="AX224" s="82" t="s">
        <v>269</v>
      </c>
      <c r="AY224" s="44" t="s">
        <v>269</v>
      </c>
      <c r="AZ224" s="81" t="s">
        <v>269</v>
      </c>
      <c r="BA224" s="82"/>
      <c r="BB224" s="82"/>
      <c r="BC224" s="82"/>
      <c r="BD224" s="82"/>
      <c r="BE224" s="81"/>
      <c r="BF224" s="81" t="s">
        <v>276</v>
      </c>
      <c r="BG224" s="82"/>
      <c r="BH224" s="82"/>
      <c r="BI224" s="82"/>
      <c r="BJ224" s="82"/>
      <c r="BK224" s="82"/>
      <c r="BL224" s="82"/>
      <c r="BM224" s="56" cm="1">
        <f t="array" ref="BM224">MAX(IF(ISBLANK(AS224:BL224),"",VLOOKUP(AS224:BL224,'[3]Impact Factor'!B:D,2,FALSE)))</f>
        <v>2</v>
      </c>
      <c r="BN224" s="56" cm="1">
        <f t="array" ref="BN224">MAX(IF(ISBLANK(AS224:BL224),"",VLOOKUP(AS224:BL224,'[3]Impact Factor'!B:D,3,FALSE)))</f>
        <v>2</v>
      </c>
      <c r="BO224" s="56">
        <v>4</v>
      </c>
      <c r="BP224" s="56"/>
      <c r="BQ224" s="56"/>
      <c r="BR224" s="56"/>
      <c r="BS224" s="80">
        <v>1</v>
      </c>
      <c r="BT224" s="56" cm="1">
        <f t="array" ref="BT224">IF(SUM(BM224:BS224)=0,"N/A",_xlfn.IFS(AND((SUM(BM224:BN224)&gt;0),(SUM(BO224:BS224)&gt;0)),ROUND((($BM$3*MAX(BM224:BN224))+($BO$3*MAX(BO224:BS224))),0),AND(OR(BM224:BN224=0,ISERROR(BM224:BN224)),(SUM(BO224:BS224)&gt;0)), MAX(BO224:BS224),AND((SUM(BO224:BS224)=0),(SUM(BM224:BN224)&gt;0)),MAX(BM224:BN224)))</f>
        <v>2</v>
      </c>
      <c r="BU224" s="56" t="e" cm="1">
        <f t="array" ref="BU224">IF(OR(AR224="N/A", BT224="N/A"), "", INDEX([3]Methodology!$D$3:$H$7,'Master All_TRR_TS'!AR232,'Master All_TRR_TS'!BT232))</f>
        <v>#VALUE!</v>
      </c>
      <c r="BV224" s="56" t="s">
        <v>352</v>
      </c>
      <c r="BW224" s="56" t="str">
        <f t="shared" si="49"/>
        <v>No</v>
      </c>
      <c r="BX224" s="56"/>
      <c r="BY224" s="56"/>
      <c r="BZ224" s="56" t="e">
        <f>IF(COUNT(AR224,BT224)=2,(IF(AND(AR224&gt;=3,#REF!&gt;=3),"Y","")),"")</f>
        <v>#REF!</v>
      </c>
      <c r="CA224" s="56"/>
      <c r="CB224" s="56" t="str">
        <f>IF(Risk_Assessment6[[#This Row],[Stockpiles]]="Spoil / Waste", "Y", "")</f>
        <v/>
      </c>
      <c r="CC224" s="56" t="str">
        <f>IF(Risk_Assessment6[[#This Row],[Off-site Drainage Discharge (Y/N)]]="Yes", "Y", "")</f>
        <v/>
      </c>
      <c r="CD224" s="56"/>
      <c r="CE224" s="56"/>
      <c r="CF224" s="56"/>
      <c r="CG224" s="56"/>
      <c r="CH224" s="56"/>
      <c r="CI224" s="56"/>
      <c r="CJ224" s="56"/>
      <c r="CK224" s="56"/>
      <c r="CL224" s="56"/>
      <c r="CM224" s="56"/>
      <c r="CN224" s="105">
        <v>20</v>
      </c>
      <c r="CO224" s="105">
        <v>3</v>
      </c>
      <c r="CP224" s="105">
        <v>1</v>
      </c>
      <c r="CQ224" s="104">
        <v>1</v>
      </c>
      <c r="CR224" s="57">
        <f t="shared" si="43"/>
        <v>3</v>
      </c>
      <c r="CS224" s="56">
        <f t="shared" si="42"/>
        <v>3</v>
      </c>
      <c r="CT224" s="56">
        <v>4</v>
      </c>
      <c r="CU224" s="56">
        <v>2</v>
      </c>
      <c r="CV224" s="79">
        <f t="shared" si="47"/>
        <v>3</v>
      </c>
      <c r="CW224" s="56">
        <f t="shared" si="48"/>
        <v>3</v>
      </c>
      <c r="CX224" s="87" t="s">
        <v>1311</v>
      </c>
      <c r="CY224" s="56" t="s">
        <v>268</v>
      </c>
      <c r="CZ224" s="78" t="s">
        <v>1827</v>
      </c>
      <c r="DA224" s="78" t="s">
        <v>1828</v>
      </c>
      <c r="DB224" s="78" t="s">
        <v>274</v>
      </c>
      <c r="DC224" s="56" t="s">
        <v>268</v>
      </c>
      <c r="DD224" s="78" t="s">
        <v>291</v>
      </c>
      <c r="DE224" s="78" t="s">
        <v>1218</v>
      </c>
      <c r="DF224" s="78" t="s">
        <v>276</v>
      </c>
      <c r="DG224" s="78" t="s">
        <v>276</v>
      </c>
      <c r="DH224" s="78" t="s">
        <v>276</v>
      </c>
      <c r="DI224" s="78" t="s">
        <v>276</v>
      </c>
      <c r="DJ224" s="78" t="s">
        <v>1218</v>
      </c>
      <c r="DK224" s="78" t="s">
        <v>276</v>
      </c>
      <c r="DL224" s="78" t="s">
        <v>276</v>
      </c>
      <c r="DM224" s="78" t="s">
        <v>1218</v>
      </c>
      <c r="DN224" s="78" t="s">
        <v>1218</v>
      </c>
      <c r="DO224" s="78" t="s">
        <v>270</v>
      </c>
      <c r="DP224" s="78" t="s">
        <v>1218</v>
      </c>
      <c r="DQ224" s="78">
        <v>0</v>
      </c>
      <c r="DR224" s="56" t="s">
        <v>1829</v>
      </c>
      <c r="DS224" s="56" t="s">
        <v>1830</v>
      </c>
      <c r="DT224" s="56" t="s">
        <v>1831</v>
      </c>
      <c r="DU224" s="44" t="s">
        <v>989</v>
      </c>
      <c r="DV224" s="44" t="s">
        <v>277</v>
      </c>
      <c r="DW224" s="44" t="s">
        <v>602</v>
      </c>
      <c r="DX224" s="77" t="s">
        <v>271</v>
      </c>
      <c r="DZ224" s="86"/>
      <c r="EA224" s="74"/>
      <c r="EB224" s="85"/>
      <c r="EC224" s="72"/>
      <c r="ED224" s="317"/>
      <c r="EE224" s="71"/>
      <c r="EF224" s="70"/>
      <c r="EG224" s="70"/>
      <c r="EH224" s="70"/>
      <c r="EI224" s="70"/>
      <c r="EJ224" s="70"/>
      <c r="EK224" s="70"/>
      <c r="EL224" s="70"/>
      <c r="EM224" s="70"/>
      <c r="EN224" s="69"/>
      <c r="EO224" s="69"/>
      <c r="EP224" s="69"/>
      <c r="EQ224" s="69"/>
      <c r="ER224" s="69"/>
      <c r="ES224" s="69"/>
      <c r="ET224" s="69"/>
      <c r="EU224" s="69"/>
      <c r="EV224" s="307" t="s">
        <v>1</v>
      </c>
      <c r="EW224" s="68"/>
    </row>
    <row r="225" spans="1:153" s="44" customFormat="1" x14ac:dyDescent="0.35">
      <c r="A225" s="44" t="s">
        <v>275</v>
      </c>
      <c r="B225" s="42" t="s">
        <v>1832</v>
      </c>
      <c r="C225" s="44" t="s">
        <v>1833</v>
      </c>
      <c r="E225" s="44" t="s">
        <v>1834</v>
      </c>
      <c r="F225" s="44" t="s">
        <v>1835</v>
      </c>
      <c r="G225" s="44">
        <v>-37.775167000000003</v>
      </c>
      <c r="H225" s="44">
        <v>144.82963899999999</v>
      </c>
      <c r="I225" s="44" t="s">
        <v>278</v>
      </c>
      <c r="J225" s="44" t="s">
        <v>278</v>
      </c>
      <c r="K225" s="44" t="s">
        <v>297</v>
      </c>
      <c r="L225" s="44" t="s">
        <v>265</v>
      </c>
      <c r="M225" s="44" t="s">
        <v>284</v>
      </c>
      <c r="N225" s="78" t="s">
        <v>285</v>
      </c>
      <c r="O225" s="78">
        <v>44155</v>
      </c>
      <c r="P225" s="78" t="s">
        <v>286</v>
      </c>
      <c r="Q225" s="78" t="s">
        <v>270</v>
      </c>
      <c r="R225" s="78"/>
      <c r="S225" s="96"/>
      <c r="T225" s="96"/>
      <c r="U225" s="78"/>
      <c r="V225" s="96"/>
      <c r="W225" s="96"/>
      <c r="X225" s="96"/>
      <c r="Y225" s="78"/>
      <c r="Z225" s="56">
        <f t="shared" si="36"/>
        <v>2</v>
      </c>
      <c r="AA225" s="94"/>
      <c r="AB225" s="94"/>
      <c r="AC225" s="56"/>
      <c r="AD225" s="56"/>
      <c r="AE225" s="56"/>
      <c r="AF225" s="56"/>
      <c r="AG225" s="56">
        <v>2</v>
      </c>
      <c r="AH225" s="56"/>
      <c r="AI225">
        <v>6</v>
      </c>
      <c r="AJ225">
        <v>2</v>
      </c>
      <c r="AK225">
        <v>4</v>
      </c>
      <c r="AL225">
        <v>5</v>
      </c>
      <c r="AM225">
        <f t="shared" si="41"/>
        <v>5</v>
      </c>
      <c r="AN225" s="57" cm="1">
        <f t="array" ref="AN225">IF(OR(AJ225="0",AM225="0"),"",INDEX('[3]Oil Matrix'!$D$6:$H$10,'Master All_TRR_TS'!AM225,'Master All_TRR_TS'!AJ225))</f>
        <v>3</v>
      </c>
      <c r="AO225">
        <f t="shared" si="44"/>
        <v>3</v>
      </c>
      <c r="AP225"/>
      <c r="AQ225" s="56" t="s">
        <v>287</v>
      </c>
      <c r="AR225" s="56">
        <f>MAX(Risk_Assessment6[[#This Row],[2) Oil Leak Condition]:[3b) Oil/water separator and shut off valve]])</f>
        <v>5</v>
      </c>
      <c r="AS225" s="44" t="s">
        <v>269</v>
      </c>
      <c r="AT225" s="44" t="s">
        <v>269</v>
      </c>
      <c r="AU225" s="44" t="s">
        <v>270</v>
      </c>
      <c r="AV225" s="44" t="s">
        <v>269</v>
      </c>
      <c r="AW225" s="44" t="s">
        <v>269</v>
      </c>
      <c r="AX225" s="82" t="s">
        <v>269</v>
      </c>
      <c r="AY225" s="44" t="s">
        <v>269</v>
      </c>
      <c r="AZ225" s="81" t="s">
        <v>269</v>
      </c>
      <c r="BE225" s="81"/>
      <c r="BF225" s="81" t="s">
        <v>276</v>
      </c>
      <c r="BM225" s="56" cm="1">
        <f t="array" ref="BM225">MAX(IF(ISBLANK(AS225:BL225),"",VLOOKUP(AS225:BL225,'[3]Impact Factor'!B:D,2,FALSE)))</f>
        <v>2</v>
      </c>
      <c r="BN225" s="56" cm="1">
        <f t="array" ref="BN225">MAX(IF(ISBLANK(AS225:BL225),"",VLOOKUP(AS225:BL225,'[3]Impact Factor'!B:D,3,FALSE)))</f>
        <v>2</v>
      </c>
      <c r="BO225" s="56">
        <v>2</v>
      </c>
      <c r="BP225" s="56"/>
      <c r="BQ225" s="56"/>
      <c r="BR225" s="56"/>
      <c r="BS225" s="80">
        <v>1</v>
      </c>
      <c r="BT225" s="56" cm="1">
        <f t="array" ref="BT225">IF(SUM(BM225:BS225)=0,"N/A",_xlfn.IFS(AND((SUM(BM225:BN225)&gt;0),(SUM(BO225:BS225)&gt;0)),ROUND((($BM$3*MAX(BM225:BN225))+($BO$3*MAX(BO225:BS225))),0),AND(OR(BM225:BN225=0,ISERROR(BM225:BN225)),(SUM(BO225:BS225)&gt;0)), MAX(BO225:BS225),AND((SUM(BO225:BS225)=0),(SUM(BM225:BN225)&gt;0)),MAX(BM225:BN225)))</f>
        <v>2</v>
      </c>
      <c r="BU225" s="56" t="str" cm="1">
        <f t="array" ref="BU225">IF(OR(AR225="N/A", BT225="N/A"), "", INDEX([3]Methodology!$D$3:$H$7,'Master All_TRR_TS'!AR234,'Master All_TRR_TS'!BT234))</f>
        <v>C</v>
      </c>
      <c r="BV225" s="56" t="s">
        <v>352</v>
      </c>
      <c r="BW225" s="56" t="str">
        <f t="shared" si="49"/>
        <v>No</v>
      </c>
      <c r="BX225" s="56"/>
      <c r="BY225" s="56"/>
      <c r="BZ225" s="56" t="e">
        <f>IF(COUNT(AR225,BT225)=2,(IF(AND(AR225&gt;=3,#REF!&gt;=3),"Y","")),"")</f>
        <v>#REF!</v>
      </c>
      <c r="CA225" s="56"/>
      <c r="CB225" s="56" t="str">
        <f>IF(Risk_Assessment6[[#This Row],[Stockpiles]]="Spoil / Waste", "Y", "")</f>
        <v/>
      </c>
      <c r="CC225" s="56" t="str">
        <f>IF(Risk_Assessment6[[#This Row],[Off-site Drainage Discharge (Y/N)]]="Yes", "Y", "")</f>
        <v/>
      </c>
      <c r="CD225" s="56"/>
      <c r="CE225" s="56"/>
      <c r="CF225" s="56"/>
      <c r="CG225" s="56"/>
      <c r="CH225" s="56"/>
      <c r="CI225" s="56"/>
      <c r="CJ225" s="56"/>
      <c r="CK225" s="56"/>
      <c r="CL225" s="56"/>
      <c r="CM225" s="56"/>
      <c r="CN225" s="105">
        <v>3</v>
      </c>
      <c r="CO225" s="105">
        <v>3</v>
      </c>
      <c r="CP225" s="105">
        <v>3</v>
      </c>
      <c r="CQ225" s="104">
        <v>4</v>
      </c>
      <c r="CR225" s="57">
        <f t="shared" si="43"/>
        <v>3</v>
      </c>
      <c r="CS225" s="56">
        <f t="shared" si="42"/>
        <v>3</v>
      </c>
      <c r="CT225" s="56">
        <v>2</v>
      </c>
      <c r="CU225" s="56">
        <v>2</v>
      </c>
      <c r="CV225" s="79">
        <f t="shared" si="47"/>
        <v>2</v>
      </c>
      <c r="CW225" s="56">
        <f t="shared" si="48"/>
        <v>2</v>
      </c>
      <c r="CX225" s="87" t="s">
        <v>289</v>
      </c>
      <c r="CY225" s="56">
        <v>0</v>
      </c>
      <c r="CZ225" s="78"/>
      <c r="DA225" s="78" t="s">
        <v>1836</v>
      </c>
      <c r="DB225" s="78" t="s">
        <v>274</v>
      </c>
      <c r="DC225" s="56">
        <v>0</v>
      </c>
      <c r="DD225" s="78" t="s">
        <v>291</v>
      </c>
      <c r="DE225" s="78" t="s">
        <v>270</v>
      </c>
      <c r="DF225" s="78" t="s">
        <v>276</v>
      </c>
      <c r="DG225" s="78" t="s">
        <v>276</v>
      </c>
      <c r="DH225" s="78" t="s">
        <v>276</v>
      </c>
      <c r="DI225" s="78" t="s">
        <v>276</v>
      </c>
      <c r="DJ225" s="78" t="s">
        <v>276</v>
      </c>
      <c r="DK225" s="78" t="s">
        <v>276</v>
      </c>
      <c r="DL225" s="78" t="s">
        <v>276</v>
      </c>
      <c r="DM225" s="78" t="s">
        <v>276</v>
      </c>
      <c r="DN225" s="78" t="s">
        <v>276</v>
      </c>
      <c r="DO225" s="78" t="s">
        <v>270</v>
      </c>
      <c r="DP225" s="78" t="s">
        <v>276</v>
      </c>
      <c r="DQ225" s="78">
        <v>0</v>
      </c>
      <c r="DR225" s="56" t="s">
        <v>1837</v>
      </c>
      <c r="DS225" s="56" t="s">
        <v>1838</v>
      </c>
      <c r="DT225" s="56">
        <v>0</v>
      </c>
      <c r="DU225" s="44" t="s">
        <v>989</v>
      </c>
      <c r="DV225" s="44" t="s">
        <v>277</v>
      </c>
      <c r="DW225" s="44" t="s">
        <v>278</v>
      </c>
      <c r="DX225" s="77" t="s">
        <v>278</v>
      </c>
      <c r="DZ225" s="86"/>
      <c r="EA225" s="74"/>
      <c r="EB225" s="85"/>
      <c r="EC225" s="72"/>
      <c r="ED225" s="317"/>
      <c r="EE225" s="71"/>
      <c r="EF225" s="70"/>
      <c r="EG225" s="70"/>
      <c r="EH225" s="70"/>
      <c r="EI225" s="70"/>
      <c r="EJ225" s="70"/>
      <c r="EK225" s="70"/>
      <c r="EL225" s="70"/>
      <c r="EM225" s="70"/>
      <c r="EN225" s="69"/>
      <c r="EO225" s="69"/>
      <c r="EP225" s="69"/>
      <c r="EQ225" s="69"/>
      <c r="ER225" s="69"/>
      <c r="ES225" s="69"/>
      <c r="ET225" s="69"/>
      <c r="EU225" s="69"/>
      <c r="EV225" s="307" t="s">
        <v>1</v>
      </c>
      <c r="EW225" s="68"/>
    </row>
    <row r="226" spans="1:153" s="44" customFormat="1" x14ac:dyDescent="0.35">
      <c r="A226" s="44" t="s">
        <v>275</v>
      </c>
      <c r="B226" s="44" t="s">
        <v>1839</v>
      </c>
      <c r="C226" s="42" t="s">
        <v>1840</v>
      </c>
      <c r="D226" s="42"/>
      <c r="E226" s="44" t="s">
        <v>1841</v>
      </c>
      <c r="F226" s="44" t="s">
        <v>269</v>
      </c>
      <c r="G226" s="125">
        <v>-37.68910442</v>
      </c>
      <c r="H226" s="125">
        <v>144.71793844999999</v>
      </c>
      <c r="I226" s="44" t="s">
        <v>278</v>
      </c>
      <c r="J226" s="44" t="s">
        <v>278</v>
      </c>
      <c r="K226" s="44" t="s">
        <v>297</v>
      </c>
      <c r="L226" s="44" t="s">
        <v>265</v>
      </c>
      <c r="M226" s="44" t="s">
        <v>284</v>
      </c>
      <c r="N226" s="78" t="s">
        <v>285</v>
      </c>
      <c r="O226" s="78">
        <v>44208</v>
      </c>
      <c r="P226" s="78" t="s">
        <v>286</v>
      </c>
      <c r="Q226" s="78" t="s">
        <v>270</v>
      </c>
      <c r="R226" s="78"/>
      <c r="S226" s="96"/>
      <c r="T226" s="96"/>
      <c r="U226" s="78"/>
      <c r="V226" s="96"/>
      <c r="W226" s="96"/>
      <c r="X226" s="96"/>
      <c r="Y226" s="78"/>
      <c r="Z226" s="56">
        <f t="shared" si="36"/>
        <v>2</v>
      </c>
      <c r="AA226" s="94"/>
      <c r="AB226" s="94"/>
      <c r="AC226" s="56"/>
      <c r="AD226" s="56"/>
      <c r="AE226" s="56"/>
      <c r="AF226" s="56"/>
      <c r="AG226" s="56">
        <v>2</v>
      </c>
      <c r="AH226" s="56"/>
      <c r="AI226">
        <v>7</v>
      </c>
      <c r="AJ226">
        <v>2</v>
      </c>
      <c r="AK226">
        <v>4</v>
      </c>
      <c r="AL226">
        <v>5</v>
      </c>
      <c r="AM226">
        <f t="shared" si="41"/>
        <v>5</v>
      </c>
      <c r="AN226" s="57" cm="1">
        <f t="array" ref="AN226">IF(OR(AJ226="0",AM226="0"),"",INDEX('[3]Oil Matrix'!$D$6:$H$10,'Master All_TRR_TS'!AM226,'Master All_TRR_TS'!AJ226))</f>
        <v>3</v>
      </c>
      <c r="AO226">
        <f t="shared" si="44"/>
        <v>1</v>
      </c>
      <c r="AP226"/>
      <c r="AQ226" s="56" t="s">
        <v>287</v>
      </c>
      <c r="AR226" s="56">
        <f>MAX(Risk_Assessment6[[#This Row],[2) Oil Leak Condition]:[3b) Oil/water separator and shut off valve]])</f>
        <v>5</v>
      </c>
      <c r="AS226" s="44" t="s">
        <v>269</v>
      </c>
      <c r="AT226" s="44" t="s">
        <v>269</v>
      </c>
      <c r="AU226" s="44" t="s">
        <v>270</v>
      </c>
      <c r="AV226" s="44" t="s">
        <v>269</v>
      </c>
      <c r="AW226" s="44" t="s">
        <v>269</v>
      </c>
      <c r="AX226" s="82" t="s">
        <v>269</v>
      </c>
      <c r="AY226" s="44" t="s">
        <v>269</v>
      </c>
      <c r="AZ226" s="81" t="s">
        <v>269</v>
      </c>
      <c r="BE226" s="81"/>
      <c r="BF226" s="81" t="s">
        <v>276</v>
      </c>
      <c r="BM226" s="56" cm="1">
        <f t="array" ref="BM226">MAX(IF(ISBLANK(AS226:BL226),"",VLOOKUP(AS226:BL226,'[3]Impact Factor'!B:D,2,FALSE)))</f>
        <v>2</v>
      </c>
      <c r="BN226" s="56" cm="1">
        <f t="array" ref="BN226">MAX(IF(ISBLANK(AS226:BL226),"",VLOOKUP(AS226:BL226,'[3]Impact Factor'!B:D,3,FALSE)))</f>
        <v>2</v>
      </c>
      <c r="BO226" s="56">
        <v>2</v>
      </c>
      <c r="BP226" s="56"/>
      <c r="BQ226" s="56"/>
      <c r="BR226" s="56"/>
      <c r="BS226" s="80">
        <v>1</v>
      </c>
      <c r="BT226" s="56" cm="1">
        <f t="array" ref="BT226">IF(SUM(BM226:BS226)=0,"N/A",_xlfn.IFS(AND((SUM(BM226:BN226)&gt;0),(SUM(BO226:BS226)&gt;0)),ROUND((($BM$3*MAX(BM226:BN226))+($BO$3*MAX(BO226:BS226))),0),AND(OR(BM226:BN226=0,ISERROR(BM226:BN226)),(SUM(BO226:BS226)&gt;0)), MAX(BO226:BS226),AND((SUM(BO226:BS226)=0),(SUM(BM226:BN226)&gt;0)),MAX(BM226:BN226)))</f>
        <v>2</v>
      </c>
      <c r="BU226" s="56" t="str" cm="1">
        <f t="array" ref="BU226">IF(OR(AR226="N/A", BT226="N/A"), "", INDEX([3]Methodology!$D$3:$H$7,'Master All_TRR_TS'!AR233,'Master All_TRR_TS'!BT233))</f>
        <v>B</v>
      </c>
      <c r="BV226" s="56" t="s">
        <v>352</v>
      </c>
      <c r="BW226" s="56" t="str">
        <f t="shared" si="49"/>
        <v>No</v>
      </c>
      <c r="BX226" s="56"/>
      <c r="BY226" s="56"/>
      <c r="BZ226" s="56" t="e">
        <f>IF(COUNT(AR226,BT226)=2,(IF(AND(AR226&gt;=3,#REF!&gt;=3),"Y","")),"")</f>
        <v>#REF!</v>
      </c>
      <c r="CA226" s="56"/>
      <c r="CB226" s="56" t="str">
        <f>IF(Risk_Assessment6[[#This Row],[Stockpiles]]="Spoil / Waste", "Y", "")</f>
        <v/>
      </c>
      <c r="CC226" s="56" t="str">
        <f>IF(Risk_Assessment6[[#This Row],[Off-site Drainage Discharge (Y/N)]]="Yes", "Y", "")</f>
        <v/>
      </c>
      <c r="CD226" s="56"/>
      <c r="CE226" s="56"/>
      <c r="CF226" s="56"/>
      <c r="CG226" s="56"/>
      <c r="CH226" s="56"/>
      <c r="CI226" s="56"/>
      <c r="CJ226" s="56"/>
      <c r="CK226" s="56"/>
      <c r="CL226" s="56"/>
      <c r="CM226" s="56"/>
      <c r="CN226" s="105">
        <v>3</v>
      </c>
      <c r="CO226" s="105">
        <v>1</v>
      </c>
      <c r="CP226" s="105">
        <v>1</v>
      </c>
      <c r="CQ226" s="104">
        <v>2</v>
      </c>
      <c r="CR226" s="57">
        <f t="shared" si="43"/>
        <v>1</v>
      </c>
      <c r="CS226" s="56">
        <f t="shared" si="42"/>
        <v>1</v>
      </c>
      <c r="CT226" s="56">
        <v>3</v>
      </c>
      <c r="CU226" s="56">
        <v>1</v>
      </c>
      <c r="CV226" s="79">
        <f t="shared" si="47"/>
        <v>2</v>
      </c>
      <c r="CW226" s="56">
        <f t="shared" si="48"/>
        <v>2</v>
      </c>
      <c r="CX226" s="87" t="s">
        <v>1470</v>
      </c>
      <c r="CY226" s="56">
        <v>0</v>
      </c>
      <c r="CZ226" s="78"/>
      <c r="DA226" s="78" t="s">
        <v>1842</v>
      </c>
      <c r="DB226" s="78" t="s">
        <v>274</v>
      </c>
      <c r="DC226" s="56">
        <v>0</v>
      </c>
      <c r="DD226" s="78" t="s">
        <v>291</v>
      </c>
      <c r="DE226" s="78" t="s">
        <v>270</v>
      </c>
      <c r="DF226" s="78" t="s">
        <v>276</v>
      </c>
      <c r="DG226" s="78" t="s">
        <v>276</v>
      </c>
      <c r="DH226" s="78" t="s">
        <v>276</v>
      </c>
      <c r="DI226" s="78" t="s">
        <v>276</v>
      </c>
      <c r="DJ226" s="78" t="s">
        <v>276</v>
      </c>
      <c r="DK226" s="78" t="s">
        <v>276</v>
      </c>
      <c r="DL226" s="78" t="s">
        <v>270</v>
      </c>
      <c r="DM226" s="78" t="s">
        <v>276</v>
      </c>
      <c r="DN226" s="78" t="s">
        <v>276</v>
      </c>
      <c r="DO226" s="78" t="s">
        <v>270</v>
      </c>
      <c r="DP226" s="78" t="s">
        <v>276</v>
      </c>
      <c r="DQ226" s="78">
        <v>0</v>
      </c>
      <c r="DR226" s="56"/>
      <c r="DS226" s="56"/>
      <c r="DT226" s="56"/>
      <c r="DU226" s="44" t="s">
        <v>989</v>
      </c>
      <c r="DV226" s="44" t="s">
        <v>277</v>
      </c>
      <c r="DW226" s="44" t="s">
        <v>278</v>
      </c>
      <c r="DX226" s="77" t="s">
        <v>278</v>
      </c>
      <c r="DZ226" s="86"/>
      <c r="EA226" s="74"/>
      <c r="EB226" s="85"/>
      <c r="EC226" s="72"/>
      <c r="ED226" s="317"/>
      <c r="EE226" s="71"/>
      <c r="EF226" s="70"/>
      <c r="EG226" s="70"/>
      <c r="EH226" s="70"/>
      <c r="EI226" s="70"/>
      <c r="EJ226" s="70"/>
      <c r="EK226" s="70"/>
      <c r="EL226" s="70"/>
      <c r="EM226" s="70"/>
      <c r="EN226" s="69"/>
      <c r="EO226" s="69"/>
      <c r="EP226" s="69"/>
      <c r="EQ226" s="69"/>
      <c r="ER226" s="69"/>
      <c r="ES226" s="69"/>
      <c r="ET226" s="69"/>
      <c r="EU226" s="69"/>
      <c r="EV226" s="307" t="s">
        <v>1</v>
      </c>
      <c r="EW226" s="68"/>
    </row>
    <row r="227" spans="1:153" s="44" customFormat="1" ht="43.5" x14ac:dyDescent="0.35">
      <c r="A227" s="44" t="s">
        <v>291</v>
      </c>
      <c r="B227" s="44" t="s">
        <v>1843</v>
      </c>
      <c r="C227" s="44" t="s">
        <v>1844</v>
      </c>
      <c r="D227" s="44" t="s">
        <v>294</v>
      </c>
      <c r="E227" s="44" t="s">
        <v>1845</v>
      </c>
      <c r="F227" s="44" t="s">
        <v>1846</v>
      </c>
      <c r="G227" s="44">
        <v>-37.687860999999998</v>
      </c>
      <c r="H227" s="44">
        <v>144.76286099999999</v>
      </c>
      <c r="I227" s="44" t="s">
        <v>278</v>
      </c>
      <c r="J227" s="44" t="s">
        <v>278</v>
      </c>
      <c r="K227" s="44" t="s">
        <v>297</v>
      </c>
      <c r="L227" s="44" t="s">
        <v>265</v>
      </c>
      <c r="M227" s="78">
        <v>43984</v>
      </c>
      <c r="N227" s="78" t="s">
        <v>285</v>
      </c>
      <c r="O227" s="78">
        <v>43984</v>
      </c>
      <c r="P227" s="78" t="s">
        <v>298</v>
      </c>
      <c r="Q227" s="78" t="s">
        <v>270</v>
      </c>
      <c r="R227" s="78" t="s">
        <v>270</v>
      </c>
      <c r="S227" s="96"/>
      <c r="T227" s="96"/>
      <c r="U227" s="78"/>
      <c r="V227" s="96"/>
      <c r="W227" s="96"/>
      <c r="X227" s="96" t="s">
        <v>300</v>
      </c>
      <c r="Y227" s="78"/>
      <c r="Z227" s="56">
        <f t="shared" si="36"/>
        <v>3</v>
      </c>
      <c r="AA227" s="94"/>
      <c r="AB227" s="94"/>
      <c r="AC227" s="56"/>
      <c r="AD227" s="56"/>
      <c r="AE227" s="56"/>
      <c r="AF227" s="116" t="s">
        <v>719</v>
      </c>
      <c r="AG227" s="56">
        <v>3</v>
      </c>
      <c r="AH227" s="89"/>
      <c r="AI227">
        <v>3</v>
      </c>
      <c r="AJ227">
        <v>5</v>
      </c>
      <c r="AK227">
        <v>4</v>
      </c>
      <c r="AL227">
        <v>4</v>
      </c>
      <c r="AM227">
        <f t="shared" si="41"/>
        <v>4</v>
      </c>
      <c r="AN227" s="57" cm="1">
        <f t="array" ref="AN227">IF(OR(AJ227="0",AM227="0"),"",INDEX('[3]Oil Matrix'!$D$6:$H$10,'Master All_TRR_TS'!AM227,'Master All_TRR_TS'!AJ227))</f>
        <v>5</v>
      </c>
      <c r="AO227">
        <f t="shared" si="44"/>
        <v>2</v>
      </c>
      <c r="AP227"/>
      <c r="AQ227" s="93" t="s">
        <v>1847</v>
      </c>
      <c r="AR227" s="56">
        <f>MAX(Risk_Assessment6[[#This Row],[2) Oil Leak Condition]:[3b) Oil/water separator and shut off valve]])</f>
        <v>5</v>
      </c>
      <c r="AS227" s="44" t="s">
        <v>304</v>
      </c>
      <c r="AT227" s="44" t="s">
        <v>336</v>
      </c>
      <c r="AU227" s="44" t="s">
        <v>270</v>
      </c>
      <c r="AV227" s="44" t="s">
        <v>269</v>
      </c>
      <c r="AW227" s="44" t="s">
        <v>306</v>
      </c>
      <c r="AX227" s="82" t="s">
        <v>558</v>
      </c>
      <c r="AZ227" s="81" t="s">
        <v>308</v>
      </c>
      <c r="BE227" s="81"/>
      <c r="BF227" s="81" t="s">
        <v>276</v>
      </c>
      <c r="BM227" s="56" cm="1">
        <f t="array" ref="BM227">MAX(IF(ISBLANK(AS227:BL227),"",VLOOKUP(AS227:BL227,'[3]Impact Factor'!B:D,2,FALSE)))</f>
        <v>4</v>
      </c>
      <c r="BN227" s="56" cm="1">
        <f t="array" ref="BN227">MAX(IF(ISBLANK(AS227:BL227),"",VLOOKUP(AS227:BL227,'[3]Impact Factor'!B:D,3,FALSE)))</f>
        <v>4</v>
      </c>
      <c r="BO227" s="56">
        <v>4</v>
      </c>
      <c r="BP227" s="56"/>
      <c r="BQ227" s="56"/>
      <c r="BR227" s="56"/>
      <c r="BS227" s="80">
        <v>2</v>
      </c>
      <c r="BT227" s="56" cm="1">
        <f t="array" ref="BT227">IF(SUM(BM227:BS227)=0,"N/A",_xlfn.IFS(AND((SUM(BM227:BN227)&gt;0),(SUM(BO227:BS227)&gt;0)),ROUND((($BM$3*MAX(BM227:BN227))+($BO$3*MAX(BO227:BS227))),0),AND(OR(BM227:BN227=0,ISERROR(BM227:BN227)),(SUM(BO227:BS227)&gt;0)), MAX(BO227:BS227),AND((SUM(BO227:BS227)=0),(SUM(BM227:BN227)&gt;0)),MAX(BM227:BN227)))</f>
        <v>4</v>
      </c>
      <c r="BU227" s="56" t="str" cm="1">
        <f t="array" ref="BU227">IF(OR(AR227="N/A", BT227="N/A"), "", INDEX([3]Methodology!$D$3:$H$7,'Master All_TRR_TS'!AR205,'Master All_TRR_TS'!BT205))</f>
        <v>B</v>
      </c>
      <c r="BV227" s="56" t="s">
        <v>404</v>
      </c>
      <c r="BW227" s="56" t="str">
        <f t="shared" si="49"/>
        <v>Yes</v>
      </c>
      <c r="BX227" s="56"/>
      <c r="BY227" s="56"/>
      <c r="BZ227" s="56" t="e">
        <f>IF(COUNT(AR227,BT227)=2,(IF(AND(AR227&gt;=3,#REF!&gt;=3),"Y","")),"")</f>
        <v>#REF!</v>
      </c>
      <c r="CA227" s="56"/>
      <c r="CB227" s="52" t="str">
        <f>IF(Risk_Assessment6[[#This Row],[Stockpiles]]="Spoil / Waste", "Y", "")</f>
        <v>Y</v>
      </c>
      <c r="CC227" s="56" t="str">
        <f>IF(Risk_Assessment6[[#This Row],[Off-site Drainage Discharge (Y/N)]]="Yes", "Y", "")</f>
        <v/>
      </c>
      <c r="CD227" s="56"/>
      <c r="CE227" s="56"/>
      <c r="CF227" s="56"/>
      <c r="CG227" s="56"/>
      <c r="CH227" s="56"/>
      <c r="CI227" s="56"/>
      <c r="CJ227" s="56"/>
      <c r="CK227" s="56"/>
      <c r="CL227" s="56" t="s">
        <v>300</v>
      </c>
      <c r="CM227" s="56"/>
      <c r="CN227" s="105">
        <v>10</v>
      </c>
      <c r="CO227" s="105">
        <v>2</v>
      </c>
      <c r="CP227" s="105">
        <v>3</v>
      </c>
      <c r="CQ227" s="104">
        <v>4</v>
      </c>
      <c r="CR227" s="57">
        <f t="shared" si="43"/>
        <v>2</v>
      </c>
      <c r="CS227" s="56">
        <f t="shared" si="42"/>
        <v>2</v>
      </c>
      <c r="CT227" s="56">
        <v>5</v>
      </c>
      <c r="CU227" s="56">
        <v>2</v>
      </c>
      <c r="CV227" s="79">
        <f t="shared" si="47"/>
        <v>3.5</v>
      </c>
      <c r="CW227" s="56">
        <f t="shared" si="48"/>
        <v>4</v>
      </c>
      <c r="CX227" s="78" t="s">
        <v>631</v>
      </c>
      <c r="CY227" s="56" t="s">
        <v>268</v>
      </c>
      <c r="CZ227" s="78"/>
      <c r="DA227" s="78" t="s">
        <v>1848</v>
      </c>
      <c r="DB227" s="78" t="s">
        <v>1849</v>
      </c>
      <c r="DC227" s="56">
        <v>0</v>
      </c>
      <c r="DD227" s="78" t="s">
        <v>1850</v>
      </c>
      <c r="DE227" s="78" t="s">
        <v>270</v>
      </c>
      <c r="DF227" s="78" t="s">
        <v>270</v>
      </c>
      <c r="DG227" s="78" t="s">
        <v>276</v>
      </c>
      <c r="DH227" s="78" t="s">
        <v>276</v>
      </c>
      <c r="DI227" s="78" t="s">
        <v>276</v>
      </c>
      <c r="DJ227" s="78" t="s">
        <v>276</v>
      </c>
      <c r="DK227" s="78" t="s">
        <v>276</v>
      </c>
      <c r="DL227" s="78" t="s">
        <v>276</v>
      </c>
      <c r="DM227" s="78" t="s">
        <v>270</v>
      </c>
      <c r="DN227" s="78" t="s">
        <v>276</v>
      </c>
      <c r="DO227" s="78" t="s">
        <v>276</v>
      </c>
      <c r="DP227" s="78" t="s">
        <v>276</v>
      </c>
      <c r="DQ227" s="78">
        <v>0</v>
      </c>
      <c r="DR227" s="56"/>
      <c r="DS227" s="56"/>
      <c r="DT227" s="56"/>
      <c r="DU227" s="44" t="s">
        <v>989</v>
      </c>
      <c r="DV227" s="44" t="s">
        <v>294</v>
      </c>
      <c r="DW227" s="44" t="s">
        <v>602</v>
      </c>
      <c r="DX227" s="77" t="s">
        <v>271</v>
      </c>
      <c r="DY227" s="103" t="s">
        <v>488</v>
      </c>
      <c r="DZ227" s="86" t="s">
        <v>1851</v>
      </c>
      <c r="EA227" s="74" t="s">
        <v>315</v>
      </c>
      <c r="EB227" s="73" t="s">
        <v>1236</v>
      </c>
      <c r="EC227" s="109" t="s">
        <v>1852</v>
      </c>
      <c r="ED227" s="320" t="s">
        <v>1853</v>
      </c>
      <c r="EE227" s="71"/>
      <c r="EF227" s="124"/>
      <c r="EG227" s="124"/>
      <c r="EH227" s="124"/>
      <c r="EI227" s="124"/>
      <c r="EJ227" s="124"/>
      <c r="EK227" s="124"/>
      <c r="EL227" s="124"/>
      <c r="EM227" s="124"/>
      <c r="EN227" s="123"/>
      <c r="EO227" s="123"/>
      <c r="EP227" s="123"/>
      <c r="EQ227" s="123"/>
      <c r="ER227" s="123"/>
      <c r="ES227" s="123"/>
      <c r="ET227" s="123"/>
      <c r="EU227" s="123"/>
      <c r="EV227" s="307" t="s">
        <v>1</v>
      </c>
      <c r="EW227" s="68"/>
    </row>
    <row r="228" spans="1:153" s="44" customFormat="1" x14ac:dyDescent="0.35">
      <c r="A228" s="44" t="s">
        <v>337</v>
      </c>
      <c r="B228" s="42" t="s">
        <v>1854</v>
      </c>
      <c r="C228" s="42" t="s">
        <v>1855</v>
      </c>
      <c r="D228" s="42"/>
      <c r="E228" s="44" t="s">
        <v>1845</v>
      </c>
      <c r="F228" s="44" t="s">
        <v>1846</v>
      </c>
      <c r="G228" s="44">
        <v>-37.687860999999998</v>
      </c>
      <c r="H228" s="44">
        <v>144.76286099999999</v>
      </c>
      <c r="I228" s="44" t="s">
        <v>278</v>
      </c>
      <c r="J228" s="44" t="s">
        <v>278</v>
      </c>
      <c r="K228" s="44" t="s">
        <v>297</v>
      </c>
      <c r="L228" s="44" t="s">
        <v>265</v>
      </c>
      <c r="M228" s="44" t="s">
        <v>1856</v>
      </c>
      <c r="N228" s="78" t="s">
        <v>267</v>
      </c>
      <c r="O228" s="78"/>
      <c r="P228" s="78"/>
      <c r="Q228" s="78" t="s">
        <v>268</v>
      </c>
      <c r="R228" s="78"/>
      <c r="S228" s="96"/>
      <c r="T228" s="96"/>
      <c r="U228" s="78"/>
      <c r="V228" s="96"/>
      <c r="W228" s="96"/>
      <c r="X228" s="96"/>
      <c r="Y228" s="78"/>
      <c r="Z228" s="56">
        <f t="shared" si="36"/>
        <v>1</v>
      </c>
      <c r="AA228" s="94"/>
      <c r="AB228" s="94"/>
      <c r="AC228" s="56"/>
      <c r="AD228" s="56"/>
      <c r="AE228" s="56"/>
      <c r="AF228" s="56"/>
      <c r="AG228" s="56">
        <v>2</v>
      </c>
      <c r="AH228" s="56"/>
      <c r="AI228">
        <v>1</v>
      </c>
      <c r="AJ228">
        <v>1</v>
      </c>
      <c r="AK228">
        <v>4</v>
      </c>
      <c r="AL228">
        <v>5</v>
      </c>
      <c r="AM228">
        <f t="shared" si="41"/>
        <v>5</v>
      </c>
      <c r="AN228" s="57" cm="1">
        <f t="array" ref="AN228">IF(OR(AJ228="0",AM228="0"),"",INDEX('[3]Oil Matrix'!$D$6:$H$10,'Master All_TRR_TS'!AM228,'Master All_TRR_TS'!AJ228))</f>
        <v>3</v>
      </c>
      <c r="AO228">
        <f t="shared" si="44"/>
        <v>1</v>
      </c>
      <c r="AP228"/>
      <c r="AQ228" s="56"/>
      <c r="AR228" s="56">
        <f>MAX(Risk_Assessment6[[#This Row],[2) Oil Leak Condition]:[3b) Oil/water separator and shut off valve]])</f>
        <v>5</v>
      </c>
      <c r="AS228" s="44" t="s">
        <v>269</v>
      </c>
      <c r="AX228" s="82"/>
      <c r="AZ228" s="81"/>
      <c r="BE228" s="81"/>
      <c r="BF228" s="81" t="s">
        <v>270</v>
      </c>
      <c r="BM228" s="56" cm="1">
        <f t="array" ref="BM228">MAX(IF(ISBLANK(AS228:BL228),"",VLOOKUP(AS228:BL228,'[3]Impact Factor'!B:D,2,FALSE)))</f>
        <v>2</v>
      </c>
      <c r="BN228" s="56" cm="1">
        <f t="array" ref="BN228">MAX(IF(ISBLANK(AS228:BL228),"",VLOOKUP(AS228:BL228,'[3]Impact Factor'!B:D,3,FALSE)))</f>
        <v>2</v>
      </c>
      <c r="BO228" s="56"/>
      <c r="BP228" s="56"/>
      <c r="BQ228" s="56"/>
      <c r="BR228" s="56"/>
      <c r="BS228" s="80"/>
      <c r="BT228" s="56" cm="1">
        <f t="array" ref="BT228">IF(SUM(BM228:BS228)=0,"N/A",_xlfn.IFS(AND((SUM(BM228:BN228)&gt;0),(SUM(BO228:BS228)&gt;0)),ROUND((($BM$3*MAX(BM228:BN228))+($BO$3*MAX(BO228:BS228))),0),AND(OR(BM228:BN228=0,ISERROR(BM228:BN228)),(SUM(BO228:BS228)&gt;0)), MAX(BO228:BS228),AND((SUM(BO228:BS228)=0),(SUM(BM228:BN228)&gt;0)),MAX(BM228:BN228)))</f>
        <v>2</v>
      </c>
      <c r="BU228" s="56" t="str" cm="1">
        <f t="array" ref="BU228">IF(OR(AR228="N/A", BT228="N/A"), "", INDEX([3]Methodology!$D$3:$H$7,'Master All_TRR_TS'!AR8,'Master All_TRR_TS'!BT8))</f>
        <v>C</v>
      </c>
      <c r="BV228" s="56" t="s">
        <v>271</v>
      </c>
      <c r="BW228" s="56" t="str">
        <f t="shared" si="49"/>
        <v>No</v>
      </c>
      <c r="BX228" s="56"/>
      <c r="BY228" s="56"/>
      <c r="BZ228" s="56" t="e">
        <f>IF(COUNT(AR228,BT228)=2,(IF(AND(AR228&gt;=3,#REF!&gt;=3),"Y","")),"")</f>
        <v>#REF!</v>
      </c>
      <c r="CA228" s="56"/>
      <c r="CB228" s="56" t="str">
        <f>IF(Risk_Assessment6[[#This Row],[Stockpiles]]="Spoil / Waste", "Y", "")</f>
        <v/>
      </c>
      <c r="CC228" s="56" t="str">
        <f>IF(Risk_Assessment6[[#This Row],[Off-site Drainage Discharge (Y/N)]]="Yes", "Y", "")</f>
        <v/>
      </c>
      <c r="CD228" s="56"/>
      <c r="CE228" s="56"/>
      <c r="CF228" s="56"/>
      <c r="CG228" s="56"/>
      <c r="CH228" s="56"/>
      <c r="CI228" s="56"/>
      <c r="CJ228" s="56"/>
      <c r="CK228" s="56"/>
      <c r="CL228" s="56"/>
      <c r="CM228" s="56"/>
      <c r="CN228" s="105">
        <v>8</v>
      </c>
      <c r="CO228" s="105">
        <v>1</v>
      </c>
      <c r="CP228" s="105">
        <v>1</v>
      </c>
      <c r="CQ228" s="104">
        <v>1</v>
      </c>
      <c r="CR228" s="57">
        <f t="shared" si="43"/>
        <v>1</v>
      </c>
      <c r="CS228" s="56">
        <f t="shared" si="42"/>
        <v>1</v>
      </c>
      <c r="CT228" s="56">
        <v>5</v>
      </c>
      <c r="CU228" s="56">
        <v>5</v>
      </c>
      <c r="CV228" s="79">
        <f t="shared" si="47"/>
        <v>5</v>
      </c>
      <c r="CW228" s="56">
        <f t="shared" si="48"/>
        <v>5</v>
      </c>
      <c r="CX228" s="78" t="s">
        <v>601</v>
      </c>
      <c r="CY228" s="56" t="s">
        <v>268</v>
      </c>
      <c r="CZ228" s="78" t="s">
        <v>1857</v>
      </c>
      <c r="DA228" s="78" t="s">
        <v>1858</v>
      </c>
      <c r="DB228" s="78" t="s">
        <v>1859</v>
      </c>
      <c r="DC228" s="56" t="s">
        <v>351</v>
      </c>
      <c r="DD228" s="78" t="s">
        <v>291</v>
      </c>
      <c r="DE228" s="78" t="s">
        <v>270</v>
      </c>
      <c r="DF228" s="78" t="s">
        <v>270</v>
      </c>
      <c r="DG228" s="78" t="s">
        <v>276</v>
      </c>
      <c r="DH228" s="78" t="s">
        <v>276</v>
      </c>
      <c r="DI228" s="78" t="s">
        <v>270</v>
      </c>
      <c r="DJ228" s="78" t="s">
        <v>270</v>
      </c>
      <c r="DK228" s="78" t="s">
        <v>276</v>
      </c>
      <c r="DL228" s="78" t="s">
        <v>276</v>
      </c>
      <c r="DM228" s="78" t="s">
        <v>270</v>
      </c>
      <c r="DN228" s="78" t="s">
        <v>270</v>
      </c>
      <c r="DO228" s="78" t="s">
        <v>270</v>
      </c>
      <c r="DP228" s="78" t="s">
        <v>270</v>
      </c>
      <c r="DQ228" s="78">
        <v>0</v>
      </c>
      <c r="DR228" s="56" t="s">
        <v>1860</v>
      </c>
      <c r="DS228" s="56" t="s">
        <v>1861</v>
      </c>
      <c r="DT228" s="56">
        <v>0</v>
      </c>
      <c r="DU228" s="44" t="s">
        <v>989</v>
      </c>
      <c r="DV228" s="44" t="s">
        <v>294</v>
      </c>
      <c r="DW228" s="44" t="s">
        <v>278</v>
      </c>
      <c r="DX228" s="77" t="s">
        <v>278</v>
      </c>
      <c r="DZ228" s="86"/>
      <c r="EA228" s="74"/>
      <c r="EB228" s="85"/>
      <c r="EC228" s="72"/>
      <c r="ED228" s="317"/>
      <c r="EE228" s="71"/>
      <c r="EF228" s="70"/>
      <c r="EG228" s="70"/>
      <c r="EH228" s="70"/>
      <c r="EI228" s="70"/>
      <c r="EJ228" s="70"/>
      <c r="EK228" s="70"/>
      <c r="EL228" s="70"/>
      <c r="EM228" s="70"/>
      <c r="EN228" s="69"/>
      <c r="EO228" s="69"/>
      <c r="EP228" s="69"/>
      <c r="EQ228" s="69"/>
      <c r="ER228" s="69"/>
      <c r="ES228" s="69"/>
      <c r="ET228" s="69"/>
      <c r="EU228" s="69"/>
      <c r="EV228" s="307" t="s">
        <v>1</v>
      </c>
      <c r="EW228" s="68"/>
    </row>
    <row r="229" spans="1:153" s="44" customFormat="1" x14ac:dyDescent="0.35">
      <c r="A229" s="44" t="s">
        <v>337</v>
      </c>
      <c r="B229" s="42" t="s">
        <v>1862</v>
      </c>
      <c r="C229" s="42" t="s">
        <v>1863</v>
      </c>
      <c r="D229" s="42"/>
      <c r="E229" s="44" t="s">
        <v>1864</v>
      </c>
      <c r="F229" s="44" t="s">
        <v>1865</v>
      </c>
      <c r="G229" s="44">
        <v>-36.380015999999998</v>
      </c>
      <c r="H229" s="44">
        <v>146.24465900000001</v>
      </c>
      <c r="I229" s="44" t="s">
        <v>278</v>
      </c>
      <c r="J229" s="44" t="s">
        <v>278</v>
      </c>
      <c r="K229" s="44" t="s">
        <v>1866</v>
      </c>
      <c r="L229" s="44" t="s">
        <v>265</v>
      </c>
      <c r="M229" s="44" t="s">
        <v>284</v>
      </c>
      <c r="N229" s="78" t="s">
        <v>285</v>
      </c>
      <c r="O229" s="78">
        <v>44025</v>
      </c>
      <c r="P229" s="78" t="s">
        <v>415</v>
      </c>
      <c r="Q229" s="78" t="s">
        <v>270</v>
      </c>
      <c r="R229" s="78"/>
      <c r="S229" s="96"/>
      <c r="T229" s="96"/>
      <c r="U229" s="78"/>
      <c r="V229" s="96"/>
      <c r="W229" s="96"/>
      <c r="X229" s="96"/>
      <c r="Y229" s="78"/>
      <c r="Z229" s="56">
        <f t="shared" si="36"/>
        <v>2</v>
      </c>
      <c r="AA229" s="94"/>
      <c r="AB229" s="94"/>
      <c r="AC229" s="56"/>
      <c r="AD229" s="56"/>
      <c r="AE229" s="56"/>
      <c r="AF229" s="56"/>
      <c r="AG229" s="56">
        <v>2</v>
      </c>
      <c r="AH229" s="56"/>
      <c r="AI229">
        <v>5</v>
      </c>
      <c r="AJ229">
        <v>2</v>
      </c>
      <c r="AK229">
        <v>4</v>
      </c>
      <c r="AL229">
        <v>5</v>
      </c>
      <c r="AM229">
        <f t="shared" si="41"/>
        <v>5</v>
      </c>
      <c r="AN229" s="57" cm="1">
        <f t="array" ref="AN229">IF(OR(AJ229="0",AM229="0"),"",INDEX('[3]Oil Matrix'!$D$6:$H$10,'Master All_TRR_TS'!AM229,'Master All_TRR_TS'!AJ229))</f>
        <v>3</v>
      </c>
      <c r="AO229">
        <f t="shared" si="44"/>
        <v>2</v>
      </c>
      <c r="AP229"/>
      <c r="AQ229" s="56" t="s">
        <v>342</v>
      </c>
      <c r="AR229" s="56">
        <f>MAX(Risk_Assessment6[[#This Row],[2) Oil Leak Condition]:[3b) Oil/water separator and shut off valve]])</f>
        <v>5</v>
      </c>
      <c r="AS229" s="44" t="s">
        <v>269</v>
      </c>
      <c r="AT229" s="44" t="s">
        <v>269</v>
      </c>
      <c r="AU229" s="44" t="s">
        <v>270</v>
      </c>
      <c r="AV229" s="44" t="s">
        <v>269</v>
      </c>
      <c r="AW229" s="44" t="s">
        <v>269</v>
      </c>
      <c r="AX229" s="82" t="s">
        <v>269</v>
      </c>
      <c r="AY229" s="82" t="s">
        <v>269</v>
      </c>
      <c r="AZ229" s="81" t="s">
        <v>269</v>
      </c>
      <c r="BE229" s="81"/>
      <c r="BF229" s="81" t="s">
        <v>276</v>
      </c>
      <c r="BM229" s="56" cm="1">
        <f t="array" ref="BM229">MAX(IF(ISBLANK(AS229:BL229),"",VLOOKUP(AS229:BL229,'[3]Impact Factor'!B:D,2,FALSE)))</f>
        <v>2</v>
      </c>
      <c r="BN229" s="56" cm="1">
        <f t="array" ref="BN229">MAX(IF(ISBLANK(AS229:BL229),"",VLOOKUP(AS229:BL229,'[3]Impact Factor'!B:D,3,FALSE)))</f>
        <v>2</v>
      </c>
      <c r="BO229" s="56">
        <v>5</v>
      </c>
      <c r="BP229" s="56"/>
      <c r="BQ229" s="56"/>
      <c r="BR229" s="56"/>
      <c r="BS229" s="80">
        <v>1</v>
      </c>
      <c r="BT229" s="56" cm="1">
        <f t="array" ref="BT229">IF(SUM(BM229:BS229)=0,"N/A",_xlfn.IFS(AND((SUM(BM229:BN229)&gt;0),(SUM(BO229:BS229)&gt;0)),ROUND((($BM$3*MAX(BM229:BN229))+($BO$3*MAX(BO229:BS229))),0),AND(OR(BM229:BN229=0,ISERROR(BM229:BN229)),(SUM(BO229:BS229)&gt;0)), MAX(BO229:BS229),AND((SUM(BO229:BS229)=0),(SUM(BM229:BN229)&gt;0)),MAX(BM229:BN229)))</f>
        <v>3</v>
      </c>
      <c r="BU229" s="56" t="str" cm="1">
        <f t="array" ref="BU229">IF(OR(AR229="N/A", BT229="N/A"), "", INDEX([3]Methodology!$D$3:$H$7,'Master All_TRR_TS'!AR237,'Master All_TRR_TS'!BT237))</f>
        <v>A</v>
      </c>
      <c r="BV229" s="56" t="s">
        <v>271</v>
      </c>
      <c r="BW229" s="56" t="str">
        <f t="shared" si="49"/>
        <v>Yes</v>
      </c>
      <c r="BX229" s="56"/>
      <c r="BY229" s="56"/>
      <c r="BZ229" s="56" t="e">
        <f>IF(COUNT(AR229,BT229)=2,(IF(AND(AR229&gt;=3,#REF!&gt;=3),"Y","")),"")</f>
        <v>#REF!</v>
      </c>
      <c r="CA229" s="56"/>
      <c r="CB229" s="56" t="str">
        <f>IF(Risk_Assessment6[[#This Row],[Stockpiles]]="Spoil / Waste", "Y", "")</f>
        <v/>
      </c>
      <c r="CC229" s="56" t="str">
        <f>IF(Risk_Assessment6[[#This Row],[Off-site Drainage Discharge (Y/N)]]="Yes", "Y", "")</f>
        <v/>
      </c>
      <c r="CD229" s="56"/>
      <c r="CE229" s="56"/>
      <c r="CF229" s="56"/>
      <c r="CG229" s="56"/>
      <c r="CH229" s="56"/>
      <c r="CI229" s="56"/>
      <c r="CJ229" s="56"/>
      <c r="CK229" s="56"/>
      <c r="CL229" s="56"/>
      <c r="CM229" s="56"/>
      <c r="CN229" s="105">
        <v>9</v>
      </c>
      <c r="CO229" s="105">
        <v>2</v>
      </c>
      <c r="CP229" s="105">
        <v>1</v>
      </c>
      <c r="CQ229" s="104">
        <v>2</v>
      </c>
      <c r="CR229" s="57">
        <f t="shared" si="43"/>
        <v>2</v>
      </c>
      <c r="CS229" s="56">
        <f t="shared" si="42"/>
        <v>2</v>
      </c>
      <c r="CT229" s="56">
        <v>4</v>
      </c>
      <c r="CU229" s="56">
        <v>2</v>
      </c>
      <c r="CV229" s="79">
        <f t="shared" si="47"/>
        <v>3</v>
      </c>
      <c r="CW229" s="56">
        <f t="shared" si="48"/>
        <v>3</v>
      </c>
      <c r="CX229" s="87" t="s">
        <v>1311</v>
      </c>
      <c r="CY229" s="56" t="s">
        <v>268</v>
      </c>
      <c r="CZ229" s="78" t="s">
        <v>1867</v>
      </c>
      <c r="DA229" s="78" t="s">
        <v>1868</v>
      </c>
      <c r="DB229" s="78" t="s">
        <v>1869</v>
      </c>
      <c r="DC229" s="56">
        <v>0</v>
      </c>
      <c r="DD229" s="78" t="s">
        <v>291</v>
      </c>
      <c r="DE229" s="78" t="s">
        <v>1218</v>
      </c>
      <c r="DF229" s="78" t="s">
        <v>1218</v>
      </c>
      <c r="DG229" s="78" t="s">
        <v>276</v>
      </c>
      <c r="DH229" s="78" t="s">
        <v>276</v>
      </c>
      <c r="DI229" s="78" t="s">
        <v>276</v>
      </c>
      <c r="DJ229" s="78" t="s">
        <v>1218</v>
      </c>
      <c r="DK229" s="78" t="s">
        <v>276</v>
      </c>
      <c r="DL229" s="78" t="s">
        <v>276</v>
      </c>
      <c r="DM229" s="78" t="s">
        <v>1218</v>
      </c>
      <c r="DN229" s="78" t="s">
        <v>1218</v>
      </c>
      <c r="DO229" s="78" t="s">
        <v>270</v>
      </c>
      <c r="DP229" s="78" t="s">
        <v>1218</v>
      </c>
      <c r="DQ229" s="78">
        <v>0</v>
      </c>
      <c r="DR229" s="56" t="s">
        <v>1761</v>
      </c>
      <c r="DS229" s="56" t="s">
        <v>1761</v>
      </c>
      <c r="DT229" s="56">
        <v>0</v>
      </c>
      <c r="DU229" s="44" t="s">
        <v>989</v>
      </c>
      <c r="DV229" s="44" t="s">
        <v>294</v>
      </c>
      <c r="DW229" s="44" t="s">
        <v>602</v>
      </c>
      <c r="DX229" s="77" t="s">
        <v>271</v>
      </c>
      <c r="DZ229" s="86"/>
      <c r="EA229" s="74"/>
      <c r="EB229" s="85"/>
      <c r="EC229" s="72"/>
      <c r="ED229" s="317"/>
      <c r="EE229" s="71"/>
      <c r="EF229" s="70"/>
      <c r="EG229" s="70"/>
      <c r="EH229" s="70"/>
      <c r="EI229" s="70"/>
      <c r="EJ229" s="70"/>
      <c r="EK229" s="70"/>
      <c r="EL229" s="70"/>
      <c r="EM229" s="70"/>
      <c r="EN229" s="69"/>
      <c r="EO229" s="69"/>
      <c r="EP229" s="69"/>
      <c r="EQ229" s="69"/>
      <c r="ER229" s="69"/>
      <c r="ES229" s="69"/>
      <c r="ET229" s="69"/>
      <c r="EU229" s="69"/>
      <c r="EV229" s="307" t="s">
        <v>1</v>
      </c>
      <c r="EW229" s="68"/>
    </row>
    <row r="230" spans="1:153" s="44" customFormat="1" ht="43.5" x14ac:dyDescent="0.35">
      <c r="A230" s="44" t="s">
        <v>291</v>
      </c>
      <c r="B230" s="42" t="s">
        <v>1870</v>
      </c>
      <c r="C230" s="44" t="s">
        <v>1871</v>
      </c>
      <c r="D230" s="44" t="s">
        <v>277</v>
      </c>
      <c r="E230" s="44" t="s">
        <v>1872</v>
      </c>
      <c r="F230" s="44" t="s">
        <v>1873</v>
      </c>
      <c r="G230" s="44">
        <v>-38.179169000000002</v>
      </c>
      <c r="H230" s="44">
        <v>142.18096600000001</v>
      </c>
      <c r="I230" s="44" t="s">
        <v>278</v>
      </c>
      <c r="J230" s="44" t="s">
        <v>278</v>
      </c>
      <c r="K230" s="44" t="s">
        <v>264</v>
      </c>
      <c r="L230" s="44" t="s">
        <v>265</v>
      </c>
      <c r="M230" s="44" t="s">
        <v>862</v>
      </c>
      <c r="N230" s="78" t="s">
        <v>702</v>
      </c>
      <c r="O230" s="78"/>
      <c r="P230" s="78"/>
      <c r="Q230" s="78" t="s">
        <v>268</v>
      </c>
      <c r="R230" s="78"/>
      <c r="S230" s="96"/>
      <c r="T230" s="96"/>
      <c r="U230" s="78"/>
      <c r="V230" s="96"/>
      <c r="W230" s="96"/>
      <c r="X230" s="96"/>
      <c r="Y230" s="78"/>
      <c r="Z230" s="56">
        <f t="shared" si="36"/>
        <v>1</v>
      </c>
      <c r="AA230" s="94"/>
      <c r="AB230" s="94"/>
      <c r="AC230" s="56"/>
      <c r="AD230" s="56"/>
      <c r="AE230" s="56"/>
      <c r="AF230" s="56"/>
      <c r="AG230" s="56">
        <v>3</v>
      </c>
      <c r="AH230" s="89" t="s">
        <v>702</v>
      </c>
      <c r="AI230">
        <v>10</v>
      </c>
      <c r="AJ230">
        <v>2</v>
      </c>
      <c r="AK230">
        <v>1</v>
      </c>
      <c r="AL230">
        <v>1</v>
      </c>
      <c r="AM230">
        <f t="shared" si="41"/>
        <v>1</v>
      </c>
      <c r="AN230" s="57" cm="1">
        <f t="array" ref="AN230">IF(OR(AJ230="0",AM230="0"),"",INDEX('[3]Oil Matrix'!$D$6:$H$10,'Master All_TRR_TS'!AM230,'Master All_TRR_TS'!AJ230))</f>
        <v>1</v>
      </c>
      <c r="AO230">
        <f t="shared" si="44"/>
        <v>1</v>
      </c>
      <c r="AP230"/>
      <c r="AQ230" s="93" t="s">
        <v>702</v>
      </c>
      <c r="AR230" s="56">
        <f>MAX(Risk_Assessment6[[#This Row],[2) Oil Leak Condition]:[3b) Oil/water separator and shut off valve]])</f>
        <v>2</v>
      </c>
      <c r="AS230" s="44" t="s">
        <v>269</v>
      </c>
      <c r="AT230" s="44" t="s">
        <v>336</v>
      </c>
      <c r="AX230" s="82"/>
      <c r="AZ230" s="81"/>
      <c r="BE230" s="81"/>
      <c r="BF230" s="81" t="s">
        <v>270</v>
      </c>
      <c r="BM230" s="56" cm="1">
        <f t="array" ref="BM230">MAX(IF(ISBLANK(AS230:BL230),"",VLOOKUP(AS230:BL230,'[3]Impact Factor'!B:D,2,FALSE)))</f>
        <v>3</v>
      </c>
      <c r="BN230" s="56" cm="1">
        <f t="array" ref="BN230">MAX(IF(ISBLANK(AS230:BL230),"",VLOOKUP(AS230:BL230,'[3]Impact Factor'!B:D,3,FALSE)))</f>
        <v>2</v>
      </c>
      <c r="BO230" s="56"/>
      <c r="BP230" s="56"/>
      <c r="BQ230" s="56"/>
      <c r="BR230" s="56"/>
      <c r="BS230" s="56"/>
      <c r="BT230" s="56" cm="1">
        <f t="array" ref="BT230">IF(SUM(BM230:BS230)=0,"N/A",_xlfn.IFS(AND((SUM(BM230:BN230)&gt;0),(SUM(BO230:BS230)&gt;0)),ROUND((($BM$3*MAX(BM230:BN230))+($BO$3*MAX(BO230:BS230))),0),AND(OR(BM230:BN230=0,ISERROR(BM230:BN230)),(SUM(BO230:BS230)&gt;0)), MAX(BO230:BS230),AND((SUM(BO230:BS230)=0),(SUM(BM230:BN230)&gt;0)),MAX(BM230:BN230)))</f>
        <v>3</v>
      </c>
      <c r="BU230" s="56" t="str" cm="1">
        <f t="array" ref="BU230">IF(OR(AR230="N/A", BT230="N/A"), "", INDEX([3]Methodology!$D$3:$H$7,'Master All_TRR_TS'!AR227,'Master All_TRR_TS'!BT227))</f>
        <v>A</v>
      </c>
      <c r="BV230" s="56" t="s">
        <v>271</v>
      </c>
      <c r="BW230" s="56" t="str">
        <f t="shared" si="49"/>
        <v>No</v>
      </c>
      <c r="BX230" s="56"/>
      <c r="BY230" s="56"/>
      <c r="BZ230" s="56" t="e">
        <f>IF(COUNT(AR230,BT230)=2,(IF(AND(AR230&gt;=3,#REF!&gt;=3),"Y","")),"")</f>
        <v>#REF!</v>
      </c>
      <c r="CA230" s="56"/>
      <c r="CB230" s="56" t="str">
        <f>IF(Risk_Assessment6[[#This Row],[Stockpiles]]="Spoil / Waste", "Y", "")</f>
        <v/>
      </c>
      <c r="CC230" s="56" t="str">
        <f>IF(Risk_Assessment6[[#This Row],[Off-site Drainage Discharge (Y/N)]]="Yes", "Y", "")</f>
        <v/>
      </c>
      <c r="CD230" s="56"/>
      <c r="CE230" s="56"/>
      <c r="CF230" s="56"/>
      <c r="CG230" s="56"/>
      <c r="CH230" s="56"/>
      <c r="CI230" s="56"/>
      <c r="CJ230" s="56"/>
      <c r="CK230" s="56"/>
      <c r="CL230" s="56"/>
      <c r="CM230" s="56"/>
      <c r="CN230" s="105" t="s">
        <v>1874</v>
      </c>
      <c r="CO230" s="58">
        <v>1</v>
      </c>
      <c r="CP230" s="58">
        <v>1</v>
      </c>
      <c r="CQ230" s="58">
        <v>1</v>
      </c>
      <c r="CR230" s="57">
        <f t="shared" si="43"/>
        <v>1</v>
      </c>
      <c r="CS230" s="56">
        <f t="shared" si="42"/>
        <v>1</v>
      </c>
      <c r="CT230" s="56">
        <v>1</v>
      </c>
      <c r="CU230" s="56">
        <v>1</v>
      </c>
      <c r="CV230" s="79">
        <f t="shared" si="47"/>
        <v>1</v>
      </c>
      <c r="CW230" s="56">
        <f t="shared" si="48"/>
        <v>1</v>
      </c>
      <c r="CX230" s="87" t="s">
        <v>272</v>
      </c>
      <c r="CY230" s="56">
        <v>0</v>
      </c>
      <c r="CZ230" s="78"/>
      <c r="DA230" s="78">
        <v>2018</v>
      </c>
      <c r="DB230" s="78" t="s">
        <v>274</v>
      </c>
      <c r="DC230" s="56">
        <v>0</v>
      </c>
      <c r="DD230" s="78" t="s">
        <v>291</v>
      </c>
      <c r="DE230" s="78" t="s">
        <v>270</v>
      </c>
      <c r="DF230" s="78" t="s">
        <v>276</v>
      </c>
      <c r="DG230" s="78" t="s">
        <v>276</v>
      </c>
      <c r="DH230" s="78" t="s">
        <v>276</v>
      </c>
      <c r="DI230" s="78" t="s">
        <v>276</v>
      </c>
      <c r="DJ230" s="78" t="s">
        <v>276</v>
      </c>
      <c r="DK230" s="78" t="s">
        <v>276</v>
      </c>
      <c r="DL230" s="78" t="s">
        <v>276</v>
      </c>
      <c r="DM230" s="78" t="s">
        <v>276</v>
      </c>
      <c r="DN230" s="78" t="s">
        <v>276</v>
      </c>
      <c r="DO230" s="78" t="s">
        <v>270</v>
      </c>
      <c r="DP230" s="78" t="s">
        <v>276</v>
      </c>
      <c r="DQ230" s="78">
        <v>0</v>
      </c>
      <c r="DR230" s="56"/>
      <c r="DS230" s="56"/>
      <c r="DT230" s="56"/>
      <c r="DU230" s="44" t="s">
        <v>989</v>
      </c>
      <c r="DV230" s="44" t="s">
        <v>277</v>
      </c>
      <c r="DW230" s="44" t="s">
        <v>278</v>
      </c>
      <c r="DX230" s="77" t="s">
        <v>278</v>
      </c>
      <c r="DY230" s="76" t="s">
        <v>268</v>
      </c>
      <c r="DZ230" s="75" t="s">
        <v>566</v>
      </c>
      <c r="EA230" s="74" t="s">
        <v>567</v>
      </c>
      <c r="EB230" s="73" t="s">
        <v>1875</v>
      </c>
      <c r="EC230" s="109" t="s">
        <v>1876</v>
      </c>
      <c r="ED230" s="321" t="s">
        <v>1877</v>
      </c>
      <c r="EE230" s="71"/>
      <c r="EF230" s="70"/>
      <c r="EG230" s="70"/>
      <c r="EH230" s="70"/>
      <c r="EI230" s="70"/>
      <c r="EJ230" s="70"/>
      <c r="EK230" s="70"/>
      <c r="EL230" s="70"/>
      <c r="EM230" s="70"/>
      <c r="EN230" s="69"/>
      <c r="EO230" s="69"/>
      <c r="EP230" s="69"/>
      <c r="EQ230" s="69"/>
      <c r="ER230" s="69"/>
      <c r="ES230" s="69"/>
      <c r="ET230" s="69"/>
      <c r="EU230" s="69"/>
      <c r="EV230" s="307" t="s">
        <v>1</v>
      </c>
      <c r="EW230" s="68"/>
    </row>
    <row r="231" spans="1:153" s="44" customFormat="1" x14ac:dyDescent="0.35">
      <c r="A231" s="44" t="s">
        <v>337</v>
      </c>
      <c r="B231" s="42" t="s">
        <v>1878</v>
      </c>
      <c r="C231" s="42" t="s">
        <v>1879</v>
      </c>
      <c r="D231" s="42"/>
      <c r="E231" s="44" t="s">
        <v>1880</v>
      </c>
      <c r="F231" s="44" t="s">
        <v>1881</v>
      </c>
      <c r="G231" s="44">
        <v>-36.415095000000001</v>
      </c>
      <c r="H231" s="44">
        <v>145.21331599999999</v>
      </c>
      <c r="I231" s="44" t="s">
        <v>278</v>
      </c>
      <c r="J231" s="44" t="s">
        <v>278</v>
      </c>
      <c r="K231" s="44" t="s">
        <v>264</v>
      </c>
      <c r="L231" s="44" t="s">
        <v>265</v>
      </c>
      <c r="M231" s="44" t="s">
        <v>284</v>
      </c>
      <c r="N231" s="78" t="s">
        <v>285</v>
      </c>
      <c r="O231" s="78">
        <v>44025</v>
      </c>
      <c r="P231" s="78" t="s">
        <v>415</v>
      </c>
      <c r="Q231" s="78" t="s">
        <v>270</v>
      </c>
      <c r="R231" s="78"/>
      <c r="S231" s="96"/>
      <c r="T231" s="96"/>
      <c r="U231" s="78"/>
      <c r="V231" s="96"/>
      <c r="W231" s="96"/>
      <c r="X231" s="96"/>
      <c r="Y231" s="78"/>
      <c r="Z231" s="56">
        <f t="shared" si="36"/>
        <v>2</v>
      </c>
      <c r="AA231" s="94"/>
      <c r="AB231" s="94"/>
      <c r="AC231" s="56"/>
      <c r="AD231" s="56"/>
      <c r="AE231" s="56"/>
      <c r="AF231" s="56"/>
      <c r="AG231" s="56">
        <v>2</v>
      </c>
      <c r="AH231" s="56"/>
      <c r="AI231">
        <v>1</v>
      </c>
      <c r="AJ231">
        <v>1</v>
      </c>
      <c r="AK231">
        <v>4</v>
      </c>
      <c r="AL231">
        <v>5</v>
      </c>
      <c r="AM231">
        <f t="shared" si="41"/>
        <v>5</v>
      </c>
      <c r="AN231" s="57" cm="1">
        <f t="array" ref="AN231">IF(OR(AJ231="0",AM231="0"),"",INDEX('[3]Oil Matrix'!$D$6:$H$10,'Master All_TRR_TS'!AM231,'Master All_TRR_TS'!AJ231))</f>
        <v>3</v>
      </c>
      <c r="AO231">
        <f t="shared" si="44"/>
        <v>1</v>
      </c>
      <c r="AP231"/>
      <c r="AQ231" s="56" t="s">
        <v>342</v>
      </c>
      <c r="AR231" s="56">
        <f>MAX(Risk_Assessment6[[#This Row],[2) Oil Leak Condition]:[3b) Oil/water separator and shut off valve]])</f>
        <v>5</v>
      </c>
      <c r="AS231" s="44" t="s">
        <v>269</v>
      </c>
      <c r="AT231" s="44" t="s">
        <v>269</v>
      </c>
      <c r="AU231" s="44" t="s">
        <v>270</v>
      </c>
      <c r="AV231" s="44" t="s">
        <v>269</v>
      </c>
      <c r="AW231" s="44" t="s">
        <v>269</v>
      </c>
      <c r="AX231" s="82" t="s">
        <v>269</v>
      </c>
      <c r="AY231" s="82" t="s">
        <v>269</v>
      </c>
      <c r="AZ231" s="81" t="s">
        <v>269</v>
      </c>
      <c r="BE231" s="81"/>
      <c r="BF231" s="81" t="s">
        <v>276</v>
      </c>
      <c r="BM231" s="56" cm="1">
        <f t="array" ref="BM231">MAX(IF(ISBLANK(AS231:BL231),"",VLOOKUP(AS231:BL231,'[3]Impact Factor'!B:D,2,FALSE)))</f>
        <v>2</v>
      </c>
      <c r="BN231" s="56" cm="1">
        <f t="array" ref="BN231">MAX(IF(ISBLANK(AS231:BL231),"",VLOOKUP(AS231:BL231,'[3]Impact Factor'!B:D,3,FALSE)))</f>
        <v>2</v>
      </c>
      <c r="BO231" s="56">
        <v>1</v>
      </c>
      <c r="BP231" s="56"/>
      <c r="BQ231" s="56"/>
      <c r="BR231" s="56"/>
      <c r="BS231" s="80">
        <v>1</v>
      </c>
      <c r="BT231" s="56" cm="1">
        <f t="array" ref="BT231">IF(SUM(BM231:BS231)=0,"N/A",_xlfn.IFS(AND((SUM(BM231:BN231)&gt;0),(SUM(BO231:BS231)&gt;0)),ROUND((($BM$3*MAX(BM231:BN231))+($BO$3*MAX(BO231:BS231))),0),AND(OR(BM231:BN231=0,ISERROR(BM231:BN231)),(SUM(BO231:BS231)&gt;0)), MAX(BO231:BS231),AND((SUM(BO231:BS231)=0),(SUM(BM231:BN231)&gt;0)),MAX(BM231:BN231)))</f>
        <v>2</v>
      </c>
      <c r="BU231" s="56" t="str" cm="1">
        <f t="array" ref="BU231">IF(OR(AR231="N/A", BT231="N/A"), "", INDEX([3]Methodology!$D$3:$H$7,'Master All_TRR_TS'!AR58,'Master All_TRR_TS'!BT58))</f>
        <v>E</v>
      </c>
      <c r="BV231" s="56" t="s">
        <v>352</v>
      </c>
      <c r="BW231" s="56" t="str">
        <f t="shared" si="49"/>
        <v>No</v>
      </c>
      <c r="BX231" s="56"/>
      <c r="BY231" s="56"/>
      <c r="BZ231" s="56" t="e">
        <f>IF(COUNT(AR231,BT231)=2,(IF(AND(AR231&gt;=3,#REF!&gt;=3),"Y","")),"")</f>
        <v>#REF!</v>
      </c>
      <c r="CA231" s="56"/>
      <c r="CB231" s="56" t="str">
        <f>IF(Risk_Assessment6[[#This Row],[Stockpiles]]="Spoil / Waste", "Y", "")</f>
        <v/>
      </c>
      <c r="CC231" s="56" t="str">
        <f>IF(Risk_Assessment6[[#This Row],[Off-site Drainage Discharge (Y/N)]]="Yes", "Y", "")</f>
        <v/>
      </c>
      <c r="CD231" s="56"/>
      <c r="CE231" s="56"/>
      <c r="CF231" s="56"/>
      <c r="CG231" s="56"/>
      <c r="CH231" s="56"/>
      <c r="CI231" s="56"/>
      <c r="CJ231" s="56"/>
      <c r="CK231" s="56"/>
      <c r="CL231" s="56"/>
      <c r="CM231" s="56"/>
      <c r="CN231" s="105">
        <v>7</v>
      </c>
      <c r="CO231" s="105">
        <v>1</v>
      </c>
      <c r="CP231" s="105">
        <v>1</v>
      </c>
      <c r="CQ231" s="104">
        <v>1</v>
      </c>
      <c r="CR231" s="57">
        <f t="shared" si="43"/>
        <v>1</v>
      </c>
      <c r="CS231" s="56">
        <f t="shared" si="42"/>
        <v>1</v>
      </c>
      <c r="CT231" s="56">
        <v>3</v>
      </c>
      <c r="CU231" s="56">
        <v>4</v>
      </c>
      <c r="CV231" s="79">
        <f t="shared" si="47"/>
        <v>3.5</v>
      </c>
      <c r="CW231" s="56">
        <f t="shared" si="48"/>
        <v>4</v>
      </c>
      <c r="CX231" s="78" t="s">
        <v>631</v>
      </c>
      <c r="CY231" s="56" t="s">
        <v>268</v>
      </c>
      <c r="CZ231" s="78"/>
      <c r="DA231" s="78" t="s">
        <v>1882</v>
      </c>
      <c r="DB231" s="78" t="s">
        <v>274</v>
      </c>
      <c r="DC231" s="56">
        <v>0</v>
      </c>
      <c r="DD231" s="78" t="s">
        <v>291</v>
      </c>
      <c r="DE231" s="78" t="s">
        <v>270</v>
      </c>
      <c r="DF231" s="78" t="s">
        <v>270</v>
      </c>
      <c r="DG231" s="78" t="s">
        <v>276</v>
      </c>
      <c r="DH231" s="78" t="s">
        <v>276</v>
      </c>
      <c r="DI231" s="78" t="s">
        <v>276</v>
      </c>
      <c r="DJ231" s="78" t="s">
        <v>276</v>
      </c>
      <c r="DK231" s="78" t="s">
        <v>276</v>
      </c>
      <c r="DL231" s="78" t="s">
        <v>270</v>
      </c>
      <c r="DM231" s="78" t="s">
        <v>276</v>
      </c>
      <c r="DN231" s="78" t="s">
        <v>276</v>
      </c>
      <c r="DO231" s="78" t="s">
        <v>270</v>
      </c>
      <c r="DP231" s="78" t="s">
        <v>276</v>
      </c>
      <c r="DQ231" s="78">
        <v>0</v>
      </c>
      <c r="DR231" s="56"/>
      <c r="DS231" s="56"/>
      <c r="DT231" s="56"/>
      <c r="DU231" s="44" t="s">
        <v>989</v>
      </c>
      <c r="DV231" s="44" t="s">
        <v>424</v>
      </c>
      <c r="DW231" s="44" t="s">
        <v>607</v>
      </c>
      <c r="DX231" s="77" t="s">
        <v>404</v>
      </c>
      <c r="DZ231" s="86"/>
      <c r="EA231" s="74"/>
      <c r="EB231" s="85"/>
      <c r="EC231" s="72"/>
      <c r="ED231" s="317"/>
      <c r="EE231" s="71"/>
      <c r="EF231" s="70"/>
      <c r="EG231" s="70"/>
      <c r="EH231" s="70"/>
      <c r="EI231" s="70"/>
      <c r="EJ231" s="70"/>
      <c r="EK231" s="70"/>
      <c r="EL231" s="70"/>
      <c r="EM231" s="70"/>
      <c r="EN231" s="69"/>
      <c r="EO231" s="69"/>
      <c r="EP231" s="69"/>
      <c r="EQ231" s="69"/>
      <c r="ER231" s="69"/>
      <c r="ES231" s="69"/>
      <c r="ET231" s="69"/>
      <c r="EU231" s="69"/>
      <c r="EV231" s="307" t="s">
        <v>1</v>
      </c>
      <c r="EW231" s="68"/>
    </row>
    <row r="232" spans="1:153" s="44" customFormat="1" x14ac:dyDescent="0.35">
      <c r="B232" s="44" t="s">
        <v>1883</v>
      </c>
      <c r="C232" s="44" t="s">
        <v>1883</v>
      </c>
      <c r="D232" s="44" t="s">
        <v>1883</v>
      </c>
      <c r="E232" s="44" t="s">
        <v>1884</v>
      </c>
      <c r="N232" s="78"/>
      <c r="O232" s="78"/>
      <c r="P232" s="78"/>
      <c r="Q232" s="78"/>
      <c r="R232" s="78"/>
      <c r="S232" s="96"/>
      <c r="T232" s="96"/>
      <c r="U232" s="78"/>
      <c r="V232" s="96"/>
      <c r="W232" s="96"/>
      <c r="X232" s="96"/>
      <c r="Y232" s="78"/>
      <c r="Z232" s="56">
        <f t="shared" ref="Z232:Z272" si="50">IF(OR(U232&lt;&gt;"",T232&lt;&gt;""),5,IF(S232&lt;&gt;"",4,IF(R232&lt;&gt;"",3,IF(Q232="Yes",2,1))))</f>
        <v>1</v>
      </c>
      <c r="AA232" s="94"/>
      <c r="AB232" s="94"/>
      <c r="AC232" s="56"/>
      <c r="AD232" s="56"/>
      <c r="AE232" s="56"/>
      <c r="AF232" s="56"/>
      <c r="AG232" s="56"/>
      <c r="AH232" s="56"/>
      <c r="AI232">
        <v>0</v>
      </c>
      <c r="AJ232">
        <v>0</v>
      </c>
      <c r="AK232">
        <v>0</v>
      </c>
      <c r="AL232">
        <v>0</v>
      </c>
      <c r="AM232">
        <f t="shared" si="41"/>
        <v>0</v>
      </c>
      <c r="AN232" s="57">
        <v>0</v>
      </c>
      <c r="AO232"/>
      <c r="AP232"/>
      <c r="AQ232" s="56"/>
      <c r="AR232" s="56">
        <f>MAX(Risk_Assessment6[[#This Row],[2) Oil Leak Condition]:[3b) Oil/water separator and shut off valve]])</f>
        <v>0</v>
      </c>
      <c r="AX232" s="82"/>
      <c r="AZ232" s="81"/>
      <c r="BE232" s="81"/>
      <c r="BF232" s="81"/>
      <c r="BM232" s="56" cm="1">
        <f t="array" ref="BM232">MAX(IF(ISBLANK(AS232:BL232),"",VLOOKUP(AS232:BL232,'[3]Impact Factor'!B:D,2,FALSE)))</f>
        <v>0</v>
      </c>
      <c r="BN232" s="56" cm="1">
        <f t="array" ref="BN232">MAX(IF(ISBLANK(AS232:BL232),"",VLOOKUP(AS232:BL232,'[3]Impact Factor'!B:D,3,FALSE)))</f>
        <v>0</v>
      </c>
      <c r="BO232" s="56"/>
      <c r="BP232" s="56"/>
      <c r="BQ232" s="56"/>
      <c r="BR232" s="56"/>
      <c r="BS232" s="56"/>
      <c r="BT232" s="56" t="str" cm="1">
        <f t="array" ref="BT232">IF(SUM(BM232:BS232)=0,"N/A",_xlfn.IFS(AND((SUM(BM232:BN232)&gt;0),(SUM(BO232:BS232)&gt;0)),ROUND((($BM$3*MAX(BM232:BN232))+($BO$3*MAX(BO232:BS232))),0),AND(OR(BM232:BN232=0,ISERROR(BM232:BN232)),(SUM(BO232:BS232)&gt;0)), MAX(BO232:BS232),AND((SUM(BO232:BS232)=0),(SUM(BM232:BN232)&gt;0)),MAX(BM232:BN232)))</f>
        <v>N/A</v>
      </c>
      <c r="BU232" s="56" t="str" cm="1">
        <f t="array" ref="BU232">IF(OR(AR232="N/A", BT232="N/A"), "", INDEX([3]Methodology!$D$3:$H$7,'Master All_TRR_TS'!AR272,'Master All_TRR_TS'!BT272))</f>
        <v/>
      </c>
      <c r="BV232" s="56"/>
      <c r="BW232" s="56"/>
      <c r="BX232" s="56"/>
      <c r="BY232" s="56"/>
      <c r="BZ232" s="56" t="str">
        <f>IF(COUNT(AR232,BT232)=2,(IF(AND(AR232&gt;=3,BT232&gt;=3),"Y","")),"")</f>
        <v/>
      </c>
      <c r="CA232" s="56"/>
      <c r="CB232" s="56" t="str">
        <f>IF(Risk_Assessment6[[#This Row],[Stockpiles]]="Spoil / Waste", "Y", "")</f>
        <v/>
      </c>
      <c r="CC232" s="56" t="str">
        <f>IF(Risk_Assessment6[[#This Row],[Off-site Drainage Discharge (Y/N)]]="Yes", "Y", "")</f>
        <v/>
      </c>
      <c r="CD232" s="56"/>
      <c r="CE232" s="56"/>
      <c r="CF232" s="56"/>
      <c r="CG232" s="56"/>
      <c r="CH232" s="56"/>
      <c r="CI232" s="56"/>
      <c r="CJ232" s="56"/>
      <c r="CK232" s="56"/>
      <c r="CL232" s="56"/>
      <c r="CM232" s="56"/>
      <c r="CN232" s="105" t="s">
        <v>1826</v>
      </c>
      <c r="CO232" s="58">
        <v>1</v>
      </c>
      <c r="CP232" s="58">
        <v>1</v>
      </c>
      <c r="CQ232" s="58">
        <v>1</v>
      </c>
      <c r="CR232" s="57">
        <f t="shared" si="43"/>
        <v>1</v>
      </c>
      <c r="CS232" s="56">
        <f t="shared" si="42"/>
        <v>1</v>
      </c>
      <c r="CT232" s="56">
        <v>3</v>
      </c>
      <c r="CU232" s="56">
        <v>2</v>
      </c>
      <c r="CV232" s="79">
        <f t="shared" si="47"/>
        <v>2.5</v>
      </c>
      <c r="CW232" s="56">
        <f t="shared" si="48"/>
        <v>3</v>
      </c>
      <c r="CX232" s="87" t="s">
        <v>323</v>
      </c>
      <c r="CY232" s="56">
        <v>0</v>
      </c>
      <c r="CZ232" s="78"/>
      <c r="DA232" s="78">
        <v>0</v>
      </c>
      <c r="DB232" s="78" t="s">
        <v>274</v>
      </c>
      <c r="DC232" s="56">
        <v>0</v>
      </c>
      <c r="DD232" s="78" t="s">
        <v>1885</v>
      </c>
      <c r="DE232" s="78" t="s">
        <v>270</v>
      </c>
      <c r="DF232" s="78" t="s">
        <v>270</v>
      </c>
      <c r="DG232" s="78" t="s">
        <v>276</v>
      </c>
      <c r="DH232" s="78" t="s">
        <v>276</v>
      </c>
      <c r="DI232" s="78" t="s">
        <v>276</v>
      </c>
      <c r="DJ232" s="78" t="s">
        <v>276</v>
      </c>
      <c r="DK232" s="78" t="s">
        <v>276</v>
      </c>
      <c r="DL232" s="78" t="s">
        <v>270</v>
      </c>
      <c r="DM232" s="78" t="s">
        <v>276</v>
      </c>
      <c r="DN232" s="78" t="s">
        <v>276</v>
      </c>
      <c r="DO232" s="78" t="s">
        <v>270</v>
      </c>
      <c r="DP232" s="78" t="s">
        <v>276</v>
      </c>
      <c r="DQ232" s="78">
        <v>0</v>
      </c>
      <c r="DR232" s="56"/>
      <c r="DS232" s="56"/>
      <c r="DT232" s="56"/>
      <c r="DU232" s="44" t="s">
        <v>989</v>
      </c>
      <c r="DV232" s="44" t="s">
        <v>424</v>
      </c>
      <c r="DW232" s="44" t="s">
        <v>607</v>
      </c>
      <c r="DX232" s="77" t="s">
        <v>271</v>
      </c>
      <c r="DZ232" s="86"/>
      <c r="EA232" s="74"/>
      <c r="EB232" s="85"/>
      <c r="EC232" s="72"/>
      <c r="ED232" s="317"/>
      <c r="EE232" s="71"/>
      <c r="EF232" s="70"/>
      <c r="EG232" s="70"/>
      <c r="EH232" s="70"/>
      <c r="EI232" s="70"/>
      <c r="EJ232" s="70"/>
      <c r="EK232" s="70"/>
      <c r="EL232" s="70"/>
      <c r="EM232" s="70"/>
      <c r="EN232" s="69"/>
      <c r="EO232" s="69"/>
      <c r="EP232" s="69"/>
      <c r="EQ232" s="69"/>
      <c r="ER232" s="69"/>
      <c r="ES232" s="69"/>
      <c r="ET232" s="69"/>
      <c r="EU232" s="69"/>
      <c r="EV232" s="307" t="s">
        <v>1</v>
      </c>
      <c r="EW232" s="68"/>
    </row>
    <row r="233" spans="1:153" s="44" customFormat="1" ht="162" customHeight="1" x14ac:dyDescent="0.35">
      <c r="A233" s="44" t="s">
        <v>291</v>
      </c>
      <c r="B233" s="44" t="s">
        <v>1886</v>
      </c>
      <c r="C233" s="44" t="s">
        <v>1887</v>
      </c>
      <c r="D233" s="44" t="s">
        <v>294</v>
      </c>
      <c r="E233" s="44" t="s">
        <v>1888</v>
      </c>
      <c r="F233" s="44" t="s">
        <v>1889</v>
      </c>
      <c r="G233" s="44">
        <v>-37.748806000000002</v>
      </c>
      <c r="H233" s="44">
        <v>145.16929999999999</v>
      </c>
      <c r="I233" s="44" t="s">
        <v>278</v>
      </c>
      <c r="J233" s="44" t="s">
        <v>278</v>
      </c>
      <c r="K233" s="44" t="s">
        <v>297</v>
      </c>
      <c r="L233" s="44" t="s">
        <v>265</v>
      </c>
      <c r="M233" s="78">
        <v>43979</v>
      </c>
      <c r="N233" s="78" t="s">
        <v>285</v>
      </c>
      <c r="O233" s="78">
        <v>43979</v>
      </c>
      <c r="P233" s="78" t="s">
        <v>298</v>
      </c>
      <c r="Q233" s="78" t="s">
        <v>270</v>
      </c>
      <c r="R233" s="78" t="s">
        <v>270</v>
      </c>
      <c r="S233" s="96"/>
      <c r="T233" s="96" t="s">
        <v>299</v>
      </c>
      <c r="U233" s="78"/>
      <c r="V233" s="96"/>
      <c r="W233" s="96"/>
      <c r="X233" s="96" t="s">
        <v>1771</v>
      </c>
      <c r="Y233" s="78"/>
      <c r="Z233" s="56">
        <f t="shared" si="50"/>
        <v>5</v>
      </c>
      <c r="AA233" s="94">
        <v>56</v>
      </c>
      <c r="AB233" s="94" t="s">
        <v>553</v>
      </c>
      <c r="AC233" s="56">
        <v>4</v>
      </c>
      <c r="AD233" s="56">
        <v>3</v>
      </c>
      <c r="AE233" s="56"/>
      <c r="AF233" s="56"/>
      <c r="AG233" s="56">
        <v>5</v>
      </c>
      <c r="AH233" s="121" t="s">
        <v>1890</v>
      </c>
      <c r="AI233">
        <v>6</v>
      </c>
      <c r="AJ233" s="122">
        <v>4</v>
      </c>
      <c r="AK233">
        <v>1</v>
      </c>
      <c r="AL233">
        <v>2</v>
      </c>
      <c r="AM233">
        <f t="shared" si="41"/>
        <v>2</v>
      </c>
      <c r="AN233" s="57" cm="1">
        <f t="array" ref="AN233">IF(OR(AJ233="0",AM233="0"),"",INDEX('[3]Oil Matrix'!$D$6:$H$10,'Master All_TRR_TS'!AM233,'Master All_TRR_TS'!AJ233))</f>
        <v>3</v>
      </c>
      <c r="AO233">
        <f t="shared" ref="AO233:AO272" si="51">CS233</f>
        <v>2</v>
      </c>
      <c r="AP233"/>
      <c r="AQ233" s="121" t="s">
        <v>1891</v>
      </c>
      <c r="AR233" s="56">
        <f>MAX(Risk_Assessment6[[#This Row],[2) Oil Leak Condition]:[3b) Oil/water separator and shut off valve]])</f>
        <v>4</v>
      </c>
      <c r="AS233" s="44" t="s">
        <v>304</v>
      </c>
      <c r="AT233" s="44" t="s">
        <v>305</v>
      </c>
      <c r="AU233" s="44" t="s">
        <v>270</v>
      </c>
      <c r="AV233" s="44" t="s">
        <v>269</v>
      </c>
      <c r="AW233" s="44" t="s">
        <v>306</v>
      </c>
      <c r="AX233" s="82" t="s">
        <v>288</v>
      </c>
      <c r="AY233" s="44" t="s">
        <v>307</v>
      </c>
      <c r="AZ233" s="81" t="s">
        <v>308</v>
      </c>
      <c r="BA233" s="44" t="s">
        <v>269</v>
      </c>
      <c r="BE233" s="81"/>
      <c r="BF233" s="81" t="s">
        <v>276</v>
      </c>
      <c r="BM233" s="56" cm="1">
        <f t="array" ref="BM233">MAX(IF(ISBLANK(AS233:BL233),"",VLOOKUP(AS233:BL233,'[3]Impact Factor'!B:D,2,FALSE)))</f>
        <v>4</v>
      </c>
      <c r="BN233" s="56" cm="1">
        <f t="array" ref="BN233">MAX(IF(ISBLANK(AS233:BL233),"",VLOOKUP(AS233:BL233,'[3]Impact Factor'!B:D,3,FALSE)))</f>
        <v>4</v>
      </c>
      <c r="BO233" s="56">
        <v>5</v>
      </c>
      <c r="BP233" s="56" t="s">
        <v>276</v>
      </c>
      <c r="BQ233" s="56">
        <v>3</v>
      </c>
      <c r="BR233" s="56" t="s">
        <v>270</v>
      </c>
      <c r="BS233" s="56">
        <v>4</v>
      </c>
      <c r="BT233" s="56" cm="1">
        <f t="array" ref="BT233">IF(SUM(BM233:BS233)=0,"N/A",_xlfn.IFS(AND((SUM(BM233:BN233)&gt;0),(SUM(BO233:BS233)&gt;0)),ROUND((($BM$3*MAX(BM233:BN233))+($BO$3*MAX(BO233:BS233))),0),AND(OR(BM233:BN233=0,ISERROR(BM233:BN233)),(SUM(BO233:BS233)&gt;0)), MAX(BO233:BS233),AND((SUM(BO233:BS233)=0),(SUM(BM233:BN233)&gt;0)),MAX(BM233:BN233)))</f>
        <v>4</v>
      </c>
      <c r="BU233" s="56" t="str" cm="1">
        <f t="array" ref="BU233">IF(OR(AR233="N/A", BT233="N/A"), "", INDEX([3]Methodology!$D$3:$H$7,'Master All_TRR_TS'!AR241,'Master All_TRR_TS'!BT241))</f>
        <v>B</v>
      </c>
      <c r="BV233" s="56" t="s">
        <v>404</v>
      </c>
      <c r="BW233" s="56" t="str">
        <f>IF(AND(AR233&gt;2,BT233&gt;2),"Yes", "No")</f>
        <v>Yes</v>
      </c>
      <c r="BX233" s="56" t="s">
        <v>310</v>
      </c>
      <c r="BY233" s="56"/>
      <c r="BZ233" s="56" t="e">
        <f>IF(COUNT(AR233,BT233)=2,(IF(AND(AR233&gt;=3,#REF!&gt;=3),"Y","")),"")</f>
        <v>#REF!</v>
      </c>
      <c r="CA233" s="56"/>
      <c r="CB233" s="56" t="str">
        <f>IF(Risk_Assessment6[[#This Row],[Stockpiles]]="Spoil / Waste", "Y", "")</f>
        <v>Y</v>
      </c>
      <c r="CC233" s="56" t="str">
        <f>IF(Risk_Assessment6[[#This Row],[Off-site Drainage Discharge (Y/N)]]="Yes", "Y", "")</f>
        <v/>
      </c>
      <c r="CD233" s="89" t="s">
        <v>559</v>
      </c>
      <c r="CE233" s="56"/>
      <c r="CF233" s="56"/>
      <c r="CG233" s="56"/>
      <c r="CH233" s="56"/>
      <c r="CI233" s="56"/>
      <c r="CJ233" s="56" t="s">
        <v>299</v>
      </c>
      <c r="CK233" s="56"/>
      <c r="CL233" s="56" t="s">
        <v>1771</v>
      </c>
      <c r="CM233" s="56"/>
      <c r="CN233" s="105">
        <v>7</v>
      </c>
      <c r="CO233" s="105">
        <v>2</v>
      </c>
      <c r="CP233" s="105">
        <v>1</v>
      </c>
      <c r="CQ233" s="104">
        <v>1</v>
      </c>
      <c r="CR233" s="57">
        <f t="shared" si="43"/>
        <v>2</v>
      </c>
      <c r="CS233" s="56">
        <f t="shared" si="42"/>
        <v>2</v>
      </c>
      <c r="CT233" s="56">
        <v>5</v>
      </c>
      <c r="CU233" s="56">
        <v>2</v>
      </c>
      <c r="CV233" s="79">
        <f t="shared" si="47"/>
        <v>3.5</v>
      </c>
      <c r="CW233" s="56">
        <f t="shared" si="48"/>
        <v>4</v>
      </c>
      <c r="CX233" s="78" t="s">
        <v>631</v>
      </c>
      <c r="CY233" s="56" t="s">
        <v>268</v>
      </c>
      <c r="CZ233" s="78"/>
      <c r="DA233" s="78" t="s">
        <v>1892</v>
      </c>
      <c r="DB233" s="78" t="s">
        <v>1244</v>
      </c>
      <c r="DC233" s="56">
        <v>0</v>
      </c>
      <c r="DD233" s="78" t="s">
        <v>1850</v>
      </c>
      <c r="DE233" s="78" t="s">
        <v>1245</v>
      </c>
      <c r="DF233" s="78" t="s">
        <v>270</v>
      </c>
      <c r="DG233" s="78" t="s">
        <v>276</v>
      </c>
      <c r="DH233" s="78" t="s">
        <v>270</v>
      </c>
      <c r="DI233" s="78" t="s">
        <v>276</v>
      </c>
      <c r="DJ233" s="78" t="s">
        <v>276</v>
      </c>
      <c r="DK233" s="78" t="s">
        <v>276</v>
      </c>
      <c r="DL233" s="78" t="s">
        <v>276</v>
      </c>
      <c r="DM233" s="78" t="s">
        <v>270</v>
      </c>
      <c r="DN233" s="78" t="s">
        <v>270</v>
      </c>
      <c r="DO233" s="78" t="s">
        <v>270</v>
      </c>
      <c r="DP233" s="78" t="s">
        <v>270</v>
      </c>
      <c r="DQ233" s="78">
        <v>0</v>
      </c>
      <c r="DR233" s="56"/>
      <c r="DS233" s="56"/>
      <c r="DT233" s="56"/>
      <c r="DU233" s="44" t="s">
        <v>989</v>
      </c>
      <c r="DV233" s="44" t="s">
        <v>294</v>
      </c>
      <c r="DW233" s="44" t="s">
        <v>602</v>
      </c>
      <c r="DX233" s="77" t="s">
        <v>404</v>
      </c>
      <c r="DY233" s="103" t="s">
        <v>488</v>
      </c>
      <c r="DZ233" s="86" t="s">
        <v>1893</v>
      </c>
      <c r="EA233" s="74" t="s">
        <v>315</v>
      </c>
      <c r="EB233" s="73" t="s">
        <v>1894</v>
      </c>
      <c r="EC233" s="102" t="s">
        <v>1895</v>
      </c>
      <c r="ED233" s="320" t="s">
        <v>1896</v>
      </c>
      <c r="EE233" s="71"/>
      <c r="EF233" s="70"/>
      <c r="EG233" s="70"/>
      <c r="EH233" s="120"/>
      <c r="EI233" s="70"/>
      <c r="EJ233" s="307" t="s">
        <v>1</v>
      </c>
      <c r="EK233" s="70"/>
      <c r="EL233" s="70"/>
      <c r="EM233" s="70"/>
      <c r="EN233" s="69"/>
      <c r="EO233" s="69"/>
      <c r="EP233" s="69"/>
      <c r="EQ233" s="69"/>
      <c r="ER233" s="69"/>
      <c r="ES233" s="69"/>
      <c r="ET233" s="69"/>
      <c r="EU233" s="69"/>
      <c r="EV233" s="307" t="s">
        <v>1</v>
      </c>
      <c r="EW233" s="68"/>
    </row>
    <row r="234" spans="1:153" s="44" customFormat="1" x14ac:dyDescent="0.35">
      <c r="A234" s="44" t="s">
        <v>337</v>
      </c>
      <c r="B234" s="44" t="s">
        <v>1897</v>
      </c>
      <c r="C234" s="42" t="s">
        <v>1898</v>
      </c>
      <c r="D234" s="42"/>
      <c r="E234" s="44" t="s">
        <v>1899</v>
      </c>
      <c r="F234" s="44" t="s">
        <v>269</v>
      </c>
      <c r="G234" s="44">
        <v>-36.294871000000001</v>
      </c>
      <c r="H234" s="44">
        <v>144.406947</v>
      </c>
      <c r="I234" s="44" t="s">
        <v>278</v>
      </c>
      <c r="J234" s="44" t="s">
        <v>278</v>
      </c>
      <c r="K234" s="44" t="s">
        <v>264</v>
      </c>
      <c r="L234" s="44" t="s">
        <v>414</v>
      </c>
      <c r="M234" s="44" t="s">
        <v>284</v>
      </c>
      <c r="N234" s="78" t="s">
        <v>285</v>
      </c>
      <c r="O234" s="78">
        <v>44025</v>
      </c>
      <c r="P234" s="78" t="s">
        <v>415</v>
      </c>
      <c r="Q234" s="78" t="s">
        <v>270</v>
      </c>
      <c r="R234" s="78"/>
      <c r="S234" s="96"/>
      <c r="T234" s="96"/>
      <c r="U234" s="78"/>
      <c r="V234" s="96"/>
      <c r="W234" s="96"/>
      <c r="X234" s="96"/>
      <c r="Y234" s="78"/>
      <c r="Z234" s="56">
        <f t="shared" si="50"/>
        <v>2</v>
      </c>
      <c r="AA234" s="94"/>
      <c r="AB234" s="94"/>
      <c r="AC234" s="56"/>
      <c r="AD234" s="56"/>
      <c r="AE234" s="56"/>
      <c r="AF234" s="56"/>
      <c r="AG234" s="56">
        <v>2</v>
      </c>
      <c r="AH234" s="56"/>
      <c r="AI234">
        <v>1</v>
      </c>
      <c r="AJ234">
        <v>1</v>
      </c>
      <c r="AK234">
        <v>4</v>
      </c>
      <c r="AL234">
        <v>5</v>
      </c>
      <c r="AM234">
        <f t="shared" si="41"/>
        <v>5</v>
      </c>
      <c r="AN234" s="57" cm="1">
        <f t="array" ref="AN234">IF(OR(AJ234="0",AM234="0"),"",INDEX('[3]Oil Matrix'!$D$6:$H$10,'Master All_TRR_TS'!AM234,'Master All_TRR_TS'!AJ234))</f>
        <v>3</v>
      </c>
      <c r="AO234">
        <f t="shared" si="51"/>
        <v>2</v>
      </c>
      <c r="AP234"/>
      <c r="AQ234" s="56" t="s">
        <v>342</v>
      </c>
      <c r="AR234" s="56">
        <f>MAX(Risk_Assessment6[[#This Row],[2) Oil Leak Condition]:[3b) Oil/water separator and shut off valve]])</f>
        <v>5</v>
      </c>
      <c r="AS234" s="44" t="s">
        <v>269</v>
      </c>
      <c r="AT234" s="44" t="s">
        <v>269</v>
      </c>
      <c r="AU234" s="44" t="s">
        <v>270</v>
      </c>
      <c r="AV234" s="44" t="s">
        <v>269</v>
      </c>
      <c r="AW234" s="44" t="s">
        <v>269</v>
      </c>
      <c r="AX234" s="82" t="s">
        <v>269</v>
      </c>
      <c r="AY234" s="82" t="s">
        <v>269</v>
      </c>
      <c r="AZ234" s="81" t="s">
        <v>269</v>
      </c>
      <c r="BE234" s="81"/>
      <c r="BF234" s="81" t="s">
        <v>276</v>
      </c>
      <c r="BM234" s="56" cm="1">
        <f t="array" ref="BM234">MAX(IF(ISBLANK(AS234:BL234),"",VLOOKUP(AS234:BL234,'[3]Impact Factor'!B:D,2,FALSE)))</f>
        <v>2</v>
      </c>
      <c r="BN234" s="56" cm="1">
        <f t="array" ref="BN234">MAX(IF(ISBLANK(AS234:BL234),"",VLOOKUP(AS234:BL234,'[3]Impact Factor'!B:D,3,FALSE)))</f>
        <v>2</v>
      </c>
      <c r="BO234" s="56">
        <v>1</v>
      </c>
      <c r="BP234" s="56"/>
      <c r="BQ234" s="56"/>
      <c r="BR234" s="56"/>
      <c r="BS234" s="80">
        <v>1</v>
      </c>
      <c r="BT234" s="56" cm="1">
        <f t="array" ref="BT234">IF(SUM(BM234:BS234)=0,"N/A",_xlfn.IFS(AND((SUM(BM234:BN234)&gt;0),(SUM(BO234:BS234)&gt;0)),ROUND((($BM$3*MAX(BM234:BN234))+($BO$3*MAX(BO234:BS234))),0),AND(OR(BM234:BN234=0,ISERROR(BM234:BN234)),(SUM(BO234:BS234)&gt;0)), MAX(BO234:BS234),AND((SUM(BO234:BS234)=0),(SUM(BM234:BN234)&gt;0)),MAX(BM234:BN234)))</f>
        <v>2</v>
      </c>
      <c r="BU234" s="56" t="str" cm="1">
        <f t="array" ref="BU234">IF(OR(AR234="N/A", BT234="N/A"), "", INDEX([3]Methodology!$D$3:$H$7,'Master All_TRR_TS'!AR70,'Master All_TRR_TS'!BT70))</f>
        <v>C</v>
      </c>
      <c r="BV234" s="56" t="s">
        <v>352</v>
      </c>
      <c r="BW234" s="56" t="str">
        <f>IF(AND(AR234&gt;2,BT234&gt;2),"Yes", "No")</f>
        <v>No</v>
      </c>
      <c r="BX234" s="56"/>
      <c r="BY234" s="56"/>
      <c r="BZ234" s="56" t="e">
        <f>IF(COUNT(AR234,BT234)=2,(IF(AND(AR234&gt;=3,#REF!&gt;=3),"Y","")),"")</f>
        <v>#REF!</v>
      </c>
      <c r="CA234" s="56"/>
      <c r="CB234" s="52" t="str">
        <f>IF(Risk_Assessment6[[#This Row],[Stockpiles]]="Spoil / Waste", "Y", "")</f>
        <v/>
      </c>
      <c r="CC234" s="56" t="str">
        <f>IF(Risk_Assessment6[[#This Row],[Off-site Drainage Discharge (Y/N)]]="Yes", "Y", "")</f>
        <v/>
      </c>
      <c r="CD234" s="56"/>
      <c r="CE234" s="56"/>
      <c r="CF234" s="56"/>
      <c r="CG234" s="56"/>
      <c r="CH234" s="56"/>
      <c r="CI234" s="56"/>
      <c r="CJ234" s="56"/>
      <c r="CK234" s="56"/>
      <c r="CL234" s="56"/>
      <c r="CM234" s="56"/>
      <c r="CN234" s="105">
        <v>6</v>
      </c>
      <c r="CO234" s="105">
        <v>2</v>
      </c>
      <c r="CP234" s="105">
        <v>1</v>
      </c>
      <c r="CQ234" s="104">
        <v>1</v>
      </c>
      <c r="CR234" s="57">
        <f t="shared" si="43"/>
        <v>2</v>
      </c>
      <c r="CS234" s="56">
        <f t="shared" si="42"/>
        <v>2</v>
      </c>
      <c r="CT234" s="56">
        <v>4</v>
      </c>
      <c r="CU234" s="56">
        <v>2</v>
      </c>
      <c r="CV234" s="79">
        <f t="shared" si="47"/>
        <v>3</v>
      </c>
      <c r="CW234" s="56">
        <f t="shared" si="48"/>
        <v>3</v>
      </c>
      <c r="CX234" s="87" t="s">
        <v>323</v>
      </c>
      <c r="CY234" s="56" t="s">
        <v>268</v>
      </c>
      <c r="CZ234" s="78"/>
      <c r="DA234" s="78" t="s">
        <v>1900</v>
      </c>
      <c r="DB234" s="78" t="s">
        <v>1244</v>
      </c>
      <c r="DC234" s="56">
        <v>0</v>
      </c>
      <c r="DD234" s="78" t="s">
        <v>1901</v>
      </c>
      <c r="DE234" s="78" t="s">
        <v>1245</v>
      </c>
      <c r="DF234" s="78" t="s">
        <v>270</v>
      </c>
      <c r="DG234" s="78" t="s">
        <v>276</v>
      </c>
      <c r="DH234" s="78" t="s">
        <v>270</v>
      </c>
      <c r="DI234" s="78" t="s">
        <v>276</v>
      </c>
      <c r="DJ234" s="78" t="s">
        <v>276</v>
      </c>
      <c r="DK234" s="78" t="s">
        <v>276</v>
      </c>
      <c r="DL234" s="78" t="s">
        <v>270</v>
      </c>
      <c r="DM234" s="78" t="s">
        <v>270</v>
      </c>
      <c r="DN234" s="78" t="s">
        <v>270</v>
      </c>
      <c r="DO234" s="78" t="s">
        <v>270</v>
      </c>
      <c r="DP234" s="78" t="s">
        <v>270</v>
      </c>
      <c r="DQ234" s="78">
        <v>0</v>
      </c>
      <c r="DR234" s="56"/>
      <c r="DS234" s="56"/>
      <c r="DT234" s="56"/>
      <c r="DU234" s="44" t="s">
        <v>989</v>
      </c>
      <c r="DV234" s="44" t="s">
        <v>294</v>
      </c>
      <c r="DW234" s="44" t="s">
        <v>602</v>
      </c>
      <c r="DX234" s="77" t="s">
        <v>271</v>
      </c>
      <c r="DZ234" s="86"/>
      <c r="EA234" s="74"/>
      <c r="EB234" s="85"/>
      <c r="EC234" s="72"/>
      <c r="ED234" s="317"/>
      <c r="EE234" s="71"/>
      <c r="EF234" s="70"/>
      <c r="EG234" s="70"/>
      <c r="EH234" s="70"/>
      <c r="EI234" s="70"/>
      <c r="EJ234" s="70"/>
      <c r="EK234" s="70"/>
      <c r="EL234" s="70"/>
      <c r="EM234" s="70"/>
      <c r="EN234" s="69"/>
      <c r="EO234" s="69"/>
      <c r="EP234" s="69"/>
      <c r="EQ234" s="69"/>
      <c r="ER234" s="69"/>
      <c r="ES234" s="69"/>
      <c r="ET234" s="69"/>
      <c r="EU234" s="69"/>
      <c r="EV234" s="307" t="s">
        <v>1</v>
      </c>
      <c r="EW234" s="68"/>
    </row>
    <row r="235" spans="1:153" s="44" customFormat="1" ht="120" customHeight="1" x14ac:dyDescent="0.35">
      <c r="A235" s="44" t="s">
        <v>291</v>
      </c>
      <c r="B235" s="44" t="s">
        <v>1902</v>
      </c>
      <c r="C235" s="44" t="s">
        <v>1903</v>
      </c>
      <c r="D235" s="44" t="s">
        <v>277</v>
      </c>
      <c r="E235" s="44" t="s">
        <v>1904</v>
      </c>
      <c r="F235" s="44" t="s">
        <v>1905</v>
      </c>
      <c r="G235" s="44">
        <v>-38.232999999999997</v>
      </c>
      <c r="H235" s="44">
        <v>142.931972</v>
      </c>
      <c r="I235" s="44" t="s">
        <v>278</v>
      </c>
      <c r="J235" s="44" t="s">
        <v>278</v>
      </c>
      <c r="K235" s="44" t="s">
        <v>297</v>
      </c>
      <c r="L235" s="44" t="s">
        <v>265</v>
      </c>
      <c r="M235" s="44" t="s">
        <v>1906</v>
      </c>
      <c r="N235" s="78" t="s">
        <v>285</v>
      </c>
      <c r="O235" s="78" t="s">
        <v>1907</v>
      </c>
      <c r="P235" s="78" t="s">
        <v>1908</v>
      </c>
      <c r="Q235" s="78" t="s">
        <v>270</v>
      </c>
      <c r="R235" s="78" t="s">
        <v>270</v>
      </c>
      <c r="S235" s="96"/>
      <c r="T235" s="96"/>
      <c r="U235" s="78"/>
      <c r="V235" s="96"/>
      <c r="W235" s="96"/>
      <c r="X235" s="96" t="s">
        <v>1909</v>
      </c>
      <c r="Y235" s="78"/>
      <c r="Z235" s="56">
        <f t="shared" si="50"/>
        <v>3</v>
      </c>
      <c r="AA235" s="94">
        <v>14</v>
      </c>
      <c r="AB235" s="94"/>
      <c r="AC235" s="56"/>
      <c r="AD235" s="56"/>
      <c r="AE235" s="56"/>
      <c r="AF235" s="117" t="s">
        <v>302</v>
      </c>
      <c r="AG235" s="56">
        <v>4</v>
      </c>
      <c r="AH235" s="93" t="s">
        <v>1910</v>
      </c>
      <c r="AI235">
        <v>9</v>
      </c>
      <c r="AJ235">
        <v>3</v>
      </c>
      <c r="AK235">
        <v>1</v>
      </c>
      <c r="AL235">
        <v>1</v>
      </c>
      <c r="AM235">
        <f t="shared" si="41"/>
        <v>1</v>
      </c>
      <c r="AN235" s="57" cm="1">
        <f t="array" ref="AN235">IF(OR(AJ235="0",AM235="0"),"",INDEX('[3]Oil Matrix'!$D$6:$H$10,'Master All_TRR_TS'!AM235,'Master All_TRR_TS'!AJ235))</f>
        <v>2</v>
      </c>
      <c r="AO235">
        <f t="shared" si="51"/>
        <v>3</v>
      </c>
      <c r="AP235"/>
      <c r="AQ235" s="93" t="s">
        <v>1911</v>
      </c>
      <c r="AR235" s="56">
        <f>MAX(Risk_Assessment6[[#This Row],[2) Oil Leak Condition]:[3b) Oil/water separator and shut off valve]])</f>
        <v>3</v>
      </c>
      <c r="AS235" s="44" t="s">
        <v>403</v>
      </c>
      <c r="AT235" s="44" t="s">
        <v>305</v>
      </c>
      <c r="AU235" s="44" t="s">
        <v>270</v>
      </c>
      <c r="AV235" s="44" t="s">
        <v>269</v>
      </c>
      <c r="AW235" s="44" t="s">
        <v>306</v>
      </c>
      <c r="AX235" s="82" t="s">
        <v>288</v>
      </c>
      <c r="AY235" s="44" t="s">
        <v>307</v>
      </c>
      <c r="AZ235" s="81" t="s">
        <v>308</v>
      </c>
      <c r="BA235" s="44" t="s">
        <v>309</v>
      </c>
      <c r="BE235" s="81"/>
      <c r="BF235" s="81" t="s">
        <v>276</v>
      </c>
      <c r="BM235" s="56" cm="1">
        <f t="array" ref="BM235">MAX(IF(ISBLANK(AS235:BL235),"",VLOOKUP(AS235:BL235,'[3]Impact Factor'!B:D,2,FALSE)))</f>
        <v>4</v>
      </c>
      <c r="BN235" s="56" cm="1">
        <f t="array" ref="BN235">MAX(IF(ISBLANK(AS235:BL235),"",VLOOKUP(AS235:BL235,'[3]Impact Factor'!B:D,3,FALSE)))</f>
        <v>4</v>
      </c>
      <c r="BO235" s="56">
        <v>5</v>
      </c>
      <c r="BP235" s="56"/>
      <c r="BQ235" s="56"/>
      <c r="BR235" s="56"/>
      <c r="BS235" s="56"/>
      <c r="BT235" s="56" cm="1">
        <f t="array" ref="BT235">IF(SUM(BM235:BS235)=0,"N/A",_xlfn.IFS(AND((SUM(BM235:BN235)&gt;0),(SUM(BO235:BS235)&gt;0)),ROUND((($BM$3*MAX(BM235:BN235))+($BO$3*MAX(BO235:BS235))),0),AND(OR(BM235:BN235=0,ISERROR(BM235:BN235)),(SUM(BO235:BS235)&gt;0)), MAX(BO235:BS235),AND((SUM(BO235:BS235)=0),(SUM(BM235:BN235)&gt;0)),MAX(BM235:BN235)))</f>
        <v>4</v>
      </c>
      <c r="BU235" s="56" t="str" cm="1">
        <f t="array" ref="BU235">IF(OR(AR235="N/A", BT235="N/A"), "", INDEX([3]Methodology!$D$3:$H$7,'Master All_TRR_TS'!AR242,'Master All_TRR_TS'!BT242))</f>
        <v>A</v>
      </c>
      <c r="BV235" s="56" t="s">
        <v>404</v>
      </c>
      <c r="BW235" s="56" t="str">
        <f>IF(AND(AR235&gt;2,BT235&gt;2),"Yes", "No")</f>
        <v>Yes</v>
      </c>
      <c r="BX235" s="56"/>
      <c r="BY235" s="56"/>
      <c r="BZ235" s="56" t="e">
        <f>IF(COUNT(AR235,BT235)=2,(IF(AND(AR235&gt;=3,#REF!&gt;=3),"Y","")),"")</f>
        <v>#REF!</v>
      </c>
      <c r="CA235" s="56"/>
      <c r="CB235" s="56" t="str">
        <f>IF(Risk_Assessment6[[#This Row],[Stockpiles]]="Spoil / Waste", "Y", "")</f>
        <v>Y</v>
      </c>
      <c r="CC235" s="56" t="str">
        <f>IF(Risk_Assessment6[[#This Row],[Off-site Drainage Discharge (Y/N)]]="Yes", "Y", "")</f>
        <v/>
      </c>
      <c r="CD235" s="56"/>
      <c r="CE235" s="56"/>
      <c r="CF235" s="56"/>
      <c r="CG235" s="56"/>
      <c r="CH235" s="56"/>
      <c r="CI235" s="56"/>
      <c r="CJ235" s="56"/>
      <c r="CK235" s="56"/>
      <c r="CL235" s="56" t="s">
        <v>1909</v>
      </c>
      <c r="CM235" s="56"/>
      <c r="CN235" s="105">
        <v>1</v>
      </c>
      <c r="CO235" s="105">
        <v>3</v>
      </c>
      <c r="CP235" s="105">
        <v>0</v>
      </c>
      <c r="CQ235" s="104">
        <v>4</v>
      </c>
      <c r="CR235" s="57">
        <f t="shared" si="43"/>
        <v>3</v>
      </c>
      <c r="CS235" s="56">
        <f t="shared" si="42"/>
        <v>3</v>
      </c>
      <c r="CT235" s="56">
        <v>5</v>
      </c>
      <c r="CU235" s="56">
        <v>2</v>
      </c>
      <c r="CV235" s="79">
        <f t="shared" si="47"/>
        <v>3.5</v>
      </c>
      <c r="CW235" s="56">
        <f t="shared" si="48"/>
        <v>4</v>
      </c>
      <c r="CX235" s="78" t="s">
        <v>1091</v>
      </c>
      <c r="CY235" s="56" t="s">
        <v>268</v>
      </c>
      <c r="CZ235" s="78" t="s">
        <v>1912</v>
      </c>
      <c r="DA235" s="78" t="s">
        <v>1913</v>
      </c>
      <c r="DB235" s="78" t="s">
        <v>274</v>
      </c>
      <c r="DC235" s="56">
        <v>0</v>
      </c>
      <c r="DD235" s="78" t="s">
        <v>1850</v>
      </c>
      <c r="DE235" s="78" t="s">
        <v>276</v>
      </c>
      <c r="DF235" s="78" t="s">
        <v>276</v>
      </c>
      <c r="DG235" s="78" t="s">
        <v>276</v>
      </c>
      <c r="DH235" s="78" t="s">
        <v>276</v>
      </c>
      <c r="DI235" s="78" t="s">
        <v>276</v>
      </c>
      <c r="DJ235" s="78" t="s">
        <v>276</v>
      </c>
      <c r="DK235" s="78" t="s">
        <v>276</v>
      </c>
      <c r="DL235" s="78" t="s">
        <v>276</v>
      </c>
      <c r="DM235" s="78" t="s">
        <v>270</v>
      </c>
      <c r="DN235" s="78" t="s">
        <v>270</v>
      </c>
      <c r="DO235" s="78" t="s">
        <v>270</v>
      </c>
      <c r="DP235" s="78" t="s">
        <v>270</v>
      </c>
      <c r="DQ235" s="78">
        <v>0</v>
      </c>
      <c r="DR235" s="56"/>
      <c r="DS235" s="56"/>
      <c r="DT235" s="56"/>
      <c r="DU235" s="44" t="s">
        <v>989</v>
      </c>
      <c r="DV235" s="44" t="s">
        <v>294</v>
      </c>
      <c r="DW235" s="44" t="s">
        <v>602</v>
      </c>
      <c r="DX235" s="77" t="s">
        <v>404</v>
      </c>
      <c r="DY235" s="103" t="s">
        <v>488</v>
      </c>
      <c r="DZ235" s="86" t="s">
        <v>1914</v>
      </c>
      <c r="EA235" s="74" t="s">
        <v>567</v>
      </c>
      <c r="EB235" s="73" t="s">
        <v>1915</v>
      </c>
      <c r="EC235" s="109" t="s">
        <v>1916</v>
      </c>
      <c r="ED235" s="318" t="s">
        <v>1917</v>
      </c>
      <c r="EE235" s="71"/>
      <c r="EF235" s="70"/>
      <c r="EG235" s="70"/>
      <c r="EH235" s="70"/>
      <c r="EI235" s="70"/>
      <c r="EJ235" s="70"/>
      <c r="EK235" s="70"/>
      <c r="EL235" s="70"/>
      <c r="EM235" s="70"/>
      <c r="EN235" s="69"/>
      <c r="EO235" s="69"/>
      <c r="EP235" s="69"/>
      <c r="EQ235" s="69"/>
      <c r="ER235" s="69"/>
      <c r="ES235" s="69"/>
      <c r="ET235" s="69"/>
      <c r="EU235" s="69"/>
      <c r="EV235" s="307" t="s">
        <v>1</v>
      </c>
      <c r="EW235" s="68"/>
    </row>
    <row r="236" spans="1:153" s="44" customFormat="1" ht="35.25" customHeight="1" x14ac:dyDescent="0.35">
      <c r="A236" s="44" t="s">
        <v>257</v>
      </c>
      <c r="B236" s="44" t="s">
        <v>1918</v>
      </c>
      <c r="C236" s="42" t="s">
        <v>1919</v>
      </c>
      <c r="D236" s="42"/>
      <c r="E236" s="44" t="s">
        <v>1920</v>
      </c>
      <c r="F236" s="44" t="s">
        <v>1921</v>
      </c>
      <c r="G236" s="44">
        <v>-37.752467000000003</v>
      </c>
      <c r="H236" s="44">
        <v>145.02628100000001</v>
      </c>
      <c r="I236" s="44" t="s">
        <v>262</v>
      </c>
      <c r="J236" s="44" t="s">
        <v>484</v>
      </c>
      <c r="K236" s="44" t="s">
        <v>264</v>
      </c>
      <c r="L236" s="44" t="s">
        <v>265</v>
      </c>
      <c r="M236" s="44" t="s">
        <v>284</v>
      </c>
      <c r="N236" s="78" t="s">
        <v>285</v>
      </c>
      <c r="O236" s="78">
        <v>43986</v>
      </c>
      <c r="P236" s="78" t="s">
        <v>298</v>
      </c>
      <c r="Q236" s="78" t="s">
        <v>270</v>
      </c>
      <c r="R236" s="78"/>
      <c r="S236" s="96"/>
      <c r="T236" s="96"/>
      <c r="U236" s="114" t="s">
        <v>1922</v>
      </c>
      <c r="V236" s="96"/>
      <c r="W236" s="96"/>
      <c r="X236" s="96"/>
      <c r="Y236" s="78"/>
      <c r="Z236" s="56">
        <f t="shared" si="50"/>
        <v>5</v>
      </c>
      <c r="AA236" s="94"/>
      <c r="AB236" s="94"/>
      <c r="AC236" s="56">
        <v>1</v>
      </c>
      <c r="AD236" s="56"/>
      <c r="AE236" s="56"/>
      <c r="AF236" s="56"/>
      <c r="AG236" s="56">
        <v>3</v>
      </c>
      <c r="AH236" s="89" t="s">
        <v>1923</v>
      </c>
      <c r="AI236">
        <v>1</v>
      </c>
      <c r="AJ236">
        <v>1</v>
      </c>
      <c r="AK236">
        <v>1</v>
      </c>
      <c r="AL236">
        <v>2</v>
      </c>
      <c r="AM236">
        <f t="shared" si="41"/>
        <v>2</v>
      </c>
      <c r="AN236" s="57" cm="1">
        <f t="array" ref="AN236">IF(OR(AJ236="0",AM236="0"),"",INDEX('[3]Oil Matrix'!$D$6:$H$10,'Master All_TRR_TS'!AM236,'Master All_TRR_TS'!AJ236))</f>
        <v>1</v>
      </c>
      <c r="AO236">
        <f t="shared" si="51"/>
        <v>1</v>
      </c>
      <c r="AP236"/>
      <c r="AQ236" s="93" t="s">
        <v>1924</v>
      </c>
      <c r="AR236" s="56">
        <f>MAX(Risk_Assessment6[[#This Row],[2) Oil Leak Condition]:[3b) Oil/water separator and shut off valve]])</f>
        <v>2</v>
      </c>
      <c r="AS236" s="44" t="s">
        <v>269</v>
      </c>
      <c r="AT236" s="44" t="s">
        <v>336</v>
      </c>
      <c r="AU236" s="44" t="s">
        <v>269</v>
      </c>
      <c r="AV236" s="44" t="s">
        <v>269</v>
      </c>
      <c r="AW236" s="44" t="s">
        <v>306</v>
      </c>
      <c r="AX236" s="82" t="s">
        <v>269</v>
      </c>
      <c r="AY236" s="44" t="s">
        <v>307</v>
      </c>
      <c r="AZ236" s="81" t="s">
        <v>269</v>
      </c>
      <c r="BA236" s="44" t="s">
        <v>269</v>
      </c>
      <c r="BD236" s="119" t="s">
        <v>533</v>
      </c>
      <c r="BE236" s="81"/>
      <c r="BF236" s="81" t="s">
        <v>276</v>
      </c>
      <c r="BM236" s="92">
        <v>3</v>
      </c>
      <c r="BN236" s="56" cm="1">
        <f t="array" ref="BN236">MAX(IF(ISBLANK(AS236:BL236),"",VLOOKUP(AS236:BL236,'[3]Impact Factor'!B:D,3,FALSE)))</f>
        <v>5</v>
      </c>
      <c r="BO236" s="56">
        <v>4</v>
      </c>
      <c r="BP236" s="56"/>
      <c r="BQ236" s="92">
        <v>5</v>
      </c>
      <c r="BR236" s="92" t="s">
        <v>270</v>
      </c>
      <c r="BS236" s="80">
        <v>2</v>
      </c>
      <c r="BT236" s="56" cm="1">
        <f t="array" ref="BT236">IF(SUM(BM236:BS236)=0,"N/A",_xlfn.IFS(AND((SUM(BM236:BN236)&gt;0),(SUM(BO236:BS236)&gt;0)),ROUND((($BM$3*MAX(BM236:BN236))+($BO$3*MAX(BO236:BS236))),0),AND(OR(BM236:BN236=0,ISERROR(BM236:BN236)),(SUM(BO236:BS236)&gt;0)), MAX(BO236:BS236),AND((SUM(BO236:BS236)=0),(SUM(BM236:BN236)&gt;0)),MAX(BM236:BN236)))</f>
        <v>5</v>
      </c>
      <c r="BU236" s="56" t="str" cm="1">
        <f t="array" ref="BU236">IF(OR(AR236="N/A", BT236="N/A"), "", INDEX([3]Methodology!$D$3:$H$7,'Master All_TRR_TS'!AR12,'Master All_TRR_TS'!BT12))</f>
        <v>C</v>
      </c>
      <c r="BV236" s="56" t="s">
        <v>404</v>
      </c>
      <c r="BW236" s="56" t="s">
        <v>270</v>
      </c>
      <c r="BX236" s="56" t="s">
        <v>310</v>
      </c>
      <c r="BY236" s="56" t="s">
        <v>1925</v>
      </c>
      <c r="BZ236" s="56" t="e">
        <f>IF(COUNT(AR236,BT236)=2,(IF(AND(AR236&gt;=3,#REF!&gt;=3),"Y","")),"")</f>
        <v>#REF!</v>
      </c>
      <c r="CA236" s="56"/>
      <c r="CB236" s="56" t="str">
        <f>IF(Risk_Assessment6[[#This Row],[Stockpiles]]="Spoil / Waste", "Y", "")</f>
        <v/>
      </c>
      <c r="CC236" s="56" t="str">
        <f>IF(Risk_Assessment6[[#This Row],[Off-site Drainage Discharge (Y/N)]]="Yes", "Y", "")</f>
        <v/>
      </c>
      <c r="CD236" s="89" t="s">
        <v>1926</v>
      </c>
      <c r="CE236" s="56"/>
      <c r="CF236" s="56"/>
      <c r="CG236" s="56"/>
      <c r="CH236" s="56"/>
      <c r="CI236" s="56"/>
      <c r="CJ236" s="56"/>
      <c r="CK236" s="56"/>
      <c r="CL236" s="56"/>
      <c r="CM236" s="56"/>
      <c r="CN236" s="105">
        <v>2</v>
      </c>
      <c r="CO236" s="105">
        <v>1</v>
      </c>
      <c r="CP236" s="105">
        <v>2</v>
      </c>
      <c r="CQ236" s="104">
        <v>3</v>
      </c>
      <c r="CR236" s="57">
        <f t="shared" si="43"/>
        <v>1</v>
      </c>
      <c r="CS236" s="56">
        <f t="shared" si="42"/>
        <v>1</v>
      </c>
      <c r="CT236" s="56">
        <v>2</v>
      </c>
      <c r="CU236" s="56">
        <v>1</v>
      </c>
      <c r="CV236" s="79">
        <f t="shared" si="47"/>
        <v>1.5</v>
      </c>
      <c r="CW236" s="56">
        <f t="shared" si="48"/>
        <v>2</v>
      </c>
      <c r="CX236" s="87" t="s">
        <v>289</v>
      </c>
      <c r="CY236" s="56" t="s">
        <v>268</v>
      </c>
      <c r="CZ236" s="78"/>
      <c r="DA236" s="78" t="s">
        <v>1927</v>
      </c>
      <c r="DB236" s="78" t="s">
        <v>274</v>
      </c>
      <c r="DC236" s="56">
        <v>0</v>
      </c>
      <c r="DD236" s="78" t="s">
        <v>291</v>
      </c>
      <c r="DE236" s="78" t="s">
        <v>1218</v>
      </c>
      <c r="DF236" s="78" t="s">
        <v>1218</v>
      </c>
      <c r="DG236" s="78" t="s">
        <v>276</v>
      </c>
      <c r="DH236" s="78" t="s">
        <v>276</v>
      </c>
      <c r="DI236" s="78" t="s">
        <v>276</v>
      </c>
      <c r="DJ236" s="78" t="s">
        <v>276</v>
      </c>
      <c r="DK236" s="78" t="s">
        <v>276</v>
      </c>
      <c r="DL236" s="78" t="s">
        <v>276</v>
      </c>
      <c r="DM236" s="78" t="s">
        <v>276</v>
      </c>
      <c r="DN236" s="78" t="s">
        <v>276</v>
      </c>
      <c r="DO236" s="78" t="s">
        <v>270</v>
      </c>
      <c r="DP236" s="78" t="s">
        <v>276</v>
      </c>
      <c r="DQ236" s="78">
        <v>0</v>
      </c>
      <c r="DR236" s="56"/>
      <c r="DS236" s="56"/>
      <c r="DT236" s="56"/>
      <c r="DU236" s="44" t="s">
        <v>989</v>
      </c>
      <c r="DV236" s="44" t="s">
        <v>424</v>
      </c>
      <c r="DW236" s="44" t="s">
        <v>607</v>
      </c>
      <c r="DX236" s="77" t="s">
        <v>352</v>
      </c>
      <c r="DZ236" s="86"/>
      <c r="EA236" s="74"/>
      <c r="EB236" s="85"/>
      <c r="EC236" s="72"/>
      <c r="ED236" s="317"/>
      <c r="EE236" s="71"/>
      <c r="EF236" s="70"/>
      <c r="EG236" s="70"/>
      <c r="EH236" s="70"/>
      <c r="EI236" s="70"/>
      <c r="EJ236" s="70"/>
      <c r="EK236" s="70"/>
      <c r="EL236" s="70"/>
      <c r="EM236" s="70"/>
      <c r="EN236" s="69"/>
      <c r="EO236" s="69"/>
      <c r="EP236" s="69"/>
      <c r="EQ236" s="69"/>
      <c r="ER236" s="69"/>
      <c r="ES236" s="69"/>
      <c r="ET236" s="69"/>
      <c r="EU236" s="69"/>
      <c r="EV236" s="307" t="s">
        <v>1</v>
      </c>
      <c r="EW236" s="68"/>
    </row>
    <row r="237" spans="1:153" s="44" customFormat="1" ht="81.75" customHeight="1" x14ac:dyDescent="0.35">
      <c r="A237" s="44" t="s">
        <v>291</v>
      </c>
      <c r="B237" s="44" t="s">
        <v>1928</v>
      </c>
      <c r="C237" s="44" t="s">
        <v>1929</v>
      </c>
      <c r="D237" s="44" t="s">
        <v>294</v>
      </c>
      <c r="E237" s="44" t="s">
        <v>1930</v>
      </c>
      <c r="F237" s="44" t="s">
        <v>1931</v>
      </c>
      <c r="G237" s="44">
        <v>-37.691833000000003</v>
      </c>
      <c r="H237" s="44">
        <v>145.01186100000001</v>
      </c>
      <c r="I237" s="44" t="s">
        <v>278</v>
      </c>
      <c r="J237" s="44" t="s">
        <v>278</v>
      </c>
      <c r="K237" s="44" t="s">
        <v>297</v>
      </c>
      <c r="L237" s="44" t="s">
        <v>265</v>
      </c>
      <c r="M237" s="78">
        <v>43986</v>
      </c>
      <c r="N237" s="78" t="s">
        <v>285</v>
      </c>
      <c r="O237" s="78">
        <v>43986</v>
      </c>
      <c r="P237" s="78" t="s">
        <v>298</v>
      </c>
      <c r="Q237" s="78" t="s">
        <v>270</v>
      </c>
      <c r="R237" s="78" t="s">
        <v>270</v>
      </c>
      <c r="S237" s="96"/>
      <c r="T237" s="96"/>
      <c r="U237" s="114" t="s">
        <v>1932</v>
      </c>
      <c r="V237" s="96"/>
      <c r="W237" s="114" t="s">
        <v>1933</v>
      </c>
      <c r="X237" s="96" t="s">
        <v>1934</v>
      </c>
      <c r="Y237" s="95">
        <v>45566</v>
      </c>
      <c r="Z237" s="56">
        <f t="shared" si="50"/>
        <v>5</v>
      </c>
      <c r="AA237" s="94">
        <v>3</v>
      </c>
      <c r="AB237" s="94" t="s">
        <v>1935</v>
      </c>
      <c r="AC237" s="56">
        <v>1</v>
      </c>
      <c r="AD237" s="56"/>
      <c r="AE237" s="56" t="s">
        <v>1936</v>
      </c>
      <c r="AF237" s="56"/>
      <c r="AG237" s="56">
        <v>5</v>
      </c>
      <c r="AH237" s="89"/>
      <c r="AI237" s="111">
        <v>5</v>
      </c>
      <c r="AJ237" s="111">
        <v>3</v>
      </c>
      <c r="AK237">
        <v>1</v>
      </c>
      <c r="AL237">
        <v>1</v>
      </c>
      <c r="AM237">
        <f t="shared" si="41"/>
        <v>1</v>
      </c>
      <c r="AN237" s="57" cm="1">
        <f t="array" ref="AN237">IF(OR(AJ237="0",AM237="0"),"",INDEX('[3]Oil Matrix'!$D$6:$H$10,'Master All_TRR_TS'!AM237,'Master All_TRR_TS'!AJ237))</f>
        <v>2</v>
      </c>
      <c r="AO237">
        <f t="shared" si="51"/>
        <v>2</v>
      </c>
      <c r="AP237"/>
      <c r="AQ237" s="93" t="s">
        <v>303</v>
      </c>
      <c r="AR237" s="56">
        <f>MAX(Risk_Assessment6[[#This Row],[2) Oil Leak Condition]:[3b) Oil/water separator and shut off valve]])</f>
        <v>3</v>
      </c>
      <c r="AS237" s="44" t="s">
        <v>403</v>
      </c>
      <c r="AT237" s="44" t="s">
        <v>305</v>
      </c>
      <c r="AU237" s="44" t="s">
        <v>270</v>
      </c>
      <c r="AV237" s="44" t="s">
        <v>269</v>
      </c>
      <c r="AW237" s="44" t="s">
        <v>269</v>
      </c>
      <c r="AX237" s="82"/>
      <c r="AZ237" s="81" t="s">
        <v>308</v>
      </c>
      <c r="BB237" s="119" t="s">
        <v>270</v>
      </c>
      <c r="BD237" s="119" t="s">
        <v>533</v>
      </c>
      <c r="BE237" s="81"/>
      <c r="BF237" s="81" t="s">
        <v>276</v>
      </c>
      <c r="BM237" s="92">
        <v>2</v>
      </c>
      <c r="BN237" s="56" cm="1">
        <f t="array" ref="BN237">MAX(IF(ISBLANK(AS237:BL237),"",VLOOKUP(AS237:BL237,'[3]Impact Factor'!B:D,3,FALSE)))</f>
        <v>5</v>
      </c>
      <c r="BO237" s="56">
        <v>5</v>
      </c>
      <c r="BP237" s="92" t="s">
        <v>270</v>
      </c>
      <c r="BQ237" s="92">
        <v>5</v>
      </c>
      <c r="BR237" s="92" t="s">
        <v>270</v>
      </c>
      <c r="BS237" s="80">
        <v>2</v>
      </c>
      <c r="BT237" s="56" cm="1">
        <f t="array" ref="BT237">IF(SUM(BM237:BS237)=0,"N/A",_xlfn.IFS(AND((SUM(BM237:BN237)&gt;0),(SUM(BO237:BS237)&gt;0)),ROUND((($BM$3*MAX(BM237:BN237))+($BO$3*MAX(BO237:BS237))),0),AND(OR(BM237:BN237=0,ISERROR(BM237:BN237)),(SUM(BO237:BS237)&gt;0)), MAX(BO237:BS237),AND((SUM(BO237:BS237)=0),(SUM(BM237:BN237)&gt;0)),MAX(BM237:BN237)))</f>
        <v>5</v>
      </c>
      <c r="BU237" s="56" t="str" cm="1">
        <f t="array" ref="BU237">IF(OR(AR237="N/A", BT237="N/A"), "", INDEX([3]Methodology!$D$3:$H$7,'Master All_TRR_TS'!AR244,'Master All_TRR_TS'!BT244))</f>
        <v>C</v>
      </c>
      <c r="BV237" s="56" t="s">
        <v>404</v>
      </c>
      <c r="BW237" s="56" t="str">
        <f t="shared" ref="BW237:BW245" si="52">IF(AND(AR237&gt;2,BT237&gt;2),"Yes", "No")</f>
        <v>Yes</v>
      </c>
      <c r="BX237" s="56" t="s">
        <v>1937</v>
      </c>
      <c r="BY237" s="56" t="s">
        <v>1938</v>
      </c>
      <c r="BZ237" s="56" t="e">
        <f>IF(COUNT(AR237,BT237)=2,(IF(AND(AR237&gt;=3,#REF!&gt;=3),"Y","")),"")</f>
        <v>#REF!</v>
      </c>
      <c r="CA237" s="56"/>
      <c r="CB237" s="56" t="str">
        <f>IF(Risk_Assessment6[[#This Row],[Stockpiles]]="Spoil / Waste", "Y", "")</f>
        <v>Y</v>
      </c>
      <c r="CC237" s="56" t="str">
        <f>IF(Risk_Assessment6[[#This Row],[Off-site Drainage Discharge (Y/N)]]="Yes", "Y", "")</f>
        <v>Y</v>
      </c>
      <c r="CD237" s="89" t="s">
        <v>1939</v>
      </c>
      <c r="CE237" s="56"/>
      <c r="CF237" s="56"/>
      <c r="CG237" s="56"/>
      <c r="CH237" s="56"/>
      <c r="CI237" s="56"/>
      <c r="CJ237" s="56"/>
      <c r="CK237" s="56"/>
      <c r="CL237" s="56" t="s">
        <v>1934</v>
      </c>
      <c r="CM237" s="56"/>
      <c r="CN237" s="105">
        <v>5</v>
      </c>
      <c r="CO237" s="105">
        <v>2</v>
      </c>
      <c r="CP237" s="105">
        <v>1</v>
      </c>
      <c r="CQ237" s="104">
        <v>2</v>
      </c>
      <c r="CR237" s="57">
        <f t="shared" si="43"/>
        <v>2</v>
      </c>
      <c r="CS237" s="56">
        <f t="shared" si="42"/>
        <v>2</v>
      </c>
      <c r="CT237" s="56">
        <v>4</v>
      </c>
      <c r="CU237" s="56">
        <v>2</v>
      </c>
      <c r="CV237" s="79">
        <f t="shared" si="47"/>
        <v>3</v>
      </c>
      <c r="CW237" s="56">
        <f t="shared" si="48"/>
        <v>3</v>
      </c>
      <c r="CX237" s="87" t="s">
        <v>1311</v>
      </c>
      <c r="CY237" s="56">
        <v>0</v>
      </c>
      <c r="CZ237" s="78"/>
      <c r="DA237" s="78" t="s">
        <v>1940</v>
      </c>
      <c r="DB237" s="78" t="s">
        <v>274</v>
      </c>
      <c r="DC237" s="56">
        <v>0</v>
      </c>
      <c r="DD237" s="78" t="s">
        <v>291</v>
      </c>
      <c r="DE237" s="78" t="s">
        <v>270</v>
      </c>
      <c r="DF237" s="78" t="s">
        <v>270</v>
      </c>
      <c r="DG237" s="78" t="s">
        <v>276</v>
      </c>
      <c r="DH237" s="78" t="s">
        <v>270</v>
      </c>
      <c r="DI237" s="78" t="s">
        <v>276</v>
      </c>
      <c r="DJ237" s="78" t="s">
        <v>276</v>
      </c>
      <c r="DK237" s="78" t="s">
        <v>276</v>
      </c>
      <c r="DL237" s="78" t="s">
        <v>276</v>
      </c>
      <c r="DM237" s="78" t="s">
        <v>276</v>
      </c>
      <c r="DN237" s="78" t="s">
        <v>276</v>
      </c>
      <c r="DO237" s="78" t="s">
        <v>270</v>
      </c>
      <c r="DP237" s="78" t="s">
        <v>276</v>
      </c>
      <c r="DQ237" s="78">
        <v>0</v>
      </c>
      <c r="DR237" s="56" t="s">
        <v>1941</v>
      </c>
      <c r="DS237" s="56" t="s">
        <v>1942</v>
      </c>
      <c r="DT237" s="56">
        <v>0</v>
      </c>
      <c r="DU237" s="44" t="s">
        <v>989</v>
      </c>
      <c r="DV237" s="44" t="s">
        <v>277</v>
      </c>
      <c r="DW237" s="44" t="s">
        <v>278</v>
      </c>
      <c r="DX237" s="77" t="s">
        <v>278</v>
      </c>
      <c r="DY237" s="103" t="s">
        <v>488</v>
      </c>
      <c r="DZ237" s="86" t="s">
        <v>1943</v>
      </c>
      <c r="EA237" s="74" t="s">
        <v>315</v>
      </c>
      <c r="EB237" s="73" t="s">
        <v>1944</v>
      </c>
      <c r="EC237" s="102" t="s">
        <v>1945</v>
      </c>
      <c r="ED237" s="320" t="s">
        <v>1946</v>
      </c>
      <c r="EE237" s="71"/>
      <c r="EF237" s="307" t="s">
        <v>1</v>
      </c>
      <c r="EG237" s="307" t="s">
        <v>1</v>
      </c>
      <c r="EH237" s="99" t="s">
        <v>410</v>
      </c>
      <c r="EI237" s="70"/>
      <c r="EJ237" s="307" t="s">
        <v>1</v>
      </c>
      <c r="EK237" s="70"/>
      <c r="EL237" s="70"/>
      <c r="EM237" s="70"/>
      <c r="EN237" s="69"/>
      <c r="EO237" s="69"/>
      <c r="EP237" s="69"/>
      <c r="EQ237" s="69"/>
      <c r="ER237" s="69"/>
      <c r="ES237" s="69"/>
      <c r="ET237" s="69"/>
      <c r="EU237" s="69"/>
      <c r="EV237" s="307" t="s">
        <v>1</v>
      </c>
      <c r="EW237" s="68"/>
    </row>
    <row r="238" spans="1:153" s="44" customFormat="1" ht="16.899999999999999" customHeight="1" x14ac:dyDescent="0.35">
      <c r="A238" s="44" t="s">
        <v>374</v>
      </c>
      <c r="B238" s="44" t="s">
        <v>1947</v>
      </c>
      <c r="C238" s="44" t="s">
        <v>1948</v>
      </c>
      <c r="D238" s="44" t="s">
        <v>294</v>
      </c>
      <c r="E238" s="44" t="s">
        <v>1949</v>
      </c>
      <c r="F238" s="44" t="s">
        <v>1950</v>
      </c>
      <c r="G238" s="44">
        <v>-37.863714999999999</v>
      </c>
      <c r="H238" s="44">
        <v>145.03981300000001</v>
      </c>
      <c r="I238" s="119" t="s">
        <v>1481</v>
      </c>
      <c r="J238" s="44" t="s">
        <v>278</v>
      </c>
      <c r="K238" s="44" t="s">
        <v>297</v>
      </c>
      <c r="L238" s="44" t="s">
        <v>265</v>
      </c>
      <c r="M238" s="44" t="s">
        <v>284</v>
      </c>
      <c r="N238" s="78" t="s">
        <v>285</v>
      </c>
      <c r="O238" s="78">
        <v>43986</v>
      </c>
      <c r="P238" s="78" t="s">
        <v>298</v>
      </c>
      <c r="Q238" s="78" t="s">
        <v>270</v>
      </c>
      <c r="R238" s="95" t="s">
        <v>1482</v>
      </c>
      <c r="S238" s="96"/>
      <c r="T238" s="96" t="s">
        <v>382</v>
      </c>
      <c r="U238" s="78" t="s">
        <v>270</v>
      </c>
      <c r="V238" s="96" t="s">
        <v>1951</v>
      </c>
      <c r="W238" s="114" t="s">
        <v>1952</v>
      </c>
      <c r="X238" s="96" t="s">
        <v>1953</v>
      </c>
      <c r="Y238" s="95">
        <v>44805</v>
      </c>
      <c r="Z238" s="56">
        <f t="shared" si="50"/>
        <v>5</v>
      </c>
      <c r="AA238" s="94">
        <v>54</v>
      </c>
      <c r="AB238" s="94"/>
      <c r="AC238" s="56">
        <v>3</v>
      </c>
      <c r="AD238" s="56"/>
      <c r="AE238" s="56"/>
      <c r="AF238" s="56"/>
      <c r="AG238" s="56">
        <v>4</v>
      </c>
      <c r="AH238" s="56" t="s">
        <v>1954</v>
      </c>
      <c r="AI238">
        <v>3</v>
      </c>
      <c r="AJ238">
        <v>3</v>
      </c>
      <c r="AK238">
        <v>1</v>
      </c>
      <c r="AL238">
        <v>1</v>
      </c>
      <c r="AM238">
        <f t="shared" si="41"/>
        <v>1</v>
      </c>
      <c r="AN238" s="57" cm="1">
        <f t="array" ref="AN238">IF(OR(AJ238="0",AM238="0"),"",INDEX('[3]Oil Matrix'!$D$6:$H$10,'Master All_TRR_TS'!AM238,'Master All_TRR_TS'!AJ238))</f>
        <v>2</v>
      </c>
      <c r="AO238">
        <f t="shared" si="51"/>
        <v>2</v>
      </c>
      <c r="AP238"/>
      <c r="AQ238" s="56" t="s">
        <v>303</v>
      </c>
      <c r="AR238" s="56">
        <f>MAX(Risk_Assessment6[[#This Row],[2) Oil Leak Condition]:[3b) Oil/water separator and shut off valve]])</f>
        <v>3</v>
      </c>
      <c r="AS238" s="44" t="s">
        <v>304</v>
      </c>
      <c r="AT238" s="44" t="s">
        <v>305</v>
      </c>
      <c r="AU238" s="44" t="s">
        <v>270</v>
      </c>
      <c r="AV238" s="44" t="s">
        <v>269</v>
      </c>
      <c r="AW238" s="44" t="s">
        <v>306</v>
      </c>
      <c r="AX238" s="82" t="s">
        <v>269</v>
      </c>
      <c r="AY238" s="44" t="s">
        <v>269</v>
      </c>
      <c r="AZ238" s="81" t="s">
        <v>269</v>
      </c>
      <c r="BA238" s="44" t="s">
        <v>269</v>
      </c>
      <c r="BB238" s="119" t="s">
        <v>270</v>
      </c>
      <c r="BE238" s="81"/>
      <c r="BF238" s="81" t="s">
        <v>276</v>
      </c>
      <c r="BI238" s="119" t="s">
        <v>269</v>
      </c>
      <c r="BM238" s="56" cm="1">
        <f t="array" ref="BM238">MAX(IF(ISBLANK(AS238:BL238),"",VLOOKUP(AS238:BL238,'[3]Impact Factor'!B:D,2,FALSE)))</f>
        <v>4</v>
      </c>
      <c r="BN238" s="56" cm="1">
        <f t="array" ref="BN238">MAX(IF(ISBLANK(AS238:BL238),"",VLOOKUP(AS238:BL238,'[3]Impact Factor'!B:D,3,FALSE)))</f>
        <v>4</v>
      </c>
      <c r="BO238" s="56">
        <v>4</v>
      </c>
      <c r="BP238" s="56" t="s">
        <v>276</v>
      </c>
      <c r="BQ238" s="56">
        <v>5</v>
      </c>
      <c r="BR238" s="92" t="s">
        <v>270</v>
      </c>
      <c r="BS238" s="88">
        <v>4</v>
      </c>
      <c r="BT238" s="56" cm="1">
        <f t="array" ref="BT238">IF(SUM(BM238:BS238)=0,"N/A",_xlfn.IFS(AND((SUM(BM238:BN238)&gt;0),(SUM(BO238:BS238)&gt;0)),ROUND((($BM$3*MAX(BM238:BN238))+($BO$3*MAX(BO238:BS238))),0),AND(OR(BM238:BN238=0,ISERROR(BM238:BN238)),(SUM(BO238:BS238)&gt;0)), MAX(BO238:BS238),AND((SUM(BO238:BS238)=0),(SUM(BM238:BN238)&gt;0)),MAX(BM238:BN238)))</f>
        <v>4</v>
      </c>
      <c r="BU238" s="56" t="str" cm="1">
        <f t="array" ref="BU238">IF(OR(AR238="N/A", BT238="N/A"), "", INDEX([3]Methodology!$D$3:$H$7,'Master All_TRR_TS'!AR175,'Master All_TRR_TS'!BT175))</f>
        <v>C</v>
      </c>
      <c r="BV238" s="56" t="s">
        <v>271</v>
      </c>
      <c r="BW238" s="56" t="str">
        <f t="shared" si="52"/>
        <v>Yes</v>
      </c>
      <c r="BX238" s="56"/>
      <c r="BY238" s="56"/>
      <c r="BZ238" s="56"/>
      <c r="CA238" s="56" t="s">
        <v>1955</v>
      </c>
      <c r="CB238" s="118" t="str">
        <f>IF(Risk_Assessment6[[#This Row],[Stockpiles]]="Spoil / Waste", "Y", "")</f>
        <v/>
      </c>
      <c r="CC238" s="56" t="str">
        <f>IF(Risk_Assessment6[[#This Row],[Off-site Drainage Discharge (Y/N)]]="Yes", "Y", "")</f>
        <v/>
      </c>
      <c r="CD238" s="89"/>
      <c r="CE238" s="56" t="s">
        <v>270</v>
      </c>
      <c r="CF238" s="56" t="s">
        <v>391</v>
      </c>
      <c r="CG238" s="56"/>
      <c r="CH238" s="56"/>
      <c r="CI238" s="56"/>
      <c r="CJ238" s="56" t="s">
        <v>382</v>
      </c>
      <c r="CK238" s="56"/>
      <c r="CL238" s="56" t="s">
        <v>1953</v>
      </c>
      <c r="CM238" s="56" t="s">
        <v>1951</v>
      </c>
      <c r="CN238" s="105">
        <v>2</v>
      </c>
      <c r="CO238" s="105">
        <v>2</v>
      </c>
      <c r="CP238" s="105">
        <v>4</v>
      </c>
      <c r="CQ238" s="104">
        <v>3</v>
      </c>
      <c r="CR238" s="57">
        <f t="shared" si="43"/>
        <v>2</v>
      </c>
      <c r="CS238" s="56">
        <f t="shared" si="42"/>
        <v>2</v>
      </c>
      <c r="CT238" s="56">
        <v>2</v>
      </c>
      <c r="CU238" s="56">
        <v>2</v>
      </c>
      <c r="CV238" s="79">
        <f t="shared" si="47"/>
        <v>2</v>
      </c>
      <c r="CW238" s="56">
        <f t="shared" si="48"/>
        <v>2</v>
      </c>
      <c r="CX238" s="87" t="s">
        <v>289</v>
      </c>
      <c r="CY238" s="56" t="s">
        <v>268</v>
      </c>
      <c r="CZ238" s="78"/>
      <c r="DA238" s="78" t="s">
        <v>1956</v>
      </c>
      <c r="DB238" s="78" t="s">
        <v>1348</v>
      </c>
      <c r="DC238" s="56">
        <v>0</v>
      </c>
      <c r="DD238" s="78" t="s">
        <v>1850</v>
      </c>
      <c r="DE238" s="78" t="s">
        <v>270</v>
      </c>
      <c r="DF238" s="78" t="s">
        <v>270</v>
      </c>
      <c r="DG238" s="78" t="s">
        <v>276</v>
      </c>
      <c r="DH238" s="78" t="s">
        <v>270</v>
      </c>
      <c r="DI238" s="78" t="s">
        <v>276</v>
      </c>
      <c r="DJ238" s="78" t="s">
        <v>1957</v>
      </c>
      <c r="DK238" s="78" t="s">
        <v>276</v>
      </c>
      <c r="DL238" s="78" t="s">
        <v>276</v>
      </c>
      <c r="DM238" s="78" t="s">
        <v>270</v>
      </c>
      <c r="DN238" s="78" t="s">
        <v>270</v>
      </c>
      <c r="DO238" s="78" t="s">
        <v>270</v>
      </c>
      <c r="DP238" s="78" t="s">
        <v>270</v>
      </c>
      <c r="DQ238" s="78">
        <v>0</v>
      </c>
      <c r="DR238" s="56"/>
      <c r="DS238" s="56"/>
      <c r="DT238" s="56"/>
      <c r="DU238" s="44" t="s">
        <v>989</v>
      </c>
      <c r="DV238" s="44" t="s">
        <v>294</v>
      </c>
      <c r="DW238" s="44" t="s">
        <v>602</v>
      </c>
      <c r="DX238" s="77" t="s">
        <v>352</v>
      </c>
      <c r="DZ238" s="86"/>
      <c r="EA238" s="74"/>
      <c r="EB238" s="85"/>
      <c r="EC238" s="109"/>
      <c r="ED238" s="317"/>
      <c r="EE238" s="71"/>
      <c r="EF238" s="70"/>
      <c r="EG238" s="70"/>
      <c r="EH238" s="70"/>
      <c r="EI238" s="70"/>
      <c r="EJ238" s="70"/>
      <c r="EK238" s="70"/>
      <c r="EL238" s="70"/>
      <c r="EM238" s="70"/>
      <c r="EN238" s="69"/>
      <c r="EO238" s="69"/>
      <c r="EP238" s="69"/>
      <c r="EQ238" s="69"/>
      <c r="ER238" s="69"/>
      <c r="ES238" s="69"/>
      <c r="ET238" s="69"/>
      <c r="EU238" s="69"/>
      <c r="EV238" s="307" t="s">
        <v>1</v>
      </c>
      <c r="EW238" s="68"/>
    </row>
    <row r="239" spans="1:153" s="44" customFormat="1" x14ac:dyDescent="0.35">
      <c r="A239" s="44" t="s">
        <v>257</v>
      </c>
      <c r="B239" s="44" t="s">
        <v>1958</v>
      </c>
      <c r="C239" s="42" t="s">
        <v>1959</v>
      </c>
      <c r="D239" s="42"/>
      <c r="E239" s="44" t="s">
        <v>1960</v>
      </c>
      <c r="F239" s="44" t="s">
        <v>1961</v>
      </c>
      <c r="G239" s="44">
        <v>-38.188667000000002</v>
      </c>
      <c r="H239" s="44">
        <v>146.564333</v>
      </c>
      <c r="I239" s="44" t="s">
        <v>263</v>
      </c>
      <c r="J239" s="44" t="s">
        <v>263</v>
      </c>
      <c r="K239" s="44" t="s">
        <v>264</v>
      </c>
      <c r="L239" s="44" t="s">
        <v>265</v>
      </c>
      <c r="M239" s="44" t="s">
        <v>365</v>
      </c>
      <c r="N239" s="78" t="s">
        <v>267</v>
      </c>
      <c r="O239" s="78"/>
      <c r="P239" s="78"/>
      <c r="Q239" s="78" t="s">
        <v>268</v>
      </c>
      <c r="R239" s="78"/>
      <c r="S239" s="96"/>
      <c r="T239" s="96"/>
      <c r="U239" s="78"/>
      <c r="V239" s="96"/>
      <c r="W239" s="96"/>
      <c r="X239" s="96"/>
      <c r="Y239" s="78"/>
      <c r="Z239" s="56">
        <f t="shared" si="50"/>
        <v>1</v>
      </c>
      <c r="AA239" s="94"/>
      <c r="AB239" s="94"/>
      <c r="AC239" s="56"/>
      <c r="AD239" s="56"/>
      <c r="AE239" s="56"/>
      <c r="AF239" s="56"/>
      <c r="AG239" s="56">
        <v>2</v>
      </c>
      <c r="AH239" s="56"/>
      <c r="AI239">
        <v>1</v>
      </c>
      <c r="AJ239">
        <v>1</v>
      </c>
      <c r="AK239">
        <v>4</v>
      </c>
      <c r="AL239">
        <v>5</v>
      </c>
      <c r="AM239">
        <f t="shared" si="41"/>
        <v>5</v>
      </c>
      <c r="AN239" s="57" cm="1">
        <f t="array" ref="AN239">IF(OR(AJ239="0",AM239="0"),"",INDEX('[3]Oil Matrix'!$D$6:$H$10,'Master All_TRR_TS'!AM239,'Master All_TRR_TS'!AJ239))</f>
        <v>3</v>
      </c>
      <c r="AO239">
        <f t="shared" si="51"/>
        <v>1</v>
      </c>
      <c r="AP239"/>
      <c r="AQ239" s="56"/>
      <c r="AR239" s="56">
        <f>MAX(Risk_Assessment6[[#This Row],[2) Oil Leak Condition]:[3b) Oil/water separator and shut off valve]])</f>
        <v>5</v>
      </c>
      <c r="AS239" s="44" t="s">
        <v>269</v>
      </c>
      <c r="AX239" s="82"/>
      <c r="AZ239" s="81"/>
      <c r="BE239" s="81"/>
      <c r="BF239" s="81" t="s">
        <v>270</v>
      </c>
      <c r="BM239" s="56" cm="1">
        <f t="array" ref="BM239">MAX(IF(ISBLANK(AS239:BL239),"",VLOOKUP(AS239:BL239,'[3]Impact Factor'!B:D,2,FALSE)))</f>
        <v>2</v>
      </c>
      <c r="BN239" s="56" cm="1">
        <f t="array" ref="BN239">MAX(IF(ISBLANK(AS239:BL239),"",VLOOKUP(AS239:BL239,'[3]Impact Factor'!B:D,3,FALSE)))</f>
        <v>2</v>
      </c>
      <c r="BO239" s="56"/>
      <c r="BP239" s="56"/>
      <c r="BQ239" s="56"/>
      <c r="BR239" s="56"/>
      <c r="BS239" s="80"/>
      <c r="BT239" s="56" cm="1">
        <f t="array" ref="BT239">IF(SUM(BM239:BS239)=0,"N/A",_xlfn.IFS(AND((SUM(BM239:BN239)&gt;0),(SUM(BO239:BS239)&gt;0)),ROUND((($BM$3*MAX(BM239:BN239))+($BO$3*MAX(BO239:BS239))),0),AND(OR(BM239:BN239=0,ISERROR(BM239:BN239)),(SUM(BO239:BS239)&gt;0)), MAX(BO239:BS239),AND((SUM(BO239:BS239)=0),(SUM(BM239:BN239)&gt;0)),MAX(BM239:BN239)))</f>
        <v>2</v>
      </c>
      <c r="BU239" s="56" t="str" cm="1">
        <f t="array" ref="BU239">IF(OR(AR239="N/A", BT239="N/A"), "", INDEX([3]Methodology!$D$3:$H$7,'Master All_TRR_TS'!AR51,'Master All_TRR_TS'!BT51))</f>
        <v>C</v>
      </c>
      <c r="BV239" s="56" t="s">
        <v>271</v>
      </c>
      <c r="BW239" s="56" t="str">
        <f t="shared" si="52"/>
        <v>No</v>
      </c>
      <c r="BX239" s="56"/>
      <c r="BY239" s="56"/>
      <c r="BZ239" s="56" t="e">
        <f>IF(COUNT(AR239,BT239)=2,(IF(AND(AR239&gt;=3,#REF!&gt;=3),"Y","")),"")</f>
        <v>#REF!</v>
      </c>
      <c r="CA239" s="56"/>
      <c r="CB239" s="56" t="str">
        <f>IF(Risk_Assessment6[[#This Row],[Stockpiles]]="Spoil / Waste", "Y", "")</f>
        <v/>
      </c>
      <c r="CC239" s="56" t="str">
        <f>IF(Risk_Assessment6[[#This Row],[Off-site Drainage Discharge (Y/N)]]="Yes", "Y", "")</f>
        <v/>
      </c>
      <c r="CD239" s="56"/>
      <c r="CE239" s="56"/>
      <c r="CF239" s="56"/>
      <c r="CG239" s="56"/>
      <c r="CH239" s="56"/>
      <c r="CI239" s="56"/>
      <c r="CJ239" s="56"/>
      <c r="CK239" s="56"/>
      <c r="CL239" s="56"/>
      <c r="CM239" s="56"/>
      <c r="CN239" s="105">
        <v>1</v>
      </c>
      <c r="CO239" s="105">
        <v>1</v>
      </c>
      <c r="CP239" s="105">
        <v>2</v>
      </c>
      <c r="CQ239" s="104">
        <v>3</v>
      </c>
      <c r="CR239" s="57">
        <f t="shared" si="43"/>
        <v>1</v>
      </c>
      <c r="CS239" s="56">
        <f t="shared" si="42"/>
        <v>1</v>
      </c>
      <c r="CT239" s="56">
        <v>3</v>
      </c>
      <c r="CU239" s="56">
        <v>2</v>
      </c>
      <c r="CV239" s="79">
        <f t="shared" si="47"/>
        <v>2.5</v>
      </c>
      <c r="CW239" s="56">
        <f t="shared" si="48"/>
        <v>3</v>
      </c>
      <c r="CX239" s="87" t="s">
        <v>323</v>
      </c>
      <c r="CY239" s="56" t="s">
        <v>268</v>
      </c>
      <c r="CZ239" s="78"/>
      <c r="DA239" s="78" t="s">
        <v>1962</v>
      </c>
      <c r="DB239" s="78" t="s">
        <v>274</v>
      </c>
      <c r="DC239" s="56">
        <v>0</v>
      </c>
      <c r="DD239" s="78" t="s">
        <v>291</v>
      </c>
      <c r="DE239" s="78" t="s">
        <v>270</v>
      </c>
      <c r="DF239" s="78" t="s">
        <v>270</v>
      </c>
      <c r="DG239" s="78" t="s">
        <v>276</v>
      </c>
      <c r="DH239" s="78" t="s">
        <v>276</v>
      </c>
      <c r="DI239" s="78" t="s">
        <v>276</v>
      </c>
      <c r="DJ239" s="78" t="s">
        <v>276</v>
      </c>
      <c r="DK239" s="78" t="s">
        <v>276</v>
      </c>
      <c r="DL239" s="78" t="s">
        <v>270</v>
      </c>
      <c r="DM239" s="78" t="s">
        <v>276</v>
      </c>
      <c r="DN239" s="78" t="s">
        <v>276</v>
      </c>
      <c r="DO239" s="78" t="s">
        <v>270</v>
      </c>
      <c r="DP239" s="78" t="s">
        <v>276</v>
      </c>
      <c r="DQ239" s="78">
        <v>0</v>
      </c>
      <c r="DR239" s="56"/>
      <c r="DS239" s="56"/>
      <c r="DT239" s="56"/>
      <c r="DU239" s="44" t="s">
        <v>989</v>
      </c>
      <c r="DV239" s="44" t="s">
        <v>424</v>
      </c>
      <c r="DW239" s="44" t="s">
        <v>607</v>
      </c>
      <c r="DX239" s="77" t="s">
        <v>271</v>
      </c>
      <c r="DZ239" s="86"/>
      <c r="EA239" s="74"/>
      <c r="EB239" s="85"/>
      <c r="EC239" s="109"/>
      <c r="ED239" s="317"/>
      <c r="EE239" s="71"/>
      <c r="EF239" s="70"/>
      <c r="EG239" s="70"/>
      <c r="EH239" s="70"/>
      <c r="EI239" s="70"/>
      <c r="EJ239" s="70"/>
      <c r="EK239" s="70"/>
      <c r="EL239" s="70"/>
      <c r="EM239" s="70"/>
      <c r="EN239" s="69"/>
      <c r="EO239" s="69"/>
      <c r="EP239" s="69"/>
      <c r="EQ239" s="69"/>
      <c r="ER239" s="69"/>
      <c r="ES239" s="69"/>
      <c r="ET239" s="69"/>
      <c r="EU239" s="69"/>
      <c r="EV239" s="307" t="s">
        <v>1</v>
      </c>
      <c r="EW239" s="68"/>
    </row>
    <row r="240" spans="1:153" s="44" customFormat="1" x14ac:dyDescent="0.35">
      <c r="A240" s="44" t="s">
        <v>374</v>
      </c>
      <c r="B240" s="42" t="s">
        <v>1963</v>
      </c>
      <c r="C240" s="44" t="s">
        <v>1964</v>
      </c>
      <c r="D240" s="44" t="s">
        <v>377</v>
      </c>
      <c r="E240" s="44" t="s">
        <v>1965</v>
      </c>
      <c r="F240" s="44" t="s">
        <v>1966</v>
      </c>
      <c r="G240" s="44">
        <v>-38.189287999999998</v>
      </c>
      <c r="H240" s="44">
        <v>146.560181</v>
      </c>
      <c r="I240" s="44" t="s">
        <v>278</v>
      </c>
      <c r="J240" s="44" t="s">
        <v>278</v>
      </c>
      <c r="K240" s="44" t="s">
        <v>297</v>
      </c>
      <c r="L240" s="44" t="s">
        <v>265</v>
      </c>
      <c r="M240" s="44" t="s">
        <v>545</v>
      </c>
      <c r="N240" s="78" t="s">
        <v>285</v>
      </c>
      <c r="O240" s="78">
        <v>44196</v>
      </c>
      <c r="P240" s="78" t="s">
        <v>371</v>
      </c>
      <c r="Q240" s="78" t="s">
        <v>270</v>
      </c>
      <c r="R240" s="78"/>
      <c r="S240" s="96"/>
      <c r="T240" s="96" t="s">
        <v>382</v>
      </c>
      <c r="U240" s="78"/>
      <c r="V240" s="96"/>
      <c r="W240" s="96"/>
      <c r="X240" s="96"/>
      <c r="Y240" s="78"/>
      <c r="Z240" s="56">
        <f t="shared" si="50"/>
        <v>5</v>
      </c>
      <c r="AA240" s="94">
        <v>8</v>
      </c>
      <c r="AB240" s="94"/>
      <c r="AC240" s="56"/>
      <c r="AD240" s="56"/>
      <c r="AE240" s="56"/>
      <c r="AF240" s="56"/>
      <c r="AG240" s="56">
        <v>4</v>
      </c>
      <c r="AH240" s="56" t="s">
        <v>1073</v>
      </c>
      <c r="AI240">
        <v>3</v>
      </c>
      <c r="AJ240">
        <v>3</v>
      </c>
      <c r="AK240">
        <v>1</v>
      </c>
      <c r="AL240">
        <v>5</v>
      </c>
      <c r="AM240">
        <f t="shared" si="41"/>
        <v>5</v>
      </c>
      <c r="AN240" s="57" cm="1">
        <f t="array" ref="AN240">IF(OR(AJ240="0",AM240="0"),"",INDEX('[3]Oil Matrix'!$D$6:$H$10,'Master All_TRR_TS'!AM240,'Master All_TRR_TS'!AJ240))</f>
        <v>4</v>
      </c>
      <c r="AO240">
        <f t="shared" si="51"/>
        <v>1</v>
      </c>
      <c r="AP240"/>
      <c r="AQ240" s="56" t="s">
        <v>1716</v>
      </c>
      <c r="AR240" s="56">
        <f>MAX(Risk_Assessment6[[#This Row],[2) Oil Leak Condition]:[3b) Oil/water separator and shut off valve]])</f>
        <v>5</v>
      </c>
      <c r="AS240" s="44" t="s">
        <v>304</v>
      </c>
      <c r="AT240" s="44" t="s">
        <v>305</v>
      </c>
      <c r="AU240" s="44" t="s">
        <v>270</v>
      </c>
      <c r="AV240" s="44" t="s">
        <v>269</v>
      </c>
      <c r="AW240" s="44" t="s">
        <v>269</v>
      </c>
      <c r="AX240" s="82" t="s">
        <v>288</v>
      </c>
      <c r="AY240" s="44" t="s">
        <v>269</v>
      </c>
      <c r="AZ240" s="81" t="s">
        <v>269</v>
      </c>
      <c r="BA240" s="44" t="s">
        <v>269</v>
      </c>
      <c r="BE240" s="81"/>
      <c r="BF240" s="81" t="s">
        <v>276</v>
      </c>
      <c r="BM240" s="56" cm="1">
        <f t="array" ref="BM240">MAX(IF(ISBLANK(AS240:BL240),"",VLOOKUP(AS240:BL240,'[3]Impact Factor'!B:D,2,FALSE)))</f>
        <v>3</v>
      </c>
      <c r="BN240" s="56" cm="1">
        <f t="array" ref="BN240">MAX(IF(ISBLANK(AS240:BL240),"",VLOOKUP(AS240:BL240,'[3]Impact Factor'!B:D,3,FALSE)))</f>
        <v>2</v>
      </c>
      <c r="BO240" s="56">
        <v>2</v>
      </c>
      <c r="BP240" s="56"/>
      <c r="BQ240" s="56"/>
      <c r="BR240" s="56"/>
      <c r="BS240" s="80">
        <v>2</v>
      </c>
      <c r="BT240" s="56" cm="1">
        <f t="array" ref="BT240">IF(SUM(BM240:BS240)=0,"N/A",_xlfn.IFS(AND((SUM(BM240:BN240)&gt;0),(SUM(BO240:BS240)&gt;0)),ROUND((($BM$3*MAX(BM240:BN240))+($BO$3*MAX(BO240:BS240))),0),AND(OR(BM240:BN240=0,ISERROR(BM240:BN240)),(SUM(BO240:BS240)&gt;0)), MAX(BO240:BS240),AND((SUM(BO240:BS240)=0),(SUM(BM240:BN240)&gt;0)),MAX(BM240:BN240)))</f>
        <v>3</v>
      </c>
      <c r="BU240" s="56" t="str" cm="1">
        <f t="array" ref="BU240">IF(OR(AR240="N/A", BT240="N/A"), "", INDEX([3]Methodology!$D$3:$H$7,'Master All_TRR_TS'!AR178,'Master All_TRR_TS'!BT178))</f>
        <v>B</v>
      </c>
      <c r="BV240" s="56" t="s">
        <v>404</v>
      </c>
      <c r="BW240" s="56" t="str">
        <f t="shared" si="52"/>
        <v>Yes</v>
      </c>
      <c r="BX240" s="56" t="s">
        <v>310</v>
      </c>
      <c r="BY240" s="56"/>
      <c r="BZ240" s="56" t="e">
        <f>IF(COUNT(AR240,BT240)=2,(IF(AND(AR240&gt;=3,#REF!&gt;=3),"Y","")),"")</f>
        <v>#REF!</v>
      </c>
      <c r="CA240" s="56"/>
      <c r="CB240" s="56" t="str">
        <f>IF(Risk_Assessment6[[#This Row],[Stockpiles]]="Spoil / Waste", "Y", "")</f>
        <v/>
      </c>
      <c r="CC240" s="56" t="str">
        <f>IF(Risk_Assessment6[[#This Row],[Off-site Drainage Discharge (Y/N)]]="Yes", "Y", "")</f>
        <v/>
      </c>
      <c r="CD240" s="89" t="s">
        <v>390</v>
      </c>
      <c r="CE240" s="56" t="s">
        <v>270</v>
      </c>
      <c r="CF240" s="56" t="s">
        <v>433</v>
      </c>
      <c r="CG240" s="56"/>
      <c r="CH240" s="56"/>
      <c r="CI240" s="56"/>
      <c r="CJ240" s="56" t="s">
        <v>382</v>
      </c>
      <c r="CK240" s="56"/>
      <c r="CL240" s="56"/>
      <c r="CM240" s="56"/>
      <c r="CN240" s="105">
        <v>3</v>
      </c>
      <c r="CO240" s="105">
        <v>1</v>
      </c>
      <c r="CP240" s="105">
        <v>1</v>
      </c>
      <c r="CQ240" s="104">
        <v>1</v>
      </c>
      <c r="CR240" s="57">
        <f t="shared" si="43"/>
        <v>1</v>
      </c>
      <c r="CS240" s="56">
        <f t="shared" si="42"/>
        <v>1</v>
      </c>
      <c r="CT240" s="56">
        <v>4</v>
      </c>
      <c r="CU240" s="56">
        <v>1</v>
      </c>
      <c r="CV240" s="79">
        <f t="shared" si="47"/>
        <v>2.5</v>
      </c>
      <c r="CW240" s="56">
        <f t="shared" si="48"/>
        <v>3</v>
      </c>
      <c r="CX240" s="87" t="s">
        <v>323</v>
      </c>
      <c r="CY240" s="56">
        <v>0</v>
      </c>
      <c r="CZ240" s="78"/>
      <c r="DA240" s="78" t="s">
        <v>1967</v>
      </c>
      <c r="DB240" s="78" t="s">
        <v>274</v>
      </c>
      <c r="DC240" s="56">
        <v>0</v>
      </c>
      <c r="DD240" s="78" t="s">
        <v>291</v>
      </c>
      <c r="DE240" s="78" t="s">
        <v>270</v>
      </c>
      <c r="DF240" s="78" t="s">
        <v>276</v>
      </c>
      <c r="DG240" s="78" t="s">
        <v>276</v>
      </c>
      <c r="DH240" s="78" t="s">
        <v>276</v>
      </c>
      <c r="DI240" s="78" t="s">
        <v>276</v>
      </c>
      <c r="DJ240" s="78" t="s">
        <v>276</v>
      </c>
      <c r="DK240" s="78" t="s">
        <v>276</v>
      </c>
      <c r="DL240" s="78" t="s">
        <v>270</v>
      </c>
      <c r="DM240" s="78" t="s">
        <v>276</v>
      </c>
      <c r="DN240" s="78" t="s">
        <v>276</v>
      </c>
      <c r="DO240" s="78" t="s">
        <v>270</v>
      </c>
      <c r="DP240" s="78" t="s">
        <v>276</v>
      </c>
      <c r="DQ240" s="78">
        <v>0</v>
      </c>
      <c r="DR240" s="56" t="s">
        <v>1968</v>
      </c>
      <c r="DS240" s="56"/>
      <c r="DT240" s="56"/>
      <c r="DU240" s="44" t="s">
        <v>989</v>
      </c>
      <c r="DV240" s="44" t="s">
        <v>277</v>
      </c>
      <c r="DW240" s="44" t="s">
        <v>278</v>
      </c>
      <c r="DX240" s="77" t="s">
        <v>278</v>
      </c>
      <c r="DZ240" s="86"/>
      <c r="EA240" s="74"/>
      <c r="EB240" s="85"/>
      <c r="EC240" s="109"/>
      <c r="ED240" s="317"/>
      <c r="EE240" s="71"/>
      <c r="EF240" s="70"/>
      <c r="EG240" s="70"/>
      <c r="EH240" s="70"/>
      <c r="EI240" s="70"/>
      <c r="EJ240" s="70"/>
      <c r="EK240" s="70"/>
      <c r="EL240" s="70"/>
      <c r="EM240" s="70"/>
      <c r="EN240" s="69"/>
      <c r="EO240" s="69"/>
      <c r="EP240" s="69"/>
      <c r="EQ240" s="69"/>
      <c r="ER240" s="69"/>
      <c r="ES240" s="69"/>
      <c r="ET240" s="69"/>
      <c r="EU240" s="69"/>
      <c r="EV240" s="307" t="s">
        <v>1</v>
      </c>
      <c r="EW240" s="68"/>
    </row>
    <row r="241" spans="1:153" s="44" customFormat="1" ht="82.5" customHeight="1" x14ac:dyDescent="0.35">
      <c r="A241" s="44" t="s">
        <v>291</v>
      </c>
      <c r="B241" s="44" t="s">
        <v>1969</v>
      </c>
      <c r="C241" s="44" t="s">
        <v>1970</v>
      </c>
      <c r="D241" s="44" t="s">
        <v>294</v>
      </c>
      <c r="E241" s="44" t="s">
        <v>1971</v>
      </c>
      <c r="F241" s="44" t="s">
        <v>1972</v>
      </c>
      <c r="G241" s="44">
        <v>-38.268098999999999</v>
      </c>
      <c r="H241" s="44">
        <v>145.20195100000001</v>
      </c>
      <c r="I241" s="44" t="s">
        <v>278</v>
      </c>
      <c r="J241" s="44" t="s">
        <v>278</v>
      </c>
      <c r="K241" s="44" t="s">
        <v>297</v>
      </c>
      <c r="L241" s="44" t="s">
        <v>265</v>
      </c>
      <c r="M241" s="78">
        <v>43992</v>
      </c>
      <c r="N241" s="78" t="s">
        <v>285</v>
      </c>
      <c r="O241" s="78">
        <v>43992</v>
      </c>
      <c r="P241" s="78" t="s">
        <v>298</v>
      </c>
      <c r="Q241" s="78" t="s">
        <v>270</v>
      </c>
      <c r="R241" s="78" t="s">
        <v>270</v>
      </c>
      <c r="S241" s="96"/>
      <c r="T241" s="96"/>
      <c r="U241" s="78"/>
      <c r="V241" s="96"/>
      <c r="W241" s="96"/>
      <c r="X241" s="96" t="s">
        <v>485</v>
      </c>
      <c r="Y241" s="78"/>
      <c r="Z241" s="56">
        <f t="shared" si="50"/>
        <v>3</v>
      </c>
      <c r="AA241" s="94">
        <v>8</v>
      </c>
      <c r="AB241" s="94"/>
      <c r="AC241" s="56"/>
      <c r="AD241" s="56"/>
      <c r="AE241" s="56"/>
      <c r="AF241" s="117" t="s">
        <v>302</v>
      </c>
      <c r="AG241" s="56">
        <v>5</v>
      </c>
      <c r="AH241" s="89"/>
      <c r="AI241">
        <v>5</v>
      </c>
      <c r="AJ241">
        <v>3</v>
      </c>
      <c r="AK241">
        <v>1</v>
      </c>
      <c r="AL241">
        <v>1</v>
      </c>
      <c r="AM241">
        <f t="shared" si="41"/>
        <v>1</v>
      </c>
      <c r="AN241" s="57" cm="1">
        <f t="array" ref="AN241">IF(OR(AJ241="0",AM241="0"),"",INDEX('[3]Oil Matrix'!$D$6:$H$10,'Master All_TRR_TS'!AM241,'Master All_TRR_TS'!AJ241))</f>
        <v>2</v>
      </c>
      <c r="AO241">
        <f t="shared" si="51"/>
        <v>2</v>
      </c>
      <c r="AP241"/>
      <c r="AQ241" s="93" t="s">
        <v>303</v>
      </c>
      <c r="AR241" s="56">
        <f>MAX(Risk_Assessment6[[#This Row],[2) Oil Leak Condition]:[3b) Oil/water separator and shut off valve]])</f>
        <v>3</v>
      </c>
      <c r="AS241" s="44" t="s">
        <v>304</v>
      </c>
      <c r="AT241" s="44" t="s">
        <v>305</v>
      </c>
      <c r="AU241" s="44" t="s">
        <v>270</v>
      </c>
      <c r="AV241" s="44" t="s">
        <v>269</v>
      </c>
      <c r="AW241" s="44" t="s">
        <v>306</v>
      </c>
      <c r="AX241" s="82" t="s">
        <v>288</v>
      </c>
      <c r="AY241" s="44" t="s">
        <v>307</v>
      </c>
      <c r="AZ241" s="81" t="s">
        <v>269</v>
      </c>
      <c r="BA241" s="44" t="s">
        <v>309</v>
      </c>
      <c r="BE241" s="81"/>
      <c r="BF241" s="81" t="s">
        <v>276</v>
      </c>
      <c r="BM241" s="56" cm="1">
        <f t="array" ref="BM241">MAX(IF(ISBLANK(AS241:BL241),"",VLOOKUP(AS241:BL241,'[3]Impact Factor'!B:D,2,FALSE)))</f>
        <v>4</v>
      </c>
      <c r="BN241" s="56" cm="1">
        <f t="array" ref="BN241">MAX(IF(ISBLANK(AS241:BL241),"",VLOOKUP(AS241:BL241,'[3]Impact Factor'!B:D,3,FALSE)))</f>
        <v>4</v>
      </c>
      <c r="BO241" s="56">
        <v>4</v>
      </c>
      <c r="BP241" s="56"/>
      <c r="BQ241" s="56"/>
      <c r="BR241" s="56"/>
      <c r="BS241" s="80">
        <v>2</v>
      </c>
      <c r="BT241" s="56" cm="1">
        <f t="array" ref="BT241">IF(SUM(BM241:BS241)=0,"N/A",_xlfn.IFS(AND((SUM(BM241:BN241)&gt;0),(SUM(BO241:BS241)&gt;0)),ROUND((($BM$3*MAX(BM241:BN241))+($BO$3*MAX(BO241:BS241))),0),AND(OR(BM241:BN241=0,ISERROR(BM241:BN241)),(SUM(BO241:BS241)&gt;0)), MAX(BO241:BS241),AND((SUM(BO241:BS241)=0),(SUM(BM241:BN241)&gt;0)),MAX(BM241:BN241)))</f>
        <v>4</v>
      </c>
      <c r="BU241" s="56" t="str" cm="1">
        <f t="array" ref="BU241">IF(OR(AR241="N/A", BT241="N/A"), "", INDEX([3]Methodology!$D$3:$H$7,'Master All_TRR_TS'!AR245,'Master All_TRR_TS'!BT245))</f>
        <v>B</v>
      </c>
      <c r="BV241" s="56" t="s">
        <v>404</v>
      </c>
      <c r="BW241" s="56" t="str">
        <f t="shared" si="52"/>
        <v>Yes</v>
      </c>
      <c r="BX241" s="56"/>
      <c r="BY241" s="56"/>
      <c r="BZ241" s="56" t="e">
        <f>IF(COUNT(AR241,BT241)=2,(IF(AND(AR241&gt;=3,#REF!&gt;=3),"Y","")),"")</f>
        <v>#REF!</v>
      </c>
      <c r="CA241" s="56"/>
      <c r="CB241" s="56" t="str">
        <f>IF(Risk_Assessment6[[#This Row],[Stockpiles]]="Spoil / Waste", "Y", "")</f>
        <v/>
      </c>
      <c r="CC241" s="56" t="str">
        <f>IF(Risk_Assessment6[[#This Row],[Off-site Drainage Discharge (Y/N)]]="Yes", "Y", "")</f>
        <v/>
      </c>
      <c r="CD241" s="56"/>
      <c r="CE241" s="56"/>
      <c r="CF241" s="56"/>
      <c r="CG241" s="56"/>
      <c r="CH241" s="56"/>
      <c r="CI241" s="56"/>
      <c r="CJ241" s="56"/>
      <c r="CK241" s="56"/>
      <c r="CL241" s="56" t="s">
        <v>485</v>
      </c>
      <c r="CM241" s="56"/>
      <c r="CN241" s="105">
        <v>6</v>
      </c>
      <c r="CO241" s="105">
        <v>2</v>
      </c>
      <c r="CP241" s="105">
        <v>2</v>
      </c>
      <c r="CQ241" s="104">
        <v>1</v>
      </c>
      <c r="CR241" s="57">
        <f t="shared" si="43"/>
        <v>2</v>
      </c>
      <c r="CS241" s="56">
        <f t="shared" si="42"/>
        <v>2</v>
      </c>
      <c r="CT241" s="56">
        <v>5</v>
      </c>
      <c r="CU241" s="56">
        <v>2</v>
      </c>
      <c r="CV241" s="79">
        <f t="shared" si="47"/>
        <v>3.5</v>
      </c>
      <c r="CW241" s="56">
        <f t="shared" si="48"/>
        <v>4</v>
      </c>
      <c r="CX241" s="78" t="s">
        <v>631</v>
      </c>
      <c r="CY241" s="56" t="s">
        <v>268</v>
      </c>
      <c r="CZ241" s="78"/>
      <c r="DA241" s="78" t="s">
        <v>1973</v>
      </c>
      <c r="DB241" s="78" t="s">
        <v>1974</v>
      </c>
      <c r="DC241" s="56" t="s">
        <v>351</v>
      </c>
      <c r="DD241" s="78" t="s">
        <v>291</v>
      </c>
      <c r="DE241" s="78" t="s">
        <v>1218</v>
      </c>
      <c r="DF241" s="78" t="s">
        <v>1218</v>
      </c>
      <c r="DG241" s="78" t="s">
        <v>276</v>
      </c>
      <c r="DH241" s="78" t="s">
        <v>276</v>
      </c>
      <c r="DI241" s="78" t="s">
        <v>276</v>
      </c>
      <c r="DJ241" s="78" t="s">
        <v>276</v>
      </c>
      <c r="DK241" s="78" t="s">
        <v>276</v>
      </c>
      <c r="DL241" s="78" t="s">
        <v>276</v>
      </c>
      <c r="DM241" s="78" t="s">
        <v>1218</v>
      </c>
      <c r="DN241" s="78" t="s">
        <v>1218</v>
      </c>
      <c r="DO241" s="78" t="s">
        <v>270</v>
      </c>
      <c r="DP241" s="78" t="s">
        <v>1218</v>
      </c>
      <c r="DQ241" s="78">
        <v>0</v>
      </c>
      <c r="DR241" s="56" t="s">
        <v>1975</v>
      </c>
      <c r="DS241" s="56" t="s">
        <v>1976</v>
      </c>
      <c r="DT241" s="56"/>
      <c r="DU241" s="44" t="s">
        <v>989</v>
      </c>
      <c r="DV241" s="44" t="s">
        <v>294</v>
      </c>
      <c r="DW241" s="44" t="s">
        <v>602</v>
      </c>
      <c r="DX241" s="77" t="s">
        <v>278</v>
      </c>
      <c r="DY241" s="103" t="s">
        <v>488</v>
      </c>
      <c r="DZ241" s="86" t="s">
        <v>1638</v>
      </c>
      <c r="EA241" s="74" t="s">
        <v>567</v>
      </c>
      <c r="EB241" s="73" t="s">
        <v>1977</v>
      </c>
      <c r="EC241" s="102" t="s">
        <v>1978</v>
      </c>
      <c r="ED241" s="320" t="s">
        <v>1979</v>
      </c>
      <c r="EE241" s="71"/>
      <c r="EF241" s="307" t="s">
        <v>1</v>
      </c>
      <c r="EG241" s="307" t="s">
        <v>1</v>
      </c>
      <c r="EH241" s="99" t="s">
        <v>410</v>
      </c>
      <c r="EI241" s="70"/>
      <c r="EJ241" s="70"/>
      <c r="EK241" s="70"/>
      <c r="EL241" s="70"/>
      <c r="EM241" s="70"/>
      <c r="EN241" s="69"/>
      <c r="EO241" s="69"/>
      <c r="EP241" s="69"/>
      <c r="EQ241" s="69"/>
      <c r="ER241" s="69"/>
      <c r="ES241" s="69"/>
      <c r="ET241" s="69"/>
      <c r="EU241" s="69"/>
      <c r="EV241" s="307" t="s">
        <v>1</v>
      </c>
      <c r="EW241" s="68"/>
    </row>
    <row r="242" spans="1:153" s="44" customFormat="1" x14ac:dyDescent="0.35">
      <c r="A242" s="44" t="s">
        <v>374</v>
      </c>
      <c r="B242" s="42" t="s">
        <v>1980</v>
      </c>
      <c r="C242" s="44" t="s">
        <v>1981</v>
      </c>
      <c r="D242" s="44" t="s">
        <v>294</v>
      </c>
      <c r="E242" s="44" t="s">
        <v>1982</v>
      </c>
      <c r="F242" s="44" t="s">
        <v>1983</v>
      </c>
      <c r="G242" s="44">
        <v>-37.902341</v>
      </c>
      <c r="H242" s="44">
        <v>145.328755</v>
      </c>
      <c r="I242" s="44" t="s">
        <v>278</v>
      </c>
      <c r="J242" s="44" t="s">
        <v>278</v>
      </c>
      <c r="K242" s="44" t="s">
        <v>297</v>
      </c>
      <c r="L242" s="44" t="s">
        <v>265</v>
      </c>
      <c r="M242" s="44" t="s">
        <v>284</v>
      </c>
      <c r="N242" s="78" t="s">
        <v>285</v>
      </c>
      <c r="O242" s="78">
        <v>43993</v>
      </c>
      <c r="P242" s="78" t="s">
        <v>298</v>
      </c>
      <c r="Q242" s="78" t="s">
        <v>270</v>
      </c>
      <c r="R242" s="78"/>
      <c r="S242" s="96"/>
      <c r="T242" s="96" t="s">
        <v>382</v>
      </c>
      <c r="U242" s="78"/>
      <c r="V242" s="96"/>
      <c r="W242" s="96"/>
      <c r="X242" s="96"/>
      <c r="Y242" s="78"/>
      <c r="Z242" s="56">
        <f t="shared" si="50"/>
        <v>5</v>
      </c>
      <c r="AA242" s="94">
        <v>86</v>
      </c>
      <c r="AB242" s="94"/>
      <c r="AC242" s="56"/>
      <c r="AD242" s="56"/>
      <c r="AE242" s="56"/>
      <c r="AF242" s="56"/>
      <c r="AG242" s="56">
        <v>4</v>
      </c>
      <c r="AH242" s="56" t="s">
        <v>1954</v>
      </c>
      <c r="AI242">
        <v>1</v>
      </c>
      <c r="AJ242">
        <v>2</v>
      </c>
      <c r="AK242">
        <v>4</v>
      </c>
      <c r="AL242">
        <v>5</v>
      </c>
      <c r="AM242">
        <f t="shared" si="41"/>
        <v>5</v>
      </c>
      <c r="AN242" s="57" cm="1">
        <f t="array" ref="AN242">IF(OR(AJ242="0",AM242="0"),"",INDEX('[3]Oil Matrix'!$D$6:$H$10,'Master All_TRR_TS'!AM242,'Master All_TRR_TS'!AJ242))</f>
        <v>3</v>
      </c>
      <c r="AO242">
        <f t="shared" si="51"/>
        <v>3</v>
      </c>
      <c r="AP242"/>
      <c r="AQ242" s="56" t="s">
        <v>1984</v>
      </c>
      <c r="AR242" s="56">
        <f>MAX(Risk_Assessment6[[#This Row],[2) Oil Leak Condition]:[3b) Oil/water separator and shut off valve]])</f>
        <v>5</v>
      </c>
      <c r="AS242" s="44" t="s">
        <v>304</v>
      </c>
      <c r="AT242" s="44" t="s">
        <v>305</v>
      </c>
      <c r="AU242" s="44" t="s">
        <v>270</v>
      </c>
      <c r="AV242" s="44" t="s">
        <v>269</v>
      </c>
      <c r="AW242" s="44" t="s">
        <v>306</v>
      </c>
      <c r="AX242" s="82" t="s">
        <v>269</v>
      </c>
      <c r="AY242" s="44" t="s">
        <v>269</v>
      </c>
      <c r="AZ242" s="81" t="s">
        <v>269</v>
      </c>
      <c r="BA242" s="44" t="s">
        <v>269</v>
      </c>
      <c r="BE242" s="81"/>
      <c r="BF242" s="81" t="s">
        <v>276</v>
      </c>
      <c r="BM242" s="56" cm="1">
        <f t="array" ref="BM242">MAX(IF(ISBLANK(AS242:BL242),"",VLOOKUP(AS242:BL242,'[3]Impact Factor'!B:D,2,FALSE)))</f>
        <v>4</v>
      </c>
      <c r="BN242" s="56" cm="1">
        <f t="array" ref="BN242">MAX(IF(ISBLANK(AS242:BL242),"",VLOOKUP(AS242:BL242,'[3]Impact Factor'!B:D,3,FALSE)))</f>
        <v>4</v>
      </c>
      <c r="BO242" s="56">
        <v>5</v>
      </c>
      <c r="BP242" s="56" t="s">
        <v>276</v>
      </c>
      <c r="BQ242" s="56">
        <v>4</v>
      </c>
      <c r="BR242" s="56" t="s">
        <v>276</v>
      </c>
      <c r="BS242" s="88">
        <v>3</v>
      </c>
      <c r="BT242" s="56" cm="1">
        <f t="array" ref="BT242">IF(SUM(BM242:BS242)=0,"N/A",_xlfn.IFS(AND((SUM(BM242:BN242)&gt;0),(SUM(BO242:BS242)&gt;0)),ROUND((($BM$3*MAX(BM242:BN242))+($BO$3*MAX(BO242:BS242))),0),AND(OR(BM242:BN242=0,ISERROR(BM242:BN242)),(SUM(BO242:BS242)&gt;0)), MAX(BO242:BS242),AND((SUM(BO242:BS242)=0),(SUM(BM242:BN242)&gt;0)),MAX(BM242:BN242)))</f>
        <v>4</v>
      </c>
      <c r="BU242" s="56" t="str" cm="1">
        <f t="array" ref="BU242">IF(OR(AR242="N/A", BT242="N/A"), "", INDEX([3]Methodology!$D$3:$H$7,'Master All_TRR_TS'!AR185,'Master All_TRR_TS'!BT185))</f>
        <v>A</v>
      </c>
      <c r="BV242" s="56" t="s">
        <v>271</v>
      </c>
      <c r="BW242" s="56" t="str">
        <f t="shared" si="52"/>
        <v>Yes</v>
      </c>
      <c r="BX242" s="56" t="s">
        <v>310</v>
      </c>
      <c r="BY242" s="56"/>
      <c r="BZ242" s="56" t="e">
        <f>IF(COUNT(AR242,BT242)=2,(IF(AND(AR242&gt;=3,#REF!&gt;=3),"Y","")),"")</f>
        <v>#REF!</v>
      </c>
      <c r="CA242" s="56" t="s">
        <v>511</v>
      </c>
      <c r="CB242" s="56" t="str">
        <f>IF(Risk_Assessment6[[#This Row],[Stockpiles]]="Spoil / Waste", "Y", "")</f>
        <v/>
      </c>
      <c r="CC242" s="56" t="str">
        <f>IF(Risk_Assessment6[[#This Row],[Off-site Drainage Discharge (Y/N)]]="Yes", "Y", "")</f>
        <v/>
      </c>
      <c r="CD242" s="89" t="s">
        <v>390</v>
      </c>
      <c r="CE242" s="56"/>
      <c r="CF242" s="56"/>
      <c r="CG242" s="56"/>
      <c r="CH242" s="56"/>
      <c r="CI242" s="56"/>
      <c r="CJ242" s="56" t="s">
        <v>382</v>
      </c>
      <c r="CK242" s="56"/>
      <c r="CL242" s="56"/>
      <c r="CM242" s="56"/>
      <c r="CN242" s="105">
        <v>9</v>
      </c>
      <c r="CO242" s="105">
        <v>3</v>
      </c>
      <c r="CP242" s="105">
        <v>2</v>
      </c>
      <c r="CQ242" s="104">
        <v>3</v>
      </c>
      <c r="CR242" s="57">
        <f t="shared" si="43"/>
        <v>3</v>
      </c>
      <c r="CS242" s="56">
        <f t="shared" si="42"/>
        <v>3</v>
      </c>
      <c r="CT242" s="56">
        <v>5</v>
      </c>
      <c r="CU242" s="56">
        <v>2</v>
      </c>
      <c r="CV242" s="79">
        <f t="shared" si="47"/>
        <v>3.5</v>
      </c>
      <c r="CW242" s="56">
        <f t="shared" si="48"/>
        <v>4</v>
      </c>
      <c r="CX242" s="78" t="s">
        <v>1091</v>
      </c>
      <c r="CY242" s="56" t="s">
        <v>268</v>
      </c>
      <c r="CZ242" s="78" t="s">
        <v>1985</v>
      </c>
      <c r="DA242" s="78" t="s">
        <v>1986</v>
      </c>
      <c r="DB242" s="78" t="s">
        <v>274</v>
      </c>
      <c r="DC242" s="56">
        <v>0</v>
      </c>
      <c r="DD242" s="78" t="s">
        <v>291</v>
      </c>
      <c r="DE242" s="78" t="s">
        <v>1218</v>
      </c>
      <c r="DF242" s="78" t="s">
        <v>1218</v>
      </c>
      <c r="DG242" s="78" t="s">
        <v>276</v>
      </c>
      <c r="DH242" s="78" t="s">
        <v>276</v>
      </c>
      <c r="DI242" s="78" t="s">
        <v>276</v>
      </c>
      <c r="DJ242" s="78" t="s">
        <v>276</v>
      </c>
      <c r="DK242" s="78" t="s">
        <v>276</v>
      </c>
      <c r="DL242" s="78" t="s">
        <v>276</v>
      </c>
      <c r="DM242" s="78" t="s">
        <v>276</v>
      </c>
      <c r="DN242" s="78" t="s">
        <v>276</v>
      </c>
      <c r="DO242" s="78" t="s">
        <v>270</v>
      </c>
      <c r="DP242" s="78" t="s">
        <v>276</v>
      </c>
      <c r="DQ242" s="78">
        <v>0</v>
      </c>
      <c r="DR242" s="56" t="s">
        <v>1987</v>
      </c>
      <c r="DS242" s="56" t="s">
        <v>1988</v>
      </c>
      <c r="DT242" s="56" t="s">
        <v>1989</v>
      </c>
      <c r="DU242" s="44" t="s">
        <v>989</v>
      </c>
      <c r="DV242" s="44" t="s">
        <v>277</v>
      </c>
      <c r="DW242" s="44" t="s">
        <v>607</v>
      </c>
      <c r="DX242" s="77" t="s">
        <v>404</v>
      </c>
      <c r="DZ242" s="86"/>
      <c r="EA242" s="74"/>
      <c r="EB242" s="85"/>
      <c r="EC242" s="72"/>
      <c r="ED242" s="317"/>
      <c r="EE242" s="71"/>
      <c r="EF242" s="70"/>
      <c r="EG242" s="70"/>
      <c r="EH242" s="70"/>
      <c r="EI242" s="70"/>
      <c r="EJ242" s="70"/>
      <c r="EK242" s="70"/>
      <c r="EL242" s="70"/>
      <c r="EM242" s="70"/>
      <c r="EN242" s="69"/>
      <c r="EO242" s="69"/>
      <c r="EP242" s="69"/>
      <c r="EQ242" s="69"/>
      <c r="ER242" s="69"/>
      <c r="ES242" s="69"/>
      <c r="ET242" s="69"/>
      <c r="EU242" s="69"/>
      <c r="EV242" s="307" t="s">
        <v>1</v>
      </c>
      <c r="EW242" s="68"/>
    </row>
    <row r="243" spans="1:153" s="44" customFormat="1" x14ac:dyDescent="0.35">
      <c r="A243" s="44" t="s">
        <v>337</v>
      </c>
      <c r="B243" s="74" t="s">
        <v>1990</v>
      </c>
      <c r="C243" s="44" t="s">
        <v>1991</v>
      </c>
      <c r="E243" s="44" t="s">
        <v>1992</v>
      </c>
      <c r="F243" s="44" t="s">
        <v>278</v>
      </c>
      <c r="G243" s="44">
        <v>-38.15409167</v>
      </c>
      <c r="H243" s="44">
        <v>142.07846667000001</v>
      </c>
      <c r="I243" s="44" t="s">
        <v>278</v>
      </c>
      <c r="J243" s="44" t="s">
        <v>278</v>
      </c>
      <c r="K243" s="44" t="s">
        <v>278</v>
      </c>
      <c r="L243" s="44" t="s">
        <v>278</v>
      </c>
      <c r="M243" s="44" t="s">
        <v>284</v>
      </c>
      <c r="N243" s="78" t="s">
        <v>285</v>
      </c>
      <c r="O243" s="78">
        <v>44103</v>
      </c>
      <c r="P243" s="78" t="s">
        <v>371</v>
      </c>
      <c r="Q243" s="78" t="s">
        <v>270</v>
      </c>
      <c r="R243" s="78"/>
      <c r="S243" s="96"/>
      <c r="T243" s="96"/>
      <c r="U243" s="78"/>
      <c r="V243" s="96"/>
      <c r="W243" s="96"/>
      <c r="X243" s="96"/>
      <c r="Y243" s="78"/>
      <c r="Z243" s="56">
        <f t="shared" si="50"/>
        <v>2</v>
      </c>
      <c r="AA243" s="94"/>
      <c r="AB243" s="94"/>
      <c r="AC243" s="56"/>
      <c r="AD243" s="56"/>
      <c r="AE243" s="56"/>
      <c r="AF243" s="56"/>
      <c r="AG243" s="56">
        <v>2</v>
      </c>
      <c r="AH243" s="56"/>
      <c r="AI243">
        <v>1</v>
      </c>
      <c r="AJ243">
        <v>1</v>
      </c>
      <c r="AK243">
        <v>4</v>
      </c>
      <c r="AL243">
        <v>5</v>
      </c>
      <c r="AM243">
        <f t="shared" si="41"/>
        <v>5</v>
      </c>
      <c r="AN243" s="57" cm="1">
        <f t="array" ref="AN243">IF(OR(AJ243="0",AM243="0"),"",INDEX('[3]Oil Matrix'!$D$6:$H$10,'Master All_TRR_TS'!AM243,'Master All_TRR_TS'!AJ243))</f>
        <v>3</v>
      </c>
      <c r="AO243">
        <f t="shared" si="51"/>
        <v>2</v>
      </c>
      <c r="AP243"/>
      <c r="AQ243" s="56" t="s">
        <v>342</v>
      </c>
      <c r="AR243" s="56">
        <f>MAX(Risk_Assessment6[[#This Row],[2) Oil Leak Condition]:[3b) Oil/water separator and shut off valve]])</f>
        <v>5</v>
      </c>
      <c r="AS243" s="44" t="s">
        <v>269</v>
      </c>
      <c r="AT243" s="44" t="s">
        <v>269</v>
      </c>
      <c r="AU243" s="44" t="s">
        <v>270</v>
      </c>
      <c r="AV243" s="44" t="s">
        <v>269</v>
      </c>
      <c r="AW243" s="44" t="s">
        <v>269</v>
      </c>
      <c r="AX243" s="82" t="s">
        <v>269</v>
      </c>
      <c r="AY243" s="82" t="s">
        <v>269</v>
      </c>
      <c r="AZ243" s="81" t="s">
        <v>269</v>
      </c>
      <c r="BA243" s="44" t="s">
        <v>269</v>
      </c>
      <c r="BE243" s="81"/>
      <c r="BF243" s="81" t="s">
        <v>276</v>
      </c>
      <c r="BM243" s="56" cm="1">
        <f t="array" ref="BM243">MAX(IF(ISBLANK(AS243:BL243),"",VLOOKUP(AS243:BL243,'[3]Impact Factor'!B:D,2,FALSE)))</f>
        <v>2</v>
      </c>
      <c r="BN243" s="56" cm="1">
        <f t="array" ref="BN243">MAX(IF(ISBLANK(AS243:BL243),"",VLOOKUP(AS243:BL243,'[3]Impact Factor'!B:D,3,FALSE)))</f>
        <v>2</v>
      </c>
      <c r="BO243" s="56">
        <v>1</v>
      </c>
      <c r="BP243" s="56"/>
      <c r="BQ243" s="56"/>
      <c r="BR243" s="56"/>
      <c r="BS243" s="80">
        <v>4</v>
      </c>
      <c r="BT243" s="56" cm="1">
        <f t="array" ref="BT243">IF(SUM(BM243:BS243)=0,"N/A",_xlfn.IFS(AND((SUM(BM243:BN243)&gt;0),(SUM(BO243:BS243)&gt;0)),ROUND((($BM$3*MAX(BM243:BN243))+($BO$3*MAX(BO243:BS243))),0),AND(OR(BM243:BN243=0,ISERROR(BM243:BN243)),(SUM(BO243:BS243)&gt;0)), MAX(BO243:BS243),AND((SUM(BO243:BS243)=0),(SUM(BM243:BN243)&gt;0)),MAX(BM243:BN243)))</f>
        <v>2</v>
      </c>
      <c r="BU243" s="56" t="str" cm="1">
        <f t="array" ref="BU243">IF(OR(AR243="N/A", BT243="N/A"), "", INDEX([3]Methodology!$D$3:$H$7,'Master All_TRR_TS'!AR165,'Master All_TRR_TS'!BT165))</f>
        <v>C</v>
      </c>
      <c r="BV243" s="56" t="s">
        <v>352</v>
      </c>
      <c r="BW243" s="56" t="str">
        <f t="shared" si="52"/>
        <v>No</v>
      </c>
      <c r="BX243" s="56"/>
      <c r="BY243" s="56"/>
      <c r="BZ243" s="56" t="e">
        <f>IF(COUNT(AR243,BT243)=2,(IF(AND(AR243&gt;=3,#REF!&gt;=3),"Y","")),"")</f>
        <v>#REF!</v>
      </c>
      <c r="CA243" s="56"/>
      <c r="CB243" s="56" t="str">
        <f>IF(Risk_Assessment6[[#This Row],[Stockpiles]]="Spoil / Waste", "Y", "")</f>
        <v/>
      </c>
      <c r="CC243" s="56" t="str">
        <f>IF(Risk_Assessment6[[#This Row],[Off-site Drainage Discharge (Y/N)]]="Yes", "Y", "")</f>
        <v/>
      </c>
      <c r="CD243" s="56"/>
      <c r="CE243" s="56"/>
      <c r="CF243" s="56"/>
      <c r="CG243" s="56"/>
      <c r="CH243" s="56"/>
      <c r="CI243" s="56"/>
      <c r="CJ243" s="56"/>
      <c r="CK243" s="56"/>
      <c r="CL243" s="56"/>
      <c r="CM243" s="56"/>
      <c r="CN243" s="105">
        <v>2</v>
      </c>
      <c r="CO243" s="105">
        <v>2</v>
      </c>
      <c r="CP243" s="105">
        <v>1</v>
      </c>
      <c r="CQ243" s="104">
        <v>3</v>
      </c>
      <c r="CR243" s="57">
        <f t="shared" si="43"/>
        <v>2</v>
      </c>
      <c r="CS243" s="56">
        <f t="shared" si="42"/>
        <v>2</v>
      </c>
      <c r="CT243" s="56">
        <v>5</v>
      </c>
      <c r="CU243" s="56">
        <v>2</v>
      </c>
      <c r="CV243" s="79">
        <f t="shared" si="47"/>
        <v>3.5</v>
      </c>
      <c r="CW243" s="56">
        <f t="shared" si="48"/>
        <v>4</v>
      </c>
      <c r="CX243" s="78" t="s">
        <v>1091</v>
      </c>
      <c r="CY243" s="56" t="s">
        <v>268</v>
      </c>
      <c r="CZ243" s="78"/>
      <c r="DA243" s="78" t="s">
        <v>1993</v>
      </c>
      <c r="DB243" s="78" t="s">
        <v>1974</v>
      </c>
      <c r="DC243" s="56" t="s">
        <v>1994</v>
      </c>
      <c r="DD243" s="78" t="s">
        <v>291</v>
      </c>
      <c r="DE243" s="78" t="s">
        <v>1218</v>
      </c>
      <c r="DF243" s="78" t="s">
        <v>1218</v>
      </c>
      <c r="DG243" s="78" t="s">
        <v>276</v>
      </c>
      <c r="DH243" s="78" t="s">
        <v>276</v>
      </c>
      <c r="DI243" s="78" t="s">
        <v>276</v>
      </c>
      <c r="DJ243" s="78" t="s">
        <v>276</v>
      </c>
      <c r="DK243" s="78" t="s">
        <v>276</v>
      </c>
      <c r="DL243" s="78" t="s">
        <v>1218</v>
      </c>
      <c r="DM243" s="78" t="s">
        <v>1218</v>
      </c>
      <c r="DN243" s="78" t="s">
        <v>1218</v>
      </c>
      <c r="DO243" s="78" t="s">
        <v>270</v>
      </c>
      <c r="DP243" s="78" t="s">
        <v>1218</v>
      </c>
      <c r="DQ243" s="78">
        <v>0</v>
      </c>
      <c r="DR243" s="56" t="s">
        <v>1761</v>
      </c>
      <c r="DS243" s="56">
        <v>0</v>
      </c>
      <c r="DT243" s="56">
        <v>0</v>
      </c>
      <c r="DU243" s="44" t="s">
        <v>989</v>
      </c>
      <c r="DV243" s="44" t="s">
        <v>294</v>
      </c>
      <c r="DW243" s="44" t="s">
        <v>602</v>
      </c>
      <c r="DX243" s="77" t="s">
        <v>278</v>
      </c>
      <c r="DZ243" s="86"/>
      <c r="EA243" s="74"/>
      <c r="EB243" s="85"/>
      <c r="EC243" s="72"/>
      <c r="ED243" s="317"/>
      <c r="EE243" s="71"/>
      <c r="EF243" s="70"/>
      <c r="EG243" s="70"/>
      <c r="EH243" s="70"/>
      <c r="EI243" s="70"/>
      <c r="EJ243" s="70"/>
      <c r="EK243" s="70"/>
      <c r="EL243" s="70"/>
      <c r="EM243" s="70"/>
      <c r="EN243" s="69"/>
      <c r="EO243" s="69"/>
      <c r="EP243" s="69"/>
      <c r="EQ243" s="69"/>
      <c r="ER243" s="69"/>
      <c r="ES243" s="69"/>
      <c r="ET243" s="69"/>
      <c r="EU243" s="69"/>
      <c r="EV243" s="307" t="s">
        <v>1</v>
      </c>
      <c r="EW243" s="68"/>
    </row>
    <row r="244" spans="1:153" s="44" customFormat="1" x14ac:dyDescent="0.35">
      <c r="A244" s="44" t="s">
        <v>275</v>
      </c>
      <c r="B244" s="44" t="s">
        <v>1995</v>
      </c>
      <c r="C244" s="42" t="s">
        <v>1996</v>
      </c>
      <c r="D244" s="42"/>
      <c r="E244" s="44" t="s">
        <v>1997</v>
      </c>
      <c r="F244" s="44" t="s">
        <v>269</v>
      </c>
      <c r="G244" s="44">
        <v>-37.56456</v>
      </c>
      <c r="H244" s="44">
        <v>144.04995</v>
      </c>
      <c r="I244" s="44" t="s">
        <v>278</v>
      </c>
      <c r="J244" s="44" t="s">
        <v>278</v>
      </c>
      <c r="K244" s="44" t="s">
        <v>278</v>
      </c>
      <c r="L244" s="44" t="s">
        <v>278</v>
      </c>
      <c r="M244" s="44" t="s">
        <v>284</v>
      </c>
      <c r="N244" s="78" t="s">
        <v>285</v>
      </c>
      <c r="O244" s="78">
        <v>44153</v>
      </c>
      <c r="P244" s="78" t="s">
        <v>286</v>
      </c>
      <c r="Q244" s="78" t="s">
        <v>270</v>
      </c>
      <c r="R244" s="78"/>
      <c r="S244" s="96"/>
      <c r="T244" s="96"/>
      <c r="U244" s="78"/>
      <c r="V244" s="96"/>
      <c r="W244" s="96"/>
      <c r="X244" s="96"/>
      <c r="Y244" s="78"/>
      <c r="Z244" s="56">
        <f t="shared" si="50"/>
        <v>2</v>
      </c>
      <c r="AA244" s="94"/>
      <c r="AB244" s="94"/>
      <c r="AC244" s="56"/>
      <c r="AD244" s="56"/>
      <c r="AE244" s="56"/>
      <c r="AF244" s="56"/>
      <c r="AG244" s="56">
        <v>2</v>
      </c>
      <c r="AH244" s="56"/>
      <c r="AI244">
        <v>1</v>
      </c>
      <c r="AJ244">
        <v>3</v>
      </c>
      <c r="AK244">
        <v>4</v>
      </c>
      <c r="AL244">
        <v>5</v>
      </c>
      <c r="AM244">
        <f t="shared" si="41"/>
        <v>5</v>
      </c>
      <c r="AN244" s="57" cm="1">
        <f t="array" ref="AN244">IF(OR(AJ244="0",AM244="0"),"",INDEX('[3]Oil Matrix'!$D$6:$H$10,'Master All_TRR_TS'!AM244,'Master All_TRR_TS'!AJ244))</f>
        <v>4</v>
      </c>
      <c r="AO244">
        <f t="shared" si="51"/>
        <v>2</v>
      </c>
      <c r="AP244"/>
      <c r="AQ244" s="56" t="s">
        <v>287</v>
      </c>
      <c r="AR244" s="56">
        <f>MAX(Risk_Assessment6[[#This Row],[2) Oil Leak Condition]:[3b) Oil/water separator and shut off valve]])</f>
        <v>5</v>
      </c>
      <c r="AS244" s="44" t="s">
        <v>269</v>
      </c>
      <c r="AT244" s="44" t="s">
        <v>269</v>
      </c>
      <c r="AU244" s="44" t="s">
        <v>270</v>
      </c>
      <c r="AV244" s="44" t="s">
        <v>269</v>
      </c>
      <c r="AW244" s="44" t="s">
        <v>269</v>
      </c>
      <c r="AX244" s="82" t="s">
        <v>269</v>
      </c>
      <c r="AY244" s="44" t="s">
        <v>269</v>
      </c>
      <c r="AZ244" s="81" t="s">
        <v>269</v>
      </c>
      <c r="BE244" s="81"/>
      <c r="BF244" s="81" t="s">
        <v>276</v>
      </c>
      <c r="BM244" s="56" cm="1">
        <f t="array" ref="BM244">MAX(IF(ISBLANK(AS244:BL244),"",VLOOKUP(AS244:BL244,'[3]Impact Factor'!B:D,2,FALSE)))</f>
        <v>2</v>
      </c>
      <c r="BN244" s="56" cm="1">
        <f t="array" ref="BN244">MAX(IF(ISBLANK(AS244:BL244),"",VLOOKUP(AS244:BL244,'[3]Impact Factor'!B:D,3,FALSE)))</f>
        <v>2</v>
      </c>
      <c r="BO244" s="56">
        <v>3</v>
      </c>
      <c r="BP244" s="56"/>
      <c r="BQ244" s="56"/>
      <c r="BR244" s="56"/>
      <c r="BS244" s="80">
        <v>1</v>
      </c>
      <c r="BT244" s="56" cm="1">
        <f t="array" ref="BT244">IF(SUM(BM244:BS244)=0,"N/A",_xlfn.IFS(AND((SUM(BM244:BN244)&gt;0),(SUM(BO244:BS244)&gt;0)),ROUND((($BM$3*MAX(BM244:BN244))+($BO$3*MAX(BO244:BS244))),0),AND(OR(BM244:BN244=0,ISERROR(BM244:BN244)),(SUM(BO244:BS244)&gt;0)), MAX(BO244:BS244),AND((SUM(BO244:BS244)=0),(SUM(BM244:BN244)&gt;0)),MAX(BM244:BN244)))</f>
        <v>2</v>
      </c>
      <c r="BU244" s="56" t="str" cm="1">
        <f t="array" ref="BU244">IF(OR(AR244="N/A", BT244="N/A"), "", INDEX([3]Methodology!$D$3:$H$7,'Master All_TRR_TS'!AR235,'Master All_TRR_TS'!BT235))</f>
        <v>B</v>
      </c>
      <c r="BV244" s="56" t="s">
        <v>352</v>
      </c>
      <c r="BW244" s="56" t="str">
        <f t="shared" si="52"/>
        <v>No</v>
      </c>
      <c r="BX244" s="56"/>
      <c r="BY244" s="56"/>
      <c r="BZ244" s="56" t="e">
        <f>IF(COUNT(AR244,BT244)=2,(IF(AND(AR244&gt;=3,#REF!&gt;=3),"Y","")),"")</f>
        <v>#REF!</v>
      </c>
      <c r="CA244" s="56"/>
      <c r="CB244" s="52" t="str">
        <f>IF(Risk_Assessment6[[#This Row],[Stockpiles]]="Spoil / Waste", "Y", "")</f>
        <v/>
      </c>
      <c r="CC244" s="56" t="str">
        <f>IF(Risk_Assessment6[[#This Row],[Off-site Drainage Discharge (Y/N)]]="Yes", "Y", "")</f>
        <v/>
      </c>
      <c r="CD244" s="56"/>
      <c r="CE244" s="56"/>
      <c r="CF244" s="56"/>
      <c r="CG244" s="56"/>
      <c r="CH244" s="56"/>
      <c r="CI244" s="56"/>
      <c r="CJ244" s="56"/>
      <c r="CK244" s="56"/>
      <c r="CL244" s="56"/>
      <c r="CM244" s="56"/>
      <c r="CN244" s="105">
        <v>7</v>
      </c>
      <c r="CO244" s="105">
        <v>2</v>
      </c>
      <c r="CP244" s="105">
        <v>2</v>
      </c>
      <c r="CQ244" s="104">
        <v>3</v>
      </c>
      <c r="CR244" s="57">
        <f t="shared" si="43"/>
        <v>2</v>
      </c>
      <c r="CS244" s="56">
        <f t="shared" si="42"/>
        <v>2</v>
      </c>
      <c r="CT244" s="56">
        <v>4</v>
      </c>
      <c r="CU244" s="56">
        <v>2</v>
      </c>
      <c r="CV244" s="79">
        <f t="shared" si="47"/>
        <v>3</v>
      </c>
      <c r="CW244" s="56">
        <f t="shared" si="48"/>
        <v>3</v>
      </c>
      <c r="CX244" s="87" t="s">
        <v>323</v>
      </c>
      <c r="CY244" s="56" t="s">
        <v>268</v>
      </c>
      <c r="CZ244" s="78"/>
      <c r="DA244" s="78" t="s">
        <v>1998</v>
      </c>
      <c r="DB244" s="78" t="s">
        <v>1974</v>
      </c>
      <c r="DC244" s="56" t="s">
        <v>1999</v>
      </c>
      <c r="DD244" s="78" t="s">
        <v>291</v>
      </c>
      <c r="DE244" s="78" t="s">
        <v>1218</v>
      </c>
      <c r="DF244" s="78" t="s">
        <v>1218</v>
      </c>
      <c r="DG244" s="78" t="s">
        <v>276</v>
      </c>
      <c r="DH244" s="78" t="s">
        <v>276</v>
      </c>
      <c r="DI244" s="78" t="s">
        <v>276</v>
      </c>
      <c r="DJ244" s="78" t="s">
        <v>276</v>
      </c>
      <c r="DK244" s="78" t="s">
        <v>276</v>
      </c>
      <c r="DL244" s="78" t="s">
        <v>276</v>
      </c>
      <c r="DM244" s="78" t="s">
        <v>1218</v>
      </c>
      <c r="DN244" s="78" t="s">
        <v>1218</v>
      </c>
      <c r="DO244" s="78" t="s">
        <v>270</v>
      </c>
      <c r="DP244" s="78" t="s">
        <v>1218</v>
      </c>
      <c r="DQ244" s="78">
        <v>0</v>
      </c>
      <c r="DR244" s="56"/>
      <c r="DS244" s="56"/>
      <c r="DT244" s="56"/>
      <c r="DU244" s="44" t="s">
        <v>989</v>
      </c>
      <c r="DV244" s="44" t="s">
        <v>294</v>
      </c>
      <c r="DW244" s="44" t="s">
        <v>602</v>
      </c>
      <c r="DX244" s="77" t="s">
        <v>271</v>
      </c>
      <c r="DZ244" s="86"/>
      <c r="EA244" s="74"/>
      <c r="EB244" s="85"/>
      <c r="EC244" s="72"/>
      <c r="ED244" s="317"/>
      <c r="EE244" s="71"/>
      <c r="EF244" s="70"/>
      <c r="EG244" s="70"/>
      <c r="EH244" s="70"/>
      <c r="EI244" s="70"/>
      <c r="EJ244" s="70"/>
      <c r="EK244" s="70"/>
      <c r="EL244" s="70"/>
      <c r="EM244" s="70"/>
      <c r="EN244" s="69"/>
      <c r="EO244" s="69"/>
      <c r="EP244" s="69"/>
      <c r="EQ244" s="69"/>
      <c r="ER244" s="69"/>
      <c r="ES244" s="69"/>
      <c r="ET244" s="69"/>
      <c r="EU244" s="69"/>
      <c r="EV244" s="307" t="s">
        <v>1</v>
      </c>
      <c r="EW244" s="68"/>
    </row>
    <row r="245" spans="1:153" s="44" customFormat="1" x14ac:dyDescent="0.35">
      <c r="A245" s="44" t="s">
        <v>257</v>
      </c>
      <c r="B245" s="42" t="s">
        <v>2000</v>
      </c>
      <c r="C245" s="44" t="s">
        <v>2001</v>
      </c>
      <c r="E245" s="44" t="s">
        <v>2002</v>
      </c>
      <c r="F245" s="44" t="s">
        <v>2003</v>
      </c>
      <c r="G245" s="44">
        <v>-36.362444000000004</v>
      </c>
      <c r="H245" s="44">
        <v>146.29677799999999</v>
      </c>
      <c r="I245" s="44" t="s">
        <v>439</v>
      </c>
      <c r="J245" s="44" t="s">
        <v>263</v>
      </c>
      <c r="K245" s="44" t="s">
        <v>297</v>
      </c>
      <c r="L245" s="44" t="s">
        <v>265</v>
      </c>
      <c r="M245" s="44" t="s">
        <v>440</v>
      </c>
      <c r="N245" s="78" t="s">
        <v>285</v>
      </c>
      <c r="O245" s="78">
        <v>44245</v>
      </c>
      <c r="P245" s="78" t="s">
        <v>463</v>
      </c>
      <c r="Q245" s="78" t="s">
        <v>270</v>
      </c>
      <c r="R245" s="78"/>
      <c r="S245" s="96"/>
      <c r="T245" s="96"/>
      <c r="U245" s="78"/>
      <c r="V245" s="96"/>
      <c r="W245" s="96"/>
      <c r="X245" s="96" t="s">
        <v>1127</v>
      </c>
      <c r="Y245" s="78"/>
      <c r="Z245" s="56">
        <f t="shared" si="50"/>
        <v>2</v>
      </c>
      <c r="AA245" s="94"/>
      <c r="AB245" s="94"/>
      <c r="AC245" s="56"/>
      <c r="AD245" s="56"/>
      <c r="AE245" s="56"/>
      <c r="AF245" s="116" t="s">
        <v>719</v>
      </c>
      <c r="AG245" s="56">
        <v>3</v>
      </c>
      <c r="AH245" s="56" t="s">
        <v>2004</v>
      </c>
      <c r="AI245" t="s">
        <v>1074</v>
      </c>
      <c r="AJ245">
        <v>2</v>
      </c>
      <c r="AK245">
        <v>2</v>
      </c>
      <c r="AL245">
        <v>5</v>
      </c>
      <c r="AM245">
        <f t="shared" si="41"/>
        <v>5</v>
      </c>
      <c r="AN245" s="57" cm="1">
        <f t="array" ref="AN245">IF(OR(AJ245="0",AM245="0"),"",INDEX('[3]Oil Matrix'!$D$6:$H$10,'Master All_TRR_TS'!AM245,'Master All_TRR_TS'!AJ245))</f>
        <v>3</v>
      </c>
      <c r="AO245">
        <f t="shared" si="51"/>
        <v>3</v>
      </c>
      <c r="AP245"/>
      <c r="AQ245" s="56" t="s">
        <v>2005</v>
      </c>
      <c r="AR245" s="56">
        <f>MAX(Risk_Assessment6[[#This Row],[2) Oil Leak Condition]:[3b) Oil/water separator and shut off valve]])</f>
        <v>5</v>
      </c>
      <c r="AS245" s="44" t="s">
        <v>269</v>
      </c>
      <c r="AT245" s="44" t="s">
        <v>336</v>
      </c>
      <c r="AU245" s="44" t="s">
        <v>269</v>
      </c>
      <c r="AV245" s="44" t="s">
        <v>269</v>
      </c>
      <c r="AW245" s="44" t="s">
        <v>466</v>
      </c>
      <c r="AX245" s="82" t="s">
        <v>269</v>
      </c>
      <c r="AY245" s="44" t="s">
        <v>307</v>
      </c>
      <c r="AZ245" s="81" t="s">
        <v>269</v>
      </c>
      <c r="BA245" s="44" t="s">
        <v>269</v>
      </c>
      <c r="BE245" s="81"/>
      <c r="BF245" s="81" t="s">
        <v>276</v>
      </c>
      <c r="BM245" s="56" cm="1">
        <f t="array" ref="BM245">MAX(IF(ISBLANK(AS245:BL245),"",VLOOKUP(AS245:BL245,'[3]Impact Factor'!B:D,2,FALSE)))</f>
        <v>3</v>
      </c>
      <c r="BN245" s="56" cm="1">
        <f t="array" ref="BN245">MAX(IF(ISBLANK(AS245:BL245),"",VLOOKUP(AS245:BL245,'[3]Impact Factor'!B:D,3,FALSE)))</f>
        <v>3</v>
      </c>
      <c r="BO245" s="56"/>
      <c r="BP245" s="56"/>
      <c r="BQ245" s="56"/>
      <c r="BR245" s="56"/>
      <c r="BS245" s="80"/>
      <c r="BT245" s="56" cm="1">
        <f t="array" ref="BT245">IF(SUM(BM245:BS245)=0,"N/A",_xlfn.IFS(AND((SUM(BM245:BN245)&gt;0),(SUM(BO245:BS245)&gt;0)),ROUND((($BM$3*MAX(BM245:BN245))+($BO$3*MAX(BO245:BS245))),0),AND(OR(BM245:BN245=0,ISERROR(BM245:BN245)),(SUM(BO245:BS245)&gt;0)), MAX(BO245:BS245),AND((SUM(BO245:BS245)=0),(SUM(BM245:BN245)&gt;0)),MAX(BM245:BN245)))</f>
        <v>3</v>
      </c>
      <c r="BU245" s="56" t="str" cm="1">
        <f t="array" ref="BU245">IF(OR(AR245="N/A", BT245="N/A"), "", INDEX([3]Methodology!$D$3:$H$7,'Master All_TRR_TS'!AR123,'Master All_TRR_TS'!BT123))</f>
        <v>B</v>
      </c>
      <c r="BV245" s="56" t="s">
        <v>271</v>
      </c>
      <c r="BW245" s="56" t="str">
        <f t="shared" si="52"/>
        <v>Yes</v>
      </c>
      <c r="BX245" s="56"/>
      <c r="BY245" s="56"/>
      <c r="BZ245" s="56" t="e">
        <f>IF(COUNT(AR245,BT245)=2,(IF(AND(AR245&gt;=3,#REF!&gt;=3),"Y","")),"")</f>
        <v>#REF!</v>
      </c>
      <c r="CA245" s="56"/>
      <c r="CB245" s="52" t="str">
        <f>IF(Risk_Assessment6[[#This Row],[Stockpiles]]="Spoil / Waste", "Y", "")</f>
        <v/>
      </c>
      <c r="CC245" s="56" t="str">
        <f>IF(Risk_Assessment6[[#This Row],[Off-site Drainage Discharge (Y/N)]]="Yes", "Y", "")</f>
        <v/>
      </c>
      <c r="CD245" s="56"/>
      <c r="CE245" s="56"/>
      <c r="CF245" s="56"/>
      <c r="CG245" s="56"/>
      <c r="CH245" s="56"/>
      <c r="CI245" s="56"/>
      <c r="CJ245" s="56"/>
      <c r="CK245" s="56"/>
      <c r="CL245" s="56" t="s">
        <v>1127</v>
      </c>
      <c r="CM245" s="56"/>
      <c r="CN245" s="105">
        <v>5</v>
      </c>
      <c r="CO245" s="105">
        <v>3</v>
      </c>
      <c r="CP245" s="105">
        <v>2</v>
      </c>
      <c r="CQ245" s="104">
        <v>1</v>
      </c>
      <c r="CR245" s="57">
        <f t="shared" si="43"/>
        <v>3</v>
      </c>
      <c r="CS245" s="56">
        <f t="shared" si="42"/>
        <v>3</v>
      </c>
      <c r="CT245" s="56">
        <v>5</v>
      </c>
      <c r="CU245" s="56">
        <v>1</v>
      </c>
      <c r="CV245" s="79">
        <f t="shared" si="47"/>
        <v>3</v>
      </c>
      <c r="CW245" s="56">
        <f t="shared" si="48"/>
        <v>3</v>
      </c>
      <c r="CX245" s="87" t="s">
        <v>1311</v>
      </c>
      <c r="CY245" s="56" t="s">
        <v>268</v>
      </c>
      <c r="CZ245" s="78"/>
      <c r="DA245" s="78" t="s">
        <v>2006</v>
      </c>
      <c r="DB245" s="78" t="s">
        <v>274</v>
      </c>
      <c r="DC245" s="56">
        <v>0</v>
      </c>
      <c r="DD245" s="78" t="s">
        <v>291</v>
      </c>
      <c r="DE245" s="78" t="s">
        <v>270</v>
      </c>
      <c r="DF245" s="78" t="s">
        <v>270</v>
      </c>
      <c r="DG245" s="78" t="s">
        <v>276</v>
      </c>
      <c r="DH245" s="78" t="s">
        <v>270</v>
      </c>
      <c r="DI245" s="78" t="s">
        <v>276</v>
      </c>
      <c r="DJ245" s="78" t="s">
        <v>276</v>
      </c>
      <c r="DK245" s="78" t="s">
        <v>276</v>
      </c>
      <c r="DL245" s="78" t="s">
        <v>276</v>
      </c>
      <c r="DM245" s="78" t="s">
        <v>276</v>
      </c>
      <c r="DN245" s="78" t="s">
        <v>270</v>
      </c>
      <c r="DO245" s="78" t="s">
        <v>270</v>
      </c>
      <c r="DP245" s="78" t="s">
        <v>276</v>
      </c>
      <c r="DQ245" s="78">
        <v>0</v>
      </c>
      <c r="DR245" s="56"/>
      <c r="DS245" s="56"/>
      <c r="DT245" s="56"/>
      <c r="DU245" s="44" t="s">
        <v>989</v>
      </c>
      <c r="DV245" s="44" t="s">
        <v>424</v>
      </c>
      <c r="DW245" s="44" t="s">
        <v>607</v>
      </c>
      <c r="DX245" s="77" t="s">
        <v>271</v>
      </c>
      <c r="DZ245" s="86"/>
      <c r="EA245" s="74"/>
      <c r="EB245" s="85"/>
      <c r="EC245" s="72"/>
      <c r="ED245" s="317"/>
      <c r="EE245" s="71"/>
      <c r="EF245" s="70"/>
      <c r="EG245" s="70"/>
      <c r="EH245" s="70"/>
      <c r="EI245" s="70"/>
      <c r="EJ245" s="70"/>
      <c r="EK245" s="70"/>
      <c r="EL245" s="70"/>
      <c r="EM245" s="70"/>
      <c r="EN245" s="69"/>
      <c r="EO245" s="69"/>
      <c r="EP245" s="69"/>
      <c r="EQ245" s="69"/>
      <c r="ER245" s="69"/>
      <c r="ES245" s="69"/>
      <c r="ET245" s="69"/>
      <c r="EU245" s="69"/>
      <c r="EV245" s="307" t="s">
        <v>1</v>
      </c>
      <c r="EW245" s="68"/>
    </row>
    <row r="246" spans="1:153" s="44" customFormat="1" x14ac:dyDescent="0.35">
      <c r="A246" s="44" t="s">
        <v>374</v>
      </c>
      <c r="B246" s="42" t="s">
        <v>2007</v>
      </c>
      <c r="C246" s="44" t="s">
        <v>2008</v>
      </c>
      <c r="D246" s="44" t="s">
        <v>424</v>
      </c>
      <c r="E246" s="44" t="s">
        <v>2009</v>
      </c>
      <c r="F246" s="44" t="s">
        <v>2010</v>
      </c>
      <c r="G246" s="44">
        <v>-36.364666999999997</v>
      </c>
      <c r="H246" s="44">
        <v>146.31447199999999</v>
      </c>
      <c r="I246" s="44" t="s">
        <v>278</v>
      </c>
      <c r="J246" s="44" t="s">
        <v>278</v>
      </c>
      <c r="K246" s="44" t="s">
        <v>297</v>
      </c>
      <c r="L246" s="44" t="s">
        <v>265</v>
      </c>
      <c r="M246" s="44" t="s">
        <v>284</v>
      </c>
      <c r="N246" s="78" t="s">
        <v>285</v>
      </c>
      <c r="O246" s="78">
        <v>44026</v>
      </c>
      <c r="P246" s="78" t="s">
        <v>415</v>
      </c>
      <c r="Q246" s="78" t="s">
        <v>270</v>
      </c>
      <c r="R246" s="78"/>
      <c r="S246" s="96"/>
      <c r="T246" s="96"/>
      <c r="U246" s="78"/>
      <c r="V246" s="96"/>
      <c r="W246" s="96" t="s">
        <v>471</v>
      </c>
      <c r="X246" s="96"/>
      <c r="Y246" s="78"/>
      <c r="Z246" s="56">
        <f t="shared" si="50"/>
        <v>2</v>
      </c>
      <c r="AA246" s="94">
        <v>36</v>
      </c>
      <c r="AB246" s="94"/>
      <c r="AC246" s="56"/>
      <c r="AD246" s="56"/>
      <c r="AE246" s="56"/>
      <c r="AF246" s="56"/>
      <c r="AG246" s="56">
        <v>3</v>
      </c>
      <c r="AH246" s="56" t="s">
        <v>2011</v>
      </c>
      <c r="AI246">
        <v>2</v>
      </c>
      <c r="AJ246">
        <v>2</v>
      </c>
      <c r="AK246">
        <v>4</v>
      </c>
      <c r="AL246">
        <v>5</v>
      </c>
      <c r="AM246">
        <f t="shared" si="41"/>
        <v>5</v>
      </c>
      <c r="AN246" s="57" cm="1">
        <f t="array" ref="AN246">IF(OR(AJ246="0",AM246="0"),"",INDEX('[3]Oil Matrix'!$D$6:$H$10,'Master All_TRR_TS'!AM246,'Master All_TRR_TS'!AJ246))</f>
        <v>3</v>
      </c>
      <c r="AO246">
        <f t="shared" si="51"/>
        <v>3</v>
      </c>
      <c r="AP246"/>
      <c r="AQ246" s="56" t="s">
        <v>386</v>
      </c>
      <c r="AR246" s="56">
        <f>MAX(Risk_Assessment6[[#This Row],[2) Oil Leak Condition]:[3b) Oil/water separator and shut off valve]])</f>
        <v>5</v>
      </c>
      <c r="AS246" s="44" t="s">
        <v>304</v>
      </c>
      <c r="AT246" s="44" t="s">
        <v>305</v>
      </c>
      <c r="AU246" s="44" t="s">
        <v>270</v>
      </c>
      <c r="AV246" s="44" t="s">
        <v>269</v>
      </c>
      <c r="AW246" s="44" t="s">
        <v>269</v>
      </c>
      <c r="AX246" s="82" t="s">
        <v>288</v>
      </c>
      <c r="AY246" s="44" t="s">
        <v>269</v>
      </c>
      <c r="AZ246" s="81" t="s">
        <v>269</v>
      </c>
      <c r="BA246" s="44" t="s">
        <v>269</v>
      </c>
      <c r="BE246" s="81"/>
      <c r="BF246" s="81" t="s">
        <v>276</v>
      </c>
      <c r="BM246" s="56" cm="1">
        <f t="array" ref="BM246">MAX(IF(ISBLANK(AS246:BL246),"",VLOOKUP(AS246:BL246,'[3]Impact Factor'!B:D,2,FALSE)))</f>
        <v>3</v>
      </c>
      <c r="BN246" s="56" cm="1">
        <f t="array" ref="BN246">MAX(IF(ISBLANK(AS246:BL246),"",VLOOKUP(AS246:BL246,'[3]Impact Factor'!B:D,3,FALSE)))</f>
        <v>2</v>
      </c>
      <c r="BO246" s="56">
        <v>5</v>
      </c>
      <c r="BP246" s="56"/>
      <c r="BQ246" s="56"/>
      <c r="BR246" s="56"/>
      <c r="BS246" s="80">
        <v>2</v>
      </c>
      <c r="BT246" s="56" cm="1">
        <f t="array" ref="BT246">IF(SUM(BM246:BS246)=0,"N/A",_xlfn.IFS(AND((SUM(BM246:BN246)&gt;0),(SUM(BO246:BS246)&gt;0)),ROUND((($BM$3*MAX(BM246:BN246))+($BO$3*MAX(BO246:BS246))),0),AND(OR(BM246:BN246=0,ISERROR(BM246:BN246)),(SUM(BO246:BS246)&gt;0)), MAX(BO246:BS246),AND((SUM(BO246:BS246)=0),(SUM(BM246:BN246)&gt;0)),MAX(BM246:BN246)))</f>
        <v>3</v>
      </c>
      <c r="BU246" s="56" t="str" cm="1">
        <f t="array" ref="BU246">IF(OR(AR246="N/A", BT246="N/A"), "", INDEX([3]Methodology!$D$3:$H$7,'Master All_TRR_TS'!AR188,'Master All_TRR_TS'!BT188))</f>
        <v>B</v>
      </c>
      <c r="BV246" s="56" t="s">
        <v>271</v>
      </c>
      <c r="BW246" s="56" t="s">
        <v>270</v>
      </c>
      <c r="BX246" s="56" t="s">
        <v>472</v>
      </c>
      <c r="BY246" s="56"/>
      <c r="BZ246" s="56" t="s">
        <v>276</v>
      </c>
      <c r="CA246" s="91" t="s">
        <v>473</v>
      </c>
      <c r="CB246" s="56" t="str">
        <f>IF(Risk_Assessment6[[#This Row],[Stockpiles]]="Spoil / Waste", "Y", "")</f>
        <v/>
      </c>
      <c r="CC246" s="56" t="str">
        <f>IF(Risk_Assessment6[[#This Row],[Off-site Drainage Discharge (Y/N)]]="Yes", "Y", "")</f>
        <v/>
      </c>
      <c r="CD246" s="89" t="s">
        <v>474</v>
      </c>
      <c r="CE246" s="56" t="s">
        <v>270</v>
      </c>
      <c r="CF246" s="56" t="s">
        <v>456</v>
      </c>
      <c r="CG246" s="56"/>
      <c r="CH246" s="56"/>
      <c r="CI246" s="56"/>
      <c r="CJ246" s="56"/>
      <c r="CK246" s="56" t="s">
        <v>471</v>
      </c>
      <c r="CL246" s="56"/>
      <c r="CM246" s="56"/>
      <c r="CN246" s="105">
        <v>34</v>
      </c>
      <c r="CO246" s="105">
        <v>3</v>
      </c>
      <c r="CP246" s="105">
        <v>2</v>
      </c>
      <c r="CQ246" s="104">
        <v>1</v>
      </c>
      <c r="CR246" s="57">
        <f t="shared" si="43"/>
        <v>3</v>
      </c>
      <c r="CS246" s="56">
        <f t="shared" si="42"/>
        <v>3</v>
      </c>
      <c r="CT246" s="56">
        <v>4</v>
      </c>
      <c r="CU246" s="56">
        <v>2</v>
      </c>
      <c r="CV246" s="79">
        <f t="shared" si="47"/>
        <v>3</v>
      </c>
      <c r="CW246" s="56">
        <f t="shared" si="48"/>
        <v>3</v>
      </c>
      <c r="CX246" s="87" t="s">
        <v>1311</v>
      </c>
      <c r="CY246" s="56" t="s">
        <v>268</v>
      </c>
      <c r="CZ246" s="78" t="s">
        <v>2012</v>
      </c>
      <c r="DA246" s="78" t="s">
        <v>2013</v>
      </c>
      <c r="DB246" s="78" t="s">
        <v>2014</v>
      </c>
      <c r="DC246" s="56" t="s">
        <v>268</v>
      </c>
      <c r="DD246" s="78" t="s">
        <v>2015</v>
      </c>
      <c r="DE246" s="78" t="s">
        <v>1218</v>
      </c>
      <c r="DF246" s="78" t="s">
        <v>1218</v>
      </c>
      <c r="DG246" s="78" t="s">
        <v>276</v>
      </c>
      <c r="DH246" s="78" t="s">
        <v>1218</v>
      </c>
      <c r="DI246" s="78" t="s">
        <v>276</v>
      </c>
      <c r="DJ246" s="78" t="s">
        <v>276</v>
      </c>
      <c r="DK246" s="78" t="s">
        <v>276</v>
      </c>
      <c r="DL246" s="78" t="s">
        <v>276</v>
      </c>
      <c r="DM246" s="78" t="s">
        <v>1218</v>
      </c>
      <c r="DN246" s="78" t="s">
        <v>1218</v>
      </c>
      <c r="DO246" s="78" t="s">
        <v>270</v>
      </c>
      <c r="DP246" s="78" t="s">
        <v>1218</v>
      </c>
      <c r="DQ246" s="78">
        <v>0</v>
      </c>
      <c r="DR246" s="56" t="s">
        <v>1761</v>
      </c>
      <c r="DS246" s="56" t="s">
        <v>1761</v>
      </c>
      <c r="DT246" s="56" t="s">
        <v>2016</v>
      </c>
      <c r="DU246" s="44" t="s">
        <v>989</v>
      </c>
      <c r="DV246" s="44" t="s">
        <v>294</v>
      </c>
      <c r="DW246" s="44" t="s">
        <v>602</v>
      </c>
      <c r="DX246" s="77" t="s">
        <v>271</v>
      </c>
      <c r="DZ246" s="86"/>
      <c r="EA246" s="74"/>
      <c r="EB246" s="85"/>
      <c r="EC246" s="72"/>
      <c r="ED246" s="317"/>
      <c r="EE246" s="71"/>
      <c r="EF246" s="70"/>
      <c r="EG246" s="70"/>
      <c r="EH246" s="70"/>
      <c r="EI246" s="70"/>
      <c r="EJ246" s="70"/>
      <c r="EK246" s="70"/>
      <c r="EL246" s="70"/>
      <c r="EM246" s="70"/>
      <c r="EN246" s="69"/>
      <c r="EO246" s="69"/>
      <c r="EP246" s="69"/>
      <c r="EQ246" s="69"/>
      <c r="ER246" s="69"/>
      <c r="ES246" s="69"/>
      <c r="ET246" s="69"/>
      <c r="EU246" s="69"/>
      <c r="EV246" s="307" t="s">
        <v>1</v>
      </c>
      <c r="EW246" s="68"/>
    </row>
    <row r="247" spans="1:153" s="44" customFormat="1" x14ac:dyDescent="0.35">
      <c r="A247" s="44" t="s">
        <v>257</v>
      </c>
      <c r="B247" s="42" t="s">
        <v>2017</v>
      </c>
      <c r="C247" s="42" t="s">
        <v>2018</v>
      </c>
      <c r="D247" s="42"/>
      <c r="E247" s="44" t="s">
        <v>2019</v>
      </c>
      <c r="F247" s="44" t="s">
        <v>2020</v>
      </c>
      <c r="G247" s="44">
        <v>-38.153731999999998</v>
      </c>
      <c r="H247" s="44">
        <v>145.94248300000001</v>
      </c>
      <c r="I247" s="44" t="s">
        <v>871</v>
      </c>
      <c r="J247" s="44" t="s">
        <v>263</v>
      </c>
      <c r="K247" s="44" t="s">
        <v>297</v>
      </c>
      <c r="L247" s="44" t="s">
        <v>265</v>
      </c>
      <c r="M247" s="44" t="s">
        <v>2021</v>
      </c>
      <c r="N247" s="78" t="s">
        <v>285</v>
      </c>
      <c r="O247" s="78">
        <v>44244</v>
      </c>
      <c r="P247" s="78" t="s">
        <v>2022</v>
      </c>
      <c r="Q247" s="78" t="s">
        <v>270</v>
      </c>
      <c r="R247" s="78"/>
      <c r="S247" s="96"/>
      <c r="T247" s="96"/>
      <c r="U247" s="78"/>
      <c r="V247" s="96"/>
      <c r="W247" s="96"/>
      <c r="X247" s="96"/>
      <c r="Y247" s="78"/>
      <c r="Z247" s="56">
        <f t="shared" si="50"/>
        <v>2</v>
      </c>
      <c r="AA247" s="94"/>
      <c r="AB247" s="94"/>
      <c r="AC247" s="56"/>
      <c r="AD247" s="56"/>
      <c r="AE247" s="56"/>
      <c r="AF247" s="56"/>
      <c r="AG247" s="56">
        <v>3</v>
      </c>
      <c r="AH247" s="56" t="s">
        <v>2023</v>
      </c>
      <c r="AI247">
        <v>1</v>
      </c>
      <c r="AJ247">
        <v>1</v>
      </c>
      <c r="AK247">
        <v>1</v>
      </c>
      <c r="AL247">
        <v>3</v>
      </c>
      <c r="AM247">
        <f t="shared" si="41"/>
        <v>3</v>
      </c>
      <c r="AN247" s="57" cm="1">
        <f t="array" ref="AN247">IF(OR(AJ247="0",AM247="0"),"",INDEX('[3]Oil Matrix'!$D$6:$H$10,'Master All_TRR_TS'!AM247,'Master All_TRR_TS'!AJ247))</f>
        <v>1</v>
      </c>
      <c r="AO247">
        <f t="shared" si="51"/>
        <v>3</v>
      </c>
      <c r="AP247"/>
      <c r="AQ247" s="56" t="s">
        <v>1162</v>
      </c>
      <c r="AR247" s="56">
        <f>MAX(Risk_Assessment6[[#This Row],[2) Oil Leak Condition]:[3b) Oil/water separator and shut off valve]])</f>
        <v>3</v>
      </c>
      <c r="AS247" s="44" t="s">
        <v>269</v>
      </c>
      <c r="AT247" s="44" t="s">
        <v>336</v>
      </c>
      <c r="AU247" s="44" t="s">
        <v>269</v>
      </c>
      <c r="AV247" s="44" t="s">
        <v>269</v>
      </c>
      <c r="AW247" s="44" t="s">
        <v>306</v>
      </c>
      <c r="AX247" s="82" t="s">
        <v>288</v>
      </c>
      <c r="AY247" s="44" t="s">
        <v>307</v>
      </c>
      <c r="AZ247" s="81" t="s">
        <v>269</v>
      </c>
      <c r="BA247" s="44" t="s">
        <v>269</v>
      </c>
      <c r="BE247" s="81"/>
      <c r="BF247" s="81" t="s">
        <v>276</v>
      </c>
      <c r="BM247" s="56" cm="1">
        <f t="array" ref="BM247">MAX(IF(ISBLANK(AS247:BL247),"",VLOOKUP(AS247:BL247,'[3]Impact Factor'!B:D,2,FALSE)))</f>
        <v>4</v>
      </c>
      <c r="BN247" s="56" cm="1">
        <f t="array" ref="BN247">MAX(IF(ISBLANK(AS247:BL247),"",VLOOKUP(AS247:BL247,'[3]Impact Factor'!B:D,3,FALSE)))</f>
        <v>4</v>
      </c>
      <c r="BO247" s="56">
        <v>4</v>
      </c>
      <c r="BP247" s="56"/>
      <c r="BQ247" s="56"/>
      <c r="BR247" s="56"/>
      <c r="BS247" s="80">
        <v>4</v>
      </c>
      <c r="BT247" s="56" cm="1">
        <f t="array" ref="BT247">IF(SUM(BM247:BS247)=0,"N/A",_xlfn.IFS(AND((SUM(BM247:BN247)&gt;0),(SUM(BO247:BS247)&gt;0)),ROUND((($BM$3*MAX(BM247:BN247))+($BO$3*MAX(BO247:BS247))),0),AND(OR(BM247:BN247=0,ISERROR(BM247:BN247)),(SUM(BO247:BS247)&gt;0)), MAX(BO247:BS247),AND((SUM(BO247:BS247)=0),(SUM(BM247:BN247)&gt;0)),MAX(BM247:BN247)))</f>
        <v>4</v>
      </c>
      <c r="BU247" s="56" t="str" cm="1">
        <f t="array" ref="BU247">IF(OR(AR247="N/A", BT247="N/A"), "", INDEX([3]Methodology!$D$3:$H$7,'Master All_TRR_TS'!AR109,'Master All_TRR_TS'!BT109))</f>
        <v>A</v>
      </c>
      <c r="BV247" s="56" t="s">
        <v>404</v>
      </c>
      <c r="BW247" s="56" t="str">
        <f t="shared" ref="BW247:BW260" si="53">IF(AND(AR247&gt;2,BT247&gt;2),"Yes", "No")</f>
        <v>Yes</v>
      </c>
      <c r="BX247" s="56"/>
      <c r="BY247" s="56"/>
      <c r="BZ247" s="56" t="e">
        <f>IF(COUNT(AR247,BT247)=2,(IF(AND(AR247&gt;=3,#REF!&gt;=3),"Y","")),"")</f>
        <v>#REF!</v>
      </c>
      <c r="CA247" s="56"/>
      <c r="CB247" s="56" t="str">
        <f>IF(Risk_Assessment6[[#This Row],[Stockpiles]]="Spoil / Waste", "Y", "")</f>
        <v/>
      </c>
      <c r="CC247" s="56" t="str">
        <f>IF(Risk_Assessment6[[#This Row],[Off-site Drainage Discharge (Y/N)]]="Yes", "Y", "")</f>
        <v/>
      </c>
      <c r="CD247" s="56"/>
      <c r="CE247" s="56"/>
      <c r="CF247" s="56"/>
      <c r="CG247" s="56"/>
      <c r="CH247" s="56"/>
      <c r="CI247" s="56"/>
      <c r="CJ247" s="56"/>
      <c r="CK247" s="56"/>
      <c r="CL247" s="56"/>
      <c r="CM247" s="56"/>
      <c r="CN247" s="105">
        <v>6</v>
      </c>
      <c r="CO247" s="105">
        <v>3</v>
      </c>
      <c r="CP247" s="105">
        <v>2</v>
      </c>
      <c r="CQ247" s="104">
        <v>1</v>
      </c>
      <c r="CR247" s="57">
        <f t="shared" si="43"/>
        <v>3</v>
      </c>
      <c r="CS247" s="56">
        <f t="shared" si="42"/>
        <v>3</v>
      </c>
      <c r="CT247" s="56">
        <v>2</v>
      </c>
      <c r="CU247" s="56">
        <v>2</v>
      </c>
      <c r="CV247" s="79">
        <f t="shared" si="47"/>
        <v>2</v>
      </c>
      <c r="CW247" s="56">
        <f t="shared" si="48"/>
        <v>2</v>
      </c>
      <c r="CX247" s="87" t="s">
        <v>1470</v>
      </c>
      <c r="CY247" s="56" t="s">
        <v>268</v>
      </c>
      <c r="CZ247" s="78"/>
      <c r="DA247" s="78" t="s">
        <v>2024</v>
      </c>
      <c r="DB247" s="78" t="s">
        <v>2025</v>
      </c>
      <c r="DC247" s="56" t="s">
        <v>268</v>
      </c>
      <c r="DD247" s="78" t="s">
        <v>2026</v>
      </c>
      <c r="DE247" s="78" t="s">
        <v>1218</v>
      </c>
      <c r="DF247" s="78" t="s">
        <v>1218</v>
      </c>
      <c r="DG247" s="78" t="s">
        <v>276</v>
      </c>
      <c r="DH247" s="78" t="s">
        <v>1218</v>
      </c>
      <c r="DI247" s="78" t="s">
        <v>276</v>
      </c>
      <c r="DJ247" s="78" t="s">
        <v>276</v>
      </c>
      <c r="DK247" s="78" t="s">
        <v>276</v>
      </c>
      <c r="DL247" s="78" t="s">
        <v>276</v>
      </c>
      <c r="DM247" s="78" t="s">
        <v>1218</v>
      </c>
      <c r="DN247" s="78" t="s">
        <v>1218</v>
      </c>
      <c r="DO247" s="78" t="s">
        <v>270</v>
      </c>
      <c r="DP247" s="78" t="s">
        <v>1218</v>
      </c>
      <c r="DQ247" s="78">
        <v>0</v>
      </c>
      <c r="DR247" s="56" t="s">
        <v>2027</v>
      </c>
      <c r="DS247" s="56" t="s">
        <v>268</v>
      </c>
      <c r="DT247" s="56" t="s">
        <v>2028</v>
      </c>
      <c r="DU247" s="44" t="s">
        <v>989</v>
      </c>
      <c r="DV247" s="44" t="s">
        <v>294</v>
      </c>
      <c r="DW247" s="44" t="s">
        <v>602</v>
      </c>
      <c r="DX247" s="77" t="s">
        <v>271</v>
      </c>
      <c r="DZ247" s="86"/>
      <c r="EA247" s="74"/>
      <c r="EB247" s="85"/>
      <c r="EC247" s="72"/>
      <c r="ED247" s="317"/>
      <c r="EE247" s="71"/>
      <c r="EF247" s="70"/>
      <c r="EG247" s="70"/>
      <c r="EH247" s="70"/>
      <c r="EI247" s="70"/>
      <c r="EJ247" s="70"/>
      <c r="EK247" s="70"/>
      <c r="EL247" s="70"/>
      <c r="EM247" s="70"/>
      <c r="EN247" s="69"/>
      <c r="EO247" s="69"/>
      <c r="EP247" s="69"/>
      <c r="EQ247" s="69"/>
      <c r="ER247" s="69"/>
      <c r="ES247" s="69"/>
      <c r="ET247" s="69"/>
      <c r="EU247" s="69"/>
      <c r="EV247" s="307" t="s">
        <v>1</v>
      </c>
      <c r="EW247" s="68"/>
    </row>
    <row r="248" spans="1:153" s="44" customFormat="1" x14ac:dyDescent="0.35">
      <c r="A248" s="44" t="s">
        <v>374</v>
      </c>
      <c r="B248" s="42" t="s">
        <v>2029</v>
      </c>
      <c r="C248" s="44" t="s">
        <v>2030</v>
      </c>
      <c r="D248" s="44" t="s">
        <v>377</v>
      </c>
      <c r="E248" s="44" t="s">
        <v>2031</v>
      </c>
      <c r="F248" s="44" t="s">
        <v>2032</v>
      </c>
      <c r="G248" s="44">
        <v>-38.153745999999998</v>
      </c>
      <c r="H248" s="44">
        <v>145.94261800000001</v>
      </c>
      <c r="I248" s="44" t="s">
        <v>278</v>
      </c>
      <c r="J248" s="44" t="s">
        <v>278</v>
      </c>
      <c r="K248" s="44" t="s">
        <v>297</v>
      </c>
      <c r="L248" s="44" t="s">
        <v>265</v>
      </c>
      <c r="M248" s="44" t="s">
        <v>545</v>
      </c>
      <c r="N248" s="78" t="s">
        <v>285</v>
      </c>
      <c r="O248" s="78">
        <v>44196</v>
      </c>
      <c r="P248" s="78" t="s">
        <v>371</v>
      </c>
      <c r="Q248" s="78" t="s">
        <v>270</v>
      </c>
      <c r="R248" s="78"/>
      <c r="S248" s="96"/>
      <c r="T248" s="96" t="s">
        <v>382</v>
      </c>
      <c r="U248" s="78"/>
      <c r="V248" s="96"/>
      <c r="W248" s="96"/>
      <c r="X248" s="96"/>
      <c r="Y248" s="78"/>
      <c r="Z248" s="56">
        <f t="shared" si="50"/>
        <v>5</v>
      </c>
      <c r="AA248" s="94">
        <v>10</v>
      </c>
      <c r="AB248" s="94"/>
      <c r="AC248" s="56"/>
      <c r="AD248" s="56"/>
      <c r="AE248" s="56"/>
      <c r="AF248" s="56"/>
      <c r="AG248" s="56">
        <v>3</v>
      </c>
      <c r="AH248" s="56" t="s">
        <v>372</v>
      </c>
      <c r="AI248" t="s">
        <v>351</v>
      </c>
      <c r="AJ248">
        <v>4</v>
      </c>
      <c r="AK248">
        <v>4</v>
      </c>
      <c r="AL248">
        <v>5</v>
      </c>
      <c r="AM248">
        <f t="shared" si="41"/>
        <v>5</v>
      </c>
      <c r="AN248" s="57" cm="1">
        <f t="array" ref="AN248">IF(OR(AJ248="0",AM248="0"),"",INDEX('[3]Oil Matrix'!$D$6:$H$10,'Master All_TRR_TS'!AM248,'Master All_TRR_TS'!AJ248))</f>
        <v>5</v>
      </c>
      <c r="AO248">
        <f t="shared" si="51"/>
        <v>2</v>
      </c>
      <c r="AP248"/>
      <c r="AQ248" s="56" t="s">
        <v>386</v>
      </c>
      <c r="AR248" s="56">
        <f>MAX(Risk_Assessment6[[#This Row],[2) Oil Leak Condition]:[3b) Oil/water separator and shut off valve]])</f>
        <v>5</v>
      </c>
      <c r="AS248" s="44" t="s">
        <v>304</v>
      </c>
      <c r="AT248" s="44" t="s">
        <v>305</v>
      </c>
      <c r="AU248" s="44" t="s">
        <v>270</v>
      </c>
      <c r="AV248" s="44" t="s">
        <v>269</v>
      </c>
      <c r="AW248" s="44" t="s">
        <v>269</v>
      </c>
      <c r="AX248" s="82" t="s">
        <v>269</v>
      </c>
      <c r="AY248" s="44" t="s">
        <v>269</v>
      </c>
      <c r="AZ248" s="81" t="s">
        <v>269</v>
      </c>
      <c r="BA248" s="44" t="s">
        <v>269</v>
      </c>
      <c r="BE248" s="81"/>
      <c r="BF248" s="81" t="s">
        <v>276</v>
      </c>
      <c r="BM248" s="56" cm="1">
        <f t="array" ref="BM248">MAX(IF(ISBLANK(AS248:BL248),"",VLOOKUP(AS248:BL248,'[3]Impact Factor'!B:D,2,FALSE)))</f>
        <v>3</v>
      </c>
      <c r="BN248" s="56" cm="1">
        <f t="array" ref="BN248">MAX(IF(ISBLANK(AS248:BL248),"",VLOOKUP(AS248:BL248,'[3]Impact Factor'!B:D,3,FALSE)))</f>
        <v>2</v>
      </c>
      <c r="BO248" s="56">
        <v>4</v>
      </c>
      <c r="BP248" s="56"/>
      <c r="BQ248" s="56"/>
      <c r="BR248" s="56"/>
      <c r="BS248" s="80">
        <v>4</v>
      </c>
      <c r="BT248" s="56" cm="1">
        <f t="array" ref="BT248">IF(SUM(BM248:BS248)=0,"N/A",_xlfn.IFS(AND((SUM(BM248:BN248)&gt;0),(SUM(BO248:BS248)&gt;0)),ROUND((($BM$3*MAX(BM248:BN248))+($BO$3*MAX(BO248:BS248))),0),AND(OR(BM248:BN248=0,ISERROR(BM248:BN248)),(SUM(BO248:BS248)&gt;0)), MAX(BO248:BS248),AND((SUM(BO248:BS248)=0),(SUM(BM248:BN248)&gt;0)),MAX(BM248:BN248)))</f>
        <v>3</v>
      </c>
      <c r="BU248" s="56" t="str" cm="1">
        <f t="array" ref="BU248">IF(OR(AR248="N/A", BT248="N/A"), "", INDEX([3]Methodology!$D$3:$H$7,'Master All_TRR_TS'!AR189,'Master All_TRR_TS'!BT189))</f>
        <v>B</v>
      </c>
      <c r="BV248" s="56" t="s">
        <v>404</v>
      </c>
      <c r="BW248" s="56" t="str">
        <f t="shared" si="53"/>
        <v>Yes</v>
      </c>
      <c r="BX248" s="56" t="s">
        <v>310</v>
      </c>
      <c r="BY248" s="56"/>
      <c r="BZ248" s="56" t="e">
        <f>IF(COUNT(AR248,BT248)=2,(IF(AND(AR248&gt;=3,#REF!&gt;=3),"Y","")),"")</f>
        <v>#REF!</v>
      </c>
      <c r="CA248" s="56"/>
      <c r="CB248" s="56" t="str">
        <f>IF(Risk_Assessment6[[#This Row],[Stockpiles]]="Spoil / Waste", "Y", "")</f>
        <v/>
      </c>
      <c r="CC248" s="56" t="str">
        <f>IF(Risk_Assessment6[[#This Row],[Off-site Drainage Discharge (Y/N)]]="Yes", "Y", "")</f>
        <v/>
      </c>
      <c r="CD248" s="89" t="s">
        <v>390</v>
      </c>
      <c r="CE248" s="56" t="s">
        <v>270</v>
      </c>
      <c r="CF248" s="56" t="s">
        <v>391</v>
      </c>
      <c r="CG248" s="56"/>
      <c r="CH248" s="56"/>
      <c r="CI248" s="56"/>
      <c r="CJ248" s="56" t="s">
        <v>382</v>
      </c>
      <c r="CK248" s="56"/>
      <c r="CL248" s="56"/>
      <c r="CM248" s="56"/>
      <c r="CN248" s="105">
        <v>2</v>
      </c>
      <c r="CO248" s="105">
        <v>2</v>
      </c>
      <c r="CP248" s="105">
        <v>2</v>
      </c>
      <c r="CQ248" s="104">
        <v>3</v>
      </c>
      <c r="CR248" s="57">
        <f t="shared" si="43"/>
        <v>2</v>
      </c>
      <c r="CS248" s="56">
        <f t="shared" si="42"/>
        <v>2</v>
      </c>
      <c r="CT248" s="56">
        <v>4</v>
      </c>
      <c r="CU248" s="56">
        <v>2</v>
      </c>
      <c r="CV248" s="79">
        <f t="shared" ref="CV248:CV271" si="54">AVERAGE(CT248:CU248)</f>
        <v>3</v>
      </c>
      <c r="CW248" s="56">
        <f t="shared" ref="CW248:CW271" si="55">ROUND(CV248,0)</f>
        <v>3</v>
      </c>
      <c r="CX248" s="87" t="s">
        <v>1311</v>
      </c>
      <c r="CY248" s="56" t="s">
        <v>268</v>
      </c>
      <c r="CZ248" s="78" t="s">
        <v>2033</v>
      </c>
      <c r="DA248" s="78" t="s">
        <v>2034</v>
      </c>
      <c r="DB248" s="78" t="s">
        <v>2035</v>
      </c>
      <c r="DC248" s="56">
        <v>0</v>
      </c>
      <c r="DD248" s="78" t="s">
        <v>291</v>
      </c>
      <c r="DE248" s="78" t="s">
        <v>1218</v>
      </c>
      <c r="DF248" s="78" t="s">
        <v>1218</v>
      </c>
      <c r="DG248" s="78" t="s">
        <v>276</v>
      </c>
      <c r="DH248" s="78" t="s">
        <v>276</v>
      </c>
      <c r="DI248" s="78" t="s">
        <v>276</v>
      </c>
      <c r="DJ248" s="78" t="s">
        <v>276</v>
      </c>
      <c r="DK248" s="78" t="s">
        <v>276</v>
      </c>
      <c r="DL248" s="78" t="s">
        <v>276</v>
      </c>
      <c r="DM248" s="78" t="s">
        <v>1218</v>
      </c>
      <c r="DN248" s="78" t="s">
        <v>1218</v>
      </c>
      <c r="DO248" s="78" t="s">
        <v>270</v>
      </c>
      <c r="DP248" s="78" t="s">
        <v>1218</v>
      </c>
      <c r="DQ248" s="78">
        <v>0</v>
      </c>
      <c r="DR248" s="56" t="s">
        <v>2036</v>
      </c>
      <c r="DS248" s="56" t="s">
        <v>2037</v>
      </c>
      <c r="DT248" s="56" t="s">
        <v>2038</v>
      </c>
      <c r="DU248" s="44" t="s">
        <v>989</v>
      </c>
      <c r="DV248" s="44" t="s">
        <v>294</v>
      </c>
      <c r="DW248" s="44" t="s">
        <v>602</v>
      </c>
      <c r="DX248" s="77" t="s">
        <v>1002</v>
      </c>
      <c r="DZ248" s="86"/>
      <c r="EA248" s="74"/>
      <c r="EB248" s="85"/>
      <c r="EC248" s="72"/>
      <c r="ED248" s="317"/>
      <c r="EE248" s="71"/>
      <c r="EF248" s="70"/>
      <c r="EG248" s="70"/>
      <c r="EH248" s="70"/>
      <c r="EI248" s="70"/>
      <c r="EJ248" s="70"/>
      <c r="EK248" s="70"/>
      <c r="EL248" s="70"/>
      <c r="EM248" s="70"/>
      <c r="EN248" s="69"/>
      <c r="EO248" s="69"/>
      <c r="EP248" s="69"/>
      <c r="EQ248" s="69"/>
      <c r="ER248" s="69"/>
      <c r="ES248" s="69"/>
      <c r="ET248" s="69"/>
      <c r="EU248" s="69"/>
      <c r="EV248" s="307" t="s">
        <v>1</v>
      </c>
      <c r="EW248" s="68"/>
    </row>
    <row r="249" spans="1:153" s="44" customFormat="1" x14ac:dyDescent="0.35">
      <c r="A249" s="44" t="s">
        <v>325</v>
      </c>
      <c r="B249" s="42" t="s">
        <v>2039</v>
      </c>
      <c r="C249" s="44" t="s">
        <v>2040</v>
      </c>
      <c r="E249" s="44" t="s">
        <v>2041</v>
      </c>
      <c r="F249" s="44" t="s">
        <v>2042</v>
      </c>
      <c r="G249" s="44">
        <v>-38.384230000000002</v>
      </c>
      <c r="H249" s="44">
        <v>142.46993499999999</v>
      </c>
      <c r="I249" s="44" t="s">
        <v>278</v>
      </c>
      <c r="J249" s="44" t="s">
        <v>278</v>
      </c>
      <c r="K249" s="44" t="s">
        <v>297</v>
      </c>
      <c r="L249" s="44" t="s">
        <v>283</v>
      </c>
      <c r="M249" s="78">
        <v>43927</v>
      </c>
      <c r="N249" s="78" t="s">
        <v>267</v>
      </c>
      <c r="O249" s="78"/>
      <c r="P249" s="78"/>
      <c r="Q249" s="78" t="s">
        <v>270</v>
      </c>
      <c r="R249" s="78" t="s">
        <v>270</v>
      </c>
      <c r="S249" s="96"/>
      <c r="T249" s="96"/>
      <c r="U249" s="78"/>
      <c r="V249" s="96"/>
      <c r="W249" s="96" t="s">
        <v>2043</v>
      </c>
      <c r="X249" s="96"/>
      <c r="Y249" s="78"/>
      <c r="Z249" s="56">
        <f t="shared" si="50"/>
        <v>3</v>
      </c>
      <c r="AA249" s="94"/>
      <c r="AB249" s="94"/>
      <c r="AC249" s="56">
        <v>5</v>
      </c>
      <c r="AD249" s="56"/>
      <c r="AE249" s="56" t="s">
        <v>2044</v>
      </c>
      <c r="AF249" s="56"/>
      <c r="AG249" s="56"/>
      <c r="AH249" s="56"/>
      <c r="AI249" t="s">
        <v>351</v>
      </c>
      <c r="AJ249">
        <v>3</v>
      </c>
      <c r="AK249">
        <v>4</v>
      </c>
      <c r="AL249">
        <v>5</v>
      </c>
      <c r="AM249">
        <f t="shared" si="41"/>
        <v>5</v>
      </c>
      <c r="AN249" s="57" cm="1">
        <f t="array" ref="AN249">IF(OR(AJ249="0",AM249="0"),"",INDEX('[3]Oil Matrix'!$D$6:$H$10,'Master All_TRR_TS'!AM249,'Master All_TRR_TS'!AJ249))</f>
        <v>4</v>
      </c>
      <c r="AO249">
        <f t="shared" si="51"/>
        <v>3</v>
      </c>
      <c r="AP249"/>
      <c r="AQ249" s="56"/>
      <c r="AR249" s="56">
        <f>MAX(Risk_Assessment6[[#This Row],[2) Oil Leak Condition]:[3b) Oil/water separator and shut off valve]])</f>
        <v>5</v>
      </c>
      <c r="AS249" s="44" t="s">
        <v>269</v>
      </c>
      <c r="AT249" s="44" t="s">
        <v>336</v>
      </c>
      <c r="AX249" s="82"/>
      <c r="AZ249" s="81"/>
      <c r="BC249" s="44" t="s">
        <v>2045</v>
      </c>
      <c r="BE249" s="81"/>
      <c r="BF249" s="81" t="s">
        <v>276</v>
      </c>
      <c r="BH249" s="44" t="s">
        <v>269</v>
      </c>
      <c r="BI249" s="44" t="s">
        <v>175</v>
      </c>
      <c r="BM249" s="56" cm="1">
        <f t="array" ref="BM249">MAX(IF(ISBLANK(AS249:BL249),"",VLOOKUP(AS249:BL249,'[3]Impact Factor'!B:D,2,FALSE)))</f>
        <v>4</v>
      </c>
      <c r="BN249" s="56" cm="1">
        <f t="array" ref="BN249">MAX(IF(ISBLANK(AS249:BL249),"",VLOOKUP(AS249:BL249,'[3]Impact Factor'!B:D,3,FALSE)))</f>
        <v>4</v>
      </c>
      <c r="BO249" s="56">
        <v>5</v>
      </c>
      <c r="BP249" s="56"/>
      <c r="BQ249" s="56"/>
      <c r="BR249" s="56"/>
      <c r="BS249" s="56"/>
      <c r="BT249" s="56" cm="1">
        <f t="array" ref="BT249">IF(SUM(BM249:BS249)=0,"N/A",_xlfn.IFS(AND((SUM(BM249:BN249)&gt;0),(SUM(BO249:BS249)&gt;0)),ROUND((($BM$3*MAX(BM249:BN249))+($BO$3*MAX(BO249:BS249))),0),AND(OR(BM249:BN249=0,ISERROR(BM249:BN249)),(SUM(BO249:BS249)&gt;0)), MAX(BO249:BS249),AND((SUM(BO249:BS249)=0),(SUM(BM249:BN249)&gt;0)),MAX(BM249:BN249)))</f>
        <v>4</v>
      </c>
      <c r="BU249" s="56" t="str" cm="1">
        <f t="array" ref="BU249">IF(OR(AR249="N/A", BT249="N/A"), "", INDEX([3]Methodology!$D$3:$H$7,'Master All_TRR_TS'!AR190,'Master All_TRR_TS'!BT190))</f>
        <v>C</v>
      </c>
      <c r="BV249" s="56" t="s">
        <v>849</v>
      </c>
      <c r="BW249" s="56" t="str">
        <f t="shared" si="53"/>
        <v>Yes</v>
      </c>
      <c r="BX249" s="56" t="s">
        <v>850</v>
      </c>
      <c r="BY249" s="56" t="s">
        <v>851</v>
      </c>
      <c r="BZ249" s="91" t="e">
        <f>IF(COUNT(AR249,BT249)=2,(IF(AND(AR249&gt;=3,#REF!&gt;=3),"Y","")),"")</f>
        <v>#REF!</v>
      </c>
      <c r="CA249" s="91" t="s">
        <v>2046</v>
      </c>
      <c r="CB249" s="115" t="str">
        <f>IF(Risk_Assessment6[[#This Row],[Stockpiles]]="Spoil / Waste", "Y", "")</f>
        <v/>
      </c>
      <c r="CC249" s="56" t="str">
        <f>IF(Risk_Assessment6[[#This Row],[Off-site Drainage Discharge (Y/N)]]="Yes", "Y", "")</f>
        <v/>
      </c>
      <c r="CD249" s="89" t="s">
        <v>853</v>
      </c>
      <c r="CE249" s="56"/>
      <c r="CF249" s="56"/>
      <c r="CG249" s="56"/>
      <c r="CH249" s="56"/>
      <c r="CI249" s="56"/>
      <c r="CJ249" s="56"/>
      <c r="CK249" s="56" t="s">
        <v>2043</v>
      </c>
      <c r="CL249" s="56"/>
      <c r="CM249" s="56"/>
      <c r="CN249" s="105">
        <v>5</v>
      </c>
      <c r="CO249" s="105">
        <v>3</v>
      </c>
      <c r="CP249" s="105">
        <v>2</v>
      </c>
      <c r="CQ249" s="104">
        <v>2</v>
      </c>
      <c r="CR249" s="57">
        <f t="shared" si="43"/>
        <v>3</v>
      </c>
      <c r="CS249" s="56">
        <f t="shared" si="42"/>
        <v>3</v>
      </c>
      <c r="CT249" s="56">
        <v>4</v>
      </c>
      <c r="CU249" s="56">
        <v>2</v>
      </c>
      <c r="CV249" s="79">
        <f t="shared" si="54"/>
        <v>3</v>
      </c>
      <c r="CW249" s="56">
        <f t="shared" si="55"/>
        <v>3</v>
      </c>
      <c r="CX249" s="87" t="s">
        <v>1311</v>
      </c>
      <c r="CY249" s="56" t="s">
        <v>268</v>
      </c>
      <c r="CZ249" s="78"/>
      <c r="DA249" s="78" t="s">
        <v>2047</v>
      </c>
      <c r="DB249" s="78" t="s">
        <v>274</v>
      </c>
      <c r="DC249" s="56">
        <v>0</v>
      </c>
      <c r="DD249" s="78" t="s">
        <v>291</v>
      </c>
      <c r="DE249" s="78" t="s">
        <v>1218</v>
      </c>
      <c r="DF249" s="78" t="s">
        <v>1218</v>
      </c>
      <c r="DG249" s="78" t="s">
        <v>276</v>
      </c>
      <c r="DH249" s="78" t="s">
        <v>276</v>
      </c>
      <c r="DI249" s="78" t="s">
        <v>276</v>
      </c>
      <c r="DJ249" s="78" t="s">
        <v>276</v>
      </c>
      <c r="DK249" s="78" t="s">
        <v>276</v>
      </c>
      <c r="DL249" s="78" t="s">
        <v>276</v>
      </c>
      <c r="DM249" s="78" t="s">
        <v>1218</v>
      </c>
      <c r="DN249" s="78" t="s">
        <v>1218</v>
      </c>
      <c r="DO249" s="78" t="s">
        <v>270</v>
      </c>
      <c r="DP249" s="78" t="s">
        <v>1218</v>
      </c>
      <c r="DQ249" s="78">
        <v>0</v>
      </c>
      <c r="DR249" s="56"/>
      <c r="DS249" s="56"/>
      <c r="DT249" s="56"/>
      <c r="DU249" s="44" t="s">
        <v>989</v>
      </c>
      <c r="DV249" s="44" t="s">
        <v>294</v>
      </c>
      <c r="DW249" s="44" t="s">
        <v>602</v>
      </c>
      <c r="DX249" s="77" t="s">
        <v>271</v>
      </c>
      <c r="DZ249" s="86"/>
      <c r="EA249" s="74"/>
      <c r="EB249" s="85"/>
      <c r="EC249" s="72"/>
      <c r="ED249" s="317"/>
      <c r="EE249" s="71"/>
      <c r="EF249" s="70"/>
      <c r="EG249" s="70"/>
      <c r="EH249" s="70"/>
      <c r="EI249" s="70"/>
      <c r="EJ249" s="70"/>
      <c r="EK249" s="70"/>
      <c r="EL249" s="70"/>
      <c r="EM249" s="70"/>
      <c r="EN249" s="69"/>
      <c r="EO249" s="69"/>
      <c r="EP249" s="69"/>
      <c r="EQ249" s="69"/>
      <c r="ER249" s="69"/>
      <c r="ES249" s="69"/>
      <c r="ET249" s="69"/>
      <c r="EU249" s="69"/>
      <c r="EV249" s="307" t="s">
        <v>1</v>
      </c>
      <c r="EW249" s="68"/>
    </row>
    <row r="250" spans="1:153" s="44" customFormat="1" ht="16.899999999999999" customHeight="1" x14ac:dyDescent="0.35">
      <c r="A250" s="44" t="s">
        <v>374</v>
      </c>
      <c r="B250" s="42" t="s">
        <v>2048</v>
      </c>
      <c r="C250" s="44" t="s">
        <v>2049</v>
      </c>
      <c r="D250" s="44" t="s">
        <v>294</v>
      </c>
      <c r="E250" s="44" t="s">
        <v>2050</v>
      </c>
      <c r="F250" s="44" t="s">
        <v>2051</v>
      </c>
      <c r="G250" s="44">
        <v>-37.713098000000002</v>
      </c>
      <c r="H250" s="44">
        <v>145.085678</v>
      </c>
      <c r="I250" s="44" t="s">
        <v>278</v>
      </c>
      <c r="J250" s="44" t="s">
        <v>278</v>
      </c>
      <c r="K250" s="44" t="s">
        <v>297</v>
      </c>
      <c r="L250" s="44" t="s">
        <v>265</v>
      </c>
      <c r="M250" s="44" t="s">
        <v>284</v>
      </c>
      <c r="N250" s="78" t="s">
        <v>285</v>
      </c>
      <c r="O250" s="78">
        <v>43987</v>
      </c>
      <c r="P250" s="78" t="s">
        <v>298</v>
      </c>
      <c r="Q250" s="78" t="s">
        <v>270</v>
      </c>
      <c r="R250" s="78"/>
      <c r="S250" s="96"/>
      <c r="T250" s="96" t="s">
        <v>382</v>
      </c>
      <c r="U250" s="78"/>
      <c r="V250" s="96"/>
      <c r="W250" s="114" t="s">
        <v>2052</v>
      </c>
      <c r="X250" s="96"/>
      <c r="Y250" s="95">
        <v>45292</v>
      </c>
      <c r="Z250" s="56">
        <f t="shared" si="50"/>
        <v>5</v>
      </c>
      <c r="AA250" s="94">
        <v>11</v>
      </c>
      <c r="AB250" s="94"/>
      <c r="AC250" s="56"/>
      <c r="AD250" s="56"/>
      <c r="AE250" s="56"/>
      <c r="AF250" s="56"/>
      <c r="AG250" s="56">
        <v>4</v>
      </c>
      <c r="AH250" s="56" t="s">
        <v>2053</v>
      </c>
      <c r="AI250" s="111">
        <v>4</v>
      </c>
      <c r="AJ250">
        <v>5</v>
      </c>
      <c r="AK250">
        <v>4</v>
      </c>
      <c r="AL250">
        <v>3</v>
      </c>
      <c r="AM250">
        <f t="shared" si="41"/>
        <v>4</v>
      </c>
      <c r="AN250" s="57" cm="1">
        <f t="array" ref="AN250">IF(OR(AJ250="0",AM250="0"),"",INDEX('[3]Oil Matrix'!$D$6:$H$10,'Master All_TRR_TS'!AM250,'Master All_TRR_TS'!AJ250))</f>
        <v>5</v>
      </c>
      <c r="AO250">
        <f t="shared" si="51"/>
        <v>5</v>
      </c>
      <c r="AP250"/>
      <c r="AQ250" s="56" t="s">
        <v>455</v>
      </c>
      <c r="AR250" s="56">
        <f>MAX(Risk_Assessment6[[#This Row],[2) Oil Leak Condition]:[3b) Oil/water separator and shut off valve]])</f>
        <v>5</v>
      </c>
      <c r="AS250" s="44" t="s">
        <v>304</v>
      </c>
      <c r="AT250" s="44" t="s">
        <v>305</v>
      </c>
      <c r="AU250" s="44" t="s">
        <v>270</v>
      </c>
      <c r="AV250" s="44" t="s">
        <v>269</v>
      </c>
      <c r="AW250" s="44" t="s">
        <v>306</v>
      </c>
      <c r="AX250" s="82" t="s">
        <v>288</v>
      </c>
      <c r="AY250" s="44" t="s">
        <v>269</v>
      </c>
      <c r="AZ250" s="81" t="s">
        <v>269</v>
      </c>
      <c r="BA250" s="44" t="s">
        <v>269</v>
      </c>
      <c r="BE250" s="81"/>
      <c r="BF250" s="81" t="s">
        <v>276</v>
      </c>
      <c r="BM250" s="92">
        <v>3</v>
      </c>
      <c r="BN250" s="56" cm="1">
        <f t="array" ref="BN250">MAX(IF(ISBLANK(AS250:BL250),"",VLOOKUP(AS250:BL250,'[3]Impact Factor'!B:D,3,FALSE)))</f>
        <v>4</v>
      </c>
      <c r="BO250" s="56">
        <v>5</v>
      </c>
      <c r="BP250" s="92" t="s">
        <v>270</v>
      </c>
      <c r="BQ250" s="56">
        <v>4</v>
      </c>
      <c r="BR250" s="56" t="s">
        <v>276</v>
      </c>
      <c r="BS250" s="88">
        <v>2</v>
      </c>
      <c r="BT250" s="56" cm="1">
        <f t="array" ref="BT250">IF(SUM(BM250:BS250)=0,"N/A",_xlfn.IFS(AND((SUM(BM250:BN250)&gt;0),(SUM(BO250:BS250)&gt;0)),ROUND((($BM$3*MAX(BM250:BN250))+($BO$3*MAX(BO250:BS250))),0),AND(OR(BM250:BN250=0,ISERROR(BM250:BN250)),(SUM(BO250:BS250)&gt;0)), MAX(BO250:BS250),AND((SUM(BO250:BS250)=0),(SUM(BM250:BN250)&gt;0)),MAX(BM250:BN250)))</f>
        <v>4</v>
      </c>
      <c r="BU250" s="56" t="str" cm="1">
        <f t="array" ref="BU250">IF(OR(AR250="N/A", BT250="N/A"), "", INDEX([3]Methodology!$D$3:$H$7,'Master All_TRR_TS'!AR204,'Master All_TRR_TS'!BT204))</f>
        <v>A</v>
      </c>
      <c r="BV250" s="56" t="s">
        <v>271</v>
      </c>
      <c r="BW250" s="56" t="str">
        <f t="shared" si="53"/>
        <v>Yes</v>
      </c>
      <c r="BX250" s="56" t="s">
        <v>310</v>
      </c>
      <c r="BY250" s="56"/>
      <c r="BZ250" s="56" t="e">
        <f>IF(COUNT(AR250,BT250)=2,(IF(AND(AR250&gt;=3,#REF!&gt;=3),"Y","")),"")</f>
        <v>#REF!</v>
      </c>
      <c r="CA250" s="56" t="s">
        <v>511</v>
      </c>
      <c r="CB250" s="56" t="str">
        <f>IF(Risk_Assessment6[[#This Row],[Stockpiles]]="Spoil / Waste", "Y", "")</f>
        <v/>
      </c>
      <c r="CC250" s="56" t="str">
        <f>IF(Risk_Assessment6[[#This Row],[Off-site Drainage Discharge (Y/N)]]="Yes", "Y", "")</f>
        <v>Y</v>
      </c>
      <c r="CD250" s="89" t="s">
        <v>390</v>
      </c>
      <c r="CE250" s="56" t="s">
        <v>270</v>
      </c>
      <c r="CF250" s="56" t="s">
        <v>456</v>
      </c>
      <c r="CG250" s="56"/>
      <c r="CH250" s="56"/>
      <c r="CI250" s="56"/>
      <c r="CJ250" s="56" t="s">
        <v>382</v>
      </c>
      <c r="CK250" s="56"/>
      <c r="CL250" s="56"/>
      <c r="CM250" s="56"/>
      <c r="CN250" s="105">
        <v>3</v>
      </c>
      <c r="CO250" s="105">
        <v>5</v>
      </c>
      <c r="CP250" s="105">
        <v>4</v>
      </c>
      <c r="CQ250" s="104">
        <v>5</v>
      </c>
      <c r="CR250" s="57">
        <f t="shared" si="43"/>
        <v>5</v>
      </c>
      <c r="CS250" s="56">
        <f t="shared" si="42"/>
        <v>5</v>
      </c>
      <c r="CT250" s="56">
        <v>4</v>
      </c>
      <c r="CU250" s="56">
        <v>2</v>
      </c>
      <c r="CV250" s="79">
        <f t="shared" si="54"/>
        <v>3</v>
      </c>
      <c r="CW250" s="56">
        <f t="shared" si="55"/>
        <v>3</v>
      </c>
      <c r="CX250" s="87" t="s">
        <v>1311</v>
      </c>
      <c r="CY250" s="56" t="s">
        <v>268</v>
      </c>
      <c r="CZ250" s="78"/>
      <c r="DA250" s="78" t="s">
        <v>2054</v>
      </c>
      <c r="DB250" s="78" t="s">
        <v>1974</v>
      </c>
      <c r="DC250" s="56">
        <v>0</v>
      </c>
      <c r="DD250" s="78" t="s">
        <v>291</v>
      </c>
      <c r="DE250" s="78" t="s">
        <v>1218</v>
      </c>
      <c r="DF250" s="78" t="s">
        <v>1218</v>
      </c>
      <c r="DG250" s="78" t="s">
        <v>276</v>
      </c>
      <c r="DH250" s="78" t="s">
        <v>1218</v>
      </c>
      <c r="DI250" s="78" t="s">
        <v>276</v>
      </c>
      <c r="DJ250" s="78" t="s">
        <v>276</v>
      </c>
      <c r="DK250" s="78" t="s">
        <v>276</v>
      </c>
      <c r="DL250" s="78" t="s">
        <v>1218</v>
      </c>
      <c r="DM250" s="78" t="s">
        <v>1218</v>
      </c>
      <c r="DN250" s="78" t="s">
        <v>1218</v>
      </c>
      <c r="DO250" s="78" t="s">
        <v>270</v>
      </c>
      <c r="DP250" s="78" t="s">
        <v>1218</v>
      </c>
      <c r="DQ250" s="78">
        <v>0</v>
      </c>
      <c r="DR250" s="56"/>
      <c r="DS250" s="56"/>
      <c r="DT250" s="56"/>
      <c r="DU250" s="44" t="s">
        <v>989</v>
      </c>
      <c r="DV250" s="44" t="s">
        <v>294</v>
      </c>
      <c r="DW250" s="44" t="s">
        <v>602</v>
      </c>
      <c r="DX250" s="77" t="s">
        <v>271</v>
      </c>
      <c r="DZ250" s="86"/>
      <c r="EA250" s="74"/>
      <c r="EB250" s="85"/>
      <c r="EC250" s="72"/>
      <c r="ED250" s="317"/>
      <c r="EE250" s="71"/>
      <c r="EF250" s="70"/>
      <c r="EG250" s="70"/>
      <c r="EH250" s="70"/>
      <c r="EI250" s="70"/>
      <c r="EJ250" s="70"/>
      <c r="EK250" s="70"/>
      <c r="EL250" s="70"/>
      <c r="EM250" s="70"/>
      <c r="EN250" s="69"/>
      <c r="EO250" s="69"/>
      <c r="EP250" s="69"/>
      <c r="EQ250" s="69"/>
      <c r="ER250" s="69"/>
      <c r="ES250" s="69"/>
      <c r="ET250" s="69"/>
      <c r="EU250" s="69"/>
      <c r="EV250" s="307" t="s">
        <v>1</v>
      </c>
      <c r="EW250" s="68"/>
    </row>
    <row r="251" spans="1:153" s="44" customFormat="1" x14ac:dyDescent="0.35">
      <c r="A251" s="44" t="s">
        <v>337</v>
      </c>
      <c r="B251" s="44" t="s">
        <v>2055</v>
      </c>
      <c r="C251" s="44" t="s">
        <v>2056</v>
      </c>
      <c r="E251" s="44" t="s">
        <v>2057</v>
      </c>
      <c r="F251" s="44" t="s">
        <v>2058</v>
      </c>
      <c r="G251" s="44">
        <v>-37.357826000000003</v>
      </c>
      <c r="H251" s="44">
        <v>143.603973</v>
      </c>
      <c r="I251" s="44" t="s">
        <v>278</v>
      </c>
      <c r="J251" s="44" t="s">
        <v>278</v>
      </c>
      <c r="K251" s="44" t="s">
        <v>264</v>
      </c>
      <c r="L251" s="44" t="s">
        <v>265</v>
      </c>
      <c r="M251" s="44" t="s">
        <v>1574</v>
      </c>
      <c r="N251" s="78" t="s">
        <v>267</v>
      </c>
      <c r="O251" s="78"/>
      <c r="P251" s="78"/>
      <c r="Q251" s="78" t="s">
        <v>268</v>
      </c>
      <c r="R251" s="78"/>
      <c r="S251" s="96"/>
      <c r="T251" s="96"/>
      <c r="U251" s="78"/>
      <c r="V251" s="96"/>
      <c r="W251" s="96"/>
      <c r="X251" s="96"/>
      <c r="Y251" s="78"/>
      <c r="Z251" s="56">
        <f t="shared" si="50"/>
        <v>1</v>
      </c>
      <c r="AA251" s="94"/>
      <c r="AB251" s="94"/>
      <c r="AC251" s="56"/>
      <c r="AD251" s="56"/>
      <c r="AE251" s="56"/>
      <c r="AF251" s="56"/>
      <c r="AG251" s="56">
        <v>2</v>
      </c>
      <c r="AH251" s="56"/>
      <c r="AI251">
        <v>2</v>
      </c>
      <c r="AJ251">
        <v>5</v>
      </c>
      <c r="AK251">
        <v>4</v>
      </c>
      <c r="AL251">
        <v>5</v>
      </c>
      <c r="AM251">
        <f t="shared" si="41"/>
        <v>5</v>
      </c>
      <c r="AN251" s="57" cm="1">
        <f t="array" ref="AN251">IF(OR(AJ251="0",AM251="0"),"",INDEX('[3]Oil Matrix'!$D$6:$H$10,'Master All_TRR_TS'!AM251,'Master All_TRR_TS'!AJ251))</f>
        <v>5</v>
      </c>
      <c r="AO251">
        <f t="shared" si="51"/>
        <v>3</v>
      </c>
      <c r="AP251"/>
      <c r="AQ251" s="56"/>
      <c r="AR251" s="56">
        <f>MAX(Risk_Assessment6[[#This Row],[2) Oil Leak Condition]:[3b) Oil/water separator and shut off valve]])</f>
        <v>5</v>
      </c>
      <c r="AS251" s="44" t="s">
        <v>269</v>
      </c>
      <c r="AX251" s="82"/>
      <c r="AZ251" s="81"/>
      <c r="BE251" s="81"/>
      <c r="BF251" s="81" t="s">
        <v>270</v>
      </c>
      <c r="BM251" s="56" cm="1">
        <f t="array" ref="BM251">MAX(IF(ISBLANK(AS251:BL251),"",VLOOKUP(AS251:BL251,'[3]Impact Factor'!B:D,2,FALSE)))</f>
        <v>2</v>
      </c>
      <c r="BN251" s="56" cm="1">
        <f t="array" ref="BN251">MAX(IF(ISBLANK(AS251:BL251),"",VLOOKUP(AS251:BL251,'[3]Impact Factor'!B:D,3,FALSE)))</f>
        <v>2</v>
      </c>
      <c r="BO251" s="56"/>
      <c r="BP251" s="56"/>
      <c r="BQ251" s="56"/>
      <c r="BR251" s="56"/>
      <c r="BS251" s="80"/>
      <c r="BT251" s="56" cm="1">
        <f t="array" ref="BT251">IF(SUM(BM251:BS251)=0,"N/A",_xlfn.IFS(AND((SUM(BM251:BN251)&gt;0),(SUM(BO251:BS251)&gt;0)),ROUND((($BM$3*MAX(BM251:BN251))+($BO$3*MAX(BO251:BS251))),0),AND(OR(BM251:BN251=0,ISERROR(BM251:BN251)),(SUM(BO251:BS251)&gt;0)), MAX(BO251:BS251),AND((SUM(BO251:BS251)=0),(SUM(BM251:BN251)&gt;0)),MAX(BM251:BN251)))</f>
        <v>2</v>
      </c>
      <c r="BU251" s="56" t="str" cm="1">
        <f t="array" ref="BU251">IF(OR(AR251="N/A", BT251="N/A"), "", INDEX([3]Methodology!$D$3:$H$7,'Master All_TRR_TS'!AR258,'Master All_TRR_TS'!BT258))</f>
        <v>B</v>
      </c>
      <c r="BV251" s="56" t="s">
        <v>271</v>
      </c>
      <c r="BW251" s="56" t="str">
        <f t="shared" si="53"/>
        <v>No</v>
      </c>
      <c r="BX251" s="56"/>
      <c r="BY251" s="56"/>
      <c r="BZ251" s="56" t="e">
        <f>IF(COUNT(AR251,BT251)=2,(IF(AND(AR251&gt;=3,#REF!&gt;=3),"Y","")),"")</f>
        <v>#REF!</v>
      </c>
      <c r="CA251" s="56"/>
      <c r="CB251" s="56" t="str">
        <f>IF(Risk_Assessment6[[#This Row],[Stockpiles]]="Spoil / Waste", "Y", "")</f>
        <v/>
      </c>
      <c r="CC251" s="56" t="str">
        <f>IF(Risk_Assessment6[[#This Row],[Off-site Drainage Discharge (Y/N)]]="Yes", "Y", "")</f>
        <v/>
      </c>
      <c r="CD251" s="56"/>
      <c r="CE251" s="56"/>
      <c r="CF251" s="56"/>
      <c r="CG251" s="56"/>
      <c r="CH251" s="56"/>
      <c r="CI251" s="56"/>
      <c r="CJ251" s="56"/>
      <c r="CK251" s="56"/>
      <c r="CL251" s="56"/>
      <c r="CM251" s="56"/>
      <c r="CN251" s="105">
        <v>8</v>
      </c>
      <c r="CO251" s="105">
        <v>3</v>
      </c>
      <c r="CP251" s="105">
        <v>1</v>
      </c>
      <c r="CQ251" s="104">
        <v>1</v>
      </c>
      <c r="CR251" s="57">
        <f t="shared" si="43"/>
        <v>3</v>
      </c>
      <c r="CS251" s="56">
        <f t="shared" si="42"/>
        <v>3</v>
      </c>
      <c r="CT251" s="56">
        <v>5</v>
      </c>
      <c r="CU251" s="56">
        <v>2</v>
      </c>
      <c r="CV251" s="79">
        <f t="shared" si="54"/>
        <v>3.5</v>
      </c>
      <c r="CW251" s="56">
        <f t="shared" si="55"/>
        <v>4</v>
      </c>
      <c r="CX251" s="78" t="s">
        <v>1091</v>
      </c>
      <c r="CY251" s="56" t="s">
        <v>268</v>
      </c>
      <c r="CZ251" s="78"/>
      <c r="DA251" s="78" t="s">
        <v>2059</v>
      </c>
      <c r="DB251" s="78" t="s">
        <v>274</v>
      </c>
      <c r="DC251" s="56">
        <v>0</v>
      </c>
      <c r="DD251" s="78" t="s">
        <v>291</v>
      </c>
      <c r="DE251" s="78" t="s">
        <v>1218</v>
      </c>
      <c r="DF251" s="78" t="s">
        <v>1218</v>
      </c>
      <c r="DG251" s="78" t="s">
        <v>276</v>
      </c>
      <c r="DH251" s="78" t="s">
        <v>276</v>
      </c>
      <c r="DI251" s="78" t="s">
        <v>276</v>
      </c>
      <c r="DJ251" s="78" t="s">
        <v>276</v>
      </c>
      <c r="DK251" s="78" t="s">
        <v>276</v>
      </c>
      <c r="DL251" s="78" t="s">
        <v>276</v>
      </c>
      <c r="DM251" s="78" t="s">
        <v>276</v>
      </c>
      <c r="DN251" s="78" t="s">
        <v>276</v>
      </c>
      <c r="DO251" s="78" t="s">
        <v>270</v>
      </c>
      <c r="DP251" s="78" t="s">
        <v>276</v>
      </c>
      <c r="DQ251" s="78">
        <v>0</v>
      </c>
      <c r="DR251" s="56"/>
      <c r="DS251" s="56"/>
      <c r="DT251" s="56"/>
      <c r="DU251" s="44" t="s">
        <v>989</v>
      </c>
      <c r="DV251" s="44" t="s">
        <v>294</v>
      </c>
      <c r="DW251" s="44" t="s">
        <v>602</v>
      </c>
      <c r="DX251" s="77" t="s">
        <v>404</v>
      </c>
      <c r="DZ251" s="86"/>
      <c r="EA251" s="74"/>
      <c r="EB251" s="85"/>
      <c r="EC251" s="72"/>
      <c r="ED251" s="317"/>
      <c r="EE251" s="71"/>
      <c r="EF251" s="70"/>
      <c r="EG251" s="70"/>
      <c r="EH251" s="70"/>
      <c r="EI251" s="70"/>
      <c r="EJ251" s="70"/>
      <c r="EK251" s="70"/>
      <c r="EL251" s="70"/>
      <c r="EM251" s="70"/>
      <c r="EN251" s="69"/>
      <c r="EO251" s="69"/>
      <c r="EP251" s="69"/>
      <c r="EQ251" s="69"/>
      <c r="ER251" s="69"/>
      <c r="ES251" s="69"/>
      <c r="ET251" s="69"/>
      <c r="EU251" s="69"/>
      <c r="EV251" s="307" t="s">
        <v>1</v>
      </c>
      <c r="EW251" s="68"/>
    </row>
    <row r="252" spans="1:153" s="44" customFormat="1" ht="126" customHeight="1" x14ac:dyDescent="0.35">
      <c r="A252" s="44" t="s">
        <v>291</v>
      </c>
      <c r="B252" s="44" t="s">
        <v>2060</v>
      </c>
      <c r="C252" s="44" t="s">
        <v>2061</v>
      </c>
      <c r="D252" s="44" t="s">
        <v>277</v>
      </c>
      <c r="E252" s="44" t="s">
        <v>2062</v>
      </c>
      <c r="F252" s="44" t="s">
        <v>2063</v>
      </c>
      <c r="G252" s="44">
        <v>-37.355994000000003</v>
      </c>
      <c r="H252" s="44">
        <v>143.60581099999999</v>
      </c>
      <c r="I252" s="44" t="s">
        <v>278</v>
      </c>
      <c r="J252" s="44" t="s">
        <v>278</v>
      </c>
      <c r="K252" s="44" t="s">
        <v>297</v>
      </c>
      <c r="L252" s="44" t="s">
        <v>265</v>
      </c>
      <c r="M252" s="44" t="s">
        <v>284</v>
      </c>
      <c r="N252" s="78" t="s">
        <v>285</v>
      </c>
      <c r="O252" s="78">
        <v>44069</v>
      </c>
      <c r="P252" s="78" t="s">
        <v>415</v>
      </c>
      <c r="Q252" s="78" t="s">
        <v>270</v>
      </c>
      <c r="R252" s="78"/>
      <c r="S252" s="96"/>
      <c r="T252" s="96"/>
      <c r="U252" s="78"/>
      <c r="V252" s="96"/>
      <c r="W252" s="96"/>
      <c r="X252" s="96"/>
      <c r="Y252" s="78"/>
      <c r="Z252" s="56">
        <f t="shared" si="50"/>
        <v>2</v>
      </c>
      <c r="AA252" s="94">
        <v>12</v>
      </c>
      <c r="AB252" s="94"/>
      <c r="AC252" s="56"/>
      <c r="AD252" s="56"/>
      <c r="AE252" s="56"/>
      <c r="AF252" s="56"/>
      <c r="AG252" s="56">
        <v>4</v>
      </c>
      <c r="AH252" s="89"/>
      <c r="AI252">
        <v>34</v>
      </c>
      <c r="AJ252">
        <v>3</v>
      </c>
      <c r="AK252">
        <v>1</v>
      </c>
      <c r="AL252">
        <v>1</v>
      </c>
      <c r="AM252">
        <f t="shared" si="41"/>
        <v>1</v>
      </c>
      <c r="AN252" s="57" cm="1">
        <f t="array" ref="AN252">IF(OR(AJ252="0",AM252="0"),"",INDEX('[3]Oil Matrix'!$D$6:$H$10,'Master All_TRR_TS'!AM252,'Master All_TRR_TS'!AJ252))</f>
        <v>2</v>
      </c>
      <c r="AO252">
        <f t="shared" si="51"/>
        <v>2</v>
      </c>
      <c r="AP252"/>
      <c r="AQ252" s="93" t="s">
        <v>303</v>
      </c>
      <c r="AR252" s="56">
        <f>MAX(Risk_Assessment6[[#This Row],[2) Oil Leak Condition]:[3b) Oil/water separator and shut off valve]])</f>
        <v>3</v>
      </c>
      <c r="AS252" s="44" t="s">
        <v>269</v>
      </c>
      <c r="AT252" s="44" t="s">
        <v>305</v>
      </c>
      <c r="AU252" s="44" t="s">
        <v>270</v>
      </c>
      <c r="AV252" s="44" t="s">
        <v>269</v>
      </c>
      <c r="AW252" s="44" t="s">
        <v>269</v>
      </c>
      <c r="AX252" s="82" t="s">
        <v>288</v>
      </c>
      <c r="AZ252" s="81" t="s">
        <v>308</v>
      </c>
      <c r="BE252" s="81"/>
      <c r="BF252" s="81" t="s">
        <v>276</v>
      </c>
      <c r="BM252" s="56" cm="1">
        <f t="array" ref="BM252">MAX(IF(ISBLANK(AS252:BL252),"",VLOOKUP(AS252:BL252,'[3]Impact Factor'!B:D,2,FALSE)))</f>
        <v>3</v>
      </c>
      <c r="BN252" s="56" cm="1">
        <f t="array" ref="BN252">MAX(IF(ISBLANK(AS252:BL252),"",VLOOKUP(AS252:BL252,'[3]Impact Factor'!B:D,3,FALSE)))</f>
        <v>2</v>
      </c>
      <c r="BO252" s="56">
        <v>1</v>
      </c>
      <c r="BP252" s="56" t="s">
        <v>270</v>
      </c>
      <c r="BQ252" s="56"/>
      <c r="BR252" s="56"/>
      <c r="BS252" s="80">
        <v>2</v>
      </c>
      <c r="BT252" s="56" cm="1">
        <f t="array" ref="BT252">IF(SUM(BM252:BS252)=0,"N/A",_xlfn.IFS(AND((SUM(BM252:BN252)&gt;0),(SUM(BO252:BS252)&gt;0)),ROUND((($BM$3*MAX(BM252:BN252))+($BO$3*MAX(BO252:BS252))),0),AND(OR(BM252:BN252=0,ISERROR(BM252:BN252)),(SUM(BO252:BS252)&gt;0)), MAX(BO252:BS252),AND((SUM(BO252:BS252)=0),(SUM(BM252:BN252)&gt;0)),MAX(BM252:BN252)))</f>
        <v>3</v>
      </c>
      <c r="BU252" s="56" t="str" cm="1">
        <f t="array" ref="BU252">IF(OR(AR252="N/A", BT252="N/A"), "", INDEX([3]Methodology!$D$3:$H$7,'Master All_TRR_TS'!AR246,'Master All_TRR_TS'!BT246))</f>
        <v>B</v>
      </c>
      <c r="BV252" s="56" t="s">
        <v>271</v>
      </c>
      <c r="BW252" s="56" t="str">
        <f t="shared" si="53"/>
        <v>Yes</v>
      </c>
      <c r="BX252" s="56"/>
      <c r="BY252" s="56"/>
      <c r="BZ252" s="56" t="e">
        <f>IF(COUNT(AR252,BT252)=2,(IF(AND(AR252&gt;=3,#REF!&gt;=3),"Y","")),"")</f>
        <v>#REF!</v>
      </c>
      <c r="CA252" s="56"/>
      <c r="CB252" s="56" t="str">
        <f>IF(Risk_Assessment6[[#This Row],[Stockpiles]]="Spoil / Waste", "Y", "")</f>
        <v>Y</v>
      </c>
      <c r="CC252" s="56" t="str">
        <f>IF(Risk_Assessment6[[#This Row],[Off-site Drainage Discharge (Y/N)]]="Yes", "Y", "")</f>
        <v>Y</v>
      </c>
      <c r="CD252" s="56"/>
      <c r="CE252" s="56"/>
      <c r="CF252" s="56"/>
      <c r="CG252" s="56"/>
      <c r="CH252" s="56"/>
      <c r="CI252" s="56"/>
      <c r="CJ252" s="56"/>
      <c r="CK252" s="56"/>
      <c r="CL252" s="56"/>
      <c r="CM252" s="56"/>
      <c r="CN252" s="105">
        <v>3</v>
      </c>
      <c r="CO252" s="105">
        <v>2</v>
      </c>
      <c r="CP252" s="105">
        <v>1</v>
      </c>
      <c r="CQ252" s="104">
        <v>1</v>
      </c>
      <c r="CR252" s="57">
        <f t="shared" si="43"/>
        <v>2</v>
      </c>
      <c r="CS252" s="56">
        <f t="shared" si="42"/>
        <v>2</v>
      </c>
      <c r="CT252" s="56">
        <v>1</v>
      </c>
      <c r="CU252" s="56">
        <v>2</v>
      </c>
      <c r="CV252" s="79">
        <f t="shared" si="54"/>
        <v>1.5</v>
      </c>
      <c r="CW252" s="56">
        <f t="shared" si="55"/>
        <v>2</v>
      </c>
      <c r="CX252" s="87" t="s">
        <v>289</v>
      </c>
      <c r="CY252" s="56">
        <v>0</v>
      </c>
      <c r="CZ252" s="78"/>
      <c r="DA252" s="78" t="s">
        <v>2064</v>
      </c>
      <c r="DB252" s="78" t="s">
        <v>274</v>
      </c>
      <c r="DC252" s="56">
        <v>0</v>
      </c>
      <c r="DD252" s="78" t="s">
        <v>291</v>
      </c>
      <c r="DE252" s="78" t="s">
        <v>270</v>
      </c>
      <c r="DF252" s="78" t="s">
        <v>270</v>
      </c>
      <c r="DG252" s="78" t="s">
        <v>276</v>
      </c>
      <c r="DH252" s="78" t="s">
        <v>270</v>
      </c>
      <c r="DI252" s="78" t="s">
        <v>276</v>
      </c>
      <c r="DJ252" s="78" t="s">
        <v>276</v>
      </c>
      <c r="DK252" s="78" t="s">
        <v>276</v>
      </c>
      <c r="DL252" s="78" t="s">
        <v>270</v>
      </c>
      <c r="DM252" s="78" t="s">
        <v>276</v>
      </c>
      <c r="DN252" s="78" t="s">
        <v>276</v>
      </c>
      <c r="DO252" s="78" t="s">
        <v>270</v>
      </c>
      <c r="DP252" s="78" t="s">
        <v>276</v>
      </c>
      <c r="DQ252" s="78">
        <v>0</v>
      </c>
      <c r="DR252" s="56" t="s">
        <v>1968</v>
      </c>
      <c r="DS252" s="56">
        <v>0</v>
      </c>
      <c r="DT252" s="56">
        <v>0</v>
      </c>
      <c r="DU252" s="44" t="s">
        <v>989</v>
      </c>
      <c r="DV252" s="44" t="s">
        <v>277</v>
      </c>
      <c r="DW252" s="44" t="s">
        <v>278</v>
      </c>
      <c r="DX252" s="77" t="s">
        <v>278</v>
      </c>
      <c r="DY252" s="103" t="s">
        <v>820</v>
      </c>
      <c r="DZ252" s="86" t="s">
        <v>2065</v>
      </c>
      <c r="EA252" s="74" t="s">
        <v>567</v>
      </c>
      <c r="EB252" s="73" t="s">
        <v>2066</v>
      </c>
      <c r="EC252" s="109" t="s">
        <v>2067</v>
      </c>
      <c r="ED252" s="320" t="s">
        <v>2068</v>
      </c>
      <c r="EE252" s="71"/>
      <c r="EF252" s="307" t="s">
        <v>1</v>
      </c>
      <c r="EG252" s="307" t="s">
        <v>1</v>
      </c>
      <c r="EH252" s="99" t="s">
        <v>410</v>
      </c>
      <c r="EI252" s="70"/>
      <c r="EJ252" s="70"/>
      <c r="EK252" s="70"/>
      <c r="EL252" s="70"/>
      <c r="EM252" s="70"/>
      <c r="EN252" s="69"/>
      <c r="EO252" s="69"/>
      <c r="EP252" s="69"/>
      <c r="EQ252" s="69"/>
      <c r="ER252" s="69"/>
      <c r="ES252" s="69"/>
      <c r="ET252" s="69"/>
      <c r="EU252" s="69"/>
      <c r="EV252" s="307" t="s">
        <v>1</v>
      </c>
      <c r="EW252" s="68"/>
    </row>
    <row r="253" spans="1:153" s="44" customFormat="1" ht="101.5" x14ac:dyDescent="0.35">
      <c r="A253" s="44" t="s">
        <v>291</v>
      </c>
      <c r="B253" s="44" t="s">
        <v>2069</v>
      </c>
      <c r="C253" s="44" t="s">
        <v>2070</v>
      </c>
      <c r="D253" s="44" t="s">
        <v>277</v>
      </c>
      <c r="E253" s="44" t="s">
        <v>2071</v>
      </c>
      <c r="F253" s="44" t="s">
        <v>269</v>
      </c>
      <c r="G253" s="44">
        <v>-34.786898999999998</v>
      </c>
      <c r="H253" s="44">
        <v>142.52495300000001</v>
      </c>
      <c r="I253" s="44" t="s">
        <v>278</v>
      </c>
      <c r="J253" s="44" t="s">
        <v>278</v>
      </c>
      <c r="K253" s="44" t="s">
        <v>264</v>
      </c>
      <c r="L253" s="44" t="s">
        <v>265</v>
      </c>
      <c r="M253" s="78">
        <v>44042</v>
      </c>
      <c r="N253" s="78" t="s">
        <v>285</v>
      </c>
      <c r="O253" s="78">
        <v>44042</v>
      </c>
      <c r="P253" s="78" t="s">
        <v>415</v>
      </c>
      <c r="Q253" s="78" t="s">
        <v>270</v>
      </c>
      <c r="R253" s="78"/>
      <c r="S253" s="96"/>
      <c r="T253" s="96"/>
      <c r="U253" s="78"/>
      <c r="V253" s="96"/>
      <c r="W253" s="96"/>
      <c r="X253" s="96"/>
      <c r="Y253" s="78"/>
      <c r="Z253" s="56">
        <f t="shared" si="50"/>
        <v>2</v>
      </c>
      <c r="AA253" s="94">
        <v>3</v>
      </c>
      <c r="AB253" s="94"/>
      <c r="AC253" s="56"/>
      <c r="AD253" s="56"/>
      <c r="AE253" s="56"/>
      <c r="AF253" s="56"/>
      <c r="AG253" s="56">
        <v>4</v>
      </c>
      <c r="AH253" s="89"/>
      <c r="AI253">
        <v>6</v>
      </c>
      <c r="AJ253">
        <v>3</v>
      </c>
      <c r="AK253">
        <v>1</v>
      </c>
      <c r="AL253">
        <v>2</v>
      </c>
      <c r="AM253">
        <f t="shared" si="41"/>
        <v>2</v>
      </c>
      <c r="AN253" s="57" cm="1">
        <f t="array" ref="AN253">IF(OR(AJ253="0",AM253="0"),"",INDEX('[3]Oil Matrix'!$D$6:$H$10,'Master All_TRR_TS'!AM253,'Master All_TRR_TS'!AJ253))</f>
        <v>2</v>
      </c>
      <c r="AO253">
        <f t="shared" si="51"/>
        <v>1</v>
      </c>
      <c r="AP253"/>
      <c r="AQ253" s="93" t="s">
        <v>427</v>
      </c>
      <c r="AR253" s="56">
        <f>MAX(Risk_Assessment6[[#This Row],[2) Oil Leak Condition]:[3b) Oil/water separator and shut off valve]])</f>
        <v>3</v>
      </c>
      <c r="AS253" s="44" t="s">
        <v>269</v>
      </c>
      <c r="AT253" s="44" t="s">
        <v>305</v>
      </c>
      <c r="AU253" s="44" t="s">
        <v>270</v>
      </c>
      <c r="AV253" s="44" t="s">
        <v>269</v>
      </c>
      <c r="AW253" s="44" t="s">
        <v>269</v>
      </c>
      <c r="AX253" s="82"/>
      <c r="AZ253" s="81" t="s">
        <v>2072</v>
      </c>
      <c r="BE253" s="81"/>
      <c r="BF253" s="81" t="s">
        <v>276</v>
      </c>
      <c r="BM253" s="56" cm="1">
        <f t="array" ref="BM253">MAX(IF(ISBLANK(AS253:BL253),"",VLOOKUP(AS253:BL253,'[3]Impact Factor'!B:D,2,FALSE)))</f>
        <v>3</v>
      </c>
      <c r="BN253" s="56" cm="1">
        <f t="array" ref="BN253">MAX(IF(ISBLANK(AS253:BL253),"",VLOOKUP(AS253:BL253,'[3]Impact Factor'!B:D,3,FALSE)))</f>
        <v>2</v>
      </c>
      <c r="BO253" s="56">
        <v>3</v>
      </c>
      <c r="BP253" s="56" t="s">
        <v>270</v>
      </c>
      <c r="BQ253" s="56"/>
      <c r="BR253" s="56"/>
      <c r="BS253" s="80">
        <v>1</v>
      </c>
      <c r="BT253" s="56" cm="1">
        <f t="array" ref="BT253">IF(SUM(BM253:BS253)=0,"N/A",_xlfn.IFS(AND((SUM(BM253:BN253)&gt;0),(SUM(BO253:BS253)&gt;0)),ROUND((($BM$3*MAX(BM253:BN253))+($BO$3*MAX(BO253:BS253))),0),AND(OR(BM253:BN253=0,ISERROR(BM253:BN253)),(SUM(BO253:BS253)&gt;0)), MAX(BO253:BS253),AND((SUM(BO253:BS253)=0),(SUM(BM253:BN253)&gt;0)),MAX(BM253:BN253)))</f>
        <v>3</v>
      </c>
      <c r="BU253" s="56" t="str" cm="1">
        <f t="array" ref="BU253">IF(OR(AR253="N/A", BT253="N/A"), "", INDEX([3]Methodology!$D$3:$H$7,'Master All_TRR_TS'!AR247,'Master All_TRR_TS'!BT247))</f>
        <v>B</v>
      </c>
      <c r="BV253" s="56" t="s">
        <v>271</v>
      </c>
      <c r="BW253" s="56" t="str">
        <f t="shared" si="53"/>
        <v>Yes</v>
      </c>
      <c r="BX253" s="56"/>
      <c r="BY253" s="56"/>
      <c r="BZ253" s="56" t="e">
        <f>IF(COUNT(AR253,BT253)=2,(IF(AND(AR253&gt;=3,#REF!&gt;=3),"Y","")),"")</f>
        <v>#REF!</v>
      </c>
      <c r="CA253" s="56"/>
      <c r="CB253" s="52" t="str">
        <f>IF(Risk_Assessment6[[#This Row],[Stockpiles]]="Spoil / Waste", "Y", "")</f>
        <v/>
      </c>
      <c r="CC253" s="56" t="str">
        <f>IF(Risk_Assessment6[[#This Row],[Off-site Drainage Discharge (Y/N)]]="Yes", "Y", "")</f>
        <v>Y</v>
      </c>
      <c r="CD253" s="56"/>
      <c r="CE253" s="56"/>
      <c r="CF253" s="56"/>
      <c r="CG253" s="56"/>
      <c r="CH253" s="56"/>
      <c r="CI253" s="56"/>
      <c r="CJ253" s="56"/>
      <c r="CK253" s="56"/>
      <c r="CL253" s="56"/>
      <c r="CM253" s="56"/>
      <c r="CN253" s="105">
        <v>3</v>
      </c>
      <c r="CO253" s="105">
        <v>1</v>
      </c>
      <c r="CP253" s="105">
        <v>1</v>
      </c>
      <c r="CQ253" s="104">
        <v>2</v>
      </c>
      <c r="CR253" s="57">
        <f t="shared" si="43"/>
        <v>1</v>
      </c>
      <c r="CS253" s="56">
        <f t="shared" si="42"/>
        <v>1</v>
      </c>
      <c r="CT253" s="56">
        <v>3</v>
      </c>
      <c r="CU253" s="56">
        <v>1</v>
      </c>
      <c r="CV253" s="79">
        <f t="shared" si="54"/>
        <v>2</v>
      </c>
      <c r="CW253" s="56">
        <f t="shared" si="55"/>
        <v>2</v>
      </c>
      <c r="CX253" s="87" t="s">
        <v>289</v>
      </c>
      <c r="CY253" s="56" t="s">
        <v>268</v>
      </c>
      <c r="CZ253" s="78"/>
      <c r="DA253" s="78" t="s">
        <v>2073</v>
      </c>
      <c r="DB253" s="78" t="s">
        <v>274</v>
      </c>
      <c r="DC253" s="56">
        <v>0</v>
      </c>
      <c r="DD253" s="78" t="s">
        <v>291</v>
      </c>
      <c r="DE253" s="78" t="s">
        <v>1218</v>
      </c>
      <c r="DF253" s="78" t="s">
        <v>1218</v>
      </c>
      <c r="DG253" s="78" t="s">
        <v>276</v>
      </c>
      <c r="DH253" s="78" t="s">
        <v>276</v>
      </c>
      <c r="DI253" s="78" t="s">
        <v>276</v>
      </c>
      <c r="DJ253" s="78" t="s">
        <v>276</v>
      </c>
      <c r="DK253" s="78" t="s">
        <v>276</v>
      </c>
      <c r="DL253" s="78" t="s">
        <v>276</v>
      </c>
      <c r="DM253" s="78" t="s">
        <v>276</v>
      </c>
      <c r="DN253" s="78" t="s">
        <v>276</v>
      </c>
      <c r="DO253" s="78" t="s">
        <v>270</v>
      </c>
      <c r="DP253" s="78" t="s">
        <v>276</v>
      </c>
      <c r="DQ253" s="78">
        <v>0</v>
      </c>
      <c r="DR253" s="56">
        <v>0</v>
      </c>
      <c r="DS253" s="56">
        <v>0</v>
      </c>
      <c r="DT253" s="56">
        <v>0</v>
      </c>
      <c r="DU253" s="44" t="s">
        <v>989</v>
      </c>
      <c r="DV253" s="44" t="s">
        <v>277</v>
      </c>
      <c r="DW253" s="44" t="s">
        <v>607</v>
      </c>
      <c r="DX253" s="77" t="s">
        <v>352</v>
      </c>
      <c r="DY253" s="103" t="s">
        <v>488</v>
      </c>
      <c r="DZ253" s="86" t="s">
        <v>2074</v>
      </c>
      <c r="EA253" s="74" t="s">
        <v>567</v>
      </c>
      <c r="EB253" s="73" t="s">
        <v>2075</v>
      </c>
      <c r="EC253" s="109" t="s">
        <v>2076</v>
      </c>
      <c r="ED253" s="320" t="s">
        <v>2077</v>
      </c>
      <c r="EE253" s="71"/>
      <c r="EF253" s="307" t="s">
        <v>1</v>
      </c>
      <c r="EG253" s="307" t="s">
        <v>1</v>
      </c>
      <c r="EH253" s="99" t="s">
        <v>410</v>
      </c>
      <c r="EI253" s="70"/>
      <c r="EJ253" s="70"/>
      <c r="EK253" s="70"/>
      <c r="EL253" s="70"/>
      <c r="EM253" s="70"/>
      <c r="EN253" s="69"/>
      <c r="EO253" s="69"/>
      <c r="EP253" s="69"/>
      <c r="EQ253" s="69"/>
      <c r="ER253" s="69"/>
      <c r="ES253" s="69"/>
      <c r="ET253" s="69"/>
      <c r="EU253" s="69"/>
      <c r="EV253" s="307" t="s">
        <v>1</v>
      </c>
      <c r="EW253" s="68"/>
    </row>
    <row r="254" spans="1:153" s="44" customFormat="1" x14ac:dyDescent="0.35">
      <c r="A254" s="44" t="s">
        <v>275</v>
      </c>
      <c r="B254" s="42" t="s">
        <v>2078</v>
      </c>
      <c r="C254" s="42" t="s">
        <v>2079</v>
      </c>
      <c r="D254" s="42"/>
      <c r="E254" s="44" t="s">
        <v>2080</v>
      </c>
      <c r="F254" s="82" t="s">
        <v>2081</v>
      </c>
      <c r="G254" s="44">
        <v>-37.916417000000003</v>
      </c>
      <c r="H254" s="44">
        <v>144.66372200000001</v>
      </c>
      <c r="I254" s="44" t="s">
        <v>278</v>
      </c>
      <c r="J254" s="44" t="s">
        <v>278</v>
      </c>
      <c r="K254" s="82" t="s">
        <v>282</v>
      </c>
      <c r="L254" s="82" t="s">
        <v>283</v>
      </c>
      <c r="M254" s="44" t="s">
        <v>284</v>
      </c>
      <c r="N254" s="78" t="s">
        <v>285</v>
      </c>
      <c r="O254" s="78">
        <v>44154</v>
      </c>
      <c r="P254" s="78" t="s">
        <v>286</v>
      </c>
      <c r="Q254" s="78" t="s">
        <v>270</v>
      </c>
      <c r="R254" s="78"/>
      <c r="S254" s="96"/>
      <c r="T254" s="96"/>
      <c r="U254" s="78"/>
      <c r="V254" s="96"/>
      <c r="W254" s="96"/>
      <c r="X254" s="96"/>
      <c r="Y254" s="78"/>
      <c r="Z254" s="56">
        <f t="shared" si="50"/>
        <v>2</v>
      </c>
      <c r="AA254" s="94"/>
      <c r="AB254" s="94"/>
      <c r="AC254" s="56"/>
      <c r="AD254" s="56"/>
      <c r="AE254" s="56"/>
      <c r="AF254" s="56"/>
      <c r="AG254" s="56">
        <v>2</v>
      </c>
      <c r="AH254" s="56"/>
      <c r="AI254">
        <v>1</v>
      </c>
      <c r="AJ254">
        <v>1</v>
      </c>
      <c r="AK254">
        <v>4</v>
      </c>
      <c r="AL254">
        <v>5</v>
      </c>
      <c r="AM254">
        <f t="shared" si="41"/>
        <v>5</v>
      </c>
      <c r="AN254" s="57" cm="1">
        <f t="array" ref="AN254">IF(OR(AJ254="0",AM254="0"),"",INDEX('[3]Oil Matrix'!$D$6:$H$10,'Master All_TRR_TS'!AM254,'Master All_TRR_TS'!AJ254))</f>
        <v>3</v>
      </c>
      <c r="AO254">
        <f t="shared" si="51"/>
        <v>4</v>
      </c>
      <c r="AP254"/>
      <c r="AQ254" s="56" t="s">
        <v>287</v>
      </c>
      <c r="AR254" s="56">
        <f>MAX(Risk_Assessment6[[#This Row],[2) Oil Leak Condition]:[3b) Oil/water separator and shut off valve]])</f>
        <v>5</v>
      </c>
      <c r="AS254" s="44" t="s">
        <v>269</v>
      </c>
      <c r="AT254" s="82" t="s">
        <v>269</v>
      </c>
      <c r="AU254" s="82" t="s">
        <v>270</v>
      </c>
      <c r="AV254" s="82" t="s">
        <v>269</v>
      </c>
      <c r="AW254" s="82" t="s">
        <v>269</v>
      </c>
      <c r="AX254" s="82" t="s">
        <v>269</v>
      </c>
      <c r="AY254" s="44" t="s">
        <v>269</v>
      </c>
      <c r="AZ254" s="81" t="s">
        <v>269</v>
      </c>
      <c r="BA254" s="82"/>
      <c r="BB254" s="82"/>
      <c r="BC254" s="82"/>
      <c r="BD254" s="82"/>
      <c r="BE254" s="81"/>
      <c r="BF254" s="81" t="s">
        <v>276</v>
      </c>
      <c r="BG254" s="82"/>
      <c r="BH254" s="82"/>
      <c r="BI254" s="82"/>
      <c r="BJ254" s="82"/>
      <c r="BK254" s="82"/>
      <c r="BL254" s="82"/>
      <c r="BM254" s="56" cm="1">
        <f t="array" ref="BM254">MAX(IF(ISBLANK(AS254:BL254),"",VLOOKUP(AS254:BL254,'[3]Impact Factor'!B:D,2,FALSE)))</f>
        <v>2</v>
      </c>
      <c r="BN254" s="56" cm="1">
        <f t="array" ref="BN254">MAX(IF(ISBLANK(AS254:BL254),"",VLOOKUP(AS254:BL254,'[3]Impact Factor'!B:D,3,FALSE)))</f>
        <v>2</v>
      </c>
      <c r="BO254" s="56">
        <v>2</v>
      </c>
      <c r="BP254" s="56"/>
      <c r="BQ254" s="56"/>
      <c r="BR254" s="56"/>
      <c r="BS254" s="80">
        <v>1</v>
      </c>
      <c r="BT254" s="56" cm="1">
        <f t="array" ref="BT254">IF(SUM(BM254:BS254)=0,"N/A",_xlfn.IFS(AND((SUM(BM254:BN254)&gt;0),(SUM(BO254:BS254)&gt;0)),ROUND((($BM$3*MAX(BM254:BN254))+($BO$3*MAX(BO254:BS254))),0),AND(OR(BM254:BN254=0,ISERROR(BM254:BN254)),(SUM(BO254:BS254)&gt;0)), MAX(BO254:BS254),AND((SUM(BO254:BS254)=0),(SUM(BM254:BN254)&gt;0)),MAX(BM254:BN254)))</f>
        <v>2</v>
      </c>
      <c r="BU254" s="56" t="str" cm="1">
        <f t="array" ref="BU254">IF(OR(AR254="N/A", BT254="N/A"), "", INDEX([3]Methodology!$D$3:$H$7,'Master All_TRR_TS'!AR101,'Master All_TRR_TS'!BT101))</f>
        <v>C</v>
      </c>
      <c r="BV254" s="56" t="s">
        <v>352</v>
      </c>
      <c r="BW254" s="56" t="str">
        <f t="shared" si="53"/>
        <v>No</v>
      </c>
      <c r="BX254" s="56"/>
      <c r="BY254" s="56"/>
      <c r="BZ254" s="56" t="e">
        <f>IF(COUNT(AR254,BT254)=2,(IF(AND(AR254&gt;=3,#REF!&gt;=3),"Y","")),"")</f>
        <v>#REF!</v>
      </c>
      <c r="CA254" s="56"/>
      <c r="CB254" s="56" t="str">
        <f>IF(Risk_Assessment6[[#This Row],[Stockpiles]]="Spoil / Waste", "Y", "")</f>
        <v/>
      </c>
      <c r="CC254" s="56" t="str">
        <f>IF(Risk_Assessment6[[#This Row],[Off-site Drainage Discharge (Y/N)]]="Yes", "Y", "")</f>
        <v/>
      </c>
      <c r="CD254" s="56"/>
      <c r="CE254" s="56"/>
      <c r="CF254" s="56"/>
      <c r="CG254" s="56"/>
      <c r="CH254" s="56"/>
      <c r="CI254" s="56"/>
      <c r="CJ254" s="56"/>
      <c r="CK254" s="56"/>
      <c r="CL254" s="56"/>
      <c r="CM254" s="56"/>
      <c r="CN254" s="105">
        <v>1</v>
      </c>
      <c r="CO254" s="105">
        <v>4</v>
      </c>
      <c r="CP254" s="105">
        <v>4</v>
      </c>
      <c r="CQ254" s="104">
        <v>5</v>
      </c>
      <c r="CR254" s="57">
        <f t="shared" si="43"/>
        <v>4</v>
      </c>
      <c r="CS254" s="56">
        <f t="shared" si="42"/>
        <v>4</v>
      </c>
      <c r="CT254" s="56">
        <v>5</v>
      </c>
      <c r="CU254" s="56">
        <v>4</v>
      </c>
      <c r="CV254" s="79">
        <f t="shared" si="54"/>
        <v>4.5</v>
      </c>
      <c r="CW254" s="56">
        <f t="shared" si="55"/>
        <v>5</v>
      </c>
      <c r="CX254" s="87" t="s">
        <v>2082</v>
      </c>
      <c r="CY254" s="56" t="s">
        <v>268</v>
      </c>
      <c r="CZ254" s="78" t="s">
        <v>2083</v>
      </c>
      <c r="DA254" s="78" t="s">
        <v>2084</v>
      </c>
      <c r="DB254" s="78" t="s">
        <v>1859</v>
      </c>
      <c r="DC254" s="56" t="s">
        <v>351</v>
      </c>
      <c r="DD254" s="78" t="s">
        <v>291</v>
      </c>
      <c r="DE254" s="78" t="s">
        <v>270</v>
      </c>
      <c r="DF254" s="78" t="s">
        <v>270</v>
      </c>
      <c r="DG254" s="78" t="s">
        <v>270</v>
      </c>
      <c r="DH254" s="78" t="s">
        <v>270</v>
      </c>
      <c r="DI254" s="78" t="s">
        <v>276</v>
      </c>
      <c r="DJ254" s="78" t="s">
        <v>270</v>
      </c>
      <c r="DK254" s="78" t="s">
        <v>276</v>
      </c>
      <c r="DL254" s="78" t="s">
        <v>276</v>
      </c>
      <c r="DM254" s="78" t="s">
        <v>276</v>
      </c>
      <c r="DN254" s="78" t="s">
        <v>276</v>
      </c>
      <c r="DO254" s="78" t="s">
        <v>270</v>
      </c>
      <c r="DP254" s="78" t="s">
        <v>276</v>
      </c>
      <c r="DQ254" s="78">
        <v>0</v>
      </c>
      <c r="DR254" s="56" t="s">
        <v>1761</v>
      </c>
      <c r="DS254" s="56">
        <v>0</v>
      </c>
      <c r="DT254" s="56">
        <v>0</v>
      </c>
      <c r="DU254" s="44" t="s">
        <v>989</v>
      </c>
      <c r="DV254" s="44" t="s">
        <v>294</v>
      </c>
      <c r="DW254" s="44" t="s">
        <v>278</v>
      </c>
      <c r="DX254" s="77" t="s">
        <v>278</v>
      </c>
      <c r="DZ254" s="86"/>
      <c r="EA254" s="74"/>
      <c r="EB254" s="85"/>
      <c r="EC254" s="72"/>
      <c r="ED254" s="317"/>
      <c r="EE254" s="71"/>
      <c r="EF254" s="70"/>
      <c r="EG254" s="70"/>
      <c r="EH254" s="70"/>
      <c r="EI254" s="70"/>
      <c r="EJ254" s="70"/>
      <c r="EK254" s="70"/>
      <c r="EL254" s="70"/>
      <c r="EM254" s="70"/>
      <c r="EN254" s="69"/>
      <c r="EO254" s="69"/>
      <c r="EP254" s="69"/>
      <c r="EQ254" s="69"/>
      <c r="ER254" s="69"/>
      <c r="ES254" s="69"/>
      <c r="ET254" s="69"/>
      <c r="EU254" s="69"/>
      <c r="EV254" s="307" t="s">
        <v>1</v>
      </c>
      <c r="EW254" s="68"/>
    </row>
    <row r="255" spans="1:153" s="44" customFormat="1" x14ac:dyDescent="0.35">
      <c r="A255" s="44" t="s">
        <v>275</v>
      </c>
      <c r="B255" s="42" t="s">
        <v>2085</v>
      </c>
      <c r="C255" s="42" t="s">
        <v>2086</v>
      </c>
      <c r="D255" s="42"/>
      <c r="E255" s="44" t="s">
        <v>2087</v>
      </c>
      <c r="F255" s="44" t="s">
        <v>269</v>
      </c>
      <c r="G255" s="44">
        <v>-37.885972000000002</v>
      </c>
      <c r="H255" s="44">
        <v>144.70105599999999</v>
      </c>
      <c r="I255" s="44" t="s">
        <v>278</v>
      </c>
      <c r="J255" s="44" t="s">
        <v>278</v>
      </c>
      <c r="K255" s="82" t="s">
        <v>282</v>
      </c>
      <c r="L255" s="82" t="s">
        <v>283</v>
      </c>
      <c r="M255" s="44" t="s">
        <v>284</v>
      </c>
      <c r="N255" s="78" t="s">
        <v>285</v>
      </c>
      <c r="O255" s="78">
        <v>44154</v>
      </c>
      <c r="P255" s="78" t="s">
        <v>286</v>
      </c>
      <c r="Q255" s="78" t="s">
        <v>270</v>
      </c>
      <c r="R255" s="78"/>
      <c r="S255" s="96"/>
      <c r="T255" s="96"/>
      <c r="U255" s="78"/>
      <c r="V255" s="96"/>
      <c r="W255" s="96"/>
      <c r="X255" s="96"/>
      <c r="Y255" s="78"/>
      <c r="Z255" s="56">
        <f t="shared" si="50"/>
        <v>2</v>
      </c>
      <c r="AA255" s="94"/>
      <c r="AB255" s="94"/>
      <c r="AC255" s="56"/>
      <c r="AD255" s="56"/>
      <c r="AE255" s="56"/>
      <c r="AF255" s="56"/>
      <c r="AG255" s="56">
        <v>2</v>
      </c>
      <c r="AH255" s="56"/>
      <c r="AI255">
        <v>9</v>
      </c>
      <c r="AJ255">
        <v>2</v>
      </c>
      <c r="AK255">
        <v>4</v>
      </c>
      <c r="AL255">
        <v>5</v>
      </c>
      <c r="AM255">
        <f t="shared" si="41"/>
        <v>5</v>
      </c>
      <c r="AN255" s="57" cm="1">
        <f t="array" ref="AN255">IF(OR(AJ255="0",AM255="0"),"",INDEX('[3]Oil Matrix'!$D$6:$H$10,'Master All_TRR_TS'!AM255,'Master All_TRR_TS'!AJ255))</f>
        <v>3</v>
      </c>
      <c r="AO255">
        <f t="shared" si="51"/>
        <v>3</v>
      </c>
      <c r="AP255"/>
      <c r="AQ255" s="56" t="s">
        <v>287</v>
      </c>
      <c r="AR255" s="56">
        <f>MAX(Risk_Assessment6[[#This Row],[2) Oil Leak Condition]:[3b) Oil/water separator and shut off valve]])</f>
        <v>5</v>
      </c>
      <c r="AS255" s="44" t="s">
        <v>269</v>
      </c>
      <c r="AT255" s="82" t="s">
        <v>269</v>
      </c>
      <c r="AU255" s="82" t="s">
        <v>270</v>
      </c>
      <c r="AV255" s="82" t="s">
        <v>269</v>
      </c>
      <c r="AW255" s="82" t="s">
        <v>269</v>
      </c>
      <c r="AX255" s="82" t="s">
        <v>269</v>
      </c>
      <c r="AY255" s="44" t="s">
        <v>269</v>
      </c>
      <c r="AZ255" s="81" t="s">
        <v>269</v>
      </c>
      <c r="BA255" s="82"/>
      <c r="BB255" s="82"/>
      <c r="BC255" s="82"/>
      <c r="BD255" s="82"/>
      <c r="BE255" s="81"/>
      <c r="BF255" s="81" t="s">
        <v>276</v>
      </c>
      <c r="BG255" s="82"/>
      <c r="BH255" s="82"/>
      <c r="BI255" s="82"/>
      <c r="BJ255" s="82"/>
      <c r="BK255" s="82"/>
      <c r="BL255" s="82"/>
      <c r="BM255" s="56" cm="1">
        <f t="array" ref="BM255">MAX(IF(ISBLANK(AS255:BL255),"",VLOOKUP(AS255:BL255,'[3]Impact Factor'!B:D,2,FALSE)))</f>
        <v>2</v>
      </c>
      <c r="BN255" s="56" cm="1">
        <f t="array" ref="BN255">MAX(IF(ISBLANK(AS255:BL255),"",VLOOKUP(AS255:BL255,'[3]Impact Factor'!B:D,3,FALSE)))</f>
        <v>2</v>
      </c>
      <c r="BO255" s="56">
        <v>5</v>
      </c>
      <c r="BP255" s="56"/>
      <c r="BQ255" s="56"/>
      <c r="BR255" s="56"/>
      <c r="BS255" s="80">
        <v>1</v>
      </c>
      <c r="BT255" s="56" cm="1">
        <f t="array" ref="BT255">IF(SUM(BM255:BS255)=0,"N/A",_xlfn.IFS(AND((SUM(BM255:BN255)&gt;0),(SUM(BO255:BS255)&gt;0)),ROUND((($BM$3*MAX(BM255:BN255))+($BO$3*MAX(BO255:BS255))),0),AND(OR(BM255:BN255=0,ISERROR(BM255:BN255)),(SUM(BO255:BS255)&gt;0)), MAX(BO255:BS255),AND((SUM(BO255:BS255)=0),(SUM(BM255:BN255)&gt;0)),MAX(BM255:BN255)))</f>
        <v>3</v>
      </c>
      <c r="BU255" s="56" t="str" cm="1">
        <f t="array" ref="BU255">IF(OR(AR255="N/A", BT255="N/A"), "", INDEX([3]Methodology!$D$3:$H$7,'Master All_TRR_TS'!AR229,'Master All_TRR_TS'!BT229))</f>
        <v>B</v>
      </c>
      <c r="BV255" s="56" t="s">
        <v>271</v>
      </c>
      <c r="BW255" s="56" t="str">
        <f t="shared" si="53"/>
        <v>Yes</v>
      </c>
      <c r="BX255" s="56"/>
      <c r="BY255" s="56"/>
      <c r="BZ255" s="56" t="e">
        <f>IF(COUNT(AR255,BT255)=2,(IF(AND(AR255&gt;=3,#REF!&gt;=3),"Y","")),"")</f>
        <v>#REF!</v>
      </c>
      <c r="CA255" s="56"/>
      <c r="CB255" s="56" t="str">
        <f>IF(Risk_Assessment6[[#This Row],[Stockpiles]]="Spoil / Waste", "Y", "")</f>
        <v/>
      </c>
      <c r="CC255" s="56" t="str">
        <f>IF(Risk_Assessment6[[#This Row],[Off-site Drainage Discharge (Y/N)]]="Yes", "Y", "")</f>
        <v/>
      </c>
      <c r="CD255" s="56"/>
      <c r="CE255" s="56"/>
      <c r="CF255" s="56"/>
      <c r="CG255" s="56"/>
      <c r="CH255" s="56"/>
      <c r="CI255" s="56"/>
      <c r="CJ255" s="56"/>
      <c r="CK255" s="56"/>
      <c r="CL255" s="56"/>
      <c r="CM255" s="56"/>
      <c r="CN255" s="105">
        <v>5</v>
      </c>
      <c r="CO255" s="105">
        <v>3</v>
      </c>
      <c r="CP255" s="105">
        <v>1</v>
      </c>
      <c r="CQ255" s="104">
        <v>1</v>
      </c>
      <c r="CR255" s="57">
        <f t="shared" si="43"/>
        <v>3</v>
      </c>
      <c r="CS255" s="56">
        <f t="shared" si="42"/>
        <v>3</v>
      </c>
      <c r="CT255" s="56">
        <v>2</v>
      </c>
      <c r="CU255" s="56">
        <v>2</v>
      </c>
      <c r="CV255" s="79">
        <f t="shared" si="54"/>
        <v>2</v>
      </c>
      <c r="CW255" s="56">
        <f t="shared" si="55"/>
        <v>2</v>
      </c>
      <c r="CX255" s="87" t="s">
        <v>1470</v>
      </c>
      <c r="CY255" s="56" t="s">
        <v>268</v>
      </c>
      <c r="CZ255" s="78"/>
      <c r="DA255" s="78" t="s">
        <v>2088</v>
      </c>
      <c r="DB255" s="78" t="s">
        <v>274</v>
      </c>
      <c r="DC255" s="56" t="s">
        <v>351</v>
      </c>
      <c r="DD255" s="78" t="s">
        <v>2089</v>
      </c>
      <c r="DE255" s="78" t="s">
        <v>270</v>
      </c>
      <c r="DF255" s="78" t="s">
        <v>270</v>
      </c>
      <c r="DG255" s="78" t="s">
        <v>276</v>
      </c>
      <c r="DH255" s="78" t="s">
        <v>276</v>
      </c>
      <c r="DI255" s="78" t="s">
        <v>276</v>
      </c>
      <c r="DJ255" s="78" t="s">
        <v>276</v>
      </c>
      <c r="DK255" s="78" t="s">
        <v>276</v>
      </c>
      <c r="DL255" s="78" t="s">
        <v>270</v>
      </c>
      <c r="DM255" s="78" t="s">
        <v>276</v>
      </c>
      <c r="DN255" s="78" t="s">
        <v>276</v>
      </c>
      <c r="DO255" s="78" t="s">
        <v>270</v>
      </c>
      <c r="DP255" s="78" t="s">
        <v>276</v>
      </c>
      <c r="DQ255" s="78">
        <v>0</v>
      </c>
      <c r="DR255" s="56" t="s">
        <v>2090</v>
      </c>
      <c r="DS255" s="56" t="s">
        <v>2091</v>
      </c>
      <c r="DT255" s="56">
        <v>0</v>
      </c>
      <c r="DU255" s="44" t="s">
        <v>989</v>
      </c>
      <c r="DV255" s="44" t="s">
        <v>424</v>
      </c>
      <c r="DW255" s="44" t="s">
        <v>278</v>
      </c>
      <c r="DX255" s="77" t="s">
        <v>278</v>
      </c>
      <c r="DZ255" s="86"/>
      <c r="EA255" s="74"/>
      <c r="EB255" s="85"/>
      <c r="EC255" s="72"/>
      <c r="ED255" s="317"/>
      <c r="EE255" s="71"/>
      <c r="EF255" s="70"/>
      <c r="EG255" s="70"/>
      <c r="EH255" s="70"/>
      <c r="EI255" s="70"/>
      <c r="EJ255" s="70"/>
      <c r="EK255" s="70"/>
      <c r="EL255" s="70"/>
      <c r="EM255" s="70"/>
      <c r="EN255" s="69"/>
      <c r="EO255" s="69"/>
      <c r="EP255" s="69"/>
      <c r="EQ255" s="69"/>
      <c r="ER255" s="69"/>
      <c r="ES255" s="69"/>
      <c r="ET255" s="69"/>
      <c r="EU255" s="69"/>
      <c r="EV255" s="307" t="s">
        <v>1</v>
      </c>
      <c r="EW255" s="68"/>
    </row>
    <row r="256" spans="1:153" s="44" customFormat="1" ht="128.25" customHeight="1" x14ac:dyDescent="0.35">
      <c r="A256" s="44" t="s">
        <v>291</v>
      </c>
      <c r="B256" s="44" t="s">
        <v>2092</v>
      </c>
      <c r="C256" s="44" t="s">
        <v>2093</v>
      </c>
      <c r="D256" s="44" t="s">
        <v>294</v>
      </c>
      <c r="E256" s="44" t="s">
        <v>2094</v>
      </c>
      <c r="F256" s="44" t="s">
        <v>2095</v>
      </c>
      <c r="G256" s="44">
        <v>-37.800280000000001</v>
      </c>
      <c r="H256" s="44">
        <v>144.93360100000001</v>
      </c>
      <c r="I256" s="44" t="s">
        <v>278</v>
      </c>
      <c r="J256" s="44" t="s">
        <v>278</v>
      </c>
      <c r="K256" s="44" t="s">
        <v>297</v>
      </c>
      <c r="L256" s="44" t="s">
        <v>265</v>
      </c>
      <c r="M256" s="44" t="s">
        <v>284</v>
      </c>
      <c r="N256" s="78" t="s">
        <v>285</v>
      </c>
      <c r="O256" s="78">
        <v>44047</v>
      </c>
      <c r="P256" s="78" t="s">
        <v>298</v>
      </c>
      <c r="Q256" s="78" t="s">
        <v>270</v>
      </c>
      <c r="R256" s="78" t="s">
        <v>270</v>
      </c>
      <c r="S256" s="96"/>
      <c r="T256" s="96"/>
      <c r="U256" s="78"/>
      <c r="V256" s="96"/>
      <c r="W256" s="96" t="s">
        <v>641</v>
      </c>
      <c r="X256" s="96" t="s">
        <v>1771</v>
      </c>
      <c r="Y256" s="95">
        <v>44805</v>
      </c>
      <c r="Z256" s="56">
        <f t="shared" si="50"/>
        <v>3</v>
      </c>
      <c r="AA256" s="94">
        <v>12</v>
      </c>
      <c r="AB256" s="94" t="s">
        <v>2096</v>
      </c>
      <c r="AC256" s="56"/>
      <c r="AD256" s="56"/>
      <c r="AE256" s="56"/>
      <c r="AF256" s="56"/>
      <c r="AG256" s="56">
        <v>5</v>
      </c>
      <c r="AH256" s="89"/>
      <c r="AI256" s="111">
        <v>5</v>
      </c>
      <c r="AJ256" s="111">
        <v>3</v>
      </c>
      <c r="AK256" s="111">
        <v>3</v>
      </c>
      <c r="AL256">
        <v>1</v>
      </c>
      <c r="AM256">
        <f t="shared" si="41"/>
        <v>3</v>
      </c>
      <c r="AN256" s="57" cm="1">
        <f t="array" ref="AN256">IF(OR(AJ256="0",AM256="0"),"",INDEX('[3]Oil Matrix'!$D$6:$H$10,'Master All_TRR_TS'!AM256,'Master All_TRR_TS'!AJ256))</f>
        <v>3</v>
      </c>
      <c r="AO256">
        <f t="shared" si="51"/>
        <v>3</v>
      </c>
      <c r="AP256"/>
      <c r="AQ256" s="93" t="s">
        <v>303</v>
      </c>
      <c r="AR256" s="56">
        <f>MAX(Risk_Assessment6[[#This Row],[2) Oil Leak Condition]:[3b) Oil/water separator and shut off valve]])</f>
        <v>3</v>
      </c>
      <c r="AS256" s="44" t="s">
        <v>304</v>
      </c>
      <c r="AT256" s="44" t="s">
        <v>305</v>
      </c>
      <c r="AU256" s="44" t="s">
        <v>270</v>
      </c>
      <c r="AV256" s="44" t="s">
        <v>269</v>
      </c>
      <c r="AW256" s="44" t="s">
        <v>306</v>
      </c>
      <c r="AX256" s="82" t="s">
        <v>558</v>
      </c>
      <c r="AY256" s="44" t="s">
        <v>307</v>
      </c>
      <c r="AZ256" s="81" t="s">
        <v>308</v>
      </c>
      <c r="BA256" s="44" t="s">
        <v>309</v>
      </c>
      <c r="BE256" s="81"/>
      <c r="BF256" s="81" t="s">
        <v>276</v>
      </c>
      <c r="BM256" s="92">
        <v>3</v>
      </c>
      <c r="BN256" s="56" cm="1">
        <f t="array" ref="BN256">MAX(IF(ISBLANK(AS256:BL256),"",VLOOKUP(AS256:BL256,'[3]Impact Factor'!B:D,3,FALSE)))</f>
        <v>4</v>
      </c>
      <c r="BO256" s="56">
        <v>5</v>
      </c>
      <c r="BP256" s="92" t="s">
        <v>270</v>
      </c>
      <c r="BQ256" s="56"/>
      <c r="BR256" s="56"/>
      <c r="BS256" s="80">
        <v>4</v>
      </c>
      <c r="BT256" s="56" cm="1">
        <f t="array" ref="BT256">IF(SUM(BM256:BS256)=0,"N/A",_xlfn.IFS(AND((SUM(BM256:BN256)&gt;0),(SUM(BO256:BS256)&gt;0)),ROUND((($BM$3*MAX(BM256:BN256))+($BO$3*MAX(BO256:BS256))),0),AND(OR(BM256:BN256=0,ISERROR(BM256:BN256)),(SUM(BO256:BS256)&gt;0)), MAX(BO256:BS256),AND((SUM(BO256:BS256)=0),(SUM(BM256:BN256)&gt;0)),MAX(BM256:BN256)))</f>
        <v>4</v>
      </c>
      <c r="BU256" s="56" t="str" cm="1">
        <f t="array" ref="BU256">IF(OR(AR256="N/A", BT256="N/A"), "", INDEX([3]Methodology!$D$3:$H$7,'Master All_TRR_TS'!AR248,'Master All_TRR_TS'!BT248))</f>
        <v>B</v>
      </c>
      <c r="BV256" s="56" t="s">
        <v>404</v>
      </c>
      <c r="BW256" s="56" t="str">
        <f t="shared" si="53"/>
        <v>Yes</v>
      </c>
      <c r="BX256" s="56"/>
      <c r="BY256" s="56"/>
      <c r="BZ256" s="56" t="e">
        <f>IF(COUNT(AR256,BT256)=2,(IF(AND(AR256&gt;=3,#REF!&gt;=3),"Y","")),"")</f>
        <v>#REF!</v>
      </c>
      <c r="CA256" s="56"/>
      <c r="CB256" s="56" t="str">
        <f>IF(Risk_Assessment6[[#This Row],[Stockpiles]]="Spoil / Waste", "Y", "")</f>
        <v>Y</v>
      </c>
      <c r="CC256" s="56" t="str">
        <f>IF(Risk_Assessment6[[#This Row],[Off-site Drainage Discharge (Y/N)]]="Yes", "Y", "")</f>
        <v>Y</v>
      </c>
      <c r="CD256" s="56"/>
      <c r="CE256" s="56"/>
      <c r="CF256" s="56"/>
      <c r="CG256" s="56"/>
      <c r="CH256" s="56"/>
      <c r="CI256" s="56"/>
      <c r="CJ256" s="56"/>
      <c r="CK256" s="56"/>
      <c r="CL256" s="56" t="s">
        <v>1771</v>
      </c>
      <c r="CM256" s="56"/>
      <c r="CN256" s="105">
        <v>7</v>
      </c>
      <c r="CO256" s="105">
        <v>3</v>
      </c>
      <c r="CP256" s="105">
        <v>1</v>
      </c>
      <c r="CQ256" s="104">
        <v>1</v>
      </c>
      <c r="CR256" s="57">
        <f t="shared" si="43"/>
        <v>3</v>
      </c>
      <c r="CS256" s="56">
        <f t="shared" si="42"/>
        <v>3</v>
      </c>
      <c r="CT256" s="56">
        <v>1</v>
      </c>
      <c r="CU256" s="56">
        <v>1</v>
      </c>
      <c r="CV256" s="79">
        <f t="shared" si="54"/>
        <v>1</v>
      </c>
      <c r="CW256" s="56">
        <f t="shared" si="55"/>
        <v>1</v>
      </c>
      <c r="CX256" s="87" t="s">
        <v>2097</v>
      </c>
      <c r="CY256" s="56" t="s">
        <v>268</v>
      </c>
      <c r="CZ256" s="78"/>
      <c r="DA256" s="78" t="s">
        <v>2098</v>
      </c>
      <c r="DB256" s="78" t="s">
        <v>274</v>
      </c>
      <c r="DC256" s="56">
        <v>0</v>
      </c>
      <c r="DD256" s="78" t="s">
        <v>291</v>
      </c>
      <c r="DE256" s="78" t="s">
        <v>1218</v>
      </c>
      <c r="DF256" s="78" t="s">
        <v>1218</v>
      </c>
      <c r="DG256" s="78" t="s">
        <v>276</v>
      </c>
      <c r="DH256" s="78" t="s">
        <v>276</v>
      </c>
      <c r="DI256" s="78" t="s">
        <v>276</v>
      </c>
      <c r="DJ256" s="78" t="s">
        <v>276</v>
      </c>
      <c r="DK256" s="78" t="s">
        <v>276</v>
      </c>
      <c r="DL256" s="78" t="s">
        <v>276</v>
      </c>
      <c r="DM256" s="78" t="s">
        <v>276</v>
      </c>
      <c r="DN256" s="78" t="s">
        <v>276</v>
      </c>
      <c r="DO256" s="78" t="s">
        <v>270</v>
      </c>
      <c r="DP256" s="78" t="s">
        <v>276</v>
      </c>
      <c r="DQ256" s="78">
        <v>0</v>
      </c>
      <c r="DR256" s="56">
        <v>0</v>
      </c>
      <c r="DS256" s="56">
        <v>0</v>
      </c>
      <c r="DT256" s="56">
        <v>0</v>
      </c>
      <c r="DU256" s="44" t="s">
        <v>989</v>
      </c>
      <c r="DV256" s="44" t="s">
        <v>277</v>
      </c>
      <c r="DW256" s="44" t="s">
        <v>607</v>
      </c>
      <c r="DX256" s="77" t="s">
        <v>352</v>
      </c>
      <c r="DY256" s="103" t="s">
        <v>488</v>
      </c>
      <c r="DZ256" s="86" t="s">
        <v>2099</v>
      </c>
      <c r="EA256" s="74" t="s">
        <v>315</v>
      </c>
      <c r="EB256" s="73" t="s">
        <v>2100</v>
      </c>
      <c r="EC256" s="109" t="s">
        <v>2101</v>
      </c>
      <c r="ED256" s="320" t="s">
        <v>2102</v>
      </c>
      <c r="EE256" s="71"/>
      <c r="EF256" s="307" t="s">
        <v>1</v>
      </c>
      <c r="EG256" s="307" t="s">
        <v>1</v>
      </c>
      <c r="EH256" s="99" t="s">
        <v>410</v>
      </c>
      <c r="EI256" s="70"/>
      <c r="EJ256" s="307" t="s">
        <v>1</v>
      </c>
      <c r="EK256" s="70"/>
      <c r="EL256" s="307" t="s">
        <v>1</v>
      </c>
      <c r="EM256" s="70"/>
      <c r="EN256" s="69"/>
      <c r="EO256" s="69"/>
      <c r="EP256" s="69"/>
      <c r="EQ256" s="69"/>
      <c r="ER256" s="69"/>
      <c r="ES256" s="113"/>
      <c r="ET256" s="69"/>
      <c r="EU256" s="69"/>
      <c r="EV256" s="307" t="s">
        <v>1</v>
      </c>
      <c r="EW256" s="68"/>
    </row>
    <row r="257" spans="1:153" s="44" customFormat="1" x14ac:dyDescent="0.35">
      <c r="A257" s="44" t="s">
        <v>275</v>
      </c>
      <c r="B257" s="44" t="s">
        <v>2103</v>
      </c>
      <c r="C257" s="42" t="s">
        <v>2104</v>
      </c>
      <c r="D257" s="42"/>
      <c r="E257" s="44" t="s">
        <v>2105</v>
      </c>
      <c r="G257" s="44">
        <v>-38.231660009999999</v>
      </c>
      <c r="H257" s="44">
        <v>143.96213603999999</v>
      </c>
      <c r="I257" s="44" t="s">
        <v>278</v>
      </c>
      <c r="J257" s="44" t="s">
        <v>278</v>
      </c>
      <c r="K257" s="44" t="s">
        <v>278</v>
      </c>
      <c r="L257" s="44" t="s">
        <v>265</v>
      </c>
      <c r="M257" s="112">
        <v>44342</v>
      </c>
      <c r="N257" s="78" t="s">
        <v>285</v>
      </c>
      <c r="O257" s="78">
        <v>44342</v>
      </c>
      <c r="P257" s="78" t="s">
        <v>286</v>
      </c>
      <c r="Q257" s="78" t="s">
        <v>270</v>
      </c>
      <c r="R257" s="78"/>
      <c r="S257" s="96"/>
      <c r="T257" s="96"/>
      <c r="U257" s="78"/>
      <c r="V257" s="96"/>
      <c r="W257" s="96"/>
      <c r="X257" s="96"/>
      <c r="Y257" s="78"/>
      <c r="Z257" s="56">
        <f t="shared" si="50"/>
        <v>2</v>
      </c>
      <c r="AA257" s="94"/>
      <c r="AB257" s="94"/>
      <c r="AC257" s="56"/>
      <c r="AD257" s="56"/>
      <c r="AE257" s="56"/>
      <c r="AF257" s="56"/>
      <c r="AG257" s="56">
        <v>2</v>
      </c>
      <c r="AH257" s="56"/>
      <c r="AI257" t="s">
        <v>351</v>
      </c>
      <c r="AJ257">
        <v>2</v>
      </c>
      <c r="AK257">
        <v>4</v>
      </c>
      <c r="AL257">
        <v>5</v>
      </c>
      <c r="AM257">
        <f t="shared" si="41"/>
        <v>5</v>
      </c>
      <c r="AN257" s="57" cm="1">
        <f t="array" ref="AN257">IF(OR(AJ257="0",AM257="0"),"",INDEX('[3]Oil Matrix'!$D$6:$H$10,'Master All_TRR_TS'!AM257,'Master All_TRR_TS'!AJ257))</f>
        <v>3</v>
      </c>
      <c r="AO257">
        <f t="shared" si="51"/>
        <v>3</v>
      </c>
      <c r="AP257"/>
      <c r="AQ257" s="56"/>
      <c r="AR257" s="56">
        <f>MAX(Risk_Assessment6[[#This Row],[2) Oil Leak Condition]:[3b) Oil/water separator and shut off valve]])</f>
        <v>5</v>
      </c>
      <c r="AS257" s="44" t="s">
        <v>269</v>
      </c>
      <c r="AT257" s="44" t="s">
        <v>269</v>
      </c>
      <c r="AU257" s="44" t="s">
        <v>270</v>
      </c>
      <c r="AV257" s="44" t="s">
        <v>269</v>
      </c>
      <c r="AW257" s="44" t="s">
        <v>269</v>
      </c>
      <c r="AX257" s="82" t="s">
        <v>269</v>
      </c>
      <c r="AY257" s="44" t="s">
        <v>269</v>
      </c>
      <c r="AZ257" s="81" t="s">
        <v>269</v>
      </c>
      <c r="BA257" s="44" t="s">
        <v>269</v>
      </c>
      <c r="BE257" s="81"/>
      <c r="BF257" s="81" t="s">
        <v>276</v>
      </c>
      <c r="BM257" s="56" cm="1">
        <f t="array" ref="BM257">MAX(IF(ISBLANK(AS257:BL257),"",VLOOKUP(AS257:BL257,'[3]Impact Factor'!B:D,2,FALSE)))</f>
        <v>2</v>
      </c>
      <c r="BN257" s="56" cm="1">
        <f t="array" ref="BN257">MAX(IF(ISBLANK(AS257:BL257),"",VLOOKUP(AS257:BL257,'[3]Impact Factor'!B:D,3,FALSE)))</f>
        <v>2</v>
      </c>
      <c r="BO257" s="56"/>
      <c r="BP257" s="56"/>
      <c r="BQ257" s="56"/>
      <c r="BR257" s="56"/>
      <c r="BS257" s="80"/>
      <c r="BT257" s="56" cm="1">
        <f t="array" ref="BT257">IF(SUM(BM257:BS257)=0,"N/A",_xlfn.IFS(AND((SUM(BM257:BN257)&gt;0),(SUM(BO257:BS257)&gt;0)),ROUND((($BM$3*MAX(BM257:BN257))+($BO$3*MAX(BO257:BS257))),0),AND(OR(BM257:BN257=0,ISERROR(BM257:BN257)),(SUM(BO257:BS257)&gt;0)), MAX(BO257:BS257),AND((SUM(BO257:BS257)=0),(SUM(BM257:BN257)&gt;0)),MAX(BM257:BN257)))</f>
        <v>2</v>
      </c>
      <c r="BU257" s="56" t="str" cm="1">
        <f t="array" ref="BU257">IF(OR(AR257="N/A", BT257="N/A"), "", INDEX([3]Methodology!$D$3:$H$7,'Master All_TRR_TS'!AR214,'Master All_TRR_TS'!BT214))</f>
        <v>B</v>
      </c>
      <c r="BV257" s="56" t="s">
        <v>352</v>
      </c>
      <c r="BW257" s="56" t="str">
        <f t="shared" si="53"/>
        <v>No</v>
      </c>
      <c r="BX257" s="56"/>
      <c r="BY257" s="56"/>
      <c r="BZ257" s="56" t="e">
        <f>IF(COUNT(AR257,BT257)=2,(IF(AND(AR257&gt;=3,#REF!&gt;=3),"Y","")),"")</f>
        <v>#REF!</v>
      </c>
      <c r="CA257" s="56"/>
      <c r="CB257" s="52" t="str">
        <f>IF(Risk_Assessment6[[#This Row],[Stockpiles]]="Spoil / Waste", "Y", "")</f>
        <v/>
      </c>
      <c r="CC257" s="56" t="str">
        <f>IF(Risk_Assessment6[[#This Row],[Off-site Drainage Discharge (Y/N)]]="Yes", "Y", "")</f>
        <v/>
      </c>
      <c r="CD257" s="56"/>
      <c r="CE257" s="56"/>
      <c r="CF257" s="56"/>
      <c r="CG257" s="56"/>
      <c r="CH257" s="56"/>
      <c r="CI257" s="56"/>
      <c r="CJ257" s="56"/>
      <c r="CK257" s="56"/>
      <c r="CL257" s="56"/>
      <c r="CM257" s="56"/>
      <c r="CN257" s="105">
        <v>31</v>
      </c>
      <c r="CO257" s="105">
        <v>3</v>
      </c>
      <c r="CP257" s="105">
        <v>1</v>
      </c>
      <c r="CQ257" s="104">
        <v>1</v>
      </c>
      <c r="CR257" s="57">
        <f t="shared" si="43"/>
        <v>3</v>
      </c>
      <c r="CS257" s="56">
        <f t="shared" si="42"/>
        <v>3</v>
      </c>
      <c r="CT257" s="56">
        <v>2</v>
      </c>
      <c r="CU257" s="56">
        <v>2</v>
      </c>
      <c r="CV257" s="79">
        <f t="shared" si="54"/>
        <v>2</v>
      </c>
      <c r="CW257" s="56">
        <f t="shared" si="55"/>
        <v>2</v>
      </c>
      <c r="CX257" s="87" t="s">
        <v>1470</v>
      </c>
      <c r="CY257" s="56" t="s">
        <v>268</v>
      </c>
      <c r="CZ257" s="78" t="s">
        <v>2106</v>
      </c>
      <c r="DA257" s="78" t="s">
        <v>2107</v>
      </c>
      <c r="DB257" s="78" t="s">
        <v>1974</v>
      </c>
      <c r="DC257" s="56">
        <v>0</v>
      </c>
      <c r="DD257" s="78" t="s">
        <v>291</v>
      </c>
      <c r="DE257" s="78" t="s">
        <v>1218</v>
      </c>
      <c r="DF257" s="78" t="s">
        <v>1218</v>
      </c>
      <c r="DG257" s="78" t="s">
        <v>276</v>
      </c>
      <c r="DH257" s="78" t="s">
        <v>1218</v>
      </c>
      <c r="DI257" s="78" t="s">
        <v>1218</v>
      </c>
      <c r="DJ257" s="78" t="s">
        <v>1218</v>
      </c>
      <c r="DK257" s="78" t="s">
        <v>276</v>
      </c>
      <c r="DL257" s="78" t="s">
        <v>276</v>
      </c>
      <c r="DM257" s="78" t="s">
        <v>1218</v>
      </c>
      <c r="DN257" s="78" t="s">
        <v>1218</v>
      </c>
      <c r="DO257" s="78" t="s">
        <v>270</v>
      </c>
      <c r="DP257" s="78" t="s">
        <v>1218</v>
      </c>
      <c r="DQ257" s="78">
        <v>0</v>
      </c>
      <c r="DR257" s="56" t="s">
        <v>2108</v>
      </c>
      <c r="DS257" s="56" t="s">
        <v>2109</v>
      </c>
      <c r="DT257" s="56">
        <v>0</v>
      </c>
      <c r="DU257" s="44" t="s">
        <v>989</v>
      </c>
      <c r="DV257" s="44" t="s">
        <v>294</v>
      </c>
      <c r="DW257" s="44" t="s">
        <v>602</v>
      </c>
      <c r="DX257" s="77" t="s">
        <v>271</v>
      </c>
      <c r="DZ257" s="86"/>
      <c r="EA257" s="74"/>
      <c r="EB257" s="85"/>
      <c r="EC257" s="72"/>
      <c r="ED257" s="317"/>
      <c r="EE257" s="71"/>
      <c r="EF257" s="70"/>
      <c r="EG257" s="70"/>
      <c r="EH257" s="70"/>
      <c r="EI257" s="70"/>
      <c r="EJ257" s="70"/>
      <c r="EK257" s="70"/>
      <c r="EL257" s="70"/>
      <c r="EM257" s="70"/>
      <c r="EN257" s="69"/>
      <c r="EO257" s="69"/>
      <c r="EP257" s="69"/>
      <c r="EQ257" s="69"/>
      <c r="ER257" s="69"/>
      <c r="ES257" s="69"/>
      <c r="ET257" s="69"/>
      <c r="EU257" s="69"/>
      <c r="EV257" s="307" t="s">
        <v>1</v>
      </c>
      <c r="EW257" s="68"/>
    </row>
    <row r="258" spans="1:153" s="44" customFormat="1" ht="16.899999999999999" customHeight="1" x14ac:dyDescent="0.35">
      <c r="A258" s="44" t="s">
        <v>374</v>
      </c>
      <c r="B258" s="42" t="s">
        <v>2110</v>
      </c>
      <c r="C258" s="44" t="s">
        <v>2111</v>
      </c>
      <c r="D258" s="44" t="s">
        <v>424</v>
      </c>
      <c r="E258" s="44" t="s">
        <v>2112</v>
      </c>
      <c r="F258" s="44" t="s">
        <v>269</v>
      </c>
      <c r="G258" s="44">
        <v>-36.156533000000003</v>
      </c>
      <c r="H258" s="44">
        <v>146.951268</v>
      </c>
      <c r="I258" s="44" t="s">
        <v>278</v>
      </c>
      <c r="J258" s="44" t="s">
        <v>278</v>
      </c>
      <c r="K258" s="44" t="s">
        <v>264</v>
      </c>
      <c r="L258" s="44" t="s">
        <v>619</v>
      </c>
      <c r="M258" s="44" t="s">
        <v>284</v>
      </c>
      <c r="N258" s="78" t="s">
        <v>285</v>
      </c>
      <c r="O258" s="78">
        <v>44027</v>
      </c>
      <c r="P258" s="78" t="s">
        <v>415</v>
      </c>
      <c r="Q258" s="78" t="s">
        <v>270</v>
      </c>
      <c r="R258" s="78"/>
      <c r="S258" s="96"/>
      <c r="T258" s="96"/>
      <c r="U258" s="78"/>
      <c r="V258" s="96"/>
      <c r="W258" s="96"/>
      <c r="X258" s="96"/>
      <c r="Y258" s="78"/>
      <c r="Z258" s="56">
        <f t="shared" si="50"/>
        <v>2</v>
      </c>
      <c r="AA258" s="94"/>
      <c r="AB258" s="94"/>
      <c r="AC258" s="56"/>
      <c r="AD258" s="56"/>
      <c r="AE258" s="56"/>
      <c r="AF258" s="56"/>
      <c r="AG258" s="56">
        <v>3</v>
      </c>
      <c r="AH258" s="80" t="s">
        <v>2113</v>
      </c>
      <c r="AI258">
        <v>1</v>
      </c>
      <c r="AJ258" s="111">
        <v>4</v>
      </c>
      <c r="AK258" s="111">
        <v>4</v>
      </c>
      <c r="AL258">
        <v>5</v>
      </c>
      <c r="AM258">
        <f t="shared" si="41"/>
        <v>5</v>
      </c>
      <c r="AN258" s="57" cm="1">
        <f t="array" ref="AN258">IF(OR(AJ258="0",AM258="0"),"",INDEX('[3]Oil Matrix'!$D$6:$H$10,'Master All_TRR_TS'!AM258,'Master All_TRR_TS'!AJ258))</f>
        <v>5</v>
      </c>
      <c r="AO258">
        <f t="shared" si="51"/>
        <v>5</v>
      </c>
      <c r="AP258"/>
      <c r="AQ258" s="56" t="s">
        <v>2114</v>
      </c>
      <c r="AR258" s="56">
        <f>MAX(Risk_Assessment6[[#This Row],[2) Oil Leak Condition]:[3b) Oil/water separator and shut off valve]])</f>
        <v>5</v>
      </c>
      <c r="AS258" s="44" t="s">
        <v>269</v>
      </c>
      <c r="AT258" s="82" t="s">
        <v>269</v>
      </c>
      <c r="AU258" s="44" t="s">
        <v>270</v>
      </c>
      <c r="AV258" s="44" t="s">
        <v>269</v>
      </c>
      <c r="AW258" s="44" t="s">
        <v>269</v>
      </c>
      <c r="AX258" s="82" t="s">
        <v>269</v>
      </c>
      <c r="AY258" s="44" t="s">
        <v>269</v>
      </c>
      <c r="AZ258" s="81" t="s">
        <v>308</v>
      </c>
      <c r="BA258" s="44" t="s">
        <v>309</v>
      </c>
      <c r="BE258" s="81"/>
      <c r="BF258" s="81" t="s">
        <v>276</v>
      </c>
      <c r="BM258" s="56" cm="1">
        <f t="array" ref="BM258">MAX(IF(ISBLANK(AS258:BL258),"",VLOOKUP(AS258:BL258,'[3]Impact Factor'!B:D,2,FALSE)))</f>
        <v>3</v>
      </c>
      <c r="BN258" s="56" cm="1">
        <f t="array" ref="BN258">MAX(IF(ISBLANK(AS258:BL258),"",VLOOKUP(AS258:BL258,'[3]Impact Factor'!B:D,3,FALSE)))</f>
        <v>3</v>
      </c>
      <c r="BO258" s="56">
        <v>2</v>
      </c>
      <c r="BP258" s="56"/>
      <c r="BQ258" s="56"/>
      <c r="BR258" s="56"/>
      <c r="BS258" s="80">
        <v>1</v>
      </c>
      <c r="BT258" s="56" cm="1">
        <f t="array" ref="BT258">IF(SUM(BM258:BS258)=0,"N/A",_xlfn.IFS(AND((SUM(BM258:BN258)&gt;0),(SUM(BO258:BS258)&gt;0)),ROUND((($BM$3*MAX(BM258:BN258))+($BO$3*MAX(BO258:BS258))),0),AND(OR(BM258:BN258=0,ISERROR(BM258:BN258)),(SUM(BO258:BS258)&gt;0)), MAX(BO258:BS258),AND((SUM(BO258:BS258)=0),(SUM(BM258:BN258)&gt;0)),MAX(BM258:BN258)))</f>
        <v>3</v>
      </c>
      <c r="BU258" s="56" t="str" cm="1">
        <f t="array" ref="BU258">IF(OR(AR258="N/A", BT258="N/A"), "", INDEX([3]Methodology!$D$3:$H$7,'Master All_TRR_TS'!AR36,'Master All_TRR_TS'!BT36))</f>
        <v>B</v>
      </c>
      <c r="BV258" s="56" t="s">
        <v>271</v>
      </c>
      <c r="BW258" s="56" t="str">
        <f t="shared" si="53"/>
        <v>Yes</v>
      </c>
      <c r="BX258" s="56"/>
      <c r="BY258" s="56"/>
      <c r="BZ258" s="56" t="e">
        <f>IF(COUNT(AR258,BT258)=2,(IF(AND(AR258&gt;=3,#REF!&gt;=3),"Y","")),"")</f>
        <v>#REF!</v>
      </c>
      <c r="CA258" s="56"/>
      <c r="CB258" s="52" t="str">
        <f>IF(Risk_Assessment6[[#This Row],[Stockpiles]]="Spoil / Waste", "Y", "")</f>
        <v>Y</v>
      </c>
      <c r="CC258" s="56" t="str">
        <f>IF(Risk_Assessment6[[#This Row],[Off-site Drainage Discharge (Y/N)]]="Yes", "Y", "")</f>
        <v/>
      </c>
      <c r="CD258" s="56"/>
      <c r="CE258" s="56"/>
      <c r="CF258" s="56"/>
      <c r="CG258" s="56"/>
      <c r="CH258" s="56"/>
      <c r="CI258" s="56"/>
      <c r="CJ258" s="56"/>
      <c r="CK258" s="56"/>
      <c r="CL258" s="56"/>
      <c r="CM258" s="56"/>
      <c r="CN258" s="105">
        <v>2</v>
      </c>
      <c r="CO258" s="105">
        <v>5</v>
      </c>
      <c r="CP258" s="105">
        <v>4</v>
      </c>
      <c r="CQ258" s="104">
        <v>5</v>
      </c>
      <c r="CR258" s="57">
        <f t="shared" si="43"/>
        <v>5</v>
      </c>
      <c r="CS258" s="56">
        <f t="shared" si="42"/>
        <v>5</v>
      </c>
      <c r="CT258" s="56">
        <v>5</v>
      </c>
      <c r="CU258" s="56">
        <v>4</v>
      </c>
      <c r="CV258" s="79">
        <f t="shared" si="54"/>
        <v>4.5</v>
      </c>
      <c r="CW258" s="56">
        <f t="shared" si="55"/>
        <v>5</v>
      </c>
      <c r="CX258" s="87" t="s">
        <v>2082</v>
      </c>
      <c r="CY258" s="56" t="s">
        <v>268</v>
      </c>
      <c r="CZ258" s="78" t="s">
        <v>2083</v>
      </c>
      <c r="DA258" s="78" t="s">
        <v>2115</v>
      </c>
      <c r="DB258" s="78" t="s">
        <v>1859</v>
      </c>
      <c r="DC258" s="56" t="s">
        <v>1994</v>
      </c>
      <c r="DD258" s="78" t="s">
        <v>291</v>
      </c>
      <c r="DE258" s="78" t="s">
        <v>1218</v>
      </c>
      <c r="DF258" s="78" t="s">
        <v>1218</v>
      </c>
      <c r="DG258" s="78" t="s">
        <v>276</v>
      </c>
      <c r="DH258" s="78" t="s">
        <v>276</v>
      </c>
      <c r="DI258" s="78" t="s">
        <v>276</v>
      </c>
      <c r="DJ258" s="78" t="s">
        <v>1218</v>
      </c>
      <c r="DK258" s="78" t="s">
        <v>276</v>
      </c>
      <c r="DL258" s="78" t="s">
        <v>276</v>
      </c>
      <c r="DM258" s="78" t="s">
        <v>1218</v>
      </c>
      <c r="DN258" s="78" t="s">
        <v>1218</v>
      </c>
      <c r="DO258" s="78" t="s">
        <v>270</v>
      </c>
      <c r="DP258" s="78" t="s">
        <v>1218</v>
      </c>
      <c r="DQ258" s="78">
        <v>0</v>
      </c>
      <c r="DR258" s="56" t="s">
        <v>2116</v>
      </c>
      <c r="DS258" s="56" t="s">
        <v>2117</v>
      </c>
      <c r="DT258" s="56">
        <v>0</v>
      </c>
      <c r="DU258" s="44" t="s">
        <v>989</v>
      </c>
      <c r="DV258" s="44" t="s">
        <v>294</v>
      </c>
      <c r="DW258" s="44" t="s">
        <v>602</v>
      </c>
      <c r="DX258" s="77" t="s">
        <v>278</v>
      </c>
      <c r="DZ258" s="86"/>
      <c r="EA258" s="74"/>
      <c r="EB258" s="85"/>
      <c r="EC258" s="72"/>
      <c r="ED258" s="317"/>
      <c r="EE258" s="71"/>
      <c r="EF258" s="70"/>
      <c r="EG258" s="70"/>
      <c r="EH258" s="70"/>
      <c r="EI258" s="70"/>
      <c r="EJ258" s="70"/>
      <c r="EK258" s="70"/>
      <c r="EL258" s="70"/>
      <c r="EM258" s="70"/>
      <c r="EN258" s="69"/>
      <c r="EO258" s="69"/>
      <c r="EP258" s="69"/>
      <c r="EQ258" s="69"/>
      <c r="ER258" s="69"/>
      <c r="ES258" s="69"/>
      <c r="ET258" s="69"/>
      <c r="EU258" s="69"/>
      <c r="EV258" s="307" t="s">
        <v>1</v>
      </c>
      <c r="EW258" s="68"/>
    </row>
    <row r="259" spans="1:153" s="44" customFormat="1" x14ac:dyDescent="0.35">
      <c r="A259" s="44" t="s">
        <v>257</v>
      </c>
      <c r="B259" s="44" t="s">
        <v>2118</v>
      </c>
      <c r="C259" s="42" t="s">
        <v>2119</v>
      </c>
      <c r="D259" s="42"/>
      <c r="E259" s="44" t="s">
        <v>2120</v>
      </c>
      <c r="F259" s="44" t="s">
        <v>2121</v>
      </c>
      <c r="G259" s="44">
        <v>-36.103971999999999</v>
      </c>
      <c r="H259" s="44">
        <v>146.85341700000001</v>
      </c>
      <c r="I259" s="44" t="s">
        <v>263</v>
      </c>
      <c r="J259" s="44" t="s">
        <v>263</v>
      </c>
      <c r="K259" s="44" t="s">
        <v>264</v>
      </c>
      <c r="L259" s="44" t="s">
        <v>265</v>
      </c>
      <c r="M259" s="44" t="s">
        <v>365</v>
      </c>
      <c r="N259" s="78" t="s">
        <v>267</v>
      </c>
      <c r="O259" s="78"/>
      <c r="P259" s="78"/>
      <c r="Q259" s="78" t="s">
        <v>268</v>
      </c>
      <c r="R259" s="78"/>
      <c r="S259" s="96"/>
      <c r="T259" s="96"/>
      <c r="U259" s="78"/>
      <c r="V259" s="96"/>
      <c r="W259" s="96"/>
      <c r="X259" s="96"/>
      <c r="Y259" s="78"/>
      <c r="Z259" s="56">
        <f t="shared" si="50"/>
        <v>1</v>
      </c>
      <c r="AA259" s="94"/>
      <c r="AB259" s="94" t="s">
        <v>2122</v>
      </c>
      <c r="AC259" s="56"/>
      <c r="AD259" s="56"/>
      <c r="AE259" s="56"/>
      <c r="AF259" s="56"/>
      <c r="AG259" s="56">
        <v>2</v>
      </c>
      <c r="AH259" s="56"/>
      <c r="AI259">
        <v>1</v>
      </c>
      <c r="AJ259">
        <v>1</v>
      </c>
      <c r="AK259">
        <v>4</v>
      </c>
      <c r="AL259">
        <v>5</v>
      </c>
      <c r="AM259">
        <f t="shared" si="41"/>
        <v>5</v>
      </c>
      <c r="AN259" s="57" cm="1">
        <f t="array" ref="AN259">IF(OR(AJ259="0",AM259="0"),"",INDEX('[3]Oil Matrix'!$D$6:$H$10,'Master All_TRR_TS'!AM259,'Master All_TRR_TS'!AJ259))</f>
        <v>3</v>
      </c>
      <c r="AO259">
        <f t="shared" si="51"/>
        <v>1</v>
      </c>
      <c r="AP259"/>
      <c r="AQ259" s="56"/>
      <c r="AR259" s="56">
        <f>MAX(Risk_Assessment6[[#This Row],[2) Oil Leak Condition]:[3b) Oil/water separator and shut off valve]])</f>
        <v>5</v>
      </c>
      <c r="AS259" s="44" t="s">
        <v>269</v>
      </c>
      <c r="AX259" s="82"/>
      <c r="AZ259" s="81"/>
      <c r="BE259" s="81"/>
      <c r="BF259" s="81" t="s">
        <v>270</v>
      </c>
      <c r="BM259" s="56" cm="1">
        <f t="array" ref="BM259">MAX(IF(ISBLANK(AS259:BL259),"",VLOOKUP(AS259:BL259,'[3]Impact Factor'!B:D,2,FALSE)))</f>
        <v>2</v>
      </c>
      <c r="BN259" s="56" cm="1">
        <f t="array" ref="BN259">MAX(IF(ISBLANK(AS259:BL259),"",VLOOKUP(AS259:BL259,'[3]Impact Factor'!B:D,3,FALSE)))</f>
        <v>2</v>
      </c>
      <c r="BO259" s="56"/>
      <c r="BP259" s="56"/>
      <c r="BQ259" s="56"/>
      <c r="BR259" s="56"/>
      <c r="BS259" s="80"/>
      <c r="BT259" s="56" cm="1">
        <f t="array" ref="BT259">IF(SUM(BM259:BS259)=0,"N/A",_xlfn.IFS(AND((SUM(BM259:BN259)&gt;0),(SUM(BO259:BS259)&gt;0)),ROUND((($BM$3*MAX(BM259:BN259))+($BO$3*MAX(BO259:BS259))),0),AND(OR(BM259:BN259=0,ISERROR(BM259:BN259)),(SUM(BO259:BS259)&gt;0)), MAX(BO259:BS259),AND((SUM(BO259:BS259)=0),(SUM(BM259:BN259)&gt;0)),MAX(BM259:BN259)))</f>
        <v>2</v>
      </c>
      <c r="BU259" s="56" t="str" cm="1">
        <f t="array" ref="BU259">IF(OR(AR259="N/A", BT259="N/A"), "", INDEX([3]Methodology!$D$3:$H$7,'Master All_TRR_TS'!AR52,'Master All_TRR_TS'!BT52))</f>
        <v>C</v>
      </c>
      <c r="BV259" s="56" t="s">
        <v>271</v>
      </c>
      <c r="BW259" s="56" t="str">
        <f t="shared" si="53"/>
        <v>No</v>
      </c>
      <c r="BX259" s="56"/>
      <c r="BY259" s="56"/>
      <c r="BZ259" s="56" t="e">
        <f>IF(COUNT(AR259,BT259)=2,(IF(AND(AR259&gt;=3,#REF!&gt;=3),"Y","")),"")</f>
        <v>#REF!</v>
      </c>
      <c r="CA259" s="56"/>
      <c r="CB259" s="56" t="str">
        <f>IF(Risk_Assessment6[[#This Row],[Stockpiles]]="Spoil / Waste", "Y", "")</f>
        <v/>
      </c>
      <c r="CC259" s="56" t="str">
        <f>IF(Risk_Assessment6[[#This Row],[Off-site Drainage Discharge (Y/N)]]="Yes", "Y", "")</f>
        <v/>
      </c>
      <c r="CD259" s="56"/>
      <c r="CE259" s="56"/>
      <c r="CF259" s="56"/>
      <c r="CG259" s="56"/>
      <c r="CH259" s="56"/>
      <c r="CI259" s="56"/>
      <c r="CJ259" s="56"/>
      <c r="CK259" s="56"/>
      <c r="CL259" s="56"/>
      <c r="CM259" s="56"/>
      <c r="CN259" s="58">
        <v>1</v>
      </c>
      <c r="CO259" s="58">
        <v>1</v>
      </c>
      <c r="CP259" s="58">
        <v>1</v>
      </c>
      <c r="CQ259" s="58">
        <v>1</v>
      </c>
      <c r="CR259" s="57">
        <f t="shared" si="43"/>
        <v>1</v>
      </c>
      <c r="CS259" s="56">
        <f t="shared" si="42"/>
        <v>1</v>
      </c>
      <c r="CT259" s="56" t="e">
        <v>#N/A</v>
      </c>
      <c r="CU259" s="56" t="e">
        <v>#N/A</v>
      </c>
      <c r="CV259" s="79" t="e">
        <f t="shared" si="54"/>
        <v>#N/A</v>
      </c>
      <c r="CW259" s="56" t="e">
        <f t="shared" si="55"/>
        <v>#N/A</v>
      </c>
      <c r="CX259" s="78" t="e">
        <v>#N/A</v>
      </c>
      <c r="CY259" s="56" t="e">
        <v>#N/A</v>
      </c>
      <c r="CZ259" s="78" t="e">
        <v>#N/A</v>
      </c>
      <c r="DA259" s="78" t="e">
        <v>#N/A</v>
      </c>
      <c r="DB259" s="78" t="e">
        <v>#N/A</v>
      </c>
      <c r="DC259" s="56" t="e">
        <v>#N/A</v>
      </c>
      <c r="DD259" s="78" t="s">
        <v>291</v>
      </c>
      <c r="DE259" s="78" t="e">
        <v>#N/A</v>
      </c>
      <c r="DF259" s="78" t="e">
        <v>#N/A</v>
      </c>
      <c r="DG259" s="78" t="e">
        <v>#N/A</v>
      </c>
      <c r="DH259" s="78" t="e">
        <v>#N/A</v>
      </c>
      <c r="DI259" s="78" t="e">
        <v>#N/A</v>
      </c>
      <c r="DJ259" s="78" t="e">
        <v>#N/A</v>
      </c>
      <c r="DK259" s="78" t="e">
        <v>#N/A</v>
      </c>
      <c r="DL259" s="78" t="e">
        <v>#N/A</v>
      </c>
      <c r="DM259" s="78" t="e">
        <v>#N/A</v>
      </c>
      <c r="DN259" s="78" t="e">
        <v>#N/A</v>
      </c>
      <c r="DO259" s="78" t="e">
        <v>#N/A</v>
      </c>
      <c r="DP259" s="78" t="e">
        <v>#N/A</v>
      </c>
      <c r="DQ259" s="78" t="e">
        <v>#N/A</v>
      </c>
      <c r="DR259" s="56"/>
      <c r="DS259" s="56"/>
      <c r="DT259" s="56"/>
      <c r="DU259" s="44" t="s">
        <v>989</v>
      </c>
      <c r="DV259" s="44" t="s">
        <v>294</v>
      </c>
      <c r="DW259" s="44" t="s">
        <v>278</v>
      </c>
      <c r="DX259" s="77" t="s">
        <v>278</v>
      </c>
      <c r="DZ259" s="86"/>
      <c r="EA259" s="74"/>
      <c r="EB259" s="85"/>
      <c r="EC259" s="72"/>
      <c r="ED259" s="317"/>
      <c r="EE259" s="71"/>
      <c r="EF259" s="70"/>
      <c r="EG259" s="70"/>
      <c r="EH259" s="70"/>
      <c r="EI259" s="70"/>
      <c r="EJ259" s="70"/>
      <c r="EK259" s="70"/>
      <c r="EL259" s="70"/>
      <c r="EM259" s="70"/>
      <c r="EN259" s="69"/>
      <c r="EO259" s="69"/>
      <c r="EP259" s="69"/>
      <c r="EQ259" s="69"/>
      <c r="ER259" s="69"/>
      <c r="ES259" s="69"/>
      <c r="ET259" s="69"/>
      <c r="EU259" s="69"/>
      <c r="EV259" s="307" t="s">
        <v>1</v>
      </c>
      <c r="EW259" s="68"/>
    </row>
    <row r="260" spans="1:153" s="44" customFormat="1" ht="109.5" customHeight="1" x14ac:dyDescent="0.35">
      <c r="A260" s="44" t="s">
        <v>291</v>
      </c>
      <c r="B260" s="44" t="s">
        <v>2123</v>
      </c>
      <c r="C260" s="44" t="s">
        <v>2124</v>
      </c>
      <c r="D260" s="44" t="s">
        <v>424</v>
      </c>
      <c r="E260" s="44" t="s">
        <v>2125</v>
      </c>
      <c r="F260" s="44" t="s">
        <v>2126</v>
      </c>
      <c r="G260" s="44">
        <v>-36.156533000000003</v>
      </c>
      <c r="H260" s="44">
        <v>146.951268</v>
      </c>
      <c r="I260" s="44" t="s">
        <v>262</v>
      </c>
      <c r="J260" s="44" t="s">
        <v>484</v>
      </c>
      <c r="K260" s="44" t="s">
        <v>297</v>
      </c>
      <c r="L260" s="44" t="s">
        <v>265</v>
      </c>
      <c r="M260" s="44" t="s">
        <v>284</v>
      </c>
      <c r="N260" s="78" t="s">
        <v>285</v>
      </c>
      <c r="O260" s="78">
        <v>44056</v>
      </c>
      <c r="P260" s="78" t="s">
        <v>415</v>
      </c>
      <c r="Q260" s="78" t="s">
        <v>270</v>
      </c>
      <c r="R260" s="78" t="s">
        <v>270</v>
      </c>
      <c r="S260" s="96"/>
      <c r="T260" s="96"/>
      <c r="U260" s="78"/>
      <c r="V260" s="96"/>
      <c r="W260" s="96"/>
      <c r="X260" s="96" t="s">
        <v>2127</v>
      </c>
      <c r="Y260" s="78"/>
      <c r="Z260" s="56">
        <f t="shared" si="50"/>
        <v>3</v>
      </c>
      <c r="AA260" s="94">
        <v>35</v>
      </c>
      <c r="AB260" s="94"/>
      <c r="AC260" s="56"/>
      <c r="AD260" s="56"/>
      <c r="AE260" s="56"/>
      <c r="AF260" s="110" t="s">
        <v>555</v>
      </c>
      <c r="AG260" s="56">
        <v>5</v>
      </c>
      <c r="AH260" s="93" t="s">
        <v>2128</v>
      </c>
      <c r="AI260">
        <v>5</v>
      </c>
      <c r="AJ260">
        <v>3</v>
      </c>
      <c r="AK260">
        <v>1</v>
      </c>
      <c r="AL260">
        <v>1</v>
      </c>
      <c r="AM260">
        <f t="shared" si="41"/>
        <v>1</v>
      </c>
      <c r="AN260" s="57" cm="1">
        <f t="array" ref="AN260">IF(OR(AJ260="0",AM260="0"),"",INDEX('[3]Oil Matrix'!$D$6:$H$10,'Master All_TRR_TS'!AM260,'Master All_TRR_TS'!AJ260))</f>
        <v>2</v>
      </c>
      <c r="AO260">
        <f t="shared" si="51"/>
        <v>1</v>
      </c>
      <c r="AP260"/>
      <c r="AQ260" s="93" t="s">
        <v>303</v>
      </c>
      <c r="AR260" s="56">
        <f>MAX(Risk_Assessment6[[#This Row],[2) Oil Leak Condition]:[3b) Oil/water separator and shut off valve]])</f>
        <v>3</v>
      </c>
      <c r="AS260" s="44" t="s">
        <v>304</v>
      </c>
      <c r="AT260" s="44" t="s">
        <v>305</v>
      </c>
      <c r="AU260" s="44" t="s">
        <v>270</v>
      </c>
      <c r="AV260" s="44" t="s">
        <v>444</v>
      </c>
      <c r="AW260" s="44" t="s">
        <v>269</v>
      </c>
      <c r="AX260" s="82" t="s">
        <v>288</v>
      </c>
      <c r="AY260" s="44" t="s">
        <v>307</v>
      </c>
      <c r="AZ260" s="81" t="s">
        <v>2072</v>
      </c>
      <c r="BA260" s="44" t="s">
        <v>309</v>
      </c>
      <c r="BE260" s="81"/>
      <c r="BF260" s="81" t="s">
        <v>276</v>
      </c>
      <c r="BM260" s="56" cm="1">
        <f t="array" ref="BM260">MAX(IF(ISBLANK(AS260:BL260),"",VLOOKUP(AS260:BL260,'[3]Impact Factor'!B:D,2,FALSE)))</f>
        <v>4</v>
      </c>
      <c r="BN260" s="56" cm="1">
        <f t="array" ref="BN260">MAX(IF(ISBLANK(AS260:BL260),"",VLOOKUP(AS260:BL260,'[3]Impact Factor'!B:D,3,FALSE)))</f>
        <v>4</v>
      </c>
      <c r="BO260" s="56">
        <v>2</v>
      </c>
      <c r="BP260" s="56" t="s">
        <v>270</v>
      </c>
      <c r="BQ260" s="56"/>
      <c r="BR260" s="56"/>
      <c r="BS260" s="80">
        <v>2</v>
      </c>
      <c r="BT260" s="56" cm="1">
        <f t="array" ref="BT260">IF(SUM(BM260:BS260)=0,"N/A",_xlfn.IFS(AND((SUM(BM260:BN260)&gt;0),(SUM(BO260:BS260)&gt;0)),ROUND((($BM$3*MAX(BM260:BN260))+($BO$3*MAX(BO260:BS260))),0),AND(OR(BM260:BN260=0,ISERROR(BM260:BN260)),(SUM(BO260:BS260)&gt;0)), MAX(BO260:BS260),AND((SUM(BO260:BS260)=0),(SUM(BM260:BN260)&gt;0)),MAX(BM260:BN260)))</f>
        <v>4</v>
      </c>
      <c r="BU260" s="56" t="str" cm="1">
        <f t="array" ref="BU260">IF(OR(AR260="N/A", BT260="N/A"), "", INDEX([3]Methodology!$D$3:$H$7,'Master All_TRR_TS'!AR249,'Master All_TRR_TS'!BT249))</f>
        <v>A</v>
      </c>
      <c r="BV260" s="56" t="s">
        <v>404</v>
      </c>
      <c r="BW260" s="56" t="str">
        <f t="shared" si="53"/>
        <v>Yes</v>
      </c>
      <c r="BX260" s="56"/>
      <c r="BY260" s="56"/>
      <c r="BZ260" s="56" t="e">
        <f>IF(COUNT(AR260,BT260)=2,(IF(AND(AR260&gt;=3,#REF!&gt;=3),"Y","")),"")</f>
        <v>#REF!</v>
      </c>
      <c r="CA260" s="56"/>
      <c r="CB260" s="56" t="str">
        <f>IF(Risk_Assessment6[[#This Row],[Stockpiles]]="Spoil / Waste", "Y", "")</f>
        <v/>
      </c>
      <c r="CC260" s="56" t="str">
        <f>IF(Risk_Assessment6[[#This Row],[Off-site Drainage Discharge (Y/N)]]="Yes", "Y", "")</f>
        <v>Y</v>
      </c>
      <c r="CD260" s="56"/>
      <c r="CE260" s="56"/>
      <c r="CF260" s="56"/>
      <c r="CG260" s="56"/>
      <c r="CH260" s="56"/>
      <c r="CI260" s="56"/>
      <c r="CJ260" s="56"/>
      <c r="CK260" s="56"/>
      <c r="CL260" s="56" t="s">
        <v>2127</v>
      </c>
      <c r="CM260" s="56"/>
      <c r="CN260" s="58">
        <v>1</v>
      </c>
      <c r="CO260" s="58">
        <v>1</v>
      </c>
      <c r="CP260" s="58">
        <v>1</v>
      </c>
      <c r="CQ260" s="58">
        <v>1</v>
      </c>
      <c r="CR260" s="57">
        <f t="shared" si="43"/>
        <v>1</v>
      </c>
      <c r="CS260" s="56">
        <f t="shared" si="42"/>
        <v>1</v>
      </c>
      <c r="CT260" s="56" t="e">
        <v>#N/A</v>
      </c>
      <c r="CU260" s="56" t="e">
        <v>#N/A</v>
      </c>
      <c r="CV260" s="79" t="e">
        <f t="shared" si="54"/>
        <v>#N/A</v>
      </c>
      <c r="CW260" s="56" t="e">
        <f t="shared" si="55"/>
        <v>#N/A</v>
      </c>
      <c r="CX260" s="78" t="e">
        <v>#N/A</v>
      </c>
      <c r="CY260" s="56" t="e">
        <v>#N/A</v>
      </c>
      <c r="CZ260" s="78" t="e">
        <v>#N/A</v>
      </c>
      <c r="DA260" s="78" t="e">
        <v>#N/A</v>
      </c>
      <c r="DB260" s="78" t="e">
        <v>#N/A</v>
      </c>
      <c r="DC260" s="56" t="e">
        <v>#N/A</v>
      </c>
      <c r="DD260" s="78" t="s">
        <v>291</v>
      </c>
      <c r="DE260" s="78" t="e">
        <v>#N/A</v>
      </c>
      <c r="DF260" s="78" t="e">
        <v>#N/A</v>
      </c>
      <c r="DG260" s="78" t="e">
        <v>#N/A</v>
      </c>
      <c r="DH260" s="78" t="e">
        <v>#N/A</v>
      </c>
      <c r="DI260" s="78" t="e">
        <v>#N/A</v>
      </c>
      <c r="DJ260" s="78" t="e">
        <v>#N/A</v>
      </c>
      <c r="DK260" s="78" t="e">
        <v>#N/A</v>
      </c>
      <c r="DL260" s="78" t="e">
        <v>#N/A</v>
      </c>
      <c r="DM260" s="78" t="e">
        <v>#N/A</v>
      </c>
      <c r="DN260" s="78" t="e">
        <v>#N/A</v>
      </c>
      <c r="DO260" s="78" t="e">
        <v>#N/A</v>
      </c>
      <c r="DP260" s="78" t="e">
        <v>#N/A</v>
      </c>
      <c r="DQ260" s="78" t="e">
        <v>#N/A</v>
      </c>
      <c r="DR260" s="56"/>
      <c r="DS260" s="56"/>
      <c r="DT260" s="56"/>
      <c r="DU260" s="44" t="s">
        <v>989</v>
      </c>
      <c r="DV260" s="44" t="s">
        <v>277</v>
      </c>
      <c r="DW260" s="44" t="s">
        <v>278</v>
      </c>
      <c r="DX260" s="77" t="s">
        <v>278</v>
      </c>
      <c r="DY260" s="103" t="s">
        <v>488</v>
      </c>
      <c r="DZ260" s="86" t="s">
        <v>2129</v>
      </c>
      <c r="EA260" s="74" t="s">
        <v>567</v>
      </c>
      <c r="EB260" s="73" t="s">
        <v>2130</v>
      </c>
      <c r="EC260" s="109" t="s">
        <v>2131</v>
      </c>
      <c r="ED260" s="320" t="s">
        <v>2132</v>
      </c>
      <c r="EE260" s="71"/>
      <c r="EF260" s="307" t="s">
        <v>1</v>
      </c>
      <c r="EG260" s="307" t="s">
        <v>1</v>
      </c>
      <c r="EH260" s="99" t="s">
        <v>410</v>
      </c>
      <c r="EI260" s="70"/>
      <c r="EJ260" s="70"/>
      <c r="EK260" s="70"/>
      <c r="EL260" s="307" t="s">
        <v>1</v>
      </c>
      <c r="EM260" s="70"/>
      <c r="EN260" s="69"/>
      <c r="EO260" s="69"/>
      <c r="EP260" s="69"/>
      <c r="EQ260" s="69"/>
      <c r="ER260" s="69"/>
      <c r="ES260" s="69"/>
      <c r="ET260" s="69"/>
      <c r="EU260" s="69"/>
      <c r="EV260" s="307" t="s">
        <v>1</v>
      </c>
      <c r="EW260" s="68"/>
    </row>
    <row r="261" spans="1:153" s="44" customFormat="1" x14ac:dyDescent="0.35">
      <c r="A261" s="44" t="s">
        <v>374</v>
      </c>
      <c r="B261" s="42" t="s">
        <v>2133</v>
      </c>
      <c r="C261" s="44" t="s">
        <v>2134</v>
      </c>
      <c r="D261" s="44" t="s">
        <v>424</v>
      </c>
      <c r="E261" s="44" t="s">
        <v>2135</v>
      </c>
      <c r="F261" s="44" t="s">
        <v>2136</v>
      </c>
      <c r="G261" s="44">
        <v>-36.118721999999998</v>
      </c>
      <c r="H261" s="44">
        <v>146.88075000000001</v>
      </c>
      <c r="I261" s="44" t="s">
        <v>278</v>
      </c>
      <c r="J261" s="44" t="s">
        <v>278</v>
      </c>
      <c r="K261" s="44" t="s">
        <v>297</v>
      </c>
      <c r="L261" s="44" t="s">
        <v>265</v>
      </c>
      <c r="M261" s="44" t="s">
        <v>284</v>
      </c>
      <c r="N261" s="78" t="s">
        <v>285</v>
      </c>
      <c r="O261" s="78">
        <v>44026</v>
      </c>
      <c r="P261" s="78" t="s">
        <v>415</v>
      </c>
      <c r="Q261" s="78" t="s">
        <v>270</v>
      </c>
      <c r="R261" s="78"/>
      <c r="S261" s="96"/>
      <c r="T261" s="96"/>
      <c r="U261" s="78"/>
      <c r="V261" s="96"/>
      <c r="W261" s="96" t="s">
        <v>471</v>
      </c>
      <c r="X261" s="96"/>
      <c r="Y261" s="78"/>
      <c r="Z261" s="56">
        <f t="shared" si="50"/>
        <v>2</v>
      </c>
      <c r="AA261" s="94">
        <v>25</v>
      </c>
      <c r="AB261" s="94"/>
      <c r="AC261" s="56"/>
      <c r="AD261" s="56"/>
      <c r="AE261" s="56"/>
      <c r="AF261" s="56"/>
      <c r="AG261" s="56">
        <v>3</v>
      </c>
      <c r="AH261" s="56" t="s">
        <v>1746</v>
      </c>
      <c r="AI261">
        <v>3</v>
      </c>
      <c r="AJ261">
        <v>3</v>
      </c>
      <c r="AK261">
        <v>4</v>
      </c>
      <c r="AL261">
        <v>5</v>
      </c>
      <c r="AM261">
        <f t="shared" ref="AM261:AM272" si="56">MAX(AK261,AL261)</f>
        <v>5</v>
      </c>
      <c r="AN261" s="57" cm="1">
        <f t="array" ref="AN261">IF(OR(AJ261="0",AM261="0"),"",INDEX('[3]Oil Matrix'!$D$6:$H$10,'Master All_TRR_TS'!AM261,'Master All_TRR_TS'!AJ261))</f>
        <v>4</v>
      </c>
      <c r="AO261">
        <f t="shared" si="51"/>
        <v>1</v>
      </c>
      <c r="AP261"/>
      <c r="AQ261" s="56" t="s">
        <v>2137</v>
      </c>
      <c r="AR261" s="56">
        <f>MAX(Risk_Assessment6[[#This Row],[2) Oil Leak Condition]:[3b) Oil/water separator and shut off valve]])</f>
        <v>5</v>
      </c>
      <c r="AS261" s="44" t="s">
        <v>304</v>
      </c>
      <c r="AT261" s="82" t="s">
        <v>305</v>
      </c>
      <c r="AU261" s="44" t="s">
        <v>270</v>
      </c>
      <c r="AV261" s="44" t="s">
        <v>269</v>
      </c>
      <c r="AW261" s="44" t="s">
        <v>269</v>
      </c>
      <c r="AX261" s="82" t="s">
        <v>288</v>
      </c>
      <c r="AY261" s="44" t="s">
        <v>269</v>
      </c>
      <c r="AZ261" s="81" t="s">
        <v>269</v>
      </c>
      <c r="BA261" s="44" t="s">
        <v>269</v>
      </c>
      <c r="BE261" s="81"/>
      <c r="BF261" s="81" t="s">
        <v>276</v>
      </c>
      <c r="BM261" s="56" cm="1">
        <f t="array" ref="BM261">MAX(IF(ISBLANK(AS261:BL261),"",VLOOKUP(AS261:BL261,'[3]Impact Factor'!B:D,2,FALSE)))</f>
        <v>3</v>
      </c>
      <c r="BN261" s="56" cm="1">
        <f t="array" ref="BN261">MAX(IF(ISBLANK(AS261:BL261),"",VLOOKUP(AS261:BL261,'[3]Impact Factor'!B:D,3,FALSE)))</f>
        <v>2</v>
      </c>
      <c r="BO261" s="56">
        <v>5</v>
      </c>
      <c r="BP261" s="56"/>
      <c r="BQ261" s="56"/>
      <c r="BR261" s="56"/>
      <c r="BS261" s="80">
        <v>2</v>
      </c>
      <c r="BT261" s="56" cm="1">
        <f t="array" ref="BT261">IF(SUM(BM261:BS261)=0,"N/A",_xlfn.IFS(AND((SUM(BM261:BN261)&gt;0),(SUM(BO261:BS261)&gt;0)),ROUND((($BM$3*MAX(BM261:BN261))+($BO$3*MAX(BO261:BS261))),0),AND(OR(BM261:BN261=0,ISERROR(BM261:BN261)),(SUM(BO261:BS261)&gt;0)), MAX(BO261:BS261),AND((SUM(BO261:BS261)=0),(SUM(BM261:BN261)&gt;0)),MAX(BM261:BN261)))</f>
        <v>3</v>
      </c>
      <c r="BU261" s="56" t="str" cm="1">
        <f t="array" ref="BU261">IF(OR(AR261="N/A", BT261="N/A"), "", INDEX([3]Methodology!$D$3:$H$7,'Master All_TRR_TS'!AR225,'Master All_TRR_TS'!BT225))</f>
        <v>C</v>
      </c>
      <c r="BV261" s="56" t="s">
        <v>271</v>
      </c>
      <c r="BW261" s="56" t="s">
        <v>270</v>
      </c>
      <c r="BX261" s="56" t="s">
        <v>472</v>
      </c>
      <c r="BY261" s="56"/>
      <c r="BZ261" s="56" t="s">
        <v>276</v>
      </c>
      <c r="CA261" s="91" t="s">
        <v>473</v>
      </c>
      <c r="CB261" s="56" t="str">
        <f>IF(Risk_Assessment6[[#This Row],[Stockpiles]]="Spoil / Waste", "Y", "")</f>
        <v/>
      </c>
      <c r="CC261" s="56" t="str">
        <f>IF(Risk_Assessment6[[#This Row],[Off-site Drainage Discharge (Y/N)]]="Yes", "Y", "")</f>
        <v/>
      </c>
      <c r="CD261" s="89" t="s">
        <v>474</v>
      </c>
      <c r="CE261" s="56" t="s">
        <v>270</v>
      </c>
      <c r="CF261" s="56" t="s">
        <v>456</v>
      </c>
      <c r="CG261" s="56"/>
      <c r="CH261" s="56"/>
      <c r="CI261" s="56"/>
      <c r="CJ261" s="56"/>
      <c r="CK261" s="56" t="s">
        <v>471</v>
      </c>
      <c r="CL261" s="56"/>
      <c r="CM261" s="56"/>
      <c r="CN261" s="58">
        <v>1</v>
      </c>
      <c r="CO261" s="58">
        <v>1</v>
      </c>
      <c r="CP261" s="58">
        <v>1</v>
      </c>
      <c r="CQ261" s="58">
        <v>1</v>
      </c>
      <c r="CR261" s="57">
        <f t="shared" si="43"/>
        <v>1</v>
      </c>
      <c r="CS261" s="56">
        <f t="shared" ref="CS261:CS272" si="57">ROUND(CR261,0)</f>
        <v>1</v>
      </c>
      <c r="CT261" s="56" t="e">
        <v>#N/A</v>
      </c>
      <c r="CU261" s="56" t="e">
        <v>#N/A</v>
      </c>
      <c r="CV261" s="79" t="e">
        <f t="shared" si="54"/>
        <v>#N/A</v>
      </c>
      <c r="CW261" s="56" t="e">
        <f t="shared" si="55"/>
        <v>#N/A</v>
      </c>
      <c r="CX261" s="78" t="e">
        <v>#N/A</v>
      </c>
      <c r="CY261" s="56" t="e">
        <v>#N/A</v>
      </c>
      <c r="CZ261" s="78" t="e">
        <v>#N/A</v>
      </c>
      <c r="DA261" s="78" t="e">
        <v>#N/A</v>
      </c>
      <c r="DB261" s="78" t="e">
        <v>#N/A</v>
      </c>
      <c r="DC261" s="56" t="e">
        <v>#N/A</v>
      </c>
      <c r="DD261" s="78" t="s">
        <v>291</v>
      </c>
      <c r="DE261" s="78" t="e">
        <v>#N/A</v>
      </c>
      <c r="DF261" s="78" t="e">
        <v>#N/A</v>
      </c>
      <c r="DG261" s="78" t="e">
        <v>#N/A</v>
      </c>
      <c r="DH261" s="78" t="e">
        <v>#N/A</v>
      </c>
      <c r="DI261" s="78" t="e">
        <v>#N/A</v>
      </c>
      <c r="DJ261" s="78" t="e">
        <v>#N/A</v>
      </c>
      <c r="DK261" s="78" t="e">
        <v>#N/A</v>
      </c>
      <c r="DL261" s="78" t="e">
        <v>#N/A</v>
      </c>
      <c r="DM261" s="78" t="e">
        <v>#N/A</v>
      </c>
      <c r="DN261" s="78" t="e">
        <v>#N/A</v>
      </c>
      <c r="DO261" s="78" t="e">
        <v>#N/A</v>
      </c>
      <c r="DP261" s="78" t="e">
        <v>#N/A</v>
      </c>
      <c r="DQ261" s="78" t="e">
        <v>#N/A</v>
      </c>
      <c r="DR261" s="56"/>
      <c r="DS261" s="56"/>
      <c r="DT261" s="56"/>
      <c r="DU261" s="44" t="s">
        <v>989</v>
      </c>
      <c r="DV261" s="44" t="s">
        <v>277</v>
      </c>
      <c r="DW261" s="44" t="s">
        <v>278</v>
      </c>
      <c r="DX261" s="77" t="s">
        <v>278</v>
      </c>
      <c r="DZ261" s="86"/>
      <c r="EA261" s="74"/>
      <c r="EB261" s="85"/>
      <c r="EC261" s="72"/>
      <c r="ED261" s="317"/>
      <c r="EE261" s="71"/>
      <c r="EF261" s="70"/>
      <c r="EG261" s="70"/>
      <c r="EH261" s="70"/>
      <c r="EI261" s="70"/>
      <c r="EJ261" s="70"/>
      <c r="EK261" s="70"/>
      <c r="EL261" s="70"/>
      <c r="EM261" s="70"/>
      <c r="EN261" s="69"/>
      <c r="EO261" s="69"/>
      <c r="EP261" s="69"/>
      <c r="EQ261" s="69"/>
      <c r="ER261" s="69"/>
      <c r="ES261" s="69"/>
      <c r="ET261" s="69"/>
      <c r="EU261" s="69"/>
      <c r="EV261" s="307" t="s">
        <v>1</v>
      </c>
      <c r="EW261" s="68"/>
    </row>
    <row r="262" spans="1:153" s="44" customFormat="1" x14ac:dyDescent="0.35">
      <c r="A262" s="44" t="s">
        <v>374</v>
      </c>
      <c r="B262" s="42" t="s">
        <v>2138</v>
      </c>
      <c r="C262" s="44" t="s">
        <v>2139</v>
      </c>
      <c r="D262" s="44" t="s">
        <v>294</v>
      </c>
      <c r="E262" s="44" t="s">
        <v>2140</v>
      </c>
      <c r="F262" s="82" t="s">
        <v>2141</v>
      </c>
      <c r="G262" s="44">
        <v>-37.623418999999998</v>
      </c>
      <c r="H262" s="44">
        <v>145.03263000000001</v>
      </c>
      <c r="I262" s="44" t="s">
        <v>278</v>
      </c>
      <c r="J262" s="44" t="s">
        <v>278</v>
      </c>
      <c r="K262" s="82" t="s">
        <v>297</v>
      </c>
      <c r="L262" s="82" t="s">
        <v>265</v>
      </c>
      <c r="M262" s="44" t="s">
        <v>2142</v>
      </c>
      <c r="N262" s="78" t="s">
        <v>267</v>
      </c>
      <c r="O262" s="78"/>
      <c r="P262" s="78"/>
      <c r="Q262" s="78" t="s">
        <v>268</v>
      </c>
      <c r="R262" s="78"/>
      <c r="S262" s="96"/>
      <c r="T262" s="96"/>
      <c r="U262" s="78"/>
      <c r="V262" s="96"/>
      <c r="W262" s="96"/>
      <c r="X262" s="96"/>
      <c r="Y262" s="78"/>
      <c r="Z262" s="56">
        <f t="shared" si="50"/>
        <v>1</v>
      </c>
      <c r="AA262" s="94"/>
      <c r="AB262" s="94"/>
      <c r="AC262" s="56"/>
      <c r="AD262" s="56"/>
      <c r="AE262" s="56"/>
      <c r="AF262" s="56"/>
      <c r="AG262" s="56">
        <v>2</v>
      </c>
      <c r="AH262" s="80" t="s">
        <v>2143</v>
      </c>
      <c r="AI262">
        <v>1</v>
      </c>
      <c r="AJ262">
        <v>1</v>
      </c>
      <c r="AK262">
        <v>4</v>
      </c>
      <c r="AL262">
        <v>5</v>
      </c>
      <c r="AM262">
        <f t="shared" si="56"/>
        <v>5</v>
      </c>
      <c r="AN262" s="57" cm="1">
        <f t="array" ref="AN262">IF(OR(AJ262="0",AM262="0"),"",INDEX('[3]Oil Matrix'!$D$6:$H$10,'Master All_TRR_TS'!AM262,'Master All_TRR_TS'!AJ262))</f>
        <v>3</v>
      </c>
      <c r="AO262">
        <f t="shared" si="51"/>
        <v>1</v>
      </c>
      <c r="AP262"/>
      <c r="AQ262" s="56"/>
      <c r="AR262" s="56">
        <f>MAX(Risk_Assessment6[[#This Row],[2) Oil Leak Condition]:[3b) Oil/water separator and shut off valve]])</f>
        <v>5</v>
      </c>
      <c r="AS262" s="44" t="s">
        <v>269</v>
      </c>
      <c r="AT262" s="44" t="s">
        <v>336</v>
      </c>
      <c r="AU262" s="82"/>
      <c r="AV262" s="82"/>
      <c r="AW262" s="82"/>
      <c r="AX262" s="82"/>
      <c r="AY262" s="82"/>
      <c r="AZ262" s="81"/>
      <c r="BA262" s="82"/>
      <c r="BB262" s="82"/>
      <c r="BC262" s="82"/>
      <c r="BD262" s="82"/>
      <c r="BE262" s="81"/>
      <c r="BF262" s="81" t="s">
        <v>270</v>
      </c>
      <c r="BG262" s="82"/>
      <c r="BH262" s="82"/>
      <c r="BI262" s="82"/>
      <c r="BJ262" s="82"/>
      <c r="BK262" s="82"/>
      <c r="BL262" s="82"/>
      <c r="BM262" s="56" cm="1">
        <f t="array" ref="BM262">MAX(IF(ISBLANK(AS262:BL262),"",VLOOKUP(AS262:BL262,'[3]Impact Factor'!B:D,2,FALSE)))</f>
        <v>3</v>
      </c>
      <c r="BN262" s="56" cm="1">
        <f t="array" ref="BN262">MAX(IF(ISBLANK(AS262:BL262),"",VLOOKUP(AS262:BL262,'[3]Impact Factor'!B:D,3,FALSE)))</f>
        <v>2</v>
      </c>
      <c r="BO262" s="56"/>
      <c r="BP262" s="56"/>
      <c r="BQ262" s="56"/>
      <c r="BR262" s="56"/>
      <c r="BS262" s="80"/>
      <c r="BT262" s="56" cm="1">
        <f t="array" ref="BT262">IF(SUM(BM262:BS262)=0,"N/A",_xlfn.IFS(AND((SUM(BM262:BN262)&gt;0),(SUM(BO262:BS262)&gt;0)),ROUND((($BM$3*MAX(BM262:BN262))+($BO$3*MAX(BO262:BS262))),0),AND(OR(BM262:BN262=0,ISERROR(BM262:BN262)),(SUM(BO262:BS262)&gt;0)), MAX(BO262:BS262),AND((SUM(BO262:BS262)=0),(SUM(BM262:BN262)&gt;0)),MAX(BM262:BN262)))</f>
        <v>3</v>
      </c>
      <c r="BU262" s="56" t="str" cm="1">
        <f t="array" ref="BU262">IF(OR(AR262="N/A", BT262="N/A"), "", INDEX([3]Methodology!$D$3:$H$7,'Master All_TRR_TS'!AR263,'Master All_TRR_TS'!BT263))</f>
        <v>D</v>
      </c>
      <c r="BV262" s="56" t="s">
        <v>271</v>
      </c>
      <c r="BW262" s="56" t="str">
        <f t="shared" ref="BW262:BW272" si="58">IF(AND(AR262&gt;2,BT262&gt;2),"Yes", "No")</f>
        <v>Yes</v>
      </c>
      <c r="BX262" s="56"/>
      <c r="BY262" s="56"/>
      <c r="BZ262" s="56" t="e">
        <f>IF(COUNT(AR262,BT262)=2,(IF(AND(AR262&gt;=3,#REF!&gt;=3),"Y","")),"")</f>
        <v>#REF!</v>
      </c>
      <c r="CA262" s="56"/>
      <c r="CB262" s="56" t="str">
        <f>IF(Risk_Assessment6[[#This Row],[Stockpiles]]="Spoil / Waste", "Y", "")</f>
        <v/>
      </c>
      <c r="CC262" s="56" t="str">
        <f>IF(Risk_Assessment6[[#This Row],[Off-site Drainage Discharge (Y/N)]]="Yes", "Y", "")</f>
        <v/>
      </c>
      <c r="CD262" s="56"/>
      <c r="CE262" s="56"/>
      <c r="CF262" s="56"/>
      <c r="CG262" s="56"/>
      <c r="CH262" s="56"/>
      <c r="CI262" s="56"/>
      <c r="CJ262" s="56"/>
      <c r="CK262" s="56"/>
      <c r="CL262" s="56"/>
      <c r="CM262" s="56"/>
      <c r="CN262" s="58">
        <v>1</v>
      </c>
      <c r="CO262" s="58">
        <v>1</v>
      </c>
      <c r="CP262" s="105">
        <v>2</v>
      </c>
      <c r="CQ262" s="104">
        <v>1</v>
      </c>
      <c r="CR262" s="57">
        <f t="shared" ref="CR262:CR272" si="59">IF(CO262&gt;2.9,MAX(CO262,CP262),CO262)</f>
        <v>1</v>
      </c>
      <c r="CS262" s="56">
        <f t="shared" si="57"/>
        <v>1</v>
      </c>
      <c r="CT262" s="56" t="e">
        <v>#N/A</v>
      </c>
      <c r="CU262" s="56" t="e">
        <v>#N/A</v>
      </c>
      <c r="CV262" s="79" t="e">
        <f t="shared" si="54"/>
        <v>#N/A</v>
      </c>
      <c r="CW262" s="56" t="e">
        <f t="shared" si="55"/>
        <v>#N/A</v>
      </c>
      <c r="CX262" s="78" t="e">
        <v>#N/A</v>
      </c>
      <c r="CY262" s="56" t="e">
        <v>#N/A</v>
      </c>
      <c r="CZ262" s="78" t="e">
        <v>#N/A</v>
      </c>
      <c r="DA262" s="78" t="e">
        <v>#N/A</v>
      </c>
      <c r="DB262" s="78" t="e">
        <v>#N/A</v>
      </c>
      <c r="DC262" s="56" t="e">
        <v>#N/A</v>
      </c>
      <c r="DD262" s="78" t="s">
        <v>291</v>
      </c>
      <c r="DE262" s="78" t="e">
        <v>#N/A</v>
      </c>
      <c r="DF262" s="78" t="e">
        <v>#N/A</v>
      </c>
      <c r="DG262" s="78" t="e">
        <v>#N/A</v>
      </c>
      <c r="DH262" s="78" t="e">
        <v>#N/A</v>
      </c>
      <c r="DI262" s="78" t="e">
        <v>#N/A</v>
      </c>
      <c r="DJ262" s="78" t="e">
        <v>#N/A</v>
      </c>
      <c r="DK262" s="78" t="e">
        <v>#N/A</v>
      </c>
      <c r="DL262" s="78" t="e">
        <v>#N/A</v>
      </c>
      <c r="DM262" s="78" t="e">
        <v>#N/A</v>
      </c>
      <c r="DN262" s="78" t="e">
        <v>#N/A</v>
      </c>
      <c r="DO262" s="78" t="e">
        <v>#N/A</v>
      </c>
      <c r="DP262" s="78" t="e">
        <v>#N/A</v>
      </c>
      <c r="DQ262" s="78" t="e">
        <v>#N/A</v>
      </c>
      <c r="DR262" s="56"/>
      <c r="DS262" s="56"/>
      <c r="DT262" s="56"/>
      <c r="DU262" s="44" t="s">
        <v>989</v>
      </c>
      <c r="DV262" s="44" t="s">
        <v>277</v>
      </c>
      <c r="DW262" s="44" t="s">
        <v>278</v>
      </c>
      <c r="DX262" s="77" t="s">
        <v>278</v>
      </c>
      <c r="DZ262" s="86"/>
      <c r="EA262" s="74"/>
      <c r="EB262" s="85"/>
      <c r="EC262" s="72"/>
      <c r="ED262" s="317"/>
      <c r="EE262" s="71"/>
      <c r="EF262" s="70"/>
      <c r="EG262" s="70"/>
      <c r="EH262" s="70"/>
      <c r="EI262" s="70"/>
      <c r="EJ262" s="70"/>
      <c r="EK262" s="70"/>
      <c r="EL262" s="70"/>
      <c r="EM262" s="70"/>
      <c r="EN262" s="69"/>
      <c r="EO262" s="69"/>
      <c r="EP262" s="69"/>
      <c r="EQ262" s="69"/>
      <c r="ER262" s="69"/>
      <c r="ES262" s="69"/>
      <c r="ET262" s="69"/>
      <c r="EU262" s="69"/>
      <c r="EV262" s="307" t="s">
        <v>1</v>
      </c>
      <c r="EW262" s="68"/>
    </row>
    <row r="263" spans="1:153" s="44" customFormat="1" ht="90.75" customHeight="1" x14ac:dyDescent="0.35">
      <c r="A263" s="44" t="s">
        <v>291</v>
      </c>
      <c r="B263" s="42" t="s">
        <v>2144</v>
      </c>
      <c r="C263" s="44" t="s">
        <v>2145</v>
      </c>
      <c r="D263" s="44" t="s">
        <v>377</v>
      </c>
      <c r="E263" s="44" t="s">
        <v>2146</v>
      </c>
      <c r="F263" s="44" t="s">
        <v>269</v>
      </c>
      <c r="G263" s="44">
        <v>-38.585363000000001</v>
      </c>
      <c r="H263" s="44">
        <v>145.52532199999999</v>
      </c>
      <c r="I263" s="44" t="s">
        <v>1513</v>
      </c>
      <c r="J263" s="44" t="s">
        <v>624</v>
      </c>
      <c r="K263" s="44" t="s">
        <v>278</v>
      </c>
      <c r="L263" s="44" t="s">
        <v>278</v>
      </c>
      <c r="M263" s="44" t="s">
        <v>2147</v>
      </c>
      <c r="N263" s="78" t="s">
        <v>285</v>
      </c>
      <c r="O263" s="78">
        <v>44179</v>
      </c>
      <c r="P263" s="78" t="s">
        <v>371</v>
      </c>
      <c r="Q263" s="78" t="s">
        <v>270</v>
      </c>
      <c r="R263" s="78"/>
      <c r="S263" s="96"/>
      <c r="T263" s="96"/>
      <c r="U263" s="78"/>
      <c r="V263" s="96"/>
      <c r="W263" s="96"/>
      <c r="X263" s="96"/>
      <c r="Y263" s="78"/>
      <c r="Z263" s="56">
        <f t="shared" si="50"/>
        <v>2</v>
      </c>
      <c r="AA263" s="94"/>
      <c r="AB263" s="94"/>
      <c r="AC263" s="56"/>
      <c r="AD263" s="56"/>
      <c r="AE263" s="56"/>
      <c r="AF263" s="56"/>
      <c r="AG263" s="56">
        <v>5</v>
      </c>
      <c r="AH263" s="93" t="s">
        <v>816</v>
      </c>
      <c r="AI263">
        <v>1</v>
      </c>
      <c r="AJ263">
        <v>1</v>
      </c>
      <c r="AK263">
        <v>1</v>
      </c>
      <c r="AL263">
        <v>2</v>
      </c>
      <c r="AM263">
        <f t="shared" si="56"/>
        <v>2</v>
      </c>
      <c r="AN263" s="57" cm="1">
        <f t="array" ref="AN263">IF(OR(AJ263="0",AM263="0"),"",INDEX('[3]Oil Matrix'!$D$6:$H$10,'Master All_TRR_TS'!AM263,'Master All_TRR_TS'!AJ263))</f>
        <v>1</v>
      </c>
      <c r="AO263">
        <f t="shared" si="51"/>
        <v>1</v>
      </c>
      <c r="AP263"/>
      <c r="AQ263" s="93" t="s">
        <v>2148</v>
      </c>
      <c r="AR263" s="56">
        <f>MAX(Risk_Assessment6[[#This Row],[2) Oil Leak Condition]:[3b) Oil/water separator and shut off valve]])</f>
        <v>2</v>
      </c>
      <c r="AS263" s="44" t="s">
        <v>269</v>
      </c>
      <c r="AT263" s="44" t="s">
        <v>305</v>
      </c>
      <c r="AU263" s="44" t="s">
        <v>270</v>
      </c>
      <c r="AV263" s="44" t="s">
        <v>269</v>
      </c>
      <c r="AW263" s="44" t="s">
        <v>269</v>
      </c>
      <c r="AX263" s="82" t="s">
        <v>288</v>
      </c>
      <c r="AY263" s="44" t="s">
        <v>307</v>
      </c>
      <c r="AZ263" s="81" t="s">
        <v>269</v>
      </c>
      <c r="BA263" s="44" t="s">
        <v>309</v>
      </c>
      <c r="BE263" s="81"/>
      <c r="BF263" s="81" t="s">
        <v>276</v>
      </c>
      <c r="BM263" s="56" cm="1">
        <f t="array" ref="BM263">MAX(IF(ISBLANK(AS263:BL263),"",VLOOKUP(AS263:BL263,'[3]Impact Factor'!B:D,2,FALSE)))</f>
        <v>3</v>
      </c>
      <c r="BN263" s="56" cm="1">
        <f t="array" ref="BN263">MAX(IF(ISBLANK(AS263:BL263),"",VLOOKUP(AS263:BL263,'[3]Impact Factor'!B:D,3,FALSE)))</f>
        <v>3</v>
      </c>
      <c r="BO263" s="56"/>
      <c r="BP263" s="56"/>
      <c r="BQ263" s="56"/>
      <c r="BR263" s="56"/>
      <c r="BS263" s="56"/>
      <c r="BT263" s="56" cm="1">
        <f t="array" ref="BT263">IF(SUM(BM263:BS263)=0,"N/A",_xlfn.IFS(AND((SUM(BM263:BN263)&gt;0),(SUM(BO263:BS263)&gt;0)),ROUND((($BM$3*MAX(BM263:BN263))+($BO$3*MAX(BO263:BS263))),0),AND(OR(BM263:BN263=0,ISERROR(BM263:BN263)),(SUM(BO263:BS263)&gt;0)), MAX(BO263:BS263),AND((SUM(BO263:BS263)=0),(SUM(BM263:BN263)&gt;0)),MAX(BM263:BN263)))</f>
        <v>3</v>
      </c>
      <c r="BU263" s="56" t="str" cm="1">
        <f t="array" ref="BU263">IF(OR(AR263="N/A", BT263="N/A"), "", INDEX([3]Methodology!$D$3:$H$7,'Master All_TRR_TS'!AR262,'Master All_TRR_TS'!BT262))</f>
        <v>B</v>
      </c>
      <c r="BV263" s="56" t="s">
        <v>271</v>
      </c>
      <c r="BW263" s="56" t="str">
        <f t="shared" si="58"/>
        <v>No</v>
      </c>
      <c r="BX263" s="56"/>
      <c r="BY263" s="56"/>
      <c r="BZ263" s="56" t="e">
        <f>IF(COUNT(AR263,BT263)=2,(IF(AND(AR263&gt;=3,#REF!&gt;=3),"Y","")),"")</f>
        <v>#REF!</v>
      </c>
      <c r="CA263" s="56"/>
      <c r="CB263" s="56" t="str">
        <f>IF(Risk_Assessment6[[#This Row],[Stockpiles]]="Spoil / Waste", "Y", "")</f>
        <v/>
      </c>
      <c r="CC263" s="56" t="str">
        <f>IF(Risk_Assessment6[[#This Row],[Off-site Drainage Discharge (Y/N)]]="Yes", "Y", "")</f>
        <v/>
      </c>
      <c r="CD263" s="56"/>
      <c r="CE263" s="56"/>
      <c r="CF263" s="56"/>
      <c r="CG263" s="56"/>
      <c r="CH263" s="56"/>
      <c r="CI263" s="56"/>
      <c r="CJ263" s="56"/>
      <c r="CK263" s="56"/>
      <c r="CL263" s="56"/>
      <c r="CM263" s="56"/>
      <c r="CN263" s="58">
        <v>1</v>
      </c>
      <c r="CO263" s="58">
        <v>1</v>
      </c>
      <c r="CP263" s="58">
        <v>1</v>
      </c>
      <c r="CQ263" s="58">
        <v>1</v>
      </c>
      <c r="CR263" s="57">
        <f t="shared" si="59"/>
        <v>1</v>
      </c>
      <c r="CS263" s="56">
        <f t="shared" si="57"/>
        <v>1</v>
      </c>
      <c r="CT263" s="56" t="e">
        <v>#N/A</v>
      </c>
      <c r="CU263" s="56" t="e">
        <v>#N/A</v>
      </c>
      <c r="CV263" s="79" t="e">
        <f t="shared" si="54"/>
        <v>#N/A</v>
      </c>
      <c r="CW263" s="56" t="e">
        <f t="shared" si="55"/>
        <v>#N/A</v>
      </c>
      <c r="CX263" s="78" t="e">
        <v>#N/A</v>
      </c>
      <c r="CY263" s="56" t="e">
        <v>#N/A</v>
      </c>
      <c r="CZ263" s="78" t="e">
        <v>#N/A</v>
      </c>
      <c r="DA263" s="78" t="e">
        <v>#N/A</v>
      </c>
      <c r="DB263" s="78" t="e">
        <v>#N/A</v>
      </c>
      <c r="DC263" s="56" t="e">
        <v>#N/A</v>
      </c>
      <c r="DD263" s="78" t="s">
        <v>291</v>
      </c>
      <c r="DE263" s="78" t="s">
        <v>270</v>
      </c>
      <c r="DF263" s="78" t="s">
        <v>270</v>
      </c>
      <c r="DG263" s="78" t="s">
        <v>276</v>
      </c>
      <c r="DH263" s="78" t="s">
        <v>276</v>
      </c>
      <c r="DI263" s="78" t="s">
        <v>276</v>
      </c>
      <c r="DJ263" s="78" t="s">
        <v>276</v>
      </c>
      <c r="DK263" s="78" t="s">
        <v>276</v>
      </c>
      <c r="DL263" s="78" t="s">
        <v>276</v>
      </c>
      <c r="DM263" s="78" t="s">
        <v>268</v>
      </c>
      <c r="DN263" s="78" t="s">
        <v>276</v>
      </c>
      <c r="DO263" s="78" t="s">
        <v>270</v>
      </c>
      <c r="DP263" s="78" t="e">
        <v>#N/A</v>
      </c>
      <c r="DQ263" s="78" t="e">
        <v>#N/A</v>
      </c>
      <c r="DR263" s="56"/>
      <c r="DS263" s="56"/>
      <c r="DT263" s="56"/>
      <c r="DU263" s="44" t="s">
        <v>989</v>
      </c>
      <c r="DV263" s="44" t="s">
        <v>277</v>
      </c>
      <c r="DW263" s="44" t="s">
        <v>278</v>
      </c>
      <c r="DX263" s="77" t="s">
        <v>278</v>
      </c>
      <c r="DY263" s="76" t="s">
        <v>268</v>
      </c>
      <c r="DZ263" s="75" t="s">
        <v>566</v>
      </c>
      <c r="EA263" s="74" t="s">
        <v>567</v>
      </c>
      <c r="EB263" s="73" t="s">
        <v>2075</v>
      </c>
      <c r="EC263" s="109" t="s">
        <v>2149</v>
      </c>
      <c r="ED263" s="321" t="s">
        <v>2150</v>
      </c>
      <c r="EE263" s="71"/>
      <c r="EF263" s="70"/>
      <c r="EG263" s="70"/>
      <c r="EH263" s="70"/>
      <c r="EI263" s="70"/>
      <c r="EJ263" s="70"/>
      <c r="EK263" s="70"/>
      <c r="EL263" s="70"/>
      <c r="EM263" s="70"/>
      <c r="EN263" s="69"/>
      <c r="EO263" s="69"/>
      <c r="EP263" s="69"/>
      <c r="EQ263" s="69"/>
      <c r="ER263" s="69"/>
      <c r="ES263" s="69"/>
      <c r="ET263" s="69"/>
      <c r="EU263" s="69"/>
      <c r="EV263" s="307" t="s">
        <v>1</v>
      </c>
      <c r="EW263" s="68"/>
    </row>
    <row r="264" spans="1:153" s="44" customFormat="1" x14ac:dyDescent="0.35">
      <c r="A264" s="44" t="s">
        <v>374</v>
      </c>
      <c r="B264" s="42" t="s">
        <v>2151</v>
      </c>
      <c r="C264" s="44" t="s">
        <v>2152</v>
      </c>
      <c r="D264" s="44" t="s">
        <v>377</v>
      </c>
      <c r="E264" s="44" t="s">
        <v>2153</v>
      </c>
      <c r="F264" s="44" t="s">
        <v>2154</v>
      </c>
      <c r="G264" s="44">
        <v>-38.59375</v>
      </c>
      <c r="H264" s="44">
        <v>145.60983300000001</v>
      </c>
      <c r="I264" s="44" t="s">
        <v>278</v>
      </c>
      <c r="J264" s="44" t="s">
        <v>278</v>
      </c>
      <c r="K264" s="44" t="s">
        <v>297</v>
      </c>
      <c r="L264" s="44" t="s">
        <v>265</v>
      </c>
      <c r="M264" s="44" t="s">
        <v>545</v>
      </c>
      <c r="N264" s="78" t="s">
        <v>285</v>
      </c>
      <c r="O264" s="78">
        <v>44237</v>
      </c>
      <c r="P264" s="78" t="s">
        <v>371</v>
      </c>
      <c r="Q264" s="78" t="s">
        <v>270</v>
      </c>
      <c r="R264" s="78"/>
      <c r="S264" s="96"/>
      <c r="T264" s="96"/>
      <c r="U264" s="78"/>
      <c r="V264" s="96"/>
      <c r="W264" s="96"/>
      <c r="X264" s="96"/>
      <c r="Y264" s="78"/>
      <c r="Z264" s="56">
        <f t="shared" si="50"/>
        <v>2</v>
      </c>
      <c r="AA264" s="94">
        <v>45</v>
      </c>
      <c r="AB264" s="94"/>
      <c r="AC264" s="56"/>
      <c r="AD264" s="56"/>
      <c r="AE264" s="56"/>
      <c r="AF264" s="56"/>
      <c r="AG264" s="56">
        <v>3</v>
      </c>
      <c r="AH264" s="56" t="s">
        <v>372</v>
      </c>
      <c r="AI264">
        <v>1</v>
      </c>
      <c r="AJ264">
        <v>5</v>
      </c>
      <c r="AK264">
        <v>1</v>
      </c>
      <c r="AL264">
        <v>5</v>
      </c>
      <c r="AM264">
        <f t="shared" si="56"/>
        <v>5</v>
      </c>
      <c r="AN264" s="57" cm="1">
        <f t="array" ref="AN264">IF(OR(AJ264="0",AM264="0"),"",INDEX('[3]Oil Matrix'!$D$6:$H$10,'Master All_TRR_TS'!AM264,'Master All_TRR_TS'!AJ264))</f>
        <v>5</v>
      </c>
      <c r="AO264">
        <f t="shared" si="51"/>
        <v>1</v>
      </c>
      <c r="AP264"/>
      <c r="AQ264" s="56" t="s">
        <v>1716</v>
      </c>
      <c r="AR264" s="56">
        <f>MAX(Risk_Assessment6[[#This Row],[2) Oil Leak Condition]:[3b) Oil/water separator and shut off valve]])</f>
        <v>5</v>
      </c>
      <c r="AS264" s="44" t="s">
        <v>304</v>
      </c>
      <c r="AT264" s="44" t="s">
        <v>305</v>
      </c>
      <c r="AU264" s="44" t="s">
        <v>270</v>
      </c>
      <c r="AV264" s="44" t="s">
        <v>269</v>
      </c>
      <c r="AW264" s="44" t="s">
        <v>269</v>
      </c>
      <c r="AX264" s="82" t="s">
        <v>269</v>
      </c>
      <c r="AY264" s="44" t="s">
        <v>269</v>
      </c>
      <c r="AZ264" s="81" t="s">
        <v>269</v>
      </c>
      <c r="BA264" s="44" t="s">
        <v>269</v>
      </c>
      <c r="BE264" s="81"/>
      <c r="BF264" s="81" t="s">
        <v>276</v>
      </c>
      <c r="BM264" s="56" cm="1">
        <f t="array" ref="BM264">MAX(IF(ISBLANK(AS264:BL264),"",VLOOKUP(AS264:BL264,'[3]Impact Factor'!B:D,2,FALSE)))</f>
        <v>3</v>
      </c>
      <c r="BN264" s="56" cm="1">
        <f t="array" ref="BN264">MAX(IF(ISBLANK(AS264:BL264),"",VLOOKUP(AS264:BL264,'[3]Impact Factor'!B:D,3,FALSE)))</f>
        <v>2</v>
      </c>
      <c r="BO264" s="56">
        <v>5</v>
      </c>
      <c r="BP264" s="56"/>
      <c r="BQ264" s="56"/>
      <c r="BR264" s="56"/>
      <c r="BS264" s="80">
        <v>2</v>
      </c>
      <c r="BT264" s="56" cm="1">
        <f t="array" ref="BT264">IF(SUM(BM264:BS264)=0,"N/A",_xlfn.IFS(AND((SUM(BM264:BN264)&gt;0),(SUM(BO264:BS264)&gt;0)),ROUND((($BM$3*MAX(BM264:BN264))+($BO$3*MAX(BO264:BS264))),0),AND(OR(BM264:BN264=0,ISERROR(BM264:BN264)),(SUM(BO264:BS264)&gt;0)), MAX(BO264:BS264),AND((SUM(BO264:BS264)=0),(SUM(BM264:BN264)&gt;0)),MAX(BM264:BN264)))</f>
        <v>3</v>
      </c>
      <c r="BU264" s="56" t="str" cm="1">
        <f t="array" ref="BU264">IF(OR(AR264="N/A", BT264="N/A"), "", INDEX([3]Methodology!$D$3:$H$7,'Master All_TRR_TS'!AR154,'Master All_TRR_TS'!BT154))</f>
        <v>C</v>
      </c>
      <c r="BV264" s="56" t="s">
        <v>271</v>
      </c>
      <c r="BW264" s="56" t="str">
        <f t="shared" si="58"/>
        <v>Yes</v>
      </c>
      <c r="BX264" s="56"/>
      <c r="BY264" s="56"/>
      <c r="BZ264" s="56" t="e">
        <f>IF(COUNT(AR264,BT264)=2,(IF(AND(AR264&gt;=3,#REF!&gt;=3),"Y","")),"")</f>
        <v>#REF!</v>
      </c>
      <c r="CA264" s="56"/>
      <c r="CB264" s="56" t="str">
        <f>IF(Risk_Assessment6[[#This Row],[Stockpiles]]="Spoil / Waste", "Y", "")</f>
        <v/>
      </c>
      <c r="CC264" s="56" t="str">
        <f>IF(Risk_Assessment6[[#This Row],[Off-site Drainage Discharge (Y/N)]]="Yes", "Y", "")</f>
        <v/>
      </c>
      <c r="CD264" s="56"/>
      <c r="CE264" s="56" t="s">
        <v>270</v>
      </c>
      <c r="CF264" s="56" t="s">
        <v>433</v>
      </c>
      <c r="CG264" s="56"/>
      <c r="CH264" s="56"/>
      <c r="CI264" s="56"/>
      <c r="CJ264" s="56"/>
      <c r="CK264" s="56"/>
      <c r="CL264" s="56"/>
      <c r="CM264" s="56"/>
      <c r="CN264" s="105">
        <v>0</v>
      </c>
      <c r="CO264" s="58">
        <v>1</v>
      </c>
      <c r="CP264" s="105">
        <v>3</v>
      </c>
      <c r="CQ264" s="104">
        <v>4</v>
      </c>
      <c r="CR264" s="57">
        <f t="shared" si="59"/>
        <v>1</v>
      </c>
      <c r="CS264" s="56">
        <f t="shared" si="57"/>
        <v>1</v>
      </c>
      <c r="CT264" s="56">
        <v>0</v>
      </c>
      <c r="CU264" s="56">
        <v>0</v>
      </c>
      <c r="CV264" s="79">
        <f t="shared" si="54"/>
        <v>0</v>
      </c>
      <c r="CW264" s="56">
        <f t="shared" si="55"/>
        <v>0</v>
      </c>
      <c r="CX264" s="78"/>
      <c r="CY264" s="56">
        <v>0</v>
      </c>
      <c r="CZ264" s="78"/>
      <c r="DA264" s="78" t="s">
        <v>268</v>
      </c>
      <c r="DB264" s="78" t="s">
        <v>274</v>
      </c>
      <c r="DC264" s="56">
        <v>0</v>
      </c>
      <c r="DD264" s="78" t="s">
        <v>291</v>
      </c>
      <c r="DE264" s="78" t="s">
        <v>270</v>
      </c>
      <c r="DF264" s="78" t="s">
        <v>270</v>
      </c>
      <c r="DG264" s="78" t="s">
        <v>276</v>
      </c>
      <c r="DH264" s="78" t="s">
        <v>276</v>
      </c>
      <c r="DI264" s="78" t="s">
        <v>276</v>
      </c>
      <c r="DJ264" s="78" t="s">
        <v>276</v>
      </c>
      <c r="DK264" s="78" t="s">
        <v>276</v>
      </c>
      <c r="DL264" s="78" t="s">
        <v>276</v>
      </c>
      <c r="DM264" s="78" t="s">
        <v>276</v>
      </c>
      <c r="DN264" s="78" t="s">
        <v>276</v>
      </c>
      <c r="DO264" s="78" t="s">
        <v>270</v>
      </c>
      <c r="DP264" s="78" t="s">
        <v>276</v>
      </c>
      <c r="DQ264" s="78">
        <v>0</v>
      </c>
      <c r="DR264" s="56"/>
      <c r="DS264" s="56"/>
      <c r="DT264" s="56"/>
      <c r="DU264" s="44" t="s">
        <v>989</v>
      </c>
      <c r="DV264" s="44" t="s">
        <v>377</v>
      </c>
      <c r="DW264" s="44" t="s">
        <v>278</v>
      </c>
      <c r="DX264" s="77" t="s">
        <v>278</v>
      </c>
      <c r="DZ264" s="86"/>
      <c r="EA264" s="74"/>
      <c r="EB264" s="85"/>
      <c r="EC264" s="72"/>
      <c r="ED264" s="317"/>
      <c r="EE264" s="71"/>
      <c r="EF264" s="70"/>
      <c r="EG264" s="70"/>
      <c r="EH264" s="70"/>
      <c r="EI264" s="70"/>
      <c r="EJ264" s="70"/>
      <c r="EK264" s="70"/>
      <c r="EL264" s="70"/>
      <c r="EM264" s="70"/>
      <c r="EN264" s="69"/>
      <c r="EO264" s="69"/>
      <c r="EP264" s="69"/>
      <c r="EQ264" s="69"/>
      <c r="ER264" s="69"/>
      <c r="ES264" s="69"/>
      <c r="ET264" s="69"/>
      <c r="EU264" s="69"/>
      <c r="EV264" s="307" t="s">
        <v>1</v>
      </c>
      <c r="EW264" s="68"/>
    </row>
    <row r="265" spans="1:153" s="44" customFormat="1" x14ac:dyDescent="0.35">
      <c r="A265" s="44" t="s">
        <v>275</v>
      </c>
      <c r="B265" s="44" t="s">
        <v>2155</v>
      </c>
      <c r="C265" s="42" t="s">
        <v>2156</v>
      </c>
      <c r="D265" s="42"/>
      <c r="E265" s="44" t="s">
        <v>2157</v>
      </c>
      <c r="F265" s="44" t="s">
        <v>269</v>
      </c>
      <c r="G265" s="44">
        <v>-37.31832</v>
      </c>
      <c r="H265" s="44">
        <v>144.52517</v>
      </c>
      <c r="I265" s="44" t="s">
        <v>278</v>
      </c>
      <c r="J265" s="44" t="s">
        <v>278</v>
      </c>
      <c r="K265" s="44" t="s">
        <v>278</v>
      </c>
      <c r="L265" s="44" t="s">
        <v>278</v>
      </c>
      <c r="M265" s="108" t="s">
        <v>284</v>
      </c>
      <c r="N265" s="78" t="s">
        <v>285</v>
      </c>
      <c r="O265" s="78">
        <v>44293</v>
      </c>
      <c r="P265" s="78" t="s">
        <v>286</v>
      </c>
      <c r="Q265" s="78" t="s">
        <v>270</v>
      </c>
      <c r="R265" s="78"/>
      <c r="S265" s="96"/>
      <c r="T265" s="96"/>
      <c r="U265" s="78"/>
      <c r="V265" s="96"/>
      <c r="W265" s="96"/>
      <c r="X265" s="96"/>
      <c r="Y265" s="78"/>
      <c r="Z265" s="56">
        <f t="shared" si="50"/>
        <v>2</v>
      </c>
      <c r="AA265" s="94"/>
      <c r="AB265" s="94"/>
      <c r="AC265" s="56"/>
      <c r="AD265" s="56"/>
      <c r="AE265" s="56"/>
      <c r="AF265" s="56"/>
      <c r="AG265" s="56">
        <v>2</v>
      </c>
      <c r="AH265" s="56"/>
      <c r="AI265">
        <v>3</v>
      </c>
      <c r="AJ265">
        <v>1</v>
      </c>
      <c r="AK265">
        <v>4</v>
      </c>
      <c r="AL265">
        <v>5</v>
      </c>
      <c r="AM265">
        <f t="shared" si="56"/>
        <v>5</v>
      </c>
      <c r="AN265" s="57" cm="1">
        <f t="array" ref="AN265">IF(OR(AJ265="0",AM265="0"),"",INDEX('[3]Oil Matrix'!$D$6:$H$10,'Master All_TRR_TS'!AM265,'Master All_TRR_TS'!AJ265))</f>
        <v>3</v>
      </c>
      <c r="AO265">
        <f t="shared" si="51"/>
        <v>4</v>
      </c>
      <c r="AP265"/>
      <c r="AQ265" s="56" t="s">
        <v>287</v>
      </c>
      <c r="AR265" s="56">
        <f>MAX(Risk_Assessment6[[#This Row],[2) Oil Leak Condition]:[3b) Oil/water separator and shut off valve]])</f>
        <v>5</v>
      </c>
      <c r="AS265" s="82" t="s">
        <v>269</v>
      </c>
      <c r="AT265" s="82" t="s">
        <v>269</v>
      </c>
      <c r="AU265" s="82" t="s">
        <v>270</v>
      </c>
      <c r="AV265" s="82" t="s">
        <v>269</v>
      </c>
      <c r="AW265" s="82" t="s">
        <v>269</v>
      </c>
      <c r="AX265" s="82" t="s">
        <v>269</v>
      </c>
      <c r="AY265" s="82" t="s">
        <v>269</v>
      </c>
      <c r="AZ265" s="81" t="s">
        <v>269</v>
      </c>
      <c r="BA265" s="82" t="s">
        <v>269</v>
      </c>
      <c r="BB265" s="82"/>
      <c r="BE265" s="81"/>
      <c r="BF265" s="81" t="s">
        <v>276</v>
      </c>
      <c r="BM265" s="56" cm="1">
        <f t="array" ref="BM265">MAX(IF(ISBLANK(AS265:BL265),"",VLOOKUP(AS265:BL265,'[3]Impact Factor'!B:D,2,FALSE)))</f>
        <v>2</v>
      </c>
      <c r="BN265" s="56" cm="1">
        <f t="array" ref="BN265">MAX(IF(ISBLANK(AS265:BL265),"",VLOOKUP(AS265:BL265,'[3]Impact Factor'!B:D,3,FALSE)))</f>
        <v>2</v>
      </c>
      <c r="BO265" s="56">
        <v>4</v>
      </c>
      <c r="BP265" s="56"/>
      <c r="BQ265" s="56"/>
      <c r="BR265" s="56"/>
      <c r="BS265" s="80"/>
      <c r="BT265" s="56" cm="1">
        <f t="array" ref="BT265">IF(SUM(BM265:BS265)=0,"N/A",_xlfn.IFS(AND((SUM(BM265:BN265)&gt;0),(SUM(BO265:BS265)&gt;0)),ROUND((($BM$3*MAX(BM265:BN265))+($BO$3*MAX(BO265:BS265))),0),AND(OR(BM265:BN265=0,ISERROR(BM265:BN265)),(SUM(BO265:BS265)&gt;0)), MAX(BO265:BS265),AND((SUM(BO265:BS265)=0),(SUM(BM265:BN265)&gt;0)),MAX(BM265:BN265)))</f>
        <v>2</v>
      </c>
      <c r="BU265" s="56" t="str" cm="1">
        <f t="array" ref="BU265">IF(OR(AR265="N/A", BT265="N/A"), "", INDEX([3]Methodology!$D$3:$H$7,'Master All_TRR_TS'!AR226,'Master All_TRR_TS'!BT226))</f>
        <v>C</v>
      </c>
      <c r="BV265" s="56" t="s">
        <v>271</v>
      </c>
      <c r="BW265" s="56" t="str">
        <f t="shared" si="58"/>
        <v>No</v>
      </c>
      <c r="BX265" s="56"/>
      <c r="BY265" s="56"/>
      <c r="BZ265" s="56" t="e">
        <f>IF(COUNT(AR265,BT265)=2,(IF(AND(AR265&gt;=3,#REF!&gt;=3),"Y","")),"")</f>
        <v>#REF!</v>
      </c>
      <c r="CA265" s="56"/>
      <c r="CB265" s="56" t="str">
        <f>IF(Risk_Assessment6[[#This Row],[Stockpiles]]="Spoil / Waste", "Y", "")</f>
        <v/>
      </c>
      <c r="CC265" s="56" t="str">
        <f>IF(Risk_Assessment6[[#This Row],[Off-site Drainage Discharge (Y/N)]]="Yes", "Y", "")</f>
        <v/>
      </c>
      <c r="CD265" s="56"/>
      <c r="CE265" s="56"/>
      <c r="CF265" s="56"/>
      <c r="CG265" s="56"/>
      <c r="CH265" s="56"/>
      <c r="CI265" s="56"/>
      <c r="CJ265" s="56"/>
      <c r="CK265" s="56"/>
      <c r="CL265" s="56"/>
      <c r="CM265" s="56"/>
      <c r="CN265" s="105">
        <v>2</v>
      </c>
      <c r="CO265" s="105">
        <v>4</v>
      </c>
      <c r="CP265" s="105">
        <v>4</v>
      </c>
      <c r="CQ265" s="104">
        <v>3</v>
      </c>
      <c r="CR265" s="57">
        <f t="shared" si="59"/>
        <v>4</v>
      </c>
      <c r="CS265" s="56">
        <f t="shared" si="57"/>
        <v>4</v>
      </c>
      <c r="CT265" s="56" t="e">
        <v>#N/A</v>
      </c>
      <c r="CU265" s="56" t="e">
        <v>#N/A</v>
      </c>
      <c r="CV265" s="79" t="e">
        <f t="shared" si="54"/>
        <v>#N/A</v>
      </c>
      <c r="CW265" s="56" t="e">
        <f t="shared" si="55"/>
        <v>#N/A</v>
      </c>
      <c r="CX265" s="78" t="e">
        <v>#N/A</v>
      </c>
      <c r="CY265" s="56" t="e">
        <v>#N/A</v>
      </c>
      <c r="CZ265" s="78" t="e">
        <v>#N/A</v>
      </c>
      <c r="DA265" s="78" t="e">
        <v>#N/A</v>
      </c>
      <c r="DB265" s="78" t="e">
        <v>#N/A</v>
      </c>
      <c r="DC265" s="56" t="e">
        <v>#N/A</v>
      </c>
      <c r="DD265" s="78" t="s">
        <v>291</v>
      </c>
      <c r="DE265" s="78" t="s">
        <v>270</v>
      </c>
      <c r="DF265" s="78" t="s">
        <v>270</v>
      </c>
      <c r="DG265" s="78" t="s">
        <v>276</v>
      </c>
      <c r="DH265" s="78" t="s">
        <v>276</v>
      </c>
      <c r="DI265" s="78" t="s">
        <v>276</v>
      </c>
      <c r="DJ265" s="78" t="s">
        <v>276</v>
      </c>
      <c r="DK265" s="78" t="s">
        <v>276</v>
      </c>
      <c r="DL265" s="78" t="s">
        <v>276</v>
      </c>
      <c r="DM265" s="78" t="s">
        <v>268</v>
      </c>
      <c r="DN265" s="78" t="s">
        <v>276</v>
      </c>
      <c r="DO265" s="78" t="s">
        <v>270</v>
      </c>
      <c r="DP265" s="78" t="s">
        <v>276</v>
      </c>
      <c r="DQ265" s="78" t="e">
        <v>#N/A</v>
      </c>
      <c r="DR265" s="56"/>
      <c r="DS265" s="56"/>
      <c r="DT265" s="56"/>
      <c r="DU265" s="44" t="s">
        <v>989</v>
      </c>
      <c r="DV265" s="44" t="s">
        <v>377</v>
      </c>
      <c r="DW265" s="44" t="s">
        <v>278</v>
      </c>
      <c r="DX265" s="77" t="s">
        <v>278</v>
      </c>
      <c r="DZ265" s="86"/>
      <c r="EA265" s="74"/>
      <c r="EB265" s="85"/>
      <c r="EC265" s="72"/>
      <c r="ED265" s="317"/>
      <c r="EE265" s="71"/>
      <c r="EF265" s="70"/>
      <c r="EG265" s="70"/>
      <c r="EH265" s="70"/>
      <c r="EI265" s="70"/>
      <c r="EJ265" s="70"/>
      <c r="EK265" s="70"/>
      <c r="EL265" s="70"/>
      <c r="EM265" s="70"/>
      <c r="EN265" s="69"/>
      <c r="EO265" s="69"/>
      <c r="EP265" s="69"/>
      <c r="EQ265" s="69"/>
      <c r="ER265" s="69"/>
      <c r="ES265" s="69"/>
      <c r="ET265" s="69"/>
      <c r="EU265" s="69"/>
      <c r="EV265" s="307" t="s">
        <v>1</v>
      </c>
      <c r="EW265" s="68"/>
    </row>
    <row r="266" spans="1:153" s="44" customFormat="1" x14ac:dyDescent="0.35">
      <c r="A266" s="44" t="s">
        <v>374</v>
      </c>
      <c r="B266" s="42" t="s">
        <v>2158</v>
      </c>
      <c r="C266" s="44" t="s">
        <v>2159</v>
      </c>
      <c r="D266" s="44" t="s">
        <v>294</v>
      </c>
      <c r="E266" s="44" t="s">
        <v>2160</v>
      </c>
      <c r="F266" s="44" t="s">
        <v>2161</v>
      </c>
      <c r="G266" s="106">
        <v>-37.861505999999999</v>
      </c>
      <c r="H266" s="44">
        <v>144.59912499999999</v>
      </c>
      <c r="I266" s="44" t="s">
        <v>278</v>
      </c>
      <c r="J266" s="44" t="s">
        <v>278</v>
      </c>
      <c r="K266" s="44" t="s">
        <v>297</v>
      </c>
      <c r="L266" s="44" t="s">
        <v>265</v>
      </c>
      <c r="M266" s="44" t="s">
        <v>284</v>
      </c>
      <c r="N266" s="78" t="s">
        <v>285</v>
      </c>
      <c r="O266" s="78">
        <v>43976</v>
      </c>
      <c r="P266" s="78" t="s">
        <v>298</v>
      </c>
      <c r="Q266" s="78" t="s">
        <v>270</v>
      </c>
      <c r="R266" s="78"/>
      <c r="S266" s="96"/>
      <c r="T266" s="96" t="s">
        <v>382</v>
      </c>
      <c r="U266" s="78"/>
      <c r="V266" s="96"/>
      <c r="W266" s="96"/>
      <c r="X266" s="96"/>
      <c r="Y266" s="78"/>
      <c r="Z266" s="56">
        <f t="shared" si="50"/>
        <v>5</v>
      </c>
      <c r="AA266" s="94">
        <v>39</v>
      </c>
      <c r="AB266" s="94"/>
      <c r="AC266" s="56"/>
      <c r="AD266" s="56"/>
      <c r="AE266" s="56"/>
      <c r="AF266" s="56"/>
      <c r="AG266" s="56">
        <v>4</v>
      </c>
      <c r="AH266" s="56" t="s">
        <v>2162</v>
      </c>
      <c r="AI266">
        <v>2</v>
      </c>
      <c r="AJ266">
        <v>2</v>
      </c>
      <c r="AK266">
        <v>4</v>
      </c>
      <c r="AL266">
        <v>2</v>
      </c>
      <c r="AM266">
        <f t="shared" si="56"/>
        <v>4</v>
      </c>
      <c r="AN266" s="57" cm="1">
        <f t="array" ref="AN266">IF(OR(AJ266="0",AM266="0"),"",INDEX('[3]Oil Matrix'!$D$6:$H$10,'Master All_TRR_TS'!AM266,'Master All_TRR_TS'!AJ266))</f>
        <v>3</v>
      </c>
      <c r="AO266">
        <f t="shared" si="51"/>
        <v>1</v>
      </c>
      <c r="AP266"/>
      <c r="AQ266" s="56" t="s">
        <v>2163</v>
      </c>
      <c r="AR266" s="56">
        <f>MAX(Risk_Assessment6[[#This Row],[2) Oil Leak Condition]:[3b) Oil/water separator and shut off valve]])</f>
        <v>4</v>
      </c>
      <c r="AS266" s="44" t="s">
        <v>304</v>
      </c>
      <c r="AT266" s="82" t="s">
        <v>305</v>
      </c>
      <c r="AU266" s="44" t="s">
        <v>270</v>
      </c>
      <c r="AV266" s="44" t="s">
        <v>269</v>
      </c>
      <c r="AW266" s="44" t="s">
        <v>306</v>
      </c>
      <c r="AX266" s="82" t="s">
        <v>269</v>
      </c>
      <c r="AY266" s="44" t="s">
        <v>269</v>
      </c>
      <c r="AZ266" s="81" t="s">
        <v>269</v>
      </c>
      <c r="BA266" s="44" t="s">
        <v>269</v>
      </c>
      <c r="BE266" s="81"/>
      <c r="BF266" s="81" t="s">
        <v>276</v>
      </c>
      <c r="BM266" s="56" cm="1">
        <f t="array" ref="BM266">MAX(IF(ISBLANK(AS266:BL266),"",VLOOKUP(AS266:BL266,'[3]Impact Factor'!B:D,2,FALSE)))</f>
        <v>4</v>
      </c>
      <c r="BN266" s="56" cm="1">
        <f t="array" ref="BN266">MAX(IF(ISBLANK(AS266:BL266),"",VLOOKUP(AS266:BL266,'[3]Impact Factor'!B:D,3,FALSE)))</f>
        <v>4</v>
      </c>
      <c r="BO266" s="56">
        <v>5</v>
      </c>
      <c r="BP266" s="56" t="s">
        <v>276</v>
      </c>
      <c r="BQ266" s="56">
        <v>5</v>
      </c>
      <c r="BR266" s="56" t="s">
        <v>276</v>
      </c>
      <c r="BS266" s="88">
        <v>3</v>
      </c>
      <c r="BT266" s="56" cm="1">
        <f t="array" ref="BT266">IF(SUM(BM266:BS266)=0,"N/A",_xlfn.IFS(AND((SUM(BM266:BN266)&gt;0),(SUM(BO266:BS266)&gt;0)),ROUND((($BM$3*MAX(BM266:BN266))+($BO$3*MAX(BO266:BS266))),0),AND(OR(BM266:BN266=0,ISERROR(BM266:BN266)),(SUM(BO266:BS266)&gt;0)), MAX(BO266:BS266),AND((SUM(BO266:BS266)=0),(SUM(BM266:BN266)&gt;0)),MAX(BM266:BN266)))</f>
        <v>4</v>
      </c>
      <c r="BU266" s="56" t="str" cm="1">
        <f t="array" ref="BU266">IF(OR(AR266="N/A", BT266="N/A"), "", INDEX([3]Methodology!$D$3:$H$7,'Master All_TRR_TS'!AR243,'Master All_TRR_TS'!BT243))</f>
        <v>C</v>
      </c>
      <c r="BV266" s="56" t="s">
        <v>404</v>
      </c>
      <c r="BW266" s="56" t="str">
        <f t="shared" si="58"/>
        <v>Yes</v>
      </c>
      <c r="BX266" s="56" t="s">
        <v>310</v>
      </c>
      <c r="BY266" s="56"/>
      <c r="BZ266" s="56" t="e">
        <f>IF(COUNT(AR266,BT266)=2,(IF(AND(AR266&gt;=3,#REF!&gt;=3),"Y","")),"")</f>
        <v>#REF!</v>
      </c>
      <c r="CA266" s="56"/>
      <c r="CB266" s="107" t="str">
        <f>IF(Risk_Assessment6[[#This Row],[Stockpiles]]="Spoil / Waste", "Y", "")</f>
        <v/>
      </c>
      <c r="CC266" s="56" t="str">
        <f>IF(Risk_Assessment6[[#This Row],[Off-site Drainage Discharge (Y/N)]]="Yes", "Y", "")</f>
        <v/>
      </c>
      <c r="CD266" s="89" t="s">
        <v>390</v>
      </c>
      <c r="CE266" s="56"/>
      <c r="CF266" s="56"/>
      <c r="CG266" s="56"/>
      <c r="CH266" s="56"/>
      <c r="CI266" s="56"/>
      <c r="CJ266" s="56" t="s">
        <v>382</v>
      </c>
      <c r="CK266" s="56"/>
      <c r="CL266" s="56"/>
      <c r="CM266" s="56"/>
      <c r="CN266" s="58">
        <v>1</v>
      </c>
      <c r="CO266" s="58">
        <v>1</v>
      </c>
      <c r="CP266" s="80">
        <v>1</v>
      </c>
      <c r="CQ266" s="80">
        <v>1</v>
      </c>
      <c r="CR266" s="57">
        <f t="shared" si="59"/>
        <v>1</v>
      </c>
      <c r="CS266" s="56">
        <f t="shared" si="57"/>
        <v>1</v>
      </c>
      <c r="CT266" s="56" t="e">
        <v>#N/A</v>
      </c>
      <c r="CU266" s="56" t="e">
        <v>#N/A</v>
      </c>
      <c r="CV266" s="79" t="e">
        <f t="shared" si="54"/>
        <v>#N/A</v>
      </c>
      <c r="CW266" s="56" t="e">
        <f t="shared" si="55"/>
        <v>#N/A</v>
      </c>
      <c r="CX266" s="78" t="e">
        <v>#N/A</v>
      </c>
      <c r="CY266" s="56" t="e">
        <v>#N/A</v>
      </c>
      <c r="CZ266" s="78" t="e">
        <v>#N/A</v>
      </c>
      <c r="DA266" s="78" t="e">
        <v>#N/A</v>
      </c>
      <c r="DB266" s="78" t="e">
        <v>#N/A</v>
      </c>
      <c r="DC266" s="56" t="e">
        <v>#N/A</v>
      </c>
      <c r="DD266" s="78" t="s">
        <v>291</v>
      </c>
      <c r="DE266" s="78" t="s">
        <v>270</v>
      </c>
      <c r="DF266" s="78" t="s">
        <v>270</v>
      </c>
      <c r="DG266" s="78" t="s">
        <v>276</v>
      </c>
      <c r="DH266" s="78" t="s">
        <v>270</v>
      </c>
      <c r="DI266" s="78" t="s">
        <v>276</v>
      </c>
      <c r="DJ266" s="78" t="s">
        <v>276</v>
      </c>
      <c r="DK266" s="78" t="s">
        <v>276</v>
      </c>
      <c r="DL266" s="78" t="s">
        <v>276</v>
      </c>
      <c r="DM266" s="78" t="s">
        <v>270</v>
      </c>
      <c r="DN266" s="78" t="s">
        <v>270</v>
      </c>
      <c r="DO266" s="78" t="s">
        <v>270</v>
      </c>
      <c r="DP266" s="78" t="s">
        <v>270</v>
      </c>
      <c r="DQ266" s="78" t="e">
        <v>#N/A</v>
      </c>
      <c r="DR266" s="56"/>
      <c r="DS266" s="56"/>
      <c r="DT266" s="56"/>
      <c r="DU266" s="44" t="s">
        <v>989</v>
      </c>
      <c r="DV266" s="44" t="s">
        <v>277</v>
      </c>
      <c r="DW266" s="44" t="s">
        <v>278</v>
      </c>
      <c r="DX266" s="77" t="s">
        <v>278</v>
      </c>
      <c r="DZ266" s="86"/>
      <c r="EA266" s="74"/>
      <c r="EB266" s="85"/>
      <c r="EC266" s="72"/>
      <c r="ED266" s="317"/>
      <c r="EE266" s="71"/>
      <c r="EF266" s="70"/>
      <c r="EG266" s="70"/>
      <c r="EH266" s="70"/>
      <c r="EI266" s="70"/>
      <c r="EJ266" s="70"/>
      <c r="EK266" s="70"/>
      <c r="EL266" s="70"/>
      <c r="EM266" s="70"/>
      <c r="EN266" s="69"/>
      <c r="EO266" s="69"/>
      <c r="EP266" s="69"/>
      <c r="EQ266" s="69"/>
      <c r="ER266" s="69"/>
      <c r="ES266" s="69"/>
      <c r="ET266" s="69"/>
      <c r="EU266" s="69"/>
      <c r="EV266" s="307" t="s">
        <v>1</v>
      </c>
      <c r="EW266" s="68"/>
    </row>
    <row r="267" spans="1:153" s="44" customFormat="1" x14ac:dyDescent="0.35">
      <c r="A267" s="44" t="s">
        <v>275</v>
      </c>
      <c r="B267" s="44" t="s">
        <v>2164</v>
      </c>
      <c r="C267" s="42" t="s">
        <v>2165</v>
      </c>
      <c r="D267" s="42"/>
      <c r="E267" s="44" t="s">
        <v>2166</v>
      </c>
      <c r="F267" s="82" t="s">
        <v>2167</v>
      </c>
      <c r="G267" s="106">
        <v>-37.861505999999999</v>
      </c>
      <c r="H267" s="44">
        <v>144.59912499999999</v>
      </c>
      <c r="I267" s="44" t="s">
        <v>278</v>
      </c>
      <c r="J267" s="44" t="s">
        <v>278</v>
      </c>
      <c r="K267" s="44" t="s">
        <v>264</v>
      </c>
      <c r="L267" s="44" t="s">
        <v>265</v>
      </c>
      <c r="M267" s="44" t="s">
        <v>284</v>
      </c>
      <c r="N267" s="78" t="s">
        <v>285</v>
      </c>
      <c r="O267" s="78">
        <v>44208</v>
      </c>
      <c r="P267" s="78" t="s">
        <v>286</v>
      </c>
      <c r="Q267" s="78" t="s">
        <v>270</v>
      </c>
      <c r="R267" s="78"/>
      <c r="S267" s="96"/>
      <c r="T267" s="96"/>
      <c r="U267" s="78"/>
      <c r="V267" s="96"/>
      <c r="W267" s="96"/>
      <c r="X267" s="96"/>
      <c r="Y267" s="78"/>
      <c r="Z267" s="56">
        <f t="shared" si="50"/>
        <v>2</v>
      </c>
      <c r="AA267" s="94"/>
      <c r="AB267" s="94"/>
      <c r="AC267" s="56"/>
      <c r="AD267" s="56"/>
      <c r="AE267" s="56"/>
      <c r="AF267" s="56"/>
      <c r="AG267" s="56">
        <v>2</v>
      </c>
      <c r="AH267" s="56"/>
      <c r="AI267" t="s">
        <v>1874</v>
      </c>
      <c r="AJ267">
        <v>1</v>
      </c>
      <c r="AK267">
        <v>4</v>
      </c>
      <c r="AL267">
        <v>5</v>
      </c>
      <c r="AM267">
        <f t="shared" si="56"/>
        <v>5</v>
      </c>
      <c r="AN267" s="57" cm="1">
        <f t="array" ref="AN267">IF(OR(AJ267="0",AM267="0"),"",INDEX('[3]Oil Matrix'!$D$6:$H$10,'Master All_TRR_TS'!AM267,'Master All_TRR_TS'!AJ267))</f>
        <v>3</v>
      </c>
      <c r="AO267">
        <f t="shared" si="51"/>
        <v>1</v>
      </c>
      <c r="AP267"/>
      <c r="AQ267" s="56" t="s">
        <v>287</v>
      </c>
      <c r="AR267" s="56">
        <f>MAX(Risk_Assessment6[[#This Row],[2) Oil Leak Condition]:[3b) Oil/water separator and shut off valve]])</f>
        <v>5</v>
      </c>
      <c r="AS267" s="44" t="s">
        <v>269</v>
      </c>
      <c r="AT267" s="44" t="s">
        <v>269</v>
      </c>
      <c r="AU267" s="44" t="s">
        <v>270</v>
      </c>
      <c r="AV267" s="44" t="s">
        <v>269</v>
      </c>
      <c r="AW267" s="44" t="s">
        <v>269</v>
      </c>
      <c r="AX267" s="82" t="s">
        <v>269</v>
      </c>
      <c r="AY267" s="44" t="s">
        <v>269</v>
      </c>
      <c r="AZ267" s="81" t="s">
        <v>269</v>
      </c>
      <c r="BE267" s="81"/>
      <c r="BF267" s="81" t="s">
        <v>276</v>
      </c>
      <c r="BM267" s="56" cm="1">
        <f t="array" ref="BM267">MAX(IF(ISBLANK(AS267:BL267),"",VLOOKUP(AS267:BL267,'[3]Impact Factor'!B:D,2,FALSE)))</f>
        <v>2</v>
      </c>
      <c r="BN267" s="56" cm="1">
        <f t="array" ref="BN267">MAX(IF(ISBLANK(AS267:BL267),"",VLOOKUP(AS267:BL267,'[3]Impact Factor'!B:D,3,FALSE)))</f>
        <v>2</v>
      </c>
      <c r="BO267" s="56">
        <v>5</v>
      </c>
      <c r="BP267" s="56"/>
      <c r="BQ267" s="56"/>
      <c r="BR267" s="56"/>
      <c r="BS267" s="80">
        <v>1</v>
      </c>
      <c r="BT267" s="56" cm="1">
        <f t="array" ref="BT267">IF(SUM(BM267:BS267)=0,"N/A",_xlfn.IFS(AND((SUM(BM267:BN267)&gt;0),(SUM(BO267:BS267)&gt;0)),ROUND((($BM$3*MAX(BM267:BN267))+($BO$3*MAX(BO267:BS267))),0),AND(OR(BM267:BN267=0,ISERROR(BM267:BN267)),(SUM(BO267:BS267)&gt;0)), MAX(BO267:BS267),AND((SUM(BO267:BS267)=0),(SUM(BM267:BN267)&gt;0)),MAX(BM267:BN267)))</f>
        <v>3</v>
      </c>
      <c r="BU267" s="56" t="str" cm="1">
        <f t="array" ref="BU267">IF(OR(AR267="N/A", BT267="N/A"), "", INDEX([3]Methodology!$D$3:$H$7,'Master All_TRR_TS'!AR230,'Master All_TRR_TS'!BT230))</f>
        <v>D</v>
      </c>
      <c r="BV267" s="56" t="s">
        <v>271</v>
      </c>
      <c r="BW267" s="56" t="str">
        <f t="shared" si="58"/>
        <v>Yes</v>
      </c>
      <c r="BX267" s="56"/>
      <c r="BY267" s="56"/>
      <c r="BZ267" s="56" t="e">
        <f>IF(COUNT(AR267,BT267)=2,(IF(AND(AR267&gt;=3,#REF!&gt;=3),"Y","")),"")</f>
        <v>#REF!</v>
      </c>
      <c r="CA267" s="56"/>
      <c r="CB267" s="52" t="str">
        <f>IF(Risk_Assessment6[[#This Row],[Stockpiles]]="Spoil / Waste", "Y", "")</f>
        <v/>
      </c>
      <c r="CC267" s="56" t="str">
        <f>IF(Risk_Assessment6[[#This Row],[Off-site Drainage Discharge (Y/N)]]="Yes", "Y", "")</f>
        <v/>
      </c>
      <c r="CD267" s="56"/>
      <c r="CE267" s="56"/>
      <c r="CF267" s="56"/>
      <c r="CG267" s="56"/>
      <c r="CH267" s="56"/>
      <c r="CI267" s="56"/>
      <c r="CJ267" s="56"/>
      <c r="CK267" s="56"/>
      <c r="CL267" s="56"/>
      <c r="CM267" s="56"/>
      <c r="CN267" s="58">
        <v>1</v>
      </c>
      <c r="CO267" s="58">
        <v>1</v>
      </c>
      <c r="CP267" s="56">
        <v>4</v>
      </c>
      <c r="CQ267" s="80">
        <v>1</v>
      </c>
      <c r="CR267" s="57">
        <f t="shared" si="59"/>
        <v>1</v>
      </c>
      <c r="CS267" s="56">
        <f t="shared" si="57"/>
        <v>1</v>
      </c>
      <c r="CT267" s="56" t="e">
        <v>#N/A</v>
      </c>
      <c r="CU267" s="56" t="e">
        <v>#N/A</v>
      </c>
      <c r="CV267" s="79" t="e">
        <f t="shared" si="54"/>
        <v>#N/A</v>
      </c>
      <c r="CW267" s="56" t="e">
        <f t="shared" si="55"/>
        <v>#N/A</v>
      </c>
      <c r="CX267" s="78" t="e">
        <v>#N/A</v>
      </c>
      <c r="CY267" s="56" t="e">
        <v>#N/A</v>
      </c>
      <c r="CZ267" s="78" t="e">
        <v>#N/A</v>
      </c>
      <c r="DA267" s="78" t="e">
        <v>#N/A</v>
      </c>
      <c r="DB267" s="78" t="e">
        <v>#N/A</v>
      </c>
      <c r="DC267" s="56" t="e">
        <v>#N/A</v>
      </c>
      <c r="DD267" s="78" t="s">
        <v>291</v>
      </c>
      <c r="DE267" s="78" t="e">
        <v>#N/A</v>
      </c>
      <c r="DF267" s="78" t="e">
        <v>#N/A</v>
      </c>
      <c r="DG267" s="78" t="e">
        <v>#N/A</v>
      </c>
      <c r="DH267" s="78" t="e">
        <v>#N/A</v>
      </c>
      <c r="DI267" s="78" t="e">
        <v>#N/A</v>
      </c>
      <c r="DJ267" s="78" t="e">
        <v>#N/A</v>
      </c>
      <c r="DK267" s="78" t="e">
        <v>#N/A</v>
      </c>
      <c r="DL267" s="78" t="e">
        <v>#N/A</v>
      </c>
      <c r="DM267" s="78" t="e">
        <v>#N/A</v>
      </c>
      <c r="DN267" s="78" t="e">
        <v>#N/A</v>
      </c>
      <c r="DO267" s="78" t="e">
        <v>#N/A</v>
      </c>
      <c r="DP267" s="78" t="e">
        <v>#N/A</v>
      </c>
      <c r="DQ267" s="78" t="e">
        <v>#N/A</v>
      </c>
      <c r="DR267" s="56"/>
      <c r="DS267" s="56"/>
      <c r="DT267" s="56"/>
      <c r="DU267" s="44" t="s">
        <v>989</v>
      </c>
      <c r="DV267" s="44" t="s">
        <v>377</v>
      </c>
      <c r="DW267" s="44" t="s">
        <v>278</v>
      </c>
      <c r="DX267" s="77" t="s">
        <v>278</v>
      </c>
      <c r="DZ267" s="86"/>
      <c r="EA267" s="74"/>
      <c r="EB267" s="85"/>
      <c r="EC267" s="72"/>
      <c r="ED267" s="317"/>
      <c r="EE267" s="71"/>
      <c r="EF267" s="70"/>
      <c r="EG267" s="70"/>
      <c r="EH267" s="70"/>
      <c r="EI267" s="70"/>
      <c r="EJ267" s="70"/>
      <c r="EK267" s="70"/>
      <c r="EL267" s="70"/>
      <c r="EM267" s="70"/>
      <c r="EN267" s="69"/>
      <c r="EO267" s="69"/>
      <c r="EP267" s="69"/>
      <c r="EQ267" s="69"/>
      <c r="ER267" s="69"/>
      <c r="ES267" s="69"/>
      <c r="ET267" s="69"/>
      <c r="EU267" s="69"/>
      <c r="EV267" s="307" t="s">
        <v>1</v>
      </c>
      <c r="EW267" s="68"/>
    </row>
    <row r="268" spans="1:153" s="44" customFormat="1" ht="92.25" customHeight="1" x14ac:dyDescent="0.35">
      <c r="A268" s="44" t="s">
        <v>374</v>
      </c>
      <c r="B268" s="42" t="s">
        <v>2168</v>
      </c>
      <c r="C268" s="44" t="s">
        <v>2169</v>
      </c>
      <c r="D268" s="44" t="s">
        <v>377</v>
      </c>
      <c r="E268" s="44" t="s">
        <v>2170</v>
      </c>
      <c r="F268" s="44" t="s">
        <v>2171</v>
      </c>
      <c r="G268" s="44">
        <v>-38.173648999999997</v>
      </c>
      <c r="H268" s="44">
        <v>146.348794</v>
      </c>
      <c r="I268" s="44" t="s">
        <v>278</v>
      </c>
      <c r="J268" s="44" t="s">
        <v>278</v>
      </c>
      <c r="K268" s="44" t="s">
        <v>297</v>
      </c>
      <c r="L268" s="44" t="s">
        <v>265</v>
      </c>
      <c r="M268" s="44" t="s">
        <v>440</v>
      </c>
      <c r="N268" s="78" t="s">
        <v>285</v>
      </c>
      <c r="O268" s="78" t="s">
        <v>2172</v>
      </c>
      <c r="P268" s="78" t="s">
        <v>371</v>
      </c>
      <c r="Q268" s="78" t="s">
        <v>270</v>
      </c>
      <c r="R268" s="78" t="s">
        <v>270</v>
      </c>
      <c r="S268" s="96"/>
      <c r="T268" s="96" t="s">
        <v>382</v>
      </c>
      <c r="U268" s="78"/>
      <c r="V268" s="96"/>
      <c r="W268" s="96"/>
      <c r="X268" s="96" t="s">
        <v>2173</v>
      </c>
      <c r="Y268" s="78"/>
      <c r="Z268" s="56">
        <f t="shared" si="50"/>
        <v>5</v>
      </c>
      <c r="AA268" s="94">
        <v>6</v>
      </c>
      <c r="AB268" s="94"/>
      <c r="AC268" s="56">
        <v>4</v>
      </c>
      <c r="AD268" s="56"/>
      <c r="AE268" s="56" t="s">
        <v>2174</v>
      </c>
      <c r="AF268" s="56"/>
      <c r="AG268" s="56">
        <v>5</v>
      </c>
      <c r="AH268" s="89" t="s">
        <v>2175</v>
      </c>
      <c r="AI268">
        <v>2</v>
      </c>
      <c r="AJ268">
        <v>4</v>
      </c>
      <c r="AK268">
        <v>3</v>
      </c>
      <c r="AL268">
        <v>3</v>
      </c>
      <c r="AM268">
        <f t="shared" si="56"/>
        <v>3</v>
      </c>
      <c r="AN268" s="57" cm="1">
        <f t="array" ref="AN268">IF(OR(AJ268="0",AM268="0"),"",INDEX('[3]Oil Matrix'!$D$6:$H$10,'Master All_TRR_TS'!AM268,'Master All_TRR_TS'!AJ268))</f>
        <v>4</v>
      </c>
      <c r="AO268">
        <f t="shared" si="51"/>
        <v>4</v>
      </c>
      <c r="AP268"/>
      <c r="AQ268" s="93" t="s">
        <v>2176</v>
      </c>
      <c r="AR268" s="56">
        <f>MAX(Risk_Assessment6[[#This Row],[2) Oil Leak Condition]:[3b) Oil/water separator and shut off valve]])</f>
        <v>4</v>
      </c>
      <c r="AS268" s="44" t="s">
        <v>304</v>
      </c>
      <c r="AT268" s="44" t="s">
        <v>305</v>
      </c>
      <c r="AU268" s="44" t="s">
        <v>270</v>
      </c>
      <c r="AV268" s="44" t="s">
        <v>269</v>
      </c>
      <c r="AW268" s="44" t="s">
        <v>269</v>
      </c>
      <c r="AX268" s="82" t="s">
        <v>288</v>
      </c>
      <c r="AY268" s="44" t="s">
        <v>269</v>
      </c>
      <c r="AZ268" s="81" t="s">
        <v>308</v>
      </c>
      <c r="BA268" s="44" t="s">
        <v>309</v>
      </c>
      <c r="BE268" s="81"/>
      <c r="BF268" s="81" t="s">
        <v>276</v>
      </c>
      <c r="BM268" s="56" cm="1">
        <f t="array" ref="BM268">MAX(IF(ISBLANK(AS268:BL268),"",VLOOKUP(AS268:BL268,'[3]Impact Factor'!B:D,2,FALSE)))</f>
        <v>3</v>
      </c>
      <c r="BN268" s="56" cm="1">
        <f t="array" ref="BN268">MAX(IF(ISBLANK(AS268:BL268),"",VLOOKUP(AS268:BL268,'[3]Impact Factor'!B:D,3,FALSE)))</f>
        <v>3</v>
      </c>
      <c r="BO268" s="56"/>
      <c r="BP268" s="56"/>
      <c r="BQ268" s="56"/>
      <c r="BR268" s="56"/>
      <c r="BS268" s="80"/>
      <c r="BT268" s="56" cm="1">
        <f t="array" ref="BT268">IF(SUM(BM268:BS268)=0,"N/A",_xlfn.IFS(AND((SUM(BM268:BN268)&gt;0),(SUM(BO268:BS268)&gt;0)),ROUND((($BM$3*MAX(BM268:BN268))+($BO$3*MAX(BO268:BS268))),0),AND(OR(BM268:BN268=0,ISERROR(BM268:BN268)),(SUM(BO268:BS268)&gt;0)), MAX(BO268:BS268),AND((SUM(BO268:BS268)=0),(SUM(BM268:BN268)&gt;0)),MAX(BM268:BN268)))</f>
        <v>3</v>
      </c>
      <c r="BU268" s="56" t="str" cm="1">
        <f t="array" ref="BU268">IF(OR(AR268="N/A", BT268="N/A"), "", INDEX([3]Methodology!$D$3:$H$7,'Master All_TRR_TS'!AR265,'Master All_TRR_TS'!BT265))</f>
        <v>C</v>
      </c>
      <c r="BV268" s="56" t="s">
        <v>271</v>
      </c>
      <c r="BW268" s="56" t="str">
        <f t="shared" si="58"/>
        <v>Yes</v>
      </c>
      <c r="BX268" s="56" t="s">
        <v>310</v>
      </c>
      <c r="BY268" s="56"/>
      <c r="BZ268" s="56" t="e">
        <f>IF(COUNT(AR268,BT268)=2,(IF(AND(AR268&gt;=3,#REF!&gt;=3),"Y","")),"")</f>
        <v>#REF!</v>
      </c>
      <c r="CA268" s="56"/>
      <c r="CB268" s="56" t="str">
        <f>IF(Risk_Assessment6[[#This Row],[Stockpiles]]="Spoil / Waste", "Y", "")</f>
        <v>Y</v>
      </c>
      <c r="CC268" s="56" t="str">
        <f>IF(Risk_Assessment6[[#This Row],[Off-site Drainage Discharge (Y/N)]]="Yes", "Y", "")</f>
        <v/>
      </c>
      <c r="CD268" s="89" t="s">
        <v>1099</v>
      </c>
      <c r="CE268" s="56"/>
      <c r="CF268" s="56"/>
      <c r="CG268" s="56" t="s">
        <v>270</v>
      </c>
      <c r="CH268" s="56" t="s">
        <v>1496</v>
      </c>
      <c r="CI268" s="56"/>
      <c r="CJ268" s="56" t="s">
        <v>382</v>
      </c>
      <c r="CK268" s="56"/>
      <c r="CL268" s="56" t="s">
        <v>2173</v>
      </c>
      <c r="CM268" s="56"/>
      <c r="CN268" s="105">
        <v>8</v>
      </c>
      <c r="CO268" s="105">
        <v>4</v>
      </c>
      <c r="CP268" s="105">
        <v>4</v>
      </c>
      <c r="CQ268" s="104">
        <v>5</v>
      </c>
      <c r="CR268" s="57">
        <f t="shared" si="59"/>
        <v>4</v>
      </c>
      <c r="CS268" s="56">
        <f t="shared" si="57"/>
        <v>4</v>
      </c>
      <c r="CT268" s="56" t="e">
        <v>#N/A</v>
      </c>
      <c r="CU268" s="56" t="e">
        <v>#N/A</v>
      </c>
      <c r="CV268" s="79" t="e">
        <f t="shared" si="54"/>
        <v>#N/A</v>
      </c>
      <c r="CW268" s="56" t="e">
        <f t="shared" si="55"/>
        <v>#N/A</v>
      </c>
      <c r="CX268" s="78" t="e">
        <v>#N/A</v>
      </c>
      <c r="CY268" s="56" t="e">
        <v>#N/A</v>
      </c>
      <c r="CZ268" s="78" t="e">
        <v>#N/A</v>
      </c>
      <c r="DA268" s="78" t="e">
        <v>#N/A</v>
      </c>
      <c r="DB268" s="78" t="e">
        <v>#N/A</v>
      </c>
      <c r="DC268" s="56" t="e">
        <v>#N/A</v>
      </c>
      <c r="DD268" s="78" t="s">
        <v>291</v>
      </c>
      <c r="DE268" s="78" t="s">
        <v>270</v>
      </c>
      <c r="DF268" s="78" t="s">
        <v>270</v>
      </c>
      <c r="DG268" s="78" t="s">
        <v>270</v>
      </c>
      <c r="DH268" s="78" t="s">
        <v>276</v>
      </c>
      <c r="DI268" s="78" t="s">
        <v>276</v>
      </c>
      <c r="DJ268" s="78" t="s">
        <v>276</v>
      </c>
      <c r="DK268" s="78" t="s">
        <v>276</v>
      </c>
      <c r="DL268" s="78" t="s">
        <v>270</v>
      </c>
      <c r="DM268" s="78" t="s">
        <v>270</v>
      </c>
      <c r="DN268" s="78" t="s">
        <v>270</v>
      </c>
      <c r="DO268" s="78" t="e">
        <v>#N/A</v>
      </c>
      <c r="DP268" s="78" t="s">
        <v>270</v>
      </c>
      <c r="DQ268" s="78" t="e">
        <v>#N/A</v>
      </c>
      <c r="DR268" s="56"/>
      <c r="DS268" s="56"/>
      <c r="DT268" s="56"/>
      <c r="DU268" s="44" t="s">
        <v>989</v>
      </c>
      <c r="DV268" s="44" t="s">
        <v>277</v>
      </c>
      <c r="DW268" s="44" t="s">
        <v>278</v>
      </c>
      <c r="DX268" s="77" t="s">
        <v>278</v>
      </c>
      <c r="DY268" s="103" t="s">
        <v>820</v>
      </c>
      <c r="DZ268" s="86" t="s">
        <v>2177</v>
      </c>
      <c r="EA268" s="74" t="s">
        <v>567</v>
      </c>
      <c r="EB268" s="73" t="s">
        <v>2178</v>
      </c>
      <c r="EC268" s="102" t="s">
        <v>2179</v>
      </c>
      <c r="ED268" s="320" t="s">
        <v>2180</v>
      </c>
      <c r="EE268" s="101"/>
      <c r="EF268" s="307" t="s">
        <v>1</v>
      </c>
      <c r="EG268" s="307" t="s">
        <v>1</v>
      </c>
      <c r="EH268" s="99" t="s">
        <v>410</v>
      </c>
      <c r="EI268" s="70"/>
      <c r="EJ268" s="70"/>
      <c r="EK268" s="70"/>
      <c r="EL268" s="70"/>
      <c r="EM268" s="70"/>
      <c r="EN268" s="69"/>
      <c r="EO268" s="69"/>
      <c r="EP268" s="69"/>
      <c r="EQ268" s="69"/>
      <c r="ER268" s="69"/>
      <c r="ES268" s="69"/>
      <c r="ET268" s="69"/>
      <c r="EU268" s="69"/>
      <c r="EV268" s="307" t="s">
        <v>1</v>
      </c>
      <c r="EW268" s="68"/>
    </row>
    <row r="269" spans="1:153" s="44" customFormat="1" x14ac:dyDescent="0.35">
      <c r="A269" s="44" t="s">
        <v>337</v>
      </c>
      <c r="B269" s="42" t="s">
        <v>2181</v>
      </c>
      <c r="C269" s="44" t="s">
        <v>2182</v>
      </c>
      <c r="E269" s="44" t="s">
        <v>2183</v>
      </c>
      <c r="F269" s="44" t="s">
        <v>2184</v>
      </c>
      <c r="G269" s="44">
        <v>-38.231389</v>
      </c>
      <c r="H269" s="44">
        <v>146.11819399999999</v>
      </c>
      <c r="I269" s="44" t="s">
        <v>278</v>
      </c>
      <c r="J269" s="44" t="s">
        <v>278</v>
      </c>
      <c r="K269" s="44" t="s">
        <v>297</v>
      </c>
      <c r="L269" s="44" t="s">
        <v>283</v>
      </c>
      <c r="M269" s="98" t="s">
        <v>2185</v>
      </c>
      <c r="N269" s="78" t="s">
        <v>285</v>
      </c>
      <c r="O269" s="78">
        <v>44119</v>
      </c>
      <c r="P269" s="78" t="s">
        <v>371</v>
      </c>
      <c r="Q269" s="78" t="s">
        <v>270</v>
      </c>
      <c r="R269" s="78"/>
      <c r="S269" s="96"/>
      <c r="T269" s="96"/>
      <c r="U269" s="78"/>
      <c r="V269" s="96"/>
      <c r="W269" s="96"/>
      <c r="X269" s="96"/>
      <c r="Y269" s="78"/>
      <c r="Z269" s="56">
        <f t="shared" si="50"/>
        <v>2</v>
      </c>
      <c r="AA269" s="94"/>
      <c r="AB269" s="94"/>
      <c r="AC269" s="56"/>
      <c r="AD269" s="56"/>
      <c r="AE269" s="56"/>
      <c r="AF269" s="56"/>
      <c r="AG269" s="56">
        <v>2</v>
      </c>
      <c r="AH269" s="56"/>
      <c r="AI269">
        <v>0</v>
      </c>
      <c r="AJ269">
        <v>4</v>
      </c>
      <c r="AK269">
        <v>4</v>
      </c>
      <c r="AL269">
        <v>5</v>
      </c>
      <c r="AM269">
        <f t="shared" si="56"/>
        <v>5</v>
      </c>
      <c r="AN269" s="57" cm="1">
        <f t="array" ref="AN269">IF(OR(AJ269="0",AM269="0"),"",INDEX('[3]Oil Matrix'!$D$6:$H$10,'Master All_TRR_TS'!AM269,'Master All_TRR_TS'!AJ269))</f>
        <v>5</v>
      </c>
      <c r="AO269">
        <f t="shared" si="51"/>
        <v>1</v>
      </c>
      <c r="AP269"/>
      <c r="AQ269" s="56" t="s">
        <v>342</v>
      </c>
      <c r="AR269" s="56">
        <f>MAX(Risk_Assessment6[[#This Row],[2) Oil Leak Condition]:[3b) Oil/water separator and shut off valve]])</f>
        <v>5</v>
      </c>
      <c r="AS269" s="44" t="s">
        <v>269</v>
      </c>
      <c r="AT269" s="44" t="s">
        <v>269</v>
      </c>
      <c r="AU269" s="44" t="s">
        <v>270</v>
      </c>
      <c r="AV269" s="44" t="s">
        <v>269</v>
      </c>
      <c r="AW269" s="44" t="s">
        <v>269</v>
      </c>
      <c r="AX269" s="82" t="s">
        <v>269</v>
      </c>
      <c r="AY269" s="82" t="s">
        <v>269</v>
      </c>
      <c r="AZ269" s="81" t="s">
        <v>269</v>
      </c>
      <c r="BE269" s="81"/>
      <c r="BF269" s="81" t="s">
        <v>276</v>
      </c>
      <c r="BM269" s="56" cm="1">
        <f t="array" ref="BM269">MAX(IF(ISBLANK(AS269:BL269),"",VLOOKUP(AS269:BL269,'[3]Impact Factor'!B:D,2,FALSE)))</f>
        <v>2</v>
      </c>
      <c r="BN269" s="56" cm="1">
        <f t="array" ref="BN269">MAX(IF(ISBLANK(AS269:BL269),"",VLOOKUP(AS269:BL269,'[3]Impact Factor'!B:D,3,FALSE)))</f>
        <v>2</v>
      </c>
      <c r="BO269" s="56">
        <v>4</v>
      </c>
      <c r="BP269" s="56"/>
      <c r="BQ269" s="56"/>
      <c r="BR269" s="56"/>
      <c r="BS269" s="80">
        <v>4</v>
      </c>
      <c r="BT269" s="56" cm="1">
        <f t="array" ref="BT269">IF(SUM(BM269:BS269)=0,"N/A",_xlfn.IFS(AND((SUM(BM269:BN269)&gt;0),(SUM(BO269:BS269)&gt;0)),ROUND((($BM$3*MAX(BM269:BN269))+($BO$3*MAX(BO269:BS269))),0),AND(OR(BM269:BN269=0,ISERROR(BM269:BN269)),(SUM(BO269:BS269)&gt;0)), MAX(BO269:BS269),AND((SUM(BO269:BS269)=0),(SUM(BM269:BN269)&gt;0)),MAX(BM269:BN269)))</f>
        <v>2</v>
      </c>
      <c r="BU269" s="56" t="str" cm="1">
        <f t="array" ref="BU269">IF(OR(AR269="N/A", BT269="N/A"), "", INDEX([3]Methodology!$D$3:$H$7,'Master All_TRR_TS'!AR166,'Master All_TRR_TS'!BT166))</f>
        <v>C</v>
      </c>
      <c r="BV269" s="56" t="s">
        <v>352</v>
      </c>
      <c r="BW269" s="56" t="str">
        <f t="shared" si="58"/>
        <v>No</v>
      </c>
      <c r="BX269" s="56"/>
      <c r="BY269" s="56"/>
      <c r="BZ269" s="56" t="e">
        <f>IF(COUNT(AR269,BT269)=2,(IF(AND(AR269&gt;=3,#REF!&gt;=3),"Y","")),"")</f>
        <v>#REF!</v>
      </c>
      <c r="CA269" s="56"/>
      <c r="CB269" s="56" t="str">
        <f>IF(Risk_Assessment6[[#This Row],[Stockpiles]]="Spoil / Waste", "Y", "")</f>
        <v/>
      </c>
      <c r="CC269" s="56" t="str">
        <f>IF(Risk_Assessment6[[#This Row],[Off-site Drainage Discharge (Y/N)]]="Yes", "Y", "")</f>
        <v/>
      </c>
      <c r="CD269" s="56"/>
      <c r="CE269" s="56"/>
      <c r="CF269" s="56"/>
      <c r="CG269" s="56"/>
      <c r="CH269" s="56"/>
      <c r="CI269" s="56"/>
      <c r="CJ269" s="56"/>
      <c r="CK269" s="56"/>
      <c r="CL269" s="56"/>
      <c r="CM269" s="56"/>
      <c r="CN269" s="80">
        <v>1</v>
      </c>
      <c r="CO269" s="80">
        <v>1</v>
      </c>
      <c r="CP269" s="80">
        <v>1</v>
      </c>
      <c r="CQ269" s="80">
        <v>1</v>
      </c>
      <c r="CR269" s="57">
        <f t="shared" si="59"/>
        <v>1</v>
      </c>
      <c r="CS269" s="56">
        <f t="shared" si="57"/>
        <v>1</v>
      </c>
      <c r="CT269" s="56" t="e">
        <v>#N/A</v>
      </c>
      <c r="CU269" s="56" t="e">
        <v>#N/A</v>
      </c>
      <c r="CV269" s="79" t="e">
        <f t="shared" si="54"/>
        <v>#N/A</v>
      </c>
      <c r="CW269" s="56" t="e">
        <f t="shared" si="55"/>
        <v>#N/A</v>
      </c>
      <c r="CX269" s="78" t="e">
        <v>#N/A</v>
      </c>
      <c r="CY269" s="56" t="e">
        <v>#N/A</v>
      </c>
      <c r="CZ269" s="78" t="e">
        <v>#N/A</v>
      </c>
      <c r="DA269" s="78" t="e">
        <v>#N/A</v>
      </c>
      <c r="DB269" s="78" t="e">
        <v>#N/A</v>
      </c>
      <c r="DC269" s="56" t="e">
        <v>#N/A</v>
      </c>
      <c r="DD269" s="78" t="s">
        <v>291</v>
      </c>
      <c r="DE269" s="78" t="s">
        <v>270</v>
      </c>
      <c r="DF269" s="78" t="s">
        <v>276</v>
      </c>
      <c r="DG269" s="78" t="s">
        <v>276</v>
      </c>
      <c r="DH269" s="78" t="s">
        <v>276</v>
      </c>
      <c r="DI269" s="78" t="s">
        <v>276</v>
      </c>
      <c r="DJ269" s="78" t="s">
        <v>276</v>
      </c>
      <c r="DK269" s="78" t="s">
        <v>276</v>
      </c>
      <c r="DL269" s="78" t="s">
        <v>276</v>
      </c>
      <c r="DM269" s="78" t="s">
        <v>270</v>
      </c>
      <c r="DN269" s="78" t="s">
        <v>276</v>
      </c>
      <c r="DO269" s="78" t="s">
        <v>270</v>
      </c>
      <c r="DP269" s="78" t="s">
        <v>276</v>
      </c>
      <c r="DQ269" s="78" t="e">
        <v>#N/A</v>
      </c>
      <c r="DR269" s="56"/>
      <c r="DS269" s="56"/>
      <c r="DT269" s="56"/>
      <c r="DU269" s="44" t="s">
        <v>989</v>
      </c>
      <c r="DV269" s="44" t="s">
        <v>377</v>
      </c>
      <c r="DW269" s="44" t="s">
        <v>278</v>
      </c>
      <c r="DX269" s="77" t="s">
        <v>278</v>
      </c>
      <c r="DZ269" s="86"/>
      <c r="EA269" s="74"/>
      <c r="EB269" s="85"/>
      <c r="EC269" s="72"/>
      <c r="ED269" s="317"/>
      <c r="EE269" s="71"/>
      <c r="EF269" s="70"/>
      <c r="EG269" s="70"/>
      <c r="EH269" s="70"/>
      <c r="EI269" s="70"/>
      <c r="EJ269" s="70"/>
      <c r="EK269" s="70"/>
      <c r="EL269" s="70"/>
      <c r="EM269" s="70"/>
      <c r="EN269" s="69"/>
      <c r="EO269" s="69"/>
      <c r="EP269" s="69"/>
      <c r="EQ269" s="69"/>
      <c r="ER269" s="69"/>
      <c r="ES269" s="69"/>
      <c r="ET269" s="69"/>
      <c r="EU269" s="69"/>
      <c r="EV269" s="307" t="s">
        <v>1</v>
      </c>
      <c r="EW269" s="68"/>
    </row>
    <row r="270" spans="1:153" s="44" customFormat="1" ht="24.75" customHeight="1" x14ac:dyDescent="0.35">
      <c r="A270" s="44" t="s">
        <v>257</v>
      </c>
      <c r="B270" s="43" t="s">
        <v>2186</v>
      </c>
      <c r="C270" s="42" t="s">
        <v>2187</v>
      </c>
      <c r="D270" s="42" t="s">
        <v>294</v>
      </c>
      <c r="E270" s="44" t="s">
        <v>2188</v>
      </c>
      <c r="F270" s="82" t="s">
        <v>2189</v>
      </c>
      <c r="G270" s="44">
        <v>-37.822721999999999</v>
      </c>
      <c r="H270" s="44">
        <v>144.89400000000001</v>
      </c>
      <c r="I270" s="44" t="s">
        <v>278</v>
      </c>
      <c r="J270" s="44" t="s">
        <v>278</v>
      </c>
      <c r="K270" s="44" t="s">
        <v>297</v>
      </c>
      <c r="L270" s="44" t="s">
        <v>265</v>
      </c>
      <c r="M270" s="44" t="s">
        <v>440</v>
      </c>
      <c r="N270" s="78" t="s">
        <v>285</v>
      </c>
      <c r="O270" s="78">
        <v>44246</v>
      </c>
      <c r="P270" s="78" t="s">
        <v>1161</v>
      </c>
      <c r="Q270" s="78" t="s">
        <v>270</v>
      </c>
      <c r="R270" s="78"/>
      <c r="S270" s="96" t="s">
        <v>2190</v>
      </c>
      <c r="T270" s="96" t="s">
        <v>299</v>
      </c>
      <c r="U270" s="97">
        <v>2021</v>
      </c>
      <c r="V270" s="96"/>
      <c r="W270" s="96" t="s">
        <v>537</v>
      </c>
      <c r="X270" s="96" t="s">
        <v>873</v>
      </c>
      <c r="Y270" s="95">
        <v>44896</v>
      </c>
      <c r="Z270" s="56">
        <f t="shared" si="50"/>
        <v>5</v>
      </c>
      <c r="AA270" s="94">
        <v>13</v>
      </c>
      <c r="AB270" s="94" t="s">
        <v>2191</v>
      </c>
      <c r="AC270" s="56">
        <v>4</v>
      </c>
      <c r="AD270" s="56">
        <v>5</v>
      </c>
      <c r="AE270" s="56" t="s">
        <v>2192</v>
      </c>
      <c r="AF270" s="56"/>
      <c r="AG270" s="56">
        <v>5</v>
      </c>
      <c r="AH270" s="89" t="s">
        <v>2193</v>
      </c>
      <c r="AI270">
        <v>1</v>
      </c>
      <c r="AJ270">
        <v>1</v>
      </c>
      <c r="AK270">
        <v>3</v>
      </c>
      <c r="AL270">
        <v>3</v>
      </c>
      <c r="AM270">
        <f t="shared" si="56"/>
        <v>3</v>
      </c>
      <c r="AN270" s="57" cm="1">
        <f t="array" ref="AN270">IF(OR(AJ270="0",AM270="0"),"",INDEX('[3]Oil Matrix'!$D$6:$H$10,'Master All_TRR_TS'!AM270,'Master All_TRR_TS'!AJ270))</f>
        <v>1</v>
      </c>
      <c r="AO270">
        <f t="shared" si="51"/>
        <v>2</v>
      </c>
      <c r="AP270"/>
      <c r="AQ270" s="93" t="s">
        <v>2194</v>
      </c>
      <c r="AR270" s="56">
        <f>MAX(Risk_Assessment6[[#This Row],[2) Oil Leak Condition]:[3b) Oil/water separator and shut off valve]])</f>
        <v>3</v>
      </c>
      <c r="AS270" s="44" t="s">
        <v>269</v>
      </c>
      <c r="AT270" s="44" t="s">
        <v>657</v>
      </c>
      <c r="AU270" s="44" t="s">
        <v>270</v>
      </c>
      <c r="AV270" s="44" t="s">
        <v>269</v>
      </c>
      <c r="AW270" s="44" t="s">
        <v>306</v>
      </c>
      <c r="AX270" s="82" t="s">
        <v>288</v>
      </c>
      <c r="AY270" s="44" t="s">
        <v>307</v>
      </c>
      <c r="AZ270" s="81" t="s">
        <v>1630</v>
      </c>
      <c r="BA270" s="44" t="s">
        <v>269</v>
      </c>
      <c r="BC270" s="44" t="s">
        <v>847</v>
      </c>
      <c r="BD270" s="44" t="s">
        <v>269</v>
      </c>
      <c r="BE270" s="81"/>
      <c r="BF270" s="81" t="s">
        <v>276</v>
      </c>
      <c r="BI270" s="44" t="s">
        <v>175</v>
      </c>
      <c r="BM270" s="56" cm="1">
        <f t="array" ref="BM270">MAX(IF(ISBLANK(AS270:BL270),"",VLOOKUP(AS270:BL270,'[3]Impact Factor'!B:D,2,FALSE)))</f>
        <v>4</v>
      </c>
      <c r="BN270" s="56" cm="1">
        <f t="array" ref="BN270">MAX(IF(ISBLANK(AS270:BL270),"",VLOOKUP(AS270:BL270,'[3]Impact Factor'!B:D,3,FALSE)))</f>
        <v>4</v>
      </c>
      <c r="BO270" s="92">
        <v>5</v>
      </c>
      <c r="BP270" s="56" t="s">
        <v>270</v>
      </c>
      <c r="BQ270" s="56">
        <v>1</v>
      </c>
      <c r="BR270" s="92" t="s">
        <v>270</v>
      </c>
      <c r="BS270" s="56">
        <v>3</v>
      </c>
      <c r="BT270" s="56" cm="1">
        <f t="array" ref="BT270">IF(SUM(BM270:BS270)=0,"N/A",_xlfn.IFS(AND((SUM(BM270:BN270)&gt;0),(SUM(BO270:BS270)&gt;0)),ROUND((($BM$3*MAX(BM270:BN270))+($BO$3*MAX(BO270:BS270))),0),AND(OR(BM270:BN270=0,ISERROR(BM270:BN270)),(SUM(BO270:BS270)&gt;0)), MAX(BO270:BS270),AND((SUM(BO270:BS270)=0),(SUM(BM270:BN270)&gt;0)),MAX(BM270:BN270)))</f>
        <v>4</v>
      </c>
      <c r="BU270" s="56" t="str" cm="1">
        <f t="array" ref="BU270">IF(OR(AR270="N/A", BT270="N/A"), "", INDEX([3]Methodology!$D$3:$H$7,'Master All_TRR_TS'!AR267,'Master All_TRR_TS'!BT267))</f>
        <v>B</v>
      </c>
      <c r="BV270" s="56" t="s">
        <v>1002</v>
      </c>
      <c r="BW270" s="56" t="str">
        <f t="shared" si="58"/>
        <v>Yes</v>
      </c>
      <c r="BX270" s="44" t="s">
        <v>2195</v>
      </c>
      <c r="BY270" s="56"/>
      <c r="BZ270" s="91" t="s">
        <v>774</v>
      </c>
      <c r="CA270" s="91" t="s">
        <v>1217</v>
      </c>
      <c r="CB270" s="90" t="s">
        <v>535</v>
      </c>
      <c r="CC270" s="56" t="str">
        <f>IF(Risk_Assessment6[[#This Row],[Off-site Drainage Discharge (Y/N)]]="Yes", "Y", "")</f>
        <v>Y</v>
      </c>
      <c r="CD270" s="89" t="s">
        <v>2196</v>
      </c>
      <c r="CE270" s="56"/>
      <c r="CF270" s="56"/>
      <c r="CG270" s="56"/>
      <c r="CH270" s="56"/>
      <c r="CI270" s="56"/>
      <c r="CJ270" s="56" t="s">
        <v>299</v>
      </c>
      <c r="CK270" s="56" t="s">
        <v>537</v>
      </c>
      <c r="CL270" s="56" t="s">
        <v>873</v>
      </c>
      <c r="CM270" s="56"/>
      <c r="CN270" s="56" t="s">
        <v>351</v>
      </c>
      <c r="CO270" s="56">
        <v>2</v>
      </c>
      <c r="CP270" s="56">
        <v>1</v>
      </c>
      <c r="CQ270" s="88">
        <v>1</v>
      </c>
      <c r="CR270" s="57">
        <f t="shared" si="59"/>
        <v>2</v>
      </c>
      <c r="CS270" s="56">
        <f t="shared" si="57"/>
        <v>2</v>
      </c>
      <c r="CT270" s="56">
        <v>3</v>
      </c>
      <c r="CU270" s="56">
        <v>2</v>
      </c>
      <c r="CV270" s="79">
        <f t="shared" si="54"/>
        <v>2.5</v>
      </c>
      <c r="CW270" s="56">
        <f t="shared" si="55"/>
        <v>3</v>
      </c>
      <c r="CX270" s="87" t="s">
        <v>323</v>
      </c>
      <c r="CY270" s="56" t="s">
        <v>268</v>
      </c>
      <c r="CZ270" s="44" t="s">
        <v>2197</v>
      </c>
      <c r="DA270" s="78" t="e">
        <v>#N/A</v>
      </c>
      <c r="DB270" s="78" t="e">
        <v>#N/A</v>
      </c>
      <c r="DC270" s="56" t="e">
        <v>#N/A</v>
      </c>
      <c r="DD270" s="78" t="s">
        <v>291</v>
      </c>
      <c r="DE270" s="78" t="s">
        <v>270</v>
      </c>
      <c r="DF270" s="78" t="s">
        <v>270</v>
      </c>
      <c r="DG270" s="78" t="s">
        <v>276</v>
      </c>
      <c r="DH270" s="78" t="s">
        <v>276</v>
      </c>
      <c r="DI270" s="78" t="s">
        <v>276</v>
      </c>
      <c r="DJ270" s="78" t="s">
        <v>276</v>
      </c>
      <c r="DK270" s="78" t="s">
        <v>276</v>
      </c>
      <c r="DL270" s="78" t="s">
        <v>270</v>
      </c>
      <c r="DM270" s="78" t="s">
        <v>270</v>
      </c>
      <c r="DN270" s="78" t="s">
        <v>270</v>
      </c>
      <c r="DO270" s="78" t="s">
        <v>270</v>
      </c>
      <c r="DP270" s="78" t="s">
        <v>270</v>
      </c>
      <c r="DQ270" s="78" t="s">
        <v>276</v>
      </c>
      <c r="DR270" s="56"/>
      <c r="DS270" s="56"/>
      <c r="DT270" s="56"/>
      <c r="DU270" s="44" t="s">
        <v>989</v>
      </c>
      <c r="DV270" s="44" t="s">
        <v>277</v>
      </c>
      <c r="DW270" s="44" t="s">
        <v>278</v>
      </c>
      <c r="DX270" s="77" t="s">
        <v>278</v>
      </c>
      <c r="DZ270" s="86"/>
      <c r="EA270" s="74"/>
      <c r="EB270" s="85"/>
      <c r="EC270" s="72"/>
      <c r="ED270" s="317"/>
      <c r="EE270" s="71"/>
      <c r="EF270" s="70"/>
      <c r="EG270" s="70"/>
      <c r="EH270" s="70"/>
      <c r="EI270" s="70"/>
      <c r="EJ270" s="70"/>
      <c r="EK270" s="70"/>
      <c r="EL270" s="70"/>
      <c r="EM270" s="70"/>
      <c r="EN270" s="69"/>
      <c r="EO270" s="69"/>
      <c r="EP270" s="69"/>
      <c r="EQ270" s="69"/>
      <c r="ER270" s="69"/>
      <c r="ES270" s="69"/>
      <c r="ET270" s="69"/>
      <c r="EU270" s="69"/>
      <c r="EV270" s="307" t="s">
        <v>1</v>
      </c>
      <c r="EW270" s="68"/>
    </row>
    <row r="271" spans="1:153" s="44" customFormat="1" ht="43.5" x14ac:dyDescent="0.35">
      <c r="A271" s="61" t="s">
        <v>291</v>
      </c>
      <c r="B271" s="61" t="s">
        <v>2198</v>
      </c>
      <c r="C271" s="61" t="s">
        <v>2199</v>
      </c>
      <c r="D271" s="44" t="s">
        <v>294</v>
      </c>
      <c r="E271" s="61" t="s">
        <v>2200</v>
      </c>
      <c r="F271" s="63" t="s">
        <v>2189</v>
      </c>
      <c r="G271" s="61">
        <v>-37.822721999999999</v>
      </c>
      <c r="H271" s="61">
        <v>144.89400000000001</v>
      </c>
      <c r="I271" s="61" t="s">
        <v>278</v>
      </c>
      <c r="J271" s="61" t="s">
        <v>278</v>
      </c>
      <c r="K271" s="61" t="s">
        <v>297</v>
      </c>
      <c r="L271" s="61" t="s">
        <v>265</v>
      </c>
      <c r="M271" s="61" t="s">
        <v>2201</v>
      </c>
      <c r="N271" s="65" t="s">
        <v>267</v>
      </c>
      <c r="O271" s="65"/>
      <c r="P271" s="65"/>
      <c r="Q271" s="65" t="s">
        <v>268</v>
      </c>
      <c r="R271" s="78" t="s">
        <v>270</v>
      </c>
      <c r="S271" s="66"/>
      <c r="T271" s="66"/>
      <c r="U271" s="65"/>
      <c r="V271" s="66"/>
      <c r="W271" s="66"/>
      <c r="X271" s="66" t="s">
        <v>2202</v>
      </c>
      <c r="Y271" s="65"/>
      <c r="Z271" s="56">
        <f t="shared" si="50"/>
        <v>3</v>
      </c>
      <c r="AA271" s="64"/>
      <c r="AB271" s="64"/>
      <c r="AC271" s="59"/>
      <c r="AD271" s="59"/>
      <c r="AE271" s="59"/>
      <c r="AF271" s="59"/>
      <c r="AG271" s="59">
        <v>2</v>
      </c>
      <c r="AH271" s="84"/>
      <c r="AI271">
        <v>1</v>
      </c>
      <c r="AJ271">
        <v>1</v>
      </c>
      <c r="AK271">
        <v>4</v>
      </c>
      <c r="AL271">
        <v>5</v>
      </c>
      <c r="AM271">
        <f t="shared" si="56"/>
        <v>5</v>
      </c>
      <c r="AN271" s="57" cm="1">
        <f t="array" ref="AN271">IF(OR(AJ271="0",AM271="0"),"",INDEX('[3]Oil Matrix'!$D$6:$H$10,'Master All_TRR_TS'!AM271,'Master All_TRR_TS'!AJ271))</f>
        <v>3</v>
      </c>
      <c r="AO271">
        <f t="shared" si="51"/>
        <v>1</v>
      </c>
      <c r="AP271"/>
      <c r="AQ271" s="83"/>
      <c r="AR271" s="56">
        <f>MAX(Risk_Assessment6[[#This Row],[2) Oil Leak Condition]:[3b) Oil/water separator and shut off valve]])</f>
        <v>5</v>
      </c>
      <c r="AS271" s="61" t="s">
        <v>269</v>
      </c>
      <c r="AT271" s="61" t="s">
        <v>336</v>
      </c>
      <c r="AU271" s="61"/>
      <c r="AV271" s="61"/>
      <c r="AW271" s="61"/>
      <c r="AX271" s="82"/>
      <c r="AY271" s="61"/>
      <c r="AZ271" s="62"/>
      <c r="BA271" s="61"/>
      <c r="BB271" s="61"/>
      <c r="BC271" s="61"/>
      <c r="BD271" s="61"/>
      <c r="BE271" s="62"/>
      <c r="BF271" s="81" t="s">
        <v>270</v>
      </c>
      <c r="BG271" s="61"/>
      <c r="BH271" s="61"/>
      <c r="BI271" s="61"/>
      <c r="BJ271" s="61"/>
      <c r="BK271" s="61"/>
      <c r="BL271" s="61"/>
      <c r="BM271" s="59" cm="1">
        <f t="array" ref="BM271">MAX(IF(ISBLANK(AS271:BL271),"",VLOOKUP(AS271:BL271,'[3]Impact Factor'!B:D,2,FALSE)))</f>
        <v>3</v>
      </c>
      <c r="BN271" s="59" cm="1">
        <f t="array" ref="BN271">MAX(IF(ISBLANK(AS271:BL271),"",VLOOKUP(AS271:BL271,'[3]Impact Factor'!B:D,3,FALSE)))</f>
        <v>2</v>
      </c>
      <c r="BO271" s="59"/>
      <c r="BP271" s="59"/>
      <c r="BQ271" s="59"/>
      <c r="BR271" s="59"/>
      <c r="BS271" s="59"/>
      <c r="BT271" s="59" cm="1">
        <f t="array" ref="BT271">IF(SUM(BM271:BS271)=0,"N/A",_xlfn.IFS(AND((SUM(BM271:BN271)&gt;0),(SUM(BO271:BS271)&gt;0)),ROUND((($BM$3*MAX(BM271:BN271))+($BO$3*MAX(BO271:BS271))),0),AND(OR(BM271:BN271=0,ISERROR(BM271:BN271)),(SUM(BO271:BS271)&gt;0)), MAX(BO271:BS271),AND((SUM(BO271:BS271)=0),(SUM(BM271:BN271)&gt;0)),MAX(BM271:BN271)))</f>
        <v>3</v>
      </c>
      <c r="BU271" s="56" t="str" cm="1">
        <f t="array" ref="BU271">IF(OR(AR271="N/A", BT271="N/A"), "", INDEX([3]Methodology!$D$3:$H$7,'Master All_TRR_TS'!AR266,'Master All_TRR_TS'!BT266))</f>
        <v>B</v>
      </c>
      <c r="BV271" s="56" t="s">
        <v>271</v>
      </c>
      <c r="BW271" s="56" t="str">
        <f t="shared" si="58"/>
        <v>Yes</v>
      </c>
      <c r="BX271" s="56"/>
      <c r="BY271" s="59"/>
      <c r="BZ271" s="56" t="e">
        <f>IF(COUNT(AR271,BT271)=2,(IF(AND(AR271&gt;=3,#REF!&gt;=3),"Y","")),"")</f>
        <v>#REF!</v>
      </c>
      <c r="CA271" s="56"/>
      <c r="CB271" s="56" t="str">
        <f>IF(Risk_Assessment6[[#This Row],[Stockpiles]]="Spoil / Waste", "Y", "")</f>
        <v/>
      </c>
      <c r="CC271" s="56" t="str">
        <f>IF(Risk_Assessment6[[#This Row],[Off-site Drainage Discharge (Y/N)]]="Yes", "Y", "")</f>
        <v/>
      </c>
      <c r="CD271" s="59"/>
      <c r="CE271" s="59"/>
      <c r="CF271" s="59"/>
      <c r="CG271" s="59"/>
      <c r="CH271" s="59"/>
      <c r="CI271" s="59"/>
      <c r="CJ271" s="59"/>
      <c r="CK271" s="59"/>
      <c r="CL271" s="59" t="s">
        <v>2202</v>
      </c>
      <c r="CM271" s="59"/>
      <c r="CN271" s="80">
        <v>1</v>
      </c>
      <c r="CO271" s="80">
        <v>1</v>
      </c>
      <c r="CP271" s="80">
        <v>1</v>
      </c>
      <c r="CQ271" s="80">
        <v>1</v>
      </c>
      <c r="CR271" s="57">
        <f t="shared" si="59"/>
        <v>1</v>
      </c>
      <c r="CS271" s="56">
        <f t="shared" si="57"/>
        <v>1</v>
      </c>
      <c r="CT271" s="56" t="e">
        <v>#N/A</v>
      </c>
      <c r="CU271" s="56" t="e">
        <v>#N/A</v>
      </c>
      <c r="CV271" s="79" t="e">
        <f t="shared" si="54"/>
        <v>#N/A</v>
      </c>
      <c r="CW271" s="56" t="e">
        <f t="shared" si="55"/>
        <v>#N/A</v>
      </c>
      <c r="CX271" s="78" t="e">
        <v>#N/A</v>
      </c>
      <c r="CY271" s="56" t="e">
        <v>#N/A</v>
      </c>
      <c r="CZ271" s="78" t="e">
        <v>#N/A</v>
      </c>
      <c r="DA271" s="78" t="e">
        <v>#N/A</v>
      </c>
      <c r="DB271" s="78" t="e">
        <v>#N/A</v>
      </c>
      <c r="DC271" s="56" t="e">
        <v>#N/A</v>
      </c>
      <c r="DD271" s="78" t="s">
        <v>291</v>
      </c>
      <c r="DE271" s="78" t="s">
        <v>270</v>
      </c>
      <c r="DF271" s="78" t="s">
        <v>270</v>
      </c>
      <c r="DG271" s="78" t="s">
        <v>276</v>
      </c>
      <c r="DH271" s="78" t="s">
        <v>270</v>
      </c>
      <c r="DI271" s="78" t="s">
        <v>276</v>
      </c>
      <c r="DJ271" s="78" t="s">
        <v>276</v>
      </c>
      <c r="DK271" s="78" t="s">
        <v>276</v>
      </c>
      <c r="DL271" s="78" t="s">
        <v>276</v>
      </c>
      <c r="DM271" s="78" t="s">
        <v>270</v>
      </c>
      <c r="DN271" s="78" t="s">
        <v>276</v>
      </c>
      <c r="DO271" s="78" t="s">
        <v>270</v>
      </c>
      <c r="DP271" s="78" t="s">
        <v>270</v>
      </c>
      <c r="DQ271" s="78" t="e">
        <v>#N/A</v>
      </c>
      <c r="DR271" s="56"/>
      <c r="DS271" s="56"/>
      <c r="DT271" s="56"/>
      <c r="DU271" s="44" t="s">
        <v>989</v>
      </c>
      <c r="DV271" s="44" t="s">
        <v>277</v>
      </c>
      <c r="DW271" s="44" t="s">
        <v>278</v>
      </c>
      <c r="DX271" s="77" t="s">
        <v>278</v>
      </c>
      <c r="DY271" s="76" t="s">
        <v>268</v>
      </c>
      <c r="DZ271" s="75" t="s">
        <v>566</v>
      </c>
      <c r="EA271" s="74" t="s">
        <v>315</v>
      </c>
      <c r="EB271" s="73" t="s">
        <v>2203</v>
      </c>
      <c r="EC271" s="72" t="s">
        <v>2204</v>
      </c>
      <c r="ED271" s="317" t="s">
        <v>2205</v>
      </c>
      <c r="EE271" s="71"/>
      <c r="EF271" s="70"/>
      <c r="EG271" s="70"/>
      <c r="EH271" s="70"/>
      <c r="EI271" s="70"/>
      <c r="EJ271" s="70"/>
      <c r="EK271" s="70"/>
      <c r="EL271" s="70"/>
      <c r="EM271" s="70"/>
      <c r="EN271" s="69"/>
      <c r="EO271" s="69"/>
      <c r="EP271" s="69"/>
      <c r="EQ271" s="69"/>
      <c r="ER271" s="69"/>
      <c r="ES271" s="69"/>
      <c r="ET271" s="69"/>
      <c r="EU271" s="69"/>
      <c r="EV271" s="307" t="s">
        <v>1</v>
      </c>
      <c r="EW271" s="68"/>
    </row>
    <row r="272" spans="1:153" x14ac:dyDescent="0.35">
      <c r="A272" s="61" t="s">
        <v>374</v>
      </c>
      <c r="B272" s="67" t="s">
        <v>2206</v>
      </c>
      <c r="C272" s="61" t="s">
        <v>2207</v>
      </c>
      <c r="D272" s="61" t="s">
        <v>424</v>
      </c>
      <c r="E272" s="61" t="s">
        <v>2208</v>
      </c>
      <c r="F272" s="61" t="s">
        <v>2209</v>
      </c>
      <c r="G272" s="61">
        <v>-37.211523999999997</v>
      </c>
      <c r="H272" s="61">
        <v>145.44536500000001</v>
      </c>
      <c r="I272" s="61" t="s">
        <v>278</v>
      </c>
      <c r="J272" s="61" t="s">
        <v>278</v>
      </c>
      <c r="K272" s="61" t="s">
        <v>297</v>
      </c>
      <c r="L272" s="61" t="s">
        <v>265</v>
      </c>
      <c r="M272" s="61" t="s">
        <v>284</v>
      </c>
      <c r="N272" s="65" t="s">
        <v>285</v>
      </c>
      <c r="O272" s="65">
        <v>44027</v>
      </c>
      <c r="P272" s="65" t="s">
        <v>415</v>
      </c>
      <c r="Q272" s="65" t="s">
        <v>270</v>
      </c>
      <c r="R272" s="65"/>
      <c r="S272" s="66"/>
      <c r="T272" s="66"/>
      <c r="U272" s="65"/>
      <c r="V272" s="66"/>
      <c r="W272" s="66"/>
      <c r="X272" s="66"/>
      <c r="Y272" s="65"/>
      <c r="Z272" s="56">
        <f t="shared" si="50"/>
        <v>2</v>
      </c>
      <c r="AA272" s="64">
        <v>12</v>
      </c>
      <c r="AB272" s="64"/>
      <c r="AC272" s="59"/>
      <c r="AD272" s="59"/>
      <c r="AE272" s="59"/>
      <c r="AF272" s="59"/>
      <c r="AG272" s="59">
        <v>2</v>
      </c>
      <c r="AH272" s="59" t="s">
        <v>2210</v>
      </c>
      <c r="AI272">
        <v>1</v>
      </c>
      <c r="AJ272">
        <v>1</v>
      </c>
      <c r="AK272">
        <v>4</v>
      </c>
      <c r="AL272">
        <v>5</v>
      </c>
      <c r="AM272">
        <f t="shared" si="56"/>
        <v>5</v>
      </c>
      <c r="AN272" s="57" cm="1">
        <f t="array" ref="AN272">IF(OR(AJ272="0",AM272="0"),"",INDEX('[3]Oil Matrix'!$D$6:$H$10,'Master All_TRR_TS'!AM272,'Master All_TRR_TS'!AJ272))</f>
        <v>3</v>
      </c>
      <c r="AO272">
        <f t="shared" si="51"/>
        <v>1</v>
      </c>
      <c r="AP272"/>
      <c r="AQ272" s="59" t="s">
        <v>2211</v>
      </c>
      <c r="AR272" s="56">
        <f>MAX(Risk_Assessment6[[#This Row],[2) Oil Leak Condition]:[3b) Oil/water separator and shut off valve]])</f>
        <v>5</v>
      </c>
      <c r="AS272" s="61" t="s">
        <v>269</v>
      </c>
      <c r="AT272" s="61" t="s">
        <v>657</v>
      </c>
      <c r="AU272" s="61" t="s">
        <v>270</v>
      </c>
      <c r="AV272" s="61" t="s">
        <v>269</v>
      </c>
      <c r="AW272" s="61" t="s">
        <v>269</v>
      </c>
      <c r="AX272" s="63" t="s">
        <v>288</v>
      </c>
      <c r="AY272" s="61" t="s">
        <v>269</v>
      </c>
      <c r="AZ272" s="62" t="s">
        <v>269</v>
      </c>
      <c r="BA272" s="61" t="s">
        <v>309</v>
      </c>
      <c r="BB272" s="61"/>
      <c r="BC272" s="61"/>
      <c r="BD272" s="61"/>
      <c r="BE272" s="62"/>
      <c r="BF272" s="62" t="s">
        <v>276</v>
      </c>
      <c r="BG272" s="61"/>
      <c r="BH272" s="61"/>
      <c r="BI272" s="61"/>
      <c r="BJ272" s="61"/>
      <c r="BK272" s="61"/>
      <c r="BL272" s="61"/>
      <c r="BM272" s="59" cm="1">
        <f t="array" ref="BM272">MAX(IF(ISBLANK(AS272:BL272),"",VLOOKUP(AS272:BL272,'[3]Impact Factor'!B:D,2,FALSE)))</f>
        <v>3</v>
      </c>
      <c r="BN272" s="59" cm="1">
        <f t="array" ref="BN272">MAX(IF(ISBLANK(AS272:BL272),"",VLOOKUP(AS272:BL272,'[3]Impact Factor'!B:D,3,FALSE)))</f>
        <v>3</v>
      </c>
      <c r="BO272" s="59">
        <v>5</v>
      </c>
      <c r="BP272" s="59"/>
      <c r="BQ272" s="59"/>
      <c r="BR272" s="59"/>
      <c r="BS272" s="60">
        <v>2</v>
      </c>
      <c r="BT272" s="59" cm="1">
        <f t="array" ref="BT272">IF(SUM(BM272:BS272)=0,"N/A",_xlfn.IFS(AND((SUM(BM272:BN272)&gt;0),(SUM(BO272:BS272)&gt;0)),ROUND((($BM$3*MAX(BM272:BN272))+($BO$3*MAX(BO272:BS272))),0),AND(OR(BM272:BN272=0,ISERROR(BM272:BN272)),(SUM(BO272:BS272)&gt;0)), MAX(BO272:BS272),AND((SUM(BO272:BS272)=0),(SUM(BM272:BN272)&gt;0)),MAX(BM272:BN272)))</f>
        <v>3</v>
      </c>
      <c r="BU272" s="56" t="str" cm="1">
        <f t="array" ref="BU272">IF(OR(AR272="N/A", BT272="N/A"), "", INDEX([3]Methodology!$D$3:$H$7,'Master All_TRR_TS'!AR37,'Master All_TRR_TS'!BT37))</f>
        <v>D</v>
      </c>
      <c r="BV272" s="59" t="s">
        <v>271</v>
      </c>
      <c r="BW272" s="56" t="str">
        <f t="shared" si="58"/>
        <v>Yes</v>
      </c>
      <c r="BX272" s="56"/>
      <c r="BY272" s="59"/>
      <c r="BZ272" s="59" t="e">
        <f>IF(COUNT(AR272,BT272)=2,(IF(AND(AR272&gt;=3,#REF!&gt;=3),"Y","")),"")</f>
        <v>#REF!</v>
      </c>
      <c r="CA272" s="59"/>
      <c r="CB272" s="59" t="str">
        <f>IF(Risk_Assessment6[[#This Row],[Stockpiles]]="Spoil / Waste", "Y", "")</f>
        <v/>
      </c>
      <c r="CC272" s="59" t="str">
        <f>IF(Risk_Assessment6[[#This Row],[Off-site Drainage Discharge (Y/N)]]="Yes", "Y", "")</f>
        <v/>
      </c>
      <c r="CD272" s="59"/>
      <c r="CE272" s="59"/>
      <c r="CF272" s="59"/>
      <c r="CG272" s="59"/>
      <c r="CH272" s="59"/>
      <c r="CI272" s="59"/>
      <c r="CJ272" s="59"/>
      <c r="CK272" s="59"/>
      <c r="CL272" s="59"/>
      <c r="CM272" s="59"/>
      <c r="CN272" s="58">
        <v>1</v>
      </c>
      <c r="CO272" s="58">
        <v>1</v>
      </c>
      <c r="CP272" s="58">
        <v>1</v>
      </c>
      <c r="CQ272" s="58">
        <v>1</v>
      </c>
      <c r="CR272" s="57">
        <f t="shared" si="59"/>
        <v>1</v>
      </c>
      <c r="CS272" s="56">
        <f t="shared" si="57"/>
        <v>1</v>
      </c>
      <c r="CV272" s="52"/>
      <c r="CW272" s="54"/>
      <c r="CY272" s="51"/>
      <c r="CZ272" s="52"/>
      <c r="DA272" s="53"/>
      <c r="DC272" s="53"/>
      <c r="DD272" s="52"/>
      <c r="DF272" s="51"/>
      <c r="DG272" s="51"/>
      <c r="DS272" s="50"/>
      <c r="DT272" s="50"/>
      <c r="DU272" s="50"/>
      <c r="DV272"/>
      <c r="DW272"/>
      <c r="DX272"/>
    </row>
    <row r="273" spans="152:152" ht="78" customHeight="1" x14ac:dyDescent="0.35">
      <c r="EV273" s="307" t="s">
        <v>1</v>
      </c>
    </row>
    <row r="274" spans="152:152" x14ac:dyDescent="0.35">
      <c r="EV274" s="307" t="s">
        <v>1</v>
      </c>
    </row>
  </sheetData>
  <autoFilter ref="ED1:EV273" xr:uid="{9F39F599-3060-4FCE-96C6-0233518A7784}"/>
  <mergeCells count="2">
    <mergeCell ref="AI1:AL1"/>
    <mergeCell ref="BM1:BT1"/>
  </mergeCells>
  <conditionalFormatting sqref="C150">
    <cfRule type="duplicateValues" dxfId="89" priority="73"/>
  </conditionalFormatting>
  <conditionalFormatting sqref="C152">
    <cfRule type="duplicateValues" dxfId="88" priority="67"/>
  </conditionalFormatting>
  <conditionalFormatting sqref="C171">
    <cfRule type="duplicateValues" dxfId="87" priority="72"/>
  </conditionalFormatting>
  <conditionalFormatting sqref="C177">
    <cfRule type="duplicateValues" dxfId="86" priority="71"/>
  </conditionalFormatting>
  <conditionalFormatting sqref="C179">
    <cfRule type="duplicateValues" dxfId="85" priority="70"/>
  </conditionalFormatting>
  <conditionalFormatting sqref="C181">
    <cfRule type="duplicateValues" dxfId="84" priority="69"/>
  </conditionalFormatting>
  <conditionalFormatting sqref="C184">
    <cfRule type="duplicateValues" dxfId="83" priority="64"/>
  </conditionalFormatting>
  <conditionalFormatting sqref="C251">
    <cfRule type="duplicateValues" dxfId="82" priority="86"/>
  </conditionalFormatting>
  <conditionalFormatting sqref="C254">
    <cfRule type="duplicateValues" dxfId="81" priority="50"/>
  </conditionalFormatting>
  <conditionalFormatting sqref="C12:D12">
    <cfRule type="duplicateValues" dxfId="80" priority="91"/>
  </conditionalFormatting>
  <conditionalFormatting sqref="C18:D18">
    <cfRule type="duplicateValues" dxfId="79" priority="85"/>
  </conditionalFormatting>
  <conditionalFormatting sqref="C28:D28">
    <cfRule type="duplicateValues" dxfId="78" priority="84"/>
  </conditionalFormatting>
  <conditionalFormatting sqref="C31:D31">
    <cfRule type="duplicateValues" dxfId="77" priority="65"/>
  </conditionalFormatting>
  <conditionalFormatting sqref="C34:D34">
    <cfRule type="duplicateValues" dxfId="76" priority="83"/>
  </conditionalFormatting>
  <conditionalFormatting sqref="C61:D61">
    <cfRule type="duplicateValues" dxfId="75" priority="90"/>
  </conditionalFormatting>
  <conditionalFormatting sqref="C65:D65">
    <cfRule type="duplicateValues" dxfId="74" priority="82"/>
  </conditionalFormatting>
  <conditionalFormatting sqref="C72:D72">
    <cfRule type="duplicateValues" dxfId="73" priority="89"/>
  </conditionalFormatting>
  <conditionalFormatting sqref="C74:D74">
    <cfRule type="duplicateValues" dxfId="72" priority="88"/>
  </conditionalFormatting>
  <conditionalFormatting sqref="C101:D101">
    <cfRule type="duplicateValues" dxfId="71" priority="81"/>
  </conditionalFormatting>
  <conditionalFormatting sqref="C102:D102">
    <cfRule type="duplicateValues" dxfId="70" priority="80"/>
  </conditionalFormatting>
  <conditionalFormatting sqref="C103:D103">
    <cfRule type="duplicateValues" dxfId="69" priority="79"/>
  </conditionalFormatting>
  <conditionalFormatting sqref="C104:D104">
    <cfRule type="duplicateValues" dxfId="68" priority="78"/>
  </conditionalFormatting>
  <conditionalFormatting sqref="C105:D105">
    <cfRule type="duplicateValues" dxfId="67" priority="77"/>
  </conditionalFormatting>
  <conditionalFormatting sqref="C112:D112">
    <cfRule type="duplicateValues" dxfId="66" priority="76"/>
  </conditionalFormatting>
  <conditionalFormatting sqref="C118:D118">
    <cfRule type="duplicateValues" dxfId="65" priority="87"/>
  </conditionalFormatting>
  <conditionalFormatting sqref="C131:D131">
    <cfRule type="duplicateValues" dxfId="64" priority="75"/>
  </conditionalFormatting>
  <conditionalFormatting sqref="C132:D132">
    <cfRule type="duplicateValues" dxfId="63" priority="74"/>
  </conditionalFormatting>
  <conditionalFormatting sqref="C138:D138">
    <cfRule type="duplicateValues" dxfId="62" priority="68"/>
  </conditionalFormatting>
  <conditionalFormatting sqref="C266:D266">
    <cfRule type="duplicateValues" dxfId="61" priority="66"/>
  </conditionalFormatting>
  <conditionalFormatting sqref="D224">
    <cfRule type="duplicateValues" dxfId="60" priority="23"/>
  </conditionalFormatting>
  <conditionalFormatting sqref="D225">
    <cfRule type="duplicateValues" dxfId="59" priority="22"/>
  </conditionalFormatting>
  <conditionalFormatting sqref="D226">
    <cfRule type="duplicateValues" dxfId="58" priority="21"/>
  </conditionalFormatting>
  <conditionalFormatting sqref="D230">
    <cfRule type="duplicateValues" dxfId="57" priority="20"/>
  </conditionalFormatting>
  <conditionalFormatting sqref="D237">
    <cfRule type="duplicateValues" dxfId="56" priority="19"/>
  </conditionalFormatting>
  <conditionalFormatting sqref="D240">
    <cfRule type="duplicateValues" dxfId="55" priority="18"/>
  </conditionalFormatting>
  <conditionalFormatting sqref="D242">
    <cfRule type="duplicateValues" dxfId="54" priority="17"/>
  </conditionalFormatting>
  <conditionalFormatting sqref="D252">
    <cfRule type="duplicateValues" dxfId="53" priority="16"/>
  </conditionalFormatting>
  <conditionalFormatting sqref="D253">
    <cfRule type="duplicateValues" dxfId="52" priority="15"/>
  </conditionalFormatting>
  <conditionalFormatting sqref="D256">
    <cfRule type="duplicateValues" dxfId="51" priority="14"/>
  </conditionalFormatting>
  <conditionalFormatting sqref="D260">
    <cfRule type="duplicateValues" dxfId="50" priority="13"/>
  </conditionalFormatting>
  <conditionalFormatting sqref="D263">
    <cfRule type="duplicateValues" dxfId="49" priority="12"/>
  </conditionalFormatting>
  <conditionalFormatting sqref="D268">
    <cfRule type="duplicateValues" dxfId="48" priority="26"/>
  </conditionalFormatting>
  <conditionalFormatting sqref="D270">
    <cfRule type="duplicateValues" dxfId="47" priority="25"/>
  </conditionalFormatting>
  <conditionalFormatting sqref="D271">
    <cfRule type="duplicateValues" dxfId="46" priority="24"/>
  </conditionalFormatting>
  <conditionalFormatting sqref="G21">
    <cfRule type="containsText" dxfId="45" priority="62" operator="containsText" text="Unknown">
      <formula>NOT(ISERROR(SEARCH("Unknown",G21)))</formula>
    </cfRule>
  </conditionalFormatting>
  <conditionalFormatting sqref="G66">
    <cfRule type="containsText" dxfId="44" priority="59" operator="containsText" text="Unknown">
      <formula>NOT(ISERROR(SEARCH("Unknown",G66)))</formula>
    </cfRule>
  </conditionalFormatting>
  <conditionalFormatting sqref="G120">
    <cfRule type="containsText" dxfId="43" priority="52" operator="containsText" text="Unknown">
      <formula>NOT(ISERROR(SEARCH("Unknown",G120)))</formula>
    </cfRule>
  </conditionalFormatting>
  <conditionalFormatting sqref="G232">
    <cfRule type="containsText" dxfId="42" priority="54" operator="containsText" text="Unknown">
      <formula>NOT(ISERROR(SEARCH("Unknown",G232)))</formula>
    </cfRule>
  </conditionalFormatting>
  <conditionalFormatting sqref="G12:H12">
    <cfRule type="containsText" dxfId="41" priority="63" operator="containsText" text="Unknown">
      <formula>NOT(ISERROR(SEARCH("Unknown",G12)))</formula>
    </cfRule>
  </conditionalFormatting>
  <conditionalFormatting sqref="G39:H39">
    <cfRule type="containsText" dxfId="40" priority="61" operator="containsText" text="Unknown">
      <formula>NOT(ISERROR(SEARCH("Unknown",G39)))</formula>
    </cfRule>
  </conditionalFormatting>
  <conditionalFormatting sqref="G50:H50">
    <cfRule type="containsText" dxfId="39" priority="60" operator="containsText" text="Unknown">
      <formula>NOT(ISERROR(SEARCH("Unknown",G50)))</formula>
    </cfRule>
  </conditionalFormatting>
  <conditionalFormatting sqref="H66">
    <cfRule type="containsText" dxfId="38" priority="58" operator="containsText" text="Unknown">
      <formula>NOT(ISERROR(SEARCH("Unknown",H66)))</formula>
    </cfRule>
  </conditionalFormatting>
  <conditionalFormatting sqref="H68">
    <cfRule type="containsText" dxfId="37" priority="57" operator="containsText" text="Unknown">
      <formula>NOT(ISERROR(SEARCH("Unknown",H68)))</formula>
    </cfRule>
  </conditionalFormatting>
  <conditionalFormatting sqref="H120">
    <cfRule type="containsText" dxfId="36" priority="51" operator="containsText" text="Unknown">
      <formula>NOT(ISERROR(SEARCH("Unknown",H120)))</formula>
    </cfRule>
  </conditionalFormatting>
  <conditionalFormatting sqref="H151">
    <cfRule type="containsText" dxfId="35" priority="56" operator="containsText" text="Unknown">
      <formula>NOT(ISERROR(SEARCH("Unknown",H151)))</formula>
    </cfRule>
  </conditionalFormatting>
  <conditionalFormatting sqref="H237:H238">
    <cfRule type="containsText" dxfId="34" priority="53" operator="containsText" text="Unknown">
      <formula>NOT(ISERROR(SEARCH("Unknown",H237)))</formula>
    </cfRule>
  </conditionalFormatting>
  <conditionalFormatting sqref="H263">
    <cfRule type="containsText" dxfId="33" priority="55" operator="containsText" text="Unknown">
      <formula>NOT(ISERROR(SEARCH("Unknown",H263)))</formula>
    </cfRule>
  </conditionalFormatting>
  <conditionalFormatting sqref="M39">
    <cfRule type="containsText" dxfId="32" priority="43" operator="containsText" text="Unknown">
      <formula>NOT(ISERROR(SEARCH("Unknown",M39)))</formula>
    </cfRule>
  </conditionalFormatting>
  <conditionalFormatting sqref="M61">
    <cfRule type="containsText" dxfId="31" priority="49" operator="containsText" text="Unknown">
      <formula>NOT(ISERROR(SEARCH("Unknown",M61)))</formula>
    </cfRule>
  </conditionalFormatting>
  <conditionalFormatting sqref="M70">
    <cfRule type="containsText" dxfId="30" priority="48" operator="containsText" text="Unknown">
      <formula>NOT(ISERROR(SEARCH("Unknown",M70)))</formula>
    </cfRule>
  </conditionalFormatting>
  <conditionalFormatting sqref="M150">
    <cfRule type="containsText" dxfId="29" priority="47" operator="containsText" text="Unknown">
      <formula>NOT(ISERROR(SEARCH("Unknown",M150)))</formula>
    </cfRule>
  </conditionalFormatting>
  <conditionalFormatting sqref="M152:M189">
    <cfRule type="containsText" dxfId="28" priority="46" operator="containsText" text="Unknown">
      <formula>NOT(ISERROR(SEARCH("Unknown",M152)))</formula>
    </cfRule>
  </conditionalFormatting>
  <conditionalFormatting sqref="M217">
    <cfRule type="containsText" dxfId="27" priority="45" operator="containsText" text="Unknown">
      <formula>NOT(ISERROR(SEARCH("Unknown",M217)))</formula>
    </cfRule>
  </conditionalFormatting>
  <conditionalFormatting sqref="Z5:Z272">
    <cfRule type="colorScale" priority="1">
      <colorScale>
        <cfvo type="min"/>
        <cfvo type="percentile" val="50"/>
        <cfvo type="max"/>
        <color rgb="FFF8696B"/>
        <color rgb="FFFFEB84"/>
        <color rgb="FF63BE7B"/>
      </colorScale>
    </cfRule>
  </conditionalFormatting>
  <conditionalFormatting sqref="AC4">
    <cfRule type="containsText" dxfId="26" priority="42" operator="containsText" text="Unknown">
      <formula>NOT(ISERROR(SEARCH("Unknown",AC4)))</formula>
    </cfRule>
  </conditionalFormatting>
  <conditionalFormatting sqref="AC5:AC272 AG5:AG272">
    <cfRule type="expression" dxfId="25" priority="94">
      <formula>MAX($AC5,$AG5:$AQ5)</formula>
    </cfRule>
  </conditionalFormatting>
  <conditionalFormatting sqref="AG5:AG271">
    <cfRule type="cellIs" dxfId="24" priority="27" operator="notBetween">
      <formula>1</formula>
      <formula>5</formula>
    </cfRule>
    <cfRule type="containsText" dxfId="23" priority="28" operator="containsText" text="Unknown">
      <formula>NOT(ISERROR(SEARCH("Unknown",AG5)))</formula>
    </cfRule>
  </conditionalFormatting>
  <conditionalFormatting sqref="AN5:AN272">
    <cfRule type="colorScale" priority="2">
      <colorScale>
        <cfvo type="min"/>
        <cfvo type="percentile" val="50"/>
        <cfvo type="max"/>
        <color rgb="FF63BE7B"/>
        <color rgb="FFFFEB84"/>
        <color rgb="FFF8696B"/>
      </colorScale>
    </cfRule>
  </conditionalFormatting>
  <conditionalFormatting sqref="AQ185">
    <cfRule type="containsText" dxfId="22" priority="30" operator="containsText" text="Unknown">
      <formula>NOT(ISERROR(SEARCH("Unknown",AQ185)))</formula>
    </cfRule>
    <cfRule type="cellIs" dxfId="21" priority="29" operator="notBetween">
      <formula>1</formula>
      <formula>5</formula>
    </cfRule>
  </conditionalFormatting>
  <conditionalFormatting sqref="AR5:AR272 BT5:BT272">
    <cfRule type="containsErrors" dxfId="20" priority="32">
      <formula>ISERROR(AR5)</formula>
    </cfRule>
  </conditionalFormatting>
  <conditionalFormatting sqref="AS5:BL272">
    <cfRule type="cellIs" dxfId="19" priority="34" operator="equal">
      <formula>"None"</formula>
    </cfRule>
  </conditionalFormatting>
  <conditionalFormatting sqref="BM5:BN272">
    <cfRule type="cellIs" dxfId="18" priority="35" operator="equal">
      <formula>0</formula>
    </cfRule>
  </conditionalFormatting>
  <conditionalFormatting sqref="BM5:BS272">
    <cfRule type="expression" priority="31">
      <formula>ifAU5</formula>
    </cfRule>
  </conditionalFormatting>
  <conditionalFormatting sqref="BT5:BV272 CE5:CM272 AR5:AR272">
    <cfRule type="containsText" dxfId="17" priority="92" operator="containsText" text="N/A">
      <formula>NOT(ISERROR(SEARCH("N/A",AR5)))</formula>
    </cfRule>
  </conditionalFormatting>
  <conditionalFormatting sqref="BU5:BV272">
    <cfRule type="cellIs" dxfId="16" priority="8" operator="equal">
      <formula>"B"</formula>
    </cfRule>
    <cfRule type="cellIs" dxfId="15" priority="7" operator="equal">
      <formula>"A"</formula>
    </cfRule>
    <cfRule type="cellIs" dxfId="14" priority="11" operator="equal">
      <formula>"E"</formula>
    </cfRule>
    <cfRule type="cellIs" dxfId="13" priority="10" operator="equal">
      <formula>"D"</formula>
    </cfRule>
    <cfRule type="cellIs" dxfId="12" priority="9" operator="equal">
      <formula>"C"</formula>
    </cfRule>
  </conditionalFormatting>
  <conditionalFormatting sqref="BU5:BY35 BU36:BW272 BX36:BY105 BX107:BY272">
    <cfRule type="containsErrors" dxfId="11" priority="33">
      <formula>ISERROR(BU5)</formula>
    </cfRule>
  </conditionalFormatting>
  <conditionalFormatting sqref="BU5:BY35 BX36:BY105 BU36:BW272 BX107:BY272">
    <cfRule type="cellIs" dxfId="10" priority="41" operator="equal">
      <formula>"E"</formula>
    </cfRule>
    <cfRule type="cellIs" dxfId="9" priority="40" operator="equal">
      <formula>"D"</formula>
    </cfRule>
    <cfRule type="cellIs" dxfId="8" priority="39" operator="equal">
      <formula>"C"</formula>
    </cfRule>
    <cfRule type="cellIs" dxfId="7" priority="38" operator="equal">
      <formula>"B"</formula>
    </cfRule>
    <cfRule type="cellIs" dxfId="6" priority="37" operator="equal">
      <formula>"A"</formula>
    </cfRule>
  </conditionalFormatting>
  <conditionalFormatting sqref="BX106">
    <cfRule type="containsErrors" dxfId="5" priority="6">
      <formula>ISERROR(BX106)</formula>
    </cfRule>
  </conditionalFormatting>
  <conditionalFormatting sqref="CE5:CM272 BT5:BV272 AR5:AR272">
    <cfRule type="colorScale" priority="93">
      <colorScale>
        <cfvo type="num" val="1"/>
        <cfvo type="percent" val="50"/>
        <cfvo type="num" val="5"/>
        <color theme="9"/>
        <color theme="7"/>
        <color rgb="FFFF0000"/>
      </colorScale>
    </cfRule>
  </conditionalFormatting>
  <conditionalFormatting sqref="CI5:CM272">
    <cfRule type="containsText" dxfId="4" priority="36" operator="containsText" text="Yes">
      <formula>NOT(ISERROR(SEARCH("Yes",CI5)))</formula>
    </cfRule>
  </conditionalFormatting>
  <conditionalFormatting sqref="CR6:CR272">
    <cfRule type="cellIs" dxfId="3" priority="3" operator="greaterThan">
      <formula>3.9</formula>
    </cfRule>
    <cfRule type="cellIs" dxfId="2" priority="4" operator="between">
      <formula>2.9</formula>
      <formula>3.9</formula>
    </cfRule>
    <cfRule type="cellIs" dxfId="1" priority="5" operator="lessThan">
      <formula>2.9</formula>
    </cfRule>
  </conditionalFormatting>
  <conditionalFormatting sqref="DR104:DU104">
    <cfRule type="containsText" dxfId="0" priority="44" operator="containsText" text="Unknown">
      <formula>NOT(ISERROR(SEARCH("Unknown",DR104)))</formula>
    </cfRule>
  </conditionalFormatting>
  <dataValidations count="4">
    <dataValidation type="list" allowBlank="1" showInputMessage="1" showErrorMessage="1" sqref="AO5:AP272 AC5:AC272 BO5:BO272 AG5:AG272 BQ5:BQ272 BS5:BS272" xr:uid="{59EEEF0C-D4F4-4691-A84D-81912C3FCA04}">
      <formula1>"1, 2, 3, 4, 5"</formula1>
    </dataValidation>
    <dataValidation type="list" allowBlank="1" showInputMessage="1" showErrorMessage="1" sqref="BF5:BF272 BP5:BP272" xr:uid="{3ACBEE3B-6321-4A35-B442-A3E9915E8870}">
      <formula1>"Yes, No"</formula1>
    </dataValidation>
    <dataValidation type="list" allowBlank="1" showInputMessage="1" showErrorMessage="1" sqref="Q5:Q272" xr:uid="{CD73D326-3622-4A01-A380-78026F718E15}">
      <formula1>"No, Yes, N/A"</formula1>
    </dataValidation>
    <dataValidation type="list" allowBlank="1" showInputMessage="1" showErrorMessage="1" sqref="BR5:BR272" xr:uid="{2C2D2BBF-723E-49B5-8237-1D7876E0E24E}">
      <formula1>"Yes, No, N/A"</formula1>
    </dataValidation>
  </dataValidations>
  <pageMargins left="0.70866141732283472" right="0.70866141732283472" top="0.74803149606299213" bottom="0.74803149606299213" header="0.31496062992125984" footer="0.31496062992125984"/>
  <pageSetup paperSize="8" scale="35" orientation="landscape" verticalDpi="1200" r:id="rId1"/>
  <headerFooter>
    <oddFooter>&amp;C_x000D_&amp;1#&amp;"Calibri"&amp;7&amp;K7F7F7F BUSINESS USE ONLY</odd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3c6a57-5bda-4aa8-ac8a-498e975ae2a0">
      <Terms xmlns="http://schemas.microsoft.com/office/infopath/2007/PartnerControls"/>
    </lcf76f155ced4ddcb4097134ff3c332f>
    <TaxCatchAll xmlns="991da4fe-ce16-4509-ba6d-f993200f40a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9807872E4E7174B8680AF6F5A2ADC76" ma:contentTypeVersion="15" ma:contentTypeDescription="Create a new document." ma:contentTypeScope="" ma:versionID="39f1ab2e6d6e0243db9393e060a6a3a1">
  <xsd:schema xmlns:xsd="http://www.w3.org/2001/XMLSchema" xmlns:xs="http://www.w3.org/2001/XMLSchema" xmlns:p="http://schemas.microsoft.com/office/2006/metadata/properties" xmlns:ns2="4d3c6a57-5bda-4aa8-ac8a-498e975ae2a0" xmlns:ns3="991da4fe-ce16-4509-ba6d-f993200f40ab" targetNamespace="http://schemas.microsoft.com/office/2006/metadata/properties" ma:root="true" ma:fieldsID="d559c752cff94a381c8e2a9193b69b14" ns2:_="" ns3:_="">
    <xsd:import namespace="4d3c6a57-5bda-4aa8-ac8a-498e975ae2a0"/>
    <xsd:import namespace="991da4fe-ce16-4509-ba6d-f993200f40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6a57-5bda-4aa8-ac8a-498e975ae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9e67b6b-74cb-4963-8df3-8bbebf5323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1da4fe-ce16-4509-ba6d-f993200f4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4f8352-8701-47d2-b76f-b70630237ffb}" ma:internalName="TaxCatchAll" ma:showField="CatchAllData" ma:web="991da4fe-ce16-4509-ba6d-f993200f4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F50F24-1365-46D4-B58F-C7B3CEA18372}">
  <ds:schemaRefs>
    <ds:schemaRef ds:uri="http://schemas.microsoft.com/office/2006/metadata/properties"/>
    <ds:schemaRef ds:uri="http://schemas.microsoft.com/office/infopath/2007/PartnerControls"/>
    <ds:schemaRef ds:uri="4d3c6a57-5bda-4aa8-ac8a-498e975ae2a0"/>
    <ds:schemaRef ds:uri="991da4fe-ce16-4509-ba6d-f993200f40ab"/>
  </ds:schemaRefs>
</ds:datastoreItem>
</file>

<file path=customXml/itemProps2.xml><?xml version="1.0" encoding="utf-8"?>
<ds:datastoreItem xmlns:ds="http://schemas.openxmlformats.org/officeDocument/2006/customXml" ds:itemID="{11453CFC-C73B-4EF6-9A9D-AF707B9E7C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c6a57-5bda-4aa8-ac8a-498e975ae2a0"/>
    <ds:schemaRef ds:uri="991da4fe-ce16-4509-ba6d-f993200f4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B56A03-07C0-4A8E-807D-DD93DA462C0C}">
  <ds:schemaRefs>
    <ds:schemaRef ds:uri="http://schemas.microsoft.com/sharepoint/v3/contenttype/forms"/>
  </ds:schemaRefs>
</ds:datastoreItem>
</file>

<file path=docMetadata/LabelInfo.xml><?xml version="1.0" encoding="utf-8"?>
<clbl:labelList xmlns:clbl="http://schemas.microsoft.com/office/2020/mipLabelMetadata">
  <clbl:label id="{f59ee16a-f4d8-42fc-8e4b-5abdff9fc8a9}" enabled="1" method="Standard" siteId="{a394e41c-cf8d-458e-ac1b-ddae1aa156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TRR Summary</vt:lpstr>
      <vt:lpstr>Environmental Scope Items</vt:lpstr>
      <vt:lpstr>Sheet1</vt:lpstr>
      <vt:lpstr>PRA-BlueSphere Estimate</vt:lpstr>
      <vt:lpstr>Master All_TRR_TS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Howard Lewis</dc:creator>
  <cp:keywords/>
  <dc:description/>
  <cp:lastModifiedBy>Khai Ling Chan</cp:lastModifiedBy>
  <cp:revision/>
  <dcterms:created xsi:type="dcterms:W3CDTF">2024-07-22T00:37:16Z</dcterms:created>
  <dcterms:modified xsi:type="dcterms:W3CDTF">2026-09-07T05:34:33Z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0x01010039807872E4E7174B8680AF6F5A2ADC76</vt:lpwstr>
  </property>
  <property fmtid="{D5CDD505-2E9C-101B-9397-08002B2CF9AE}" pid="3" name="MediaServiceImageTags">
    <vt:lpwstr/>
  </property>
</Properties>
</file>