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eir\AppData\Roaming\iManage\Work\Recent\AER24009263 - Powerlink Determination 2027-32 (TX)(AER)\"/>
    </mc:Choice>
  </mc:AlternateContent>
  <xr:revisionPtr revIDLastSave="0" documentId="8_{2FAC17E6-9601-4449-B1F3-0F956B97E205}" xr6:coauthVersionLast="47" xr6:coauthVersionMax="47" xr10:uidLastSave="{00000000-0000-0000-0000-000000000000}"/>
  <bookViews>
    <workbookView xWindow="-110" yWindow="-110" windowWidth="19420" windowHeight="11500" xr2:uid="{5C9BBE56-5A16-4638-B25D-7970F03B1666}"/>
    <workbookView xWindow="-110" yWindow="-110" windowWidth="19420" windowHeight="11500" xr2:uid="{CAED6E9D-F861-4F8C-A70D-941082E0591C}"/>
  </bookViews>
  <sheets>
    <sheet name="AER Draft decision" sheetId="3" r:id="rId1"/>
  </sheets>
  <definedNames>
    <definedName name="dms_PRCP_BaseYear" localSheetId="0">'AER Draft decision'!$C$13</definedName>
    <definedName name="FRCP_1to5">"2015-16 to 2019-20"</definedName>
    <definedName name="RCP_1to5">"2015-16 to 2019-20"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D41" i="3" l="1"/>
  <c r="C41" i="3"/>
  <c r="B36" i="3"/>
  <c r="B35" i="3"/>
  <c r="K32" i="3"/>
  <c r="C32" i="3"/>
  <c r="D27" i="3"/>
  <c r="C27" i="3"/>
  <c r="K18" i="3"/>
  <c r="C18" i="3"/>
  <c r="B14" i="3"/>
  <c r="M7" i="3"/>
  <c r="M6" i="3"/>
  <c r="L6" i="3"/>
  <c r="K6" i="3"/>
  <c r="J6" i="3"/>
  <c r="I6" i="3"/>
  <c r="H6" i="3"/>
  <c r="G6" i="3"/>
  <c r="F6" i="3"/>
  <c r="E6" i="3"/>
  <c r="P39" i="3" l="1"/>
  <c r="P37" i="3"/>
  <c r="P40" i="3"/>
  <c r="P38" i="3"/>
  <c r="P36" i="3"/>
  <c r="P33" i="3"/>
  <c r="L7" i="3"/>
  <c r="K7" i="3" l="1"/>
  <c r="O39" i="3"/>
  <c r="O37" i="3"/>
  <c r="O40" i="3"/>
  <c r="O38" i="3"/>
  <c r="J7" i="3" l="1"/>
  <c r="N39" i="3"/>
  <c r="N37" i="3"/>
  <c r="N40" i="3"/>
  <c r="N38" i="3"/>
  <c r="N33" i="3"/>
  <c r="M40" i="3" l="1"/>
  <c r="M38" i="3"/>
  <c r="M33" i="3"/>
  <c r="I7" i="3"/>
  <c r="M39" i="3"/>
  <c r="M37" i="3"/>
  <c r="L33" i="3" l="1"/>
  <c r="M24" i="3"/>
  <c r="O22" i="3"/>
  <c r="Q25" i="3"/>
  <c r="N22" i="3"/>
  <c r="L39" i="3"/>
  <c r="L37" i="3"/>
  <c r="N25" i="3"/>
  <c r="P23" i="3"/>
  <c r="L35" i="3"/>
  <c r="M25" i="3"/>
  <c r="O23" i="3"/>
  <c r="Q21" i="3"/>
  <c r="Q26" i="3"/>
  <c r="N23" i="3"/>
  <c r="P21" i="3"/>
  <c r="P26" i="3"/>
  <c r="M23" i="3"/>
  <c r="O21" i="3"/>
  <c r="O26" i="3"/>
  <c r="N21" i="3"/>
  <c r="O25" i="3"/>
  <c r="H7" i="3"/>
  <c r="G7" i="3" s="1"/>
  <c r="F7" i="3" s="1"/>
  <c r="Q24" i="3"/>
  <c r="Q23" i="3"/>
  <c r="N26" i="3"/>
  <c r="P24" i="3"/>
  <c r="M21" i="3"/>
  <c r="L40" i="3"/>
  <c r="L38" i="3"/>
  <c r="L36" i="3"/>
  <c r="M26" i="3"/>
  <c r="O24" i="3"/>
  <c r="Q22" i="3"/>
  <c r="N24" i="3"/>
  <c r="P22" i="3"/>
  <c r="P25" i="3"/>
  <c r="M22" i="3"/>
  <c r="K33" i="3" l="1"/>
  <c r="K39" i="3"/>
  <c r="K37" i="3"/>
  <c r="K35" i="3"/>
  <c r="E7" i="3"/>
  <c r="D7" i="3" s="1"/>
  <c r="K40" i="3"/>
  <c r="K38" i="3"/>
  <c r="K36" i="3"/>
  <c r="L41" i="3"/>
  <c r="K41" i="3" l="1"/>
  <c r="K26" i="3"/>
  <c r="L24" i="3"/>
  <c r="K22" i="3"/>
  <c r="L19" i="3"/>
  <c r="L25" i="3"/>
  <c r="K19" i="3"/>
  <c r="K25" i="3"/>
  <c r="L23" i="3"/>
  <c r="L22" i="3"/>
  <c r="K23" i="3"/>
  <c r="L21" i="3"/>
  <c r="L26" i="3"/>
  <c r="K21" i="3"/>
  <c r="K24" i="3"/>
  <c r="L27" i="3" l="1"/>
  <c r="K27" i="3"/>
  <c r="H27" i="3" l="1"/>
  <c r="P19" i="3" l="1"/>
  <c r="P27" i="3" s="1"/>
  <c r="I27" i="3" l="1"/>
  <c r="Q19" i="3"/>
  <c r="Q27" i="3" s="1"/>
  <c r="M35" i="3" l="1"/>
  <c r="H41" i="3"/>
  <c r="P35" i="3"/>
  <c r="P41" i="3" s="1"/>
  <c r="N35" i="3"/>
  <c r="M36" i="3" l="1"/>
  <c r="M41" i="3" s="1"/>
  <c r="E41" i="3"/>
  <c r="F41" i="3"/>
  <c r="N36" i="3"/>
  <c r="N41" i="3" s="1"/>
  <c r="O35" i="3" l="1"/>
  <c r="E27" i="3" l="1"/>
  <c r="M19" i="3"/>
  <c r="M27" i="3" s="1"/>
  <c r="M44" i="3" s="1"/>
  <c r="G27" i="3"/>
  <c r="O19" i="3"/>
  <c r="O27" i="3" s="1"/>
  <c r="F27" i="3"/>
  <c r="N19" i="3"/>
  <c r="N27" i="3" s="1"/>
  <c r="N44" i="3" l="1"/>
  <c r="Q41" i="3"/>
  <c r="Q44" i="3" s="1"/>
  <c r="Q50" i="3"/>
  <c r="O50" i="3"/>
  <c r="P50" i="3"/>
  <c r="R50" i="3"/>
  <c r="N50" i="3"/>
  <c r="S54" i="3" l="1"/>
  <c r="R54" i="3"/>
  <c r="U54" i="3"/>
  <c r="T54" i="3"/>
  <c r="V54" i="3"/>
  <c r="V55" i="3" s="1"/>
  <c r="V57" i="3" s="1"/>
  <c r="Q51" i="3"/>
  <c r="O51" i="3"/>
  <c r="R51" i="3"/>
  <c r="S51" i="3"/>
  <c r="P51" i="3"/>
  <c r="O36" i="3" l="1"/>
  <c r="O33" i="3" l="1"/>
  <c r="O41" i="3" s="1"/>
  <c r="G41" i="3"/>
  <c r="P44" i="3" l="1"/>
  <c r="O44" i="3"/>
  <c r="T52" i="3" l="1"/>
  <c r="S52" i="3"/>
  <c r="P52" i="3"/>
  <c r="Q52" i="3"/>
  <c r="R52" i="3"/>
  <c r="U53" i="3"/>
  <c r="U55" i="3" s="1"/>
  <c r="U57" i="3" s="1"/>
  <c r="T53" i="3"/>
  <c r="S53" i="3"/>
  <c r="R53" i="3"/>
  <c r="Q53" i="3"/>
  <c r="R55" i="3" l="1"/>
  <c r="S55" i="3"/>
  <c r="S57" i="3" s="1"/>
  <c r="T55" i="3"/>
  <c r="T57" i="3" s="1"/>
  <c r="W55" i="3" l="1"/>
  <c r="R57" i="3"/>
  <c r="W57" i="3" s="1"/>
</calcChain>
</file>

<file path=xl/sharedStrings.xml><?xml version="1.0" encoding="utf-8"?>
<sst xmlns="http://schemas.openxmlformats.org/spreadsheetml/2006/main" count="102" uniqueCount="57">
  <si>
    <t>Actual and estimated inflation</t>
  </si>
  <si>
    <t>Actual</t>
  </si>
  <si>
    <t>Estimate</t>
  </si>
  <si>
    <t>ABS CPI index - June</t>
  </si>
  <si>
    <t xml:space="preserve">Inflation rate (per cent) </t>
  </si>
  <si>
    <t>7.5.1 -  The carryover amounts that arise from applying the EBSS during the current regulatory control period</t>
  </si>
  <si>
    <t>Base year used to forecast opex for the current period (drop down menu)</t>
  </si>
  <si>
    <t>2018-19</t>
  </si>
  <si>
    <t>7.5.1.1 - Opex allowance applicable to EBSS (EBSS target)</t>
  </si>
  <si>
    <t>Previous period</t>
  </si>
  <si>
    <t>Current regulatory control period</t>
  </si>
  <si>
    <t>Total opex allowance</t>
  </si>
  <si>
    <t xml:space="preserve">Approved excludable costs - allowance </t>
  </si>
  <si>
    <t>Debt raising costs</t>
  </si>
  <si>
    <t>Network support costs</t>
  </si>
  <si>
    <t>Excluded cost category 3</t>
  </si>
  <si>
    <t>Capitalisation policy changes</t>
  </si>
  <si>
    <t>Approved opex, pass throughs and contingent projects</t>
  </si>
  <si>
    <t xml:space="preserve">Other adjustments or exclusions required by the EBSS </t>
  </si>
  <si>
    <t>Forecast opex for EBSS purposes</t>
  </si>
  <si>
    <t>7.5.1.2 - Actual and estimated opex applicable to EBSS</t>
  </si>
  <si>
    <t xml:space="preserve">$m, Actual </t>
  </si>
  <si>
    <t xml:space="preserve">Total opex </t>
  </si>
  <si>
    <t>Approved excludable costs</t>
  </si>
  <si>
    <t>Remove NCIPAP costs</t>
  </si>
  <si>
    <t>Powerlink to nominate base year used to forecast opex 
(drop down menu)</t>
  </si>
  <si>
    <t>Reverse movements in provisions</t>
  </si>
  <si>
    <t>Remove losses on disposal of property, plant &amp; equipment included on the RAB</t>
  </si>
  <si>
    <t>Actual opex for EBSS purposes</t>
  </si>
  <si>
    <t>Base year non-recurrent efficiency gain $m, real June 2022</t>
  </si>
  <si>
    <t>Incremental gain $m, real June 2027</t>
  </si>
  <si>
    <t>Carryover</t>
  </si>
  <si>
    <t>Forthcoming regulatory control period</t>
  </si>
  <si>
    <t>$m, real June 2027</t>
  </si>
  <si>
    <t>2017-18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</si>
  <si>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</si>
  <si>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</si>
  <si>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</si>
  <si>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</si>
  <si>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</si>
  <si>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</si>
  <si>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</si>
  <si>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</si>
  <si>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Total</t>
  </si>
  <si>
    <t>Total Carryover Amount ($m, June 2027)</t>
  </si>
  <si>
    <t>PTRM inputs ($m, June 2027)</t>
  </si>
  <si>
    <t>$m, real June 2022</t>
  </si>
  <si>
    <t>$m, real June 2017</t>
  </si>
  <si>
    <t>Reconstructed cumulative index (2026-27=1)</t>
  </si>
  <si>
    <t>2015-16</t>
  </si>
  <si>
    <t>2016-17</t>
  </si>
  <si>
    <t>2027-28</t>
  </si>
  <si>
    <t>2028-29</t>
  </si>
  <si>
    <t>2029-30</t>
  </si>
  <si>
    <t>2030-31</t>
  </si>
  <si>
    <t>2031-32</t>
  </si>
  <si>
    <t>Reverse self-insurance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</si>
</sst>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0.000"/>
    <numFmt numFmtId="167" formatCode="_-* #,##0_-;\-* #,##0_-;_-* &quot;-&quot;??_-;_-@_-"/>
    <numFmt numFmtId="168" formatCode="0.0;\–0.0;&quot;–&quot;"/>
    <numFmt numFmtId="169" formatCode="#,##0;\(#,##0\)"/>
    <numFmt numFmtId="170" formatCode="_-* #,##0.0000000_-;\-* #,##0.0000000_-;_-* &quot;-&quot;??_-;_-@_-"/>
    <numFmt numFmtId="171" formatCode="_-* #,##0.00000_-;\-* #,##0.00000_-;_-* &quot;-&quot;??_-;_-@_-"/>
    <numFmt numFmtId="172" formatCode="0.00000000000000000"/>
    <numFmt numFmtId="173" formatCode="0.0000000"/>
    <numFmt numFmtId="174" formatCode="0.000000;\–0.000000;&quot;–&quot;"/>
    <numFmt numFmtId="175" formatCode="#,##0.0_ ;\-#,##0.0\ "/>
    <numFmt numFmtId="176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FFFFFF"/>
      <name val="Arial"/>
      <family val="2"/>
    </font>
    <font>
      <b/>
      <sz val="14"/>
      <color rgb="FFFFFFFF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name val="Arial"/>
      <family val="2"/>
    </font>
    <font>
      <i/>
      <sz val="11"/>
      <color rgb="FF000000"/>
      <name val="Arial"/>
      <family val="2"/>
    </font>
    <font>
      <b/>
      <sz val="12"/>
      <color rgb="FFFF0000"/>
      <name val="Calibri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/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/>
      <top style="thin">
        <color rgb="FFA6A6A6"/>
      </top>
      <bottom style="medium">
        <color auto="1"/>
      </bottom>
      <diagonal/>
    </border>
    <border>
      <left style="medium">
        <color auto="1"/>
      </left>
      <right style="thin">
        <color rgb="FFA6A6A6"/>
      </right>
      <top/>
      <bottom style="medium">
        <color indexed="64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auto="1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rgb="FFA6A6A6"/>
      </bottom>
      <diagonal/>
    </border>
    <border>
      <left/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medium">
        <color auto="1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medium">
        <color auto="1"/>
      </right>
      <top style="medium">
        <color indexed="64"/>
      </top>
      <bottom style="thin">
        <color rgb="FFBFBFBF"/>
      </bottom>
      <diagonal/>
    </border>
    <border>
      <left style="thin">
        <color rgb="FFA6A6A6"/>
      </left>
      <right style="thin">
        <color indexed="64"/>
      </right>
      <top style="medium">
        <color auto="1"/>
      </top>
      <bottom style="thin">
        <color rgb="FFA6A6A6"/>
      </bottom>
      <diagonal/>
    </border>
    <border>
      <left/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medium">
        <color auto="1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auto="1"/>
      </right>
      <top style="thin">
        <color rgb="FFBFBFBF"/>
      </top>
      <bottom style="thin">
        <color rgb="FFBFBFBF"/>
      </bottom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/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indexed="64"/>
      </right>
      <top style="thin">
        <color rgb="FFA6A6A6"/>
      </top>
      <bottom style="medium">
        <color indexed="64"/>
      </bottom>
      <diagonal/>
    </border>
    <border>
      <left/>
      <right style="thin">
        <color rgb="FFBFBFBF"/>
      </right>
      <top style="thin">
        <color rgb="FFBFBFBF"/>
      </top>
      <bottom style="medium">
        <color auto="1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auto="1"/>
      </bottom>
      <diagonal/>
    </border>
    <border>
      <left style="thin">
        <color rgb="FFBFBFBF"/>
      </left>
      <right style="medium">
        <color auto="1"/>
      </right>
      <top style="thin">
        <color rgb="FFBFBFBF"/>
      </top>
      <bottom style="medium">
        <color indexed="64"/>
      </bottom>
      <diagonal/>
    </border>
    <border>
      <left/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rgb="FFA6A6A6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indexed="64"/>
      </right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medium">
        <color theme="1"/>
      </left>
      <right style="thin">
        <color rgb="FFA6A6A6"/>
      </right>
      <top style="medium">
        <color theme="1"/>
      </top>
      <bottom style="medium">
        <color theme="1"/>
      </bottom>
      <diagonal/>
    </border>
    <border>
      <left style="thin">
        <color rgb="FFA6A6A6"/>
      </left>
      <right style="thin">
        <color rgb="FFA6A6A6"/>
      </right>
      <top style="medium">
        <color theme="1"/>
      </top>
      <bottom style="medium">
        <color theme="1"/>
      </bottom>
      <diagonal/>
    </border>
    <border>
      <left style="thin">
        <color rgb="FFA6A6A6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/>
      <top style="medium">
        <color indexed="64"/>
      </top>
      <bottom style="thin">
        <color rgb="FFBFBFBF"/>
      </bottom>
      <diagonal/>
    </border>
    <border>
      <left/>
      <right/>
      <top style="medium">
        <color indexed="64"/>
      </top>
      <bottom style="thin">
        <color rgb="FFBFBFBF"/>
      </bottom>
      <diagonal/>
    </border>
    <border>
      <left/>
      <right style="medium">
        <color auto="1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auto="1"/>
      </top>
      <bottom style="medium">
        <color indexed="64"/>
      </bottom>
      <diagonal/>
    </border>
    <border>
      <left style="thin">
        <color rgb="FFBFBFBF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medium">
        <color indexed="64"/>
      </top>
      <bottom style="thin">
        <color rgb="FFA6A6A6"/>
      </bottom>
      <diagonal/>
    </border>
    <border>
      <left style="thin">
        <color rgb="FFA6A6A6"/>
      </left>
      <right/>
      <top style="medium">
        <color auto="1"/>
      </top>
      <bottom style="thin">
        <color rgb="FFA6A6A6"/>
      </bottom>
      <diagonal/>
    </border>
    <border>
      <left style="medium">
        <color indexed="64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5" borderId="0">
      <alignment vertical="center"/>
      <protection locked="0"/>
    </xf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25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65" fontId="4" fillId="3" borderId="7" xfId="0" applyNumberFormat="1" applyFont="1" applyFill="1" applyBorder="1" applyAlignment="1">
      <alignment horizontal="center" vertical="center"/>
    </xf>
    <xf numFmtId="0" fontId="5" fillId="3" borderId="8" xfId="0" quotePrefix="1" applyFont="1" applyFill="1" applyBorder="1" applyAlignment="1">
      <alignment horizontal="right" vertical="center"/>
    </xf>
    <xf numFmtId="0" fontId="5" fillId="3" borderId="9" xfId="0" quotePrefix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 indent="1"/>
    </xf>
    <xf numFmtId="164" fontId="4" fillId="2" borderId="12" xfId="0" applyNumberFormat="1" applyFont="1" applyFill="1" applyBorder="1" applyAlignment="1">
      <alignment horizontal="left"/>
    </xf>
    <xf numFmtId="165" fontId="6" fillId="4" borderId="13" xfId="2" applyNumberFormat="1" applyFont="1" applyFill="1" applyBorder="1" applyAlignment="1" applyProtection="1">
      <alignment horizontal="right" vertical="center" wrapText="1"/>
    </xf>
    <xf numFmtId="165" fontId="6" fillId="4" borderId="14" xfId="2" applyNumberFormat="1" applyFont="1" applyFill="1" applyBorder="1" applyAlignment="1" applyProtection="1">
      <alignment horizontal="right" vertical="center" wrapText="1"/>
    </xf>
    <xf numFmtId="0" fontId="7" fillId="4" borderId="11" xfId="0" applyFont="1" applyFill="1" applyBorder="1" applyAlignment="1">
      <alignment horizontal="left" vertical="center" wrapText="1" indent="1"/>
    </xf>
    <xf numFmtId="165" fontId="4" fillId="2" borderId="15" xfId="0" applyNumberFormat="1" applyFont="1" applyFill="1" applyBorder="1" applyAlignment="1">
      <alignment vertical="center"/>
    </xf>
    <xf numFmtId="0" fontId="7" fillId="4" borderId="16" xfId="0" applyFont="1" applyFill="1" applyBorder="1" applyAlignment="1">
      <alignment horizontal="left" vertical="center" wrapText="1" indent="1"/>
    </xf>
    <xf numFmtId="165" fontId="4" fillId="2" borderId="20" xfId="0" applyNumberFormat="1" applyFont="1" applyFill="1" applyBorder="1" applyAlignment="1">
      <alignment vertical="center"/>
    </xf>
    <xf numFmtId="2" fontId="6" fillId="4" borderId="21" xfId="2" applyNumberFormat="1" applyFont="1" applyFill="1" applyBorder="1" applyAlignment="1" applyProtection="1">
      <alignment horizontal="right" vertical="center" wrapText="1"/>
    </xf>
    <xf numFmtId="2" fontId="6" fillId="4" borderId="22" xfId="2" applyNumberFormat="1" applyFont="1" applyFill="1" applyBorder="1" applyAlignment="1" applyProtection="1">
      <alignment horizontal="right" vertical="center" wrapText="1"/>
    </xf>
    <xf numFmtId="2" fontId="6" fillId="4" borderId="23" xfId="2" applyNumberFormat="1" applyFont="1" applyFill="1" applyBorder="1" applyAlignment="1" applyProtection="1">
      <alignment horizontal="right" vertical="center" wrapText="1"/>
    </xf>
    <xf numFmtId="166" fontId="8" fillId="0" borderId="0" xfId="0" applyNumberFormat="1" applyFont="1"/>
    <xf numFmtId="0" fontId="8" fillId="0" borderId="0" xfId="0" applyFont="1"/>
    <xf numFmtId="2" fontId="4" fillId="0" borderId="0" xfId="0" applyNumberFormat="1" applyFont="1" applyAlignment="1">
      <alignment horizontal="center"/>
    </xf>
    <xf numFmtId="0" fontId="10" fillId="5" borderId="0" xfId="3" applyFont="1">
      <alignment vertical="center"/>
      <protection locked="0"/>
    </xf>
    <xf numFmtId="0" fontId="11" fillId="5" borderId="0" xfId="3" applyFont="1">
      <alignment vertical="center"/>
      <protection locked="0"/>
    </xf>
    <xf numFmtId="0" fontId="12" fillId="0" borderId="24" xfId="0" applyFont="1" applyBorder="1"/>
    <xf numFmtId="0" fontId="13" fillId="6" borderId="24" xfId="0" applyFont="1" applyFill="1" applyBorder="1" applyAlignment="1">
      <alignment horizontal="right"/>
    </xf>
    <xf numFmtId="165" fontId="13" fillId="6" borderId="24" xfId="0" applyNumberFormat="1" applyFont="1" applyFill="1" applyBorder="1"/>
    <xf numFmtId="0" fontId="14" fillId="2" borderId="1" xfId="0" applyFont="1" applyFill="1" applyBorder="1" applyAlignment="1" applyProtection="1">
      <alignment horizontal="left" vertical="center"/>
      <protection locked="0"/>
    </xf>
    <xf numFmtId="164" fontId="14" fillId="2" borderId="25" xfId="1" applyNumberFormat="1" applyFont="1" applyFill="1" applyBorder="1" applyAlignment="1" applyProtection="1">
      <alignment horizontal="left" vertical="center"/>
      <protection locked="0"/>
    </xf>
    <xf numFmtId="0" fontId="14" fillId="2" borderId="25" xfId="0" applyFont="1" applyFill="1" applyBorder="1" applyAlignment="1" applyProtection="1">
      <alignment horizontal="left" vertical="center"/>
      <protection locked="0"/>
    </xf>
    <xf numFmtId="0" fontId="14" fillId="2" borderId="2" xfId="0" applyFont="1" applyFill="1" applyBorder="1" applyAlignment="1" applyProtection="1">
      <alignment horizontal="left" vertical="center"/>
      <protection locked="0"/>
    </xf>
    <xf numFmtId="0" fontId="14" fillId="2" borderId="3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/>
    <xf numFmtId="0" fontId="6" fillId="0" borderId="31" xfId="0" applyFont="1" applyBorder="1" applyAlignment="1">
      <alignment horizontal="left" vertical="center" wrapText="1" indent="1"/>
    </xf>
    <xf numFmtId="165" fontId="6" fillId="4" borderId="32" xfId="0" applyNumberFormat="1" applyFont="1" applyFill="1" applyBorder="1" applyAlignment="1" applyProtection="1">
      <alignment vertical="center" wrapText="1"/>
      <protection locked="0"/>
    </xf>
    <xf numFmtId="165" fontId="6" fillId="4" borderId="33" xfId="0" applyNumberFormat="1" applyFont="1" applyFill="1" applyBorder="1" applyAlignment="1" applyProtection="1">
      <alignment vertical="center" wrapText="1"/>
      <protection locked="0"/>
    </xf>
    <xf numFmtId="165" fontId="6" fillId="4" borderId="34" xfId="0" applyNumberFormat="1" applyFont="1" applyFill="1" applyBorder="1" applyAlignment="1" applyProtection="1">
      <alignment vertical="center" wrapText="1"/>
      <protection locked="0"/>
    </xf>
    <xf numFmtId="165" fontId="6" fillId="4" borderId="35" xfId="0" applyNumberFormat="1" applyFont="1" applyFill="1" applyBorder="1" applyAlignment="1" applyProtection="1">
      <alignment vertical="center" wrapText="1"/>
      <protection locked="0"/>
    </xf>
    <xf numFmtId="2" fontId="6" fillId="4" borderId="37" xfId="2" applyNumberFormat="1" applyFont="1" applyFill="1" applyBorder="1" applyAlignment="1" applyProtection="1">
      <alignment horizontal="right" vertical="center" wrapText="1"/>
    </xf>
    <xf numFmtId="2" fontId="6" fillId="4" borderId="13" xfId="2" applyNumberFormat="1" applyFont="1" applyFill="1" applyBorder="1" applyAlignment="1" applyProtection="1">
      <alignment horizontal="right" vertical="center" wrapText="1"/>
    </xf>
    <xf numFmtId="2" fontId="6" fillId="4" borderId="14" xfId="2" applyNumberFormat="1" applyFont="1" applyFill="1" applyBorder="1" applyAlignment="1" applyProtection="1">
      <alignment horizontal="right" vertical="center" wrapText="1"/>
    </xf>
    <xf numFmtId="165" fontId="6" fillId="0" borderId="0" xfId="2" applyNumberFormat="1" applyFont="1" applyFill="1" applyBorder="1" applyAlignment="1" applyProtection="1">
      <alignment horizontal="right" vertical="center" wrapText="1"/>
    </xf>
    <xf numFmtId="0" fontId="15" fillId="8" borderId="38" xfId="0" applyFont="1" applyFill="1" applyBorder="1" applyAlignment="1">
      <alignment horizontal="left" vertical="center" wrapText="1" indent="1"/>
    </xf>
    <xf numFmtId="0" fontId="4" fillId="2" borderId="39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164" fontId="4" fillId="2" borderId="43" xfId="0" applyNumberFormat="1" applyFont="1" applyFill="1" applyBorder="1" applyAlignment="1">
      <alignment horizontal="left"/>
    </xf>
    <xf numFmtId="164" fontId="4" fillId="2" borderId="44" xfId="0" applyNumberFormat="1" applyFont="1" applyFill="1" applyBorder="1" applyAlignment="1">
      <alignment horizontal="left"/>
    </xf>
    <xf numFmtId="164" fontId="4" fillId="2" borderId="45" xfId="0" applyNumberFormat="1" applyFont="1" applyFill="1" applyBorder="1" applyAlignment="1">
      <alignment horizontal="left"/>
    </xf>
    <xf numFmtId="164" fontId="4" fillId="2" borderId="46" xfId="0" applyNumberFormat="1" applyFont="1" applyFill="1" applyBorder="1" applyAlignment="1">
      <alignment horizontal="left"/>
    </xf>
    <xf numFmtId="164" fontId="4" fillId="2" borderId="47" xfId="0" applyNumberFormat="1" applyFont="1" applyFill="1" applyBorder="1" applyAlignment="1">
      <alignment horizontal="left"/>
    </xf>
    <xf numFmtId="0" fontId="6" fillId="0" borderId="38" xfId="0" applyFont="1" applyBorder="1" applyAlignment="1">
      <alignment horizontal="left" vertical="center" indent="4"/>
    </xf>
    <xf numFmtId="165" fontId="6" fillId="4" borderId="39" xfId="0" applyNumberFormat="1" applyFont="1" applyFill="1" applyBorder="1" applyAlignment="1" applyProtection="1">
      <alignment vertical="center" wrapText="1"/>
      <protection locked="0"/>
    </xf>
    <xf numFmtId="165" fontId="6" fillId="4" borderId="40" xfId="0" applyNumberFormat="1" applyFont="1" applyFill="1" applyBorder="1" applyAlignment="1" applyProtection="1">
      <alignment vertical="center" wrapText="1"/>
      <protection locked="0"/>
    </xf>
    <xf numFmtId="165" fontId="6" fillId="4" borderId="41" xfId="0" applyNumberFormat="1" applyFont="1" applyFill="1" applyBorder="1" applyAlignment="1" applyProtection="1">
      <alignment vertical="center" wrapText="1"/>
      <protection locked="0"/>
    </xf>
    <xf numFmtId="165" fontId="6" fillId="4" borderId="42" xfId="0" applyNumberFormat="1" applyFont="1" applyFill="1" applyBorder="1" applyAlignment="1" applyProtection="1">
      <alignment vertical="center" wrapText="1"/>
      <protection locked="0"/>
    </xf>
    <xf numFmtId="165" fontId="6" fillId="4" borderId="45" xfId="2" applyNumberFormat="1" applyFont="1" applyFill="1" applyBorder="1" applyAlignment="1" applyProtection="1">
      <alignment horizontal="right" wrapText="1"/>
    </xf>
    <xf numFmtId="165" fontId="6" fillId="4" borderId="48" xfId="2" applyNumberFormat="1" applyFont="1" applyFill="1" applyBorder="1" applyAlignment="1" applyProtection="1">
      <alignment horizontal="right" wrapText="1"/>
    </xf>
    <xf numFmtId="165" fontId="2" fillId="0" borderId="0" xfId="0" applyNumberFormat="1" applyFont="1"/>
    <xf numFmtId="0" fontId="6" fillId="0" borderId="38" xfId="0" applyFont="1" applyBorder="1" applyAlignment="1">
      <alignment horizontal="left" vertical="center" indent="1"/>
    </xf>
    <xf numFmtId="167" fontId="4" fillId="0" borderId="0" xfId="0" applyNumberFormat="1" applyFont="1"/>
    <xf numFmtId="0" fontId="2" fillId="0" borderId="0" xfId="0" applyFont="1" applyAlignment="1">
      <alignment horizontal="right"/>
    </xf>
    <xf numFmtId="0" fontId="6" fillId="0" borderId="38" xfId="4" applyFont="1" applyBorder="1" applyAlignment="1">
      <alignment horizontal="left" vertical="center" indent="1"/>
    </xf>
    <xf numFmtId="0" fontId="6" fillId="0" borderId="49" xfId="0" applyFont="1" applyBorder="1" applyAlignment="1">
      <alignment horizontal="left" vertical="center" wrapText="1" indent="1"/>
    </xf>
    <xf numFmtId="165" fontId="6" fillId="4" borderId="50" xfId="0" applyNumberFormat="1" applyFont="1" applyFill="1" applyBorder="1" applyAlignment="1" applyProtection="1">
      <alignment vertical="center" wrapText="1"/>
      <protection locked="0"/>
    </xf>
    <xf numFmtId="165" fontId="6" fillId="4" borderId="51" xfId="0" applyNumberFormat="1" applyFont="1" applyFill="1" applyBorder="1" applyAlignment="1" applyProtection="1">
      <alignment vertical="center" wrapText="1"/>
      <protection locked="0"/>
    </xf>
    <xf numFmtId="165" fontId="6" fillId="4" borderId="52" xfId="0" applyNumberFormat="1" applyFont="1" applyFill="1" applyBorder="1" applyAlignment="1" applyProtection="1">
      <alignment vertical="center" wrapText="1"/>
      <protection locked="0"/>
    </xf>
    <xf numFmtId="165" fontId="6" fillId="4" borderId="53" xfId="0" applyNumberFormat="1" applyFont="1" applyFill="1" applyBorder="1" applyAlignment="1" applyProtection="1">
      <alignment vertical="center" wrapText="1"/>
      <protection locked="0"/>
    </xf>
    <xf numFmtId="165" fontId="6" fillId="4" borderId="21" xfId="2" applyNumberFormat="1" applyFont="1" applyFill="1" applyBorder="1" applyAlignment="1" applyProtection="1">
      <alignment horizontal="right" wrapText="1"/>
    </xf>
    <xf numFmtId="165" fontId="6" fillId="4" borderId="54" xfId="2" applyNumberFormat="1" applyFont="1" applyFill="1" applyBorder="1" applyAlignment="1" applyProtection="1">
      <alignment horizontal="right" wrapText="1"/>
    </xf>
    <xf numFmtId="0" fontId="4" fillId="9" borderId="1" xfId="0" applyFont="1" applyFill="1" applyBorder="1" applyAlignment="1">
      <alignment horizontal="right" vertical="center" wrapText="1" indent="1"/>
    </xf>
    <xf numFmtId="165" fontId="4" fillId="9" borderId="55" xfId="2" applyNumberFormat="1" applyFont="1" applyFill="1" applyBorder="1" applyAlignment="1" applyProtection="1">
      <alignment horizontal="right" wrapText="1"/>
    </xf>
    <xf numFmtId="165" fontId="4" fillId="9" borderId="56" xfId="2" applyNumberFormat="1" applyFont="1" applyFill="1" applyBorder="1" applyAlignment="1" applyProtection="1">
      <alignment horizontal="right" wrapText="1"/>
    </xf>
    <xf numFmtId="165" fontId="4" fillId="9" borderId="57" xfId="2" applyNumberFormat="1" applyFont="1" applyFill="1" applyBorder="1" applyAlignment="1" applyProtection="1">
      <alignment horizontal="right" wrapText="1"/>
    </xf>
    <xf numFmtId="0" fontId="15" fillId="0" borderId="58" xfId="0" applyFont="1" applyBorder="1" applyAlignment="1">
      <alignment vertical="center"/>
    </xf>
    <xf numFmtId="0" fontId="15" fillId="0" borderId="0" xfId="0" applyFont="1" applyAlignment="1">
      <alignment vertical="center"/>
    </xf>
    <xf numFmtId="165" fontId="16" fillId="0" borderId="0" xfId="0" applyNumberFormat="1" applyFont="1"/>
    <xf numFmtId="0" fontId="8" fillId="0" borderId="58" xfId="0" applyFont="1" applyBorder="1"/>
    <xf numFmtId="0" fontId="8" fillId="0" borderId="0" xfId="0" applyFont="1" applyAlignment="1">
      <alignment horizontal="right"/>
    </xf>
    <xf numFmtId="168" fontId="6" fillId="4" borderId="37" xfId="0" applyNumberFormat="1" applyFont="1" applyFill="1" applyBorder="1" applyAlignment="1" applyProtection="1">
      <alignment vertical="center" wrapText="1"/>
      <protection locked="0"/>
    </xf>
    <xf numFmtId="168" fontId="6" fillId="4" borderId="59" xfId="0" applyNumberFormat="1" applyFont="1" applyFill="1" applyBorder="1" applyAlignment="1" applyProtection="1">
      <alignment vertical="center" wrapText="1"/>
      <protection locked="0"/>
    </xf>
    <xf numFmtId="168" fontId="6" fillId="4" borderId="13" xfId="0" applyNumberFormat="1" applyFont="1" applyFill="1" applyBorder="1" applyAlignment="1" applyProtection="1">
      <alignment vertical="center" wrapText="1"/>
      <protection locked="0"/>
    </xf>
    <xf numFmtId="2" fontId="4" fillId="2" borderId="60" xfId="0" applyNumberFormat="1" applyFont="1" applyFill="1" applyBorder="1"/>
    <xf numFmtId="168" fontId="6" fillId="4" borderId="12" xfId="0" applyNumberFormat="1" applyFont="1" applyFill="1" applyBorder="1" applyAlignment="1">
      <alignment horizontal="right" vertical="center"/>
    </xf>
    <xf numFmtId="168" fontId="6" fillId="4" borderId="36" xfId="0" applyNumberFormat="1" applyFont="1" applyFill="1" applyBorder="1" applyAlignment="1">
      <alignment horizontal="right" vertical="center"/>
    </xf>
    <xf numFmtId="168" fontId="6" fillId="4" borderId="37" xfId="0" applyNumberFormat="1" applyFont="1" applyFill="1" applyBorder="1" applyAlignment="1">
      <alignment horizontal="right" vertical="center"/>
    </xf>
    <xf numFmtId="168" fontId="6" fillId="4" borderId="13" xfId="0" applyNumberFormat="1" applyFont="1" applyFill="1" applyBorder="1" applyAlignment="1">
      <alignment horizontal="right" vertical="center"/>
    </xf>
    <xf numFmtId="168" fontId="4" fillId="2" borderId="61" xfId="0" applyNumberFormat="1" applyFont="1" applyFill="1" applyBorder="1" applyAlignment="1">
      <alignment horizontal="left"/>
    </xf>
    <xf numFmtId="168" fontId="4" fillId="2" borderId="45" xfId="0" applyNumberFormat="1" applyFont="1" applyFill="1" applyBorder="1"/>
    <xf numFmtId="168" fontId="4" fillId="2" borderId="62" xfId="0" applyNumberFormat="1" applyFont="1" applyFill="1" applyBorder="1"/>
    <xf numFmtId="168" fontId="4" fillId="2" borderId="46" xfId="0" applyNumberFormat="1" applyFont="1" applyFill="1" applyBorder="1"/>
    <xf numFmtId="2" fontId="4" fillId="2" borderId="63" xfId="0" applyNumberFormat="1" applyFont="1" applyFill="1" applyBorder="1"/>
    <xf numFmtId="168" fontId="4" fillId="2" borderId="43" xfId="0" applyNumberFormat="1" applyFont="1" applyFill="1" applyBorder="1" applyAlignment="1">
      <alignment horizontal="left"/>
    </xf>
    <xf numFmtId="168" fontId="4" fillId="2" borderId="44" xfId="0" applyNumberFormat="1" applyFont="1" applyFill="1" applyBorder="1" applyAlignment="1">
      <alignment horizontal="left"/>
    </xf>
    <xf numFmtId="168" fontId="4" fillId="2" borderId="45" xfId="0" applyNumberFormat="1" applyFont="1" applyFill="1" applyBorder="1" applyAlignment="1">
      <alignment horizontal="left"/>
    </xf>
    <xf numFmtId="168" fontId="4" fillId="2" borderId="46" xfId="0" applyNumberFormat="1" applyFont="1" applyFill="1" applyBorder="1" applyAlignment="1">
      <alignment horizontal="left"/>
    </xf>
    <xf numFmtId="168" fontId="4" fillId="2" borderId="64" xfId="0" applyNumberFormat="1" applyFont="1" applyFill="1" applyBorder="1" applyAlignment="1">
      <alignment horizontal="right"/>
    </xf>
    <xf numFmtId="0" fontId="6" fillId="0" borderId="38" xfId="0" applyFont="1" applyBorder="1" applyAlignment="1">
      <alignment horizontal="left" vertical="center" wrapText="1" indent="3"/>
    </xf>
    <xf numFmtId="168" fontId="6" fillId="4" borderId="46" xfId="0" applyNumberFormat="1" applyFont="1" applyFill="1" applyBorder="1" applyAlignment="1" applyProtection="1">
      <alignment vertical="center" wrapText="1"/>
      <protection locked="0"/>
    </xf>
    <xf numFmtId="168" fontId="6" fillId="4" borderId="44" xfId="0" applyNumberFormat="1" applyFont="1" applyFill="1" applyBorder="1" applyAlignment="1" applyProtection="1">
      <alignment vertical="center" wrapText="1"/>
      <protection locked="0"/>
    </xf>
    <xf numFmtId="168" fontId="6" fillId="4" borderId="45" xfId="0" applyNumberFormat="1" applyFont="1" applyFill="1" applyBorder="1" applyAlignment="1" applyProtection="1">
      <alignment vertical="center" wrapText="1"/>
      <protection locked="0"/>
    </xf>
    <xf numFmtId="168" fontId="6" fillId="4" borderId="43" xfId="0" applyNumberFormat="1" applyFont="1" applyFill="1" applyBorder="1" applyAlignment="1">
      <alignment horizontal="right" vertical="center"/>
    </xf>
    <xf numFmtId="168" fontId="6" fillId="4" borderId="44" xfId="0" applyNumberFormat="1" applyFont="1" applyFill="1" applyBorder="1" applyAlignment="1">
      <alignment horizontal="right" vertical="center"/>
    </xf>
    <xf numFmtId="168" fontId="6" fillId="4" borderId="45" xfId="0" applyNumberFormat="1" applyFont="1" applyFill="1" applyBorder="1" applyAlignment="1">
      <alignment horizontal="right" vertical="center"/>
    </xf>
    <xf numFmtId="0" fontId="6" fillId="0" borderId="38" xfId="0" applyFont="1" applyBorder="1" applyAlignment="1">
      <alignment horizontal="left" vertical="center" wrapText="1" indent="1"/>
    </xf>
    <xf numFmtId="168" fontId="6" fillId="0" borderId="46" xfId="0" applyNumberFormat="1" applyFont="1" applyBorder="1" applyAlignment="1" applyProtection="1">
      <alignment vertical="center" wrapText="1"/>
      <protection locked="0"/>
    </xf>
    <xf numFmtId="168" fontId="6" fillId="0" borderId="44" xfId="0" applyNumberFormat="1" applyFont="1" applyBorder="1" applyAlignment="1" applyProtection="1">
      <alignment vertical="center" wrapText="1"/>
      <protection locked="0"/>
    </xf>
    <xf numFmtId="168" fontId="6" fillId="0" borderId="45" xfId="0" applyNumberFormat="1" applyFont="1" applyBorder="1" applyAlignment="1" applyProtection="1">
      <alignment vertical="center" wrapText="1"/>
      <protection locked="0"/>
    </xf>
    <xf numFmtId="167" fontId="8" fillId="0" borderId="0" xfId="0" applyNumberFormat="1" applyFont="1"/>
    <xf numFmtId="168" fontId="8" fillId="2" borderId="64" xfId="0" applyNumberFormat="1" applyFont="1" applyFill="1" applyBorder="1"/>
    <xf numFmtId="0" fontId="6" fillId="0" borderId="69" xfId="0" applyFont="1" applyBorder="1" applyAlignment="1">
      <alignment horizontal="left" vertical="center" wrapText="1" indent="1"/>
    </xf>
    <xf numFmtId="168" fontId="6" fillId="0" borderId="70" xfId="0" applyNumberFormat="1" applyFont="1" applyBorder="1" applyAlignment="1" applyProtection="1">
      <alignment vertical="center" wrapText="1"/>
      <protection locked="0"/>
    </xf>
    <xf numFmtId="168" fontId="6" fillId="0" borderId="71" xfId="0" applyNumberFormat="1" applyFont="1" applyBorder="1" applyAlignment="1" applyProtection="1">
      <alignment vertical="center" wrapText="1"/>
      <protection locked="0"/>
    </xf>
    <xf numFmtId="168" fontId="6" fillId="0" borderId="72" xfId="0" applyNumberFormat="1" applyFont="1" applyBorder="1" applyAlignment="1" applyProtection="1">
      <alignment vertical="center" wrapText="1"/>
      <protection locked="0"/>
    </xf>
    <xf numFmtId="0" fontId="4" fillId="9" borderId="73" xfId="0" applyFont="1" applyFill="1" applyBorder="1" applyAlignment="1">
      <alignment horizontal="right" wrapText="1"/>
    </xf>
    <xf numFmtId="168" fontId="4" fillId="9" borderId="74" xfId="2" applyNumberFormat="1" applyFont="1" applyFill="1" applyBorder="1" applyAlignment="1" applyProtection="1">
      <alignment horizontal="right" wrapText="1"/>
    </xf>
    <xf numFmtId="165" fontId="4" fillId="9" borderId="75" xfId="2" applyNumberFormat="1" applyFont="1" applyFill="1" applyBorder="1" applyAlignment="1" applyProtection="1">
      <alignment horizontal="right" wrapText="1"/>
    </xf>
    <xf numFmtId="168" fontId="4" fillId="9" borderId="57" xfId="2" applyNumberFormat="1" applyFont="1" applyFill="1" applyBorder="1" applyAlignment="1" applyProtection="1">
      <alignment horizontal="right" wrapText="1"/>
    </xf>
    <xf numFmtId="168" fontId="4" fillId="9" borderId="55" xfId="2" applyNumberFormat="1" applyFont="1" applyFill="1" applyBorder="1" applyAlignment="1" applyProtection="1">
      <alignment horizontal="right" wrapText="1"/>
    </xf>
    <xf numFmtId="168" fontId="4" fillId="9" borderId="56" xfId="2" applyNumberFormat="1" applyFont="1" applyFill="1" applyBorder="1" applyAlignment="1" applyProtection="1">
      <alignment horizontal="right" wrapText="1"/>
    </xf>
    <xf numFmtId="169" fontId="5" fillId="6" borderId="24" xfId="0" applyNumberFormat="1" applyFont="1" applyFill="1" applyBorder="1" applyAlignment="1">
      <alignment horizontal="center"/>
    </xf>
    <xf numFmtId="168" fontId="8" fillId="6" borderId="78" xfId="0" applyNumberFormat="1" applyFont="1" applyFill="1" applyBorder="1"/>
    <xf numFmtId="0" fontId="5" fillId="0" borderId="0" xfId="0" applyFont="1"/>
    <xf numFmtId="0" fontId="8" fillId="0" borderId="0" xfId="0" applyFont="1" applyAlignment="1">
      <alignment horizontal="left"/>
    </xf>
    <xf numFmtId="43" fontId="8" fillId="0" borderId="0" xfId="1" applyFont="1" applyFill="1" applyBorder="1" applyAlignment="1" applyProtection="1">
      <alignment horizontal="left"/>
    </xf>
    <xf numFmtId="170" fontId="8" fillId="0" borderId="0" xfId="1" applyNumberFormat="1" applyFont="1" applyFill="1" applyBorder="1" applyAlignment="1" applyProtection="1">
      <alignment horizontal="left"/>
    </xf>
    <xf numFmtId="171" fontId="8" fillId="0" borderId="0" xfId="1" applyNumberFormat="1" applyFont="1" applyFill="1" applyBorder="1" applyAlignment="1" applyProtection="1">
      <alignment horizontal="left"/>
    </xf>
    <xf numFmtId="172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8" fillId="2" borderId="79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1" xfId="0" applyFont="1" applyFill="1" applyBorder="1" applyAlignment="1">
      <alignment horizontal="left" vertical="center"/>
    </xf>
    <xf numFmtId="0" fontId="19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73" fontId="19" fillId="0" borderId="0" xfId="0" applyNumberFormat="1" applyFont="1" applyAlignment="1">
      <alignment horizontal="right"/>
    </xf>
    <xf numFmtId="174" fontId="19" fillId="0" borderId="0" xfId="0" applyNumberFormat="1" applyFont="1" applyAlignment="1">
      <alignment horizontal="right" wrapText="1"/>
    </xf>
    <xf numFmtId="0" fontId="2" fillId="2" borderId="80" xfId="0" applyFont="1" applyFill="1" applyBorder="1"/>
    <xf numFmtId="0" fontId="2" fillId="2" borderId="81" xfId="0" applyFont="1" applyFill="1" applyBorder="1"/>
    <xf numFmtId="168" fontId="6" fillId="8" borderId="57" xfId="0" applyNumberFormat="1" applyFont="1" applyFill="1" applyBorder="1" applyAlignment="1">
      <alignment horizontal="right" vertical="center"/>
    </xf>
    <xf numFmtId="168" fontId="6" fillId="8" borderId="55" xfId="0" applyNumberFormat="1" applyFont="1" applyFill="1" applyBorder="1" applyAlignment="1">
      <alignment horizontal="right" vertical="center"/>
    </xf>
    <xf numFmtId="168" fontId="6" fillId="8" borderId="56" xfId="0" applyNumberFormat="1" applyFont="1" applyFill="1" applyBorder="1" applyAlignment="1">
      <alignment horizontal="right" vertical="center"/>
    </xf>
    <xf numFmtId="165" fontId="19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8" fillId="2" borderId="25" xfId="0" applyFont="1" applyFill="1" applyBorder="1" applyAlignment="1">
      <alignment horizontal="left" vertical="center"/>
    </xf>
    <xf numFmtId="0" fontId="18" fillId="2" borderId="61" xfId="0" applyFont="1" applyFill="1" applyBorder="1" applyAlignment="1">
      <alignment horizontal="left" vertical="center"/>
    </xf>
    <xf numFmtId="165" fontId="8" fillId="0" borderId="0" xfId="0" applyNumberFormat="1" applyFont="1" applyAlignment="1">
      <alignment horizontal="left"/>
    </xf>
    <xf numFmtId="0" fontId="4" fillId="4" borderId="79" xfId="0" applyFont="1" applyFill="1" applyBorder="1" applyAlignment="1">
      <alignment horizontal="left"/>
    </xf>
    <xf numFmtId="0" fontId="4" fillId="4" borderId="25" xfId="0" applyFont="1" applyFill="1" applyBorder="1" applyAlignment="1">
      <alignment horizontal="left"/>
    </xf>
    <xf numFmtId="0" fontId="5" fillId="8" borderId="85" xfId="0" applyFont="1" applyFill="1" applyBorder="1"/>
    <xf numFmtId="0" fontId="4" fillId="4" borderId="4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12" borderId="86" xfId="0" applyFont="1" applyFill="1" applyBorder="1" applyAlignment="1">
      <alignment horizontal="centerContinuous" vertical="center"/>
    </xf>
    <xf numFmtId="0" fontId="4" fillId="12" borderId="87" xfId="0" applyFont="1" applyFill="1" applyBorder="1" applyAlignment="1">
      <alignment horizontal="centerContinuous" vertical="center"/>
    </xf>
    <xf numFmtId="0" fontId="4" fillId="12" borderId="88" xfId="0" applyFont="1" applyFill="1" applyBorder="1" applyAlignment="1">
      <alignment horizontal="centerContinuous" vertical="center"/>
    </xf>
    <xf numFmtId="0" fontId="4" fillId="12" borderId="89" xfId="0" applyFont="1" applyFill="1" applyBorder="1" applyAlignment="1">
      <alignment horizontal="centerContinuous" vertical="center"/>
    </xf>
    <xf numFmtId="0" fontId="4" fillId="12" borderId="90" xfId="0" applyFont="1" applyFill="1" applyBorder="1" applyAlignment="1">
      <alignment horizontal="centerContinuous" vertical="center"/>
    </xf>
    <xf numFmtId="0" fontId="2" fillId="12" borderId="91" xfId="0" applyFont="1" applyFill="1" applyBorder="1" applyAlignment="1">
      <alignment horizontal="centerContinuous"/>
    </xf>
    <xf numFmtId="0" fontId="4" fillId="7" borderId="92" xfId="0" applyFont="1" applyFill="1" applyBorder="1" applyAlignment="1">
      <alignment horizontal="right" vertical="center"/>
    </xf>
    <xf numFmtId="0" fontId="4" fillId="7" borderId="93" xfId="0" applyFont="1" applyFill="1" applyBorder="1" applyAlignment="1">
      <alignment horizontal="right" vertical="center"/>
    </xf>
    <xf numFmtId="0" fontId="4" fillId="11" borderId="93" xfId="0" applyFont="1" applyFill="1" applyBorder="1" applyAlignment="1">
      <alignment horizontal="right" vertical="center"/>
    </xf>
    <xf numFmtId="0" fontId="13" fillId="8" borderId="94" xfId="0" applyFont="1" applyFill="1" applyBorder="1"/>
    <xf numFmtId="168" fontId="6" fillId="13" borderId="0" xfId="0" applyNumberFormat="1" applyFont="1" applyFill="1" applyAlignment="1">
      <alignment horizontal="left" vertical="center"/>
    </xf>
    <xf numFmtId="168" fontId="6" fillId="4" borderId="57" xfId="0" applyNumberFormat="1" applyFont="1" applyFill="1" applyBorder="1" applyAlignment="1">
      <alignment horizontal="right" vertical="center"/>
    </xf>
    <xf numFmtId="168" fontId="6" fillId="4" borderId="17" xfId="0" applyNumberFormat="1" applyFont="1" applyFill="1" applyBorder="1" applyAlignment="1">
      <alignment horizontal="right" vertical="center"/>
    </xf>
    <xf numFmtId="168" fontId="6" fillId="4" borderId="95" xfId="0" applyNumberFormat="1" applyFont="1" applyFill="1" applyBorder="1" applyAlignment="1">
      <alignment horizontal="right" vertical="center"/>
    </xf>
    <xf numFmtId="168" fontId="6" fillId="4" borderId="14" xfId="0" applyNumberFormat="1" applyFont="1" applyFill="1" applyBorder="1" applyAlignment="1">
      <alignment horizontal="right" vertical="center"/>
    </xf>
    <xf numFmtId="168" fontId="6" fillId="13" borderId="0" xfId="0" applyNumberFormat="1" applyFont="1" applyFill="1" applyAlignment="1">
      <alignment horizontal="right" vertical="center"/>
    </xf>
    <xf numFmtId="168" fontId="2" fillId="8" borderId="64" xfId="0" applyNumberFormat="1" applyFont="1" applyFill="1" applyBorder="1"/>
    <xf numFmtId="168" fontId="6" fillId="4" borderId="29" xfId="0" applyNumberFormat="1" applyFont="1" applyFill="1" applyBorder="1" applyAlignment="1">
      <alignment horizontal="right" vertical="center"/>
    </xf>
    <xf numFmtId="168" fontId="6" fillId="4" borderId="96" xfId="0" applyNumberFormat="1" applyFont="1" applyFill="1" applyBorder="1" applyAlignment="1">
      <alignment horizontal="right" vertical="center"/>
    </xf>
    <xf numFmtId="168" fontId="6" fillId="4" borderId="46" xfId="0" applyNumberFormat="1" applyFont="1" applyFill="1" applyBorder="1" applyAlignment="1">
      <alignment horizontal="right" vertical="center"/>
    </xf>
    <xf numFmtId="168" fontId="6" fillId="4" borderId="19" xfId="0" applyNumberFormat="1" applyFont="1" applyFill="1" applyBorder="1" applyAlignment="1">
      <alignment horizontal="right" vertical="center"/>
    </xf>
    <xf numFmtId="168" fontId="6" fillId="4" borderId="97" xfId="0" applyNumberFormat="1" applyFont="1" applyFill="1" applyBorder="1" applyAlignment="1">
      <alignment horizontal="right" vertical="center"/>
    </xf>
    <xf numFmtId="168" fontId="6" fillId="13" borderId="80" xfId="0" applyNumberFormat="1" applyFont="1" applyFill="1" applyBorder="1" applyAlignment="1">
      <alignment horizontal="right" vertical="center"/>
    </xf>
    <xf numFmtId="168" fontId="6" fillId="4" borderId="70" xfId="0" applyNumberFormat="1" applyFont="1" applyFill="1" applyBorder="1" applyAlignment="1">
      <alignment horizontal="right" vertical="center"/>
    </xf>
    <xf numFmtId="168" fontId="6" fillId="4" borderId="98" xfId="0" applyNumberFormat="1" applyFont="1" applyFill="1" applyBorder="1" applyAlignment="1">
      <alignment horizontal="right" vertical="center"/>
    </xf>
    <xf numFmtId="168" fontId="6" fillId="13" borderId="58" xfId="0" applyNumberFormat="1" applyFont="1" applyFill="1" applyBorder="1" applyAlignment="1">
      <alignment horizontal="right" vertical="center"/>
    </xf>
    <xf numFmtId="168" fontId="6" fillId="4" borderId="99" xfId="0" applyNumberFormat="1" applyFont="1" applyFill="1" applyBorder="1" applyAlignment="1">
      <alignment horizontal="right" vertical="center"/>
    </xf>
    <xf numFmtId="168" fontId="6" fillId="4" borderId="100" xfId="0" applyNumberFormat="1" applyFont="1" applyFill="1" applyBorder="1" applyAlignment="1">
      <alignment horizontal="right" vertical="center"/>
    </xf>
    <xf numFmtId="168" fontId="6" fillId="4" borderId="101" xfId="0" applyNumberFormat="1" applyFont="1" applyFill="1" applyBorder="1" applyAlignment="1">
      <alignment horizontal="right" vertical="center"/>
    </xf>
    <xf numFmtId="168" fontId="6" fillId="4" borderId="102" xfId="0" applyNumberFormat="1" applyFont="1" applyFill="1" applyBorder="1" applyAlignment="1">
      <alignment horizontal="right" vertical="center"/>
    </xf>
    <xf numFmtId="0" fontId="21" fillId="14" borderId="1" xfId="0" applyFont="1" applyFill="1" applyBorder="1"/>
    <xf numFmtId="0" fontId="21" fillId="14" borderId="2" xfId="0" applyFont="1" applyFill="1" applyBorder="1" applyAlignment="1">
      <alignment wrapText="1"/>
    </xf>
    <xf numFmtId="175" fontId="21" fillId="14" borderId="2" xfId="0" applyNumberFormat="1" applyFont="1" applyFill="1" applyBorder="1" applyAlignment="1">
      <alignment horizontal="right"/>
    </xf>
    <xf numFmtId="168" fontId="21" fillId="14" borderId="1" xfId="0" applyNumberFormat="1" applyFont="1" applyFill="1" applyBorder="1" applyAlignment="1">
      <alignment horizontal="right"/>
    </xf>
    <xf numFmtId="168" fontId="21" fillId="14" borderId="2" xfId="0" applyNumberFormat="1" applyFont="1" applyFill="1" applyBorder="1" applyAlignment="1">
      <alignment horizontal="right"/>
    </xf>
    <xf numFmtId="168" fontId="21" fillId="14" borderId="3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 wrapText="1"/>
    </xf>
    <xf numFmtId="168" fontId="4" fillId="4" borderId="0" xfId="0" applyNumberFormat="1" applyFont="1" applyFill="1" applyAlignment="1">
      <alignment horizontal="right" vertical="center"/>
    </xf>
    <xf numFmtId="168" fontId="2" fillId="0" borderId="0" xfId="0" applyNumberFormat="1" applyFont="1"/>
    <xf numFmtId="0" fontId="21" fillId="14" borderId="1" xfId="0" applyFont="1" applyFill="1" applyBorder="1" applyAlignment="1">
      <alignment vertical="center"/>
    </xf>
    <xf numFmtId="0" fontId="21" fillId="14" borderId="2" xfId="0" applyFont="1" applyFill="1" applyBorder="1" applyAlignment="1">
      <alignment vertical="center"/>
    </xf>
    <xf numFmtId="2" fontId="4" fillId="14" borderId="2" xfId="0" applyNumberFormat="1" applyFont="1" applyFill="1" applyBorder="1" applyAlignment="1">
      <alignment horizontal="right"/>
    </xf>
    <xf numFmtId="168" fontId="21" fillId="14" borderId="1" xfId="0" applyNumberFormat="1" applyFont="1" applyFill="1" applyBorder="1" applyAlignment="1">
      <alignment horizontal="right" vertical="center"/>
    </xf>
    <xf numFmtId="168" fontId="21" fillId="14" borderId="2" xfId="0" applyNumberFormat="1" applyFont="1" applyFill="1" applyBorder="1" applyAlignment="1">
      <alignment horizontal="right" vertical="center"/>
    </xf>
    <xf numFmtId="168" fontId="21" fillId="14" borderId="3" xfId="0" applyNumberFormat="1" applyFont="1" applyFill="1" applyBorder="1" applyAlignment="1">
      <alignment horizontal="right" vertical="center"/>
    </xf>
    <xf numFmtId="166" fontId="0" fillId="0" borderId="0" xfId="0" applyNumberFormat="1"/>
    <xf numFmtId="0" fontId="0" fillId="0" borderId="0" xfId="0" applyAlignment="1">
      <alignment horizontal="right"/>
    </xf>
    <xf numFmtId="0" fontId="22" fillId="16" borderId="0" xfId="0" applyFont="1" applyFill="1"/>
    <xf numFmtId="0" fontId="4" fillId="18" borderId="103" xfId="0" applyFont="1" applyFill="1" applyBorder="1" applyAlignment="1">
      <alignment horizontal="right" vertical="center"/>
    </xf>
    <xf numFmtId="0" fontId="4" fillId="18" borderId="104" xfId="0" applyFont="1" applyFill="1" applyBorder="1" applyAlignment="1">
      <alignment horizontal="right" vertical="center"/>
    </xf>
    <xf numFmtId="0" fontId="4" fillId="17" borderId="105" xfId="0" applyFont="1" applyFill="1" applyBorder="1" applyAlignment="1">
      <alignment horizontal="right" vertical="center"/>
    </xf>
    <xf numFmtId="0" fontId="4" fillId="17" borderId="106" xfId="0" applyFont="1" applyFill="1" applyBorder="1" applyAlignment="1">
      <alignment horizontal="right" vertical="center"/>
    </xf>
    <xf numFmtId="0" fontId="4" fillId="17" borderId="107" xfId="0" applyFont="1" applyFill="1" applyBorder="1" applyAlignment="1">
      <alignment horizontal="right" vertical="center"/>
    </xf>
    <xf numFmtId="43" fontId="22" fillId="16" borderId="0" xfId="1" applyFont="1" applyFill="1"/>
    <xf numFmtId="0" fontId="23" fillId="0" borderId="24" xfId="0" applyFont="1" applyBorder="1"/>
    <xf numFmtId="0" fontId="24" fillId="16" borderId="108" xfId="0" applyFont="1" applyFill="1" applyBorder="1" applyAlignment="1">
      <alignment horizontal="left" vertical="center" wrapText="1" indent="1"/>
    </xf>
    <xf numFmtId="165" fontId="6" fillId="0" borderId="12" xfId="2" applyNumberFormat="1" applyFont="1" applyFill="1" applyBorder="1" applyAlignment="1" applyProtection="1">
      <alignment horizontal="right" vertical="center" wrapText="1"/>
    </xf>
    <xf numFmtId="165" fontId="6" fillId="0" borderId="36" xfId="2" applyNumberFormat="1" applyFont="1" applyFill="1" applyBorder="1" applyAlignment="1" applyProtection="1">
      <alignment horizontal="right" vertical="center" wrapText="1"/>
    </xf>
    <xf numFmtId="165" fontId="6" fillId="0" borderId="43" xfId="2" applyNumberFormat="1" applyFont="1" applyFill="1" applyBorder="1" applyAlignment="1" applyProtection="1">
      <alignment horizontal="right" wrapText="1"/>
    </xf>
    <xf numFmtId="165" fontId="6" fillId="0" borderId="44" xfId="2" applyNumberFormat="1" applyFont="1" applyFill="1" applyBorder="1" applyAlignment="1" applyProtection="1">
      <alignment horizontal="right" wrapText="1"/>
    </xf>
    <xf numFmtId="165" fontId="6" fillId="0" borderId="29" xfId="2" applyNumberFormat="1" applyFont="1" applyFill="1" applyBorder="1" applyAlignment="1" applyProtection="1">
      <alignment horizontal="right" wrapText="1"/>
    </xf>
    <xf numFmtId="165" fontId="6" fillId="0" borderId="30" xfId="2" applyNumberFormat="1" applyFont="1" applyFill="1" applyBorder="1" applyAlignment="1" applyProtection="1">
      <alignment horizontal="right" wrapText="1"/>
    </xf>
    <xf numFmtId="2" fontId="6" fillId="4" borderId="41" xfId="0" applyNumberFormat="1" applyFont="1" applyFill="1" applyBorder="1" applyAlignment="1" applyProtection="1">
      <alignment vertical="center" wrapText="1"/>
      <protection locked="0"/>
    </xf>
    <xf numFmtId="176" fontId="6" fillId="4" borderId="17" xfId="2" applyNumberFormat="1" applyFont="1" applyFill="1" applyBorder="1" applyAlignment="1" applyProtection="1">
      <alignment horizontal="right" vertical="center" wrapText="1"/>
    </xf>
    <xf numFmtId="176" fontId="6" fillId="4" borderId="18" xfId="2" applyNumberFormat="1" applyFont="1" applyFill="1" applyBorder="1" applyAlignment="1" applyProtection="1">
      <alignment horizontal="right" vertical="center" wrapText="1"/>
    </xf>
    <xf numFmtId="165" fontId="4" fillId="3" borderId="5" xfId="0" applyNumberFormat="1" applyFont="1" applyFill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26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7" borderId="5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/>
    </xf>
    <xf numFmtId="0" fontId="6" fillId="4" borderId="44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17" fillId="10" borderId="65" xfId="0" applyFont="1" applyFill="1" applyBorder="1" applyAlignment="1">
      <alignment horizontal="center" vertical="center" wrapText="1"/>
    </xf>
    <xf numFmtId="0" fontId="17" fillId="10" borderId="66" xfId="0" applyFont="1" applyFill="1" applyBorder="1" applyAlignment="1">
      <alignment horizontal="center" vertical="center" wrapText="1"/>
    </xf>
    <xf numFmtId="0" fontId="17" fillId="10" borderId="67" xfId="0" applyFont="1" applyFill="1" applyBorder="1" applyAlignment="1">
      <alignment horizontal="center" vertical="center" wrapText="1"/>
    </xf>
    <xf numFmtId="0" fontId="17" fillId="10" borderId="68" xfId="0" applyFont="1" applyFill="1" applyBorder="1" applyAlignment="1">
      <alignment horizontal="center" vertical="center" wrapText="1"/>
    </xf>
    <xf numFmtId="0" fontId="17" fillId="10" borderId="76" xfId="0" applyFont="1" applyFill="1" applyBorder="1" applyAlignment="1">
      <alignment horizontal="center" vertical="center" wrapText="1"/>
    </xf>
    <xf numFmtId="0" fontId="17" fillId="10" borderId="77" xfId="0" applyFont="1" applyFill="1" applyBorder="1" applyAlignment="1">
      <alignment horizontal="center" vertical="center" wrapText="1"/>
    </xf>
    <xf numFmtId="0" fontId="5" fillId="7" borderId="82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11" borderId="83" xfId="0" applyFont="1" applyFill="1" applyBorder="1" applyAlignment="1">
      <alignment horizontal="center" vertical="center" wrapText="1"/>
    </xf>
    <xf numFmtId="0" fontId="5" fillId="11" borderId="8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</cellXfs>
  <cellStyles count="8">
    <cellStyle name="Comma" xfId="1" builtinId="3"/>
    <cellStyle name="Hyperlink 2" xfId="6" xr:uid="{AEF01B12-01A0-48CA-8E46-78A3D7986484}"/>
    <cellStyle name="Normal" xfId="0" builtinId="0"/>
    <cellStyle name="Normal 2" xfId="5" xr:uid="{20E9EF90-4D2D-4059-9EF4-E76105FF9460}"/>
    <cellStyle name="Normal 3 5" xfId="4" xr:uid="{8566FC0B-939C-44C0-AC63-4E96525054A6}"/>
    <cellStyle name="Percent" xfId="2" builtinId="5"/>
    <cellStyle name="Percent 2" xfId="7" xr:uid="{4E6EA324-FD61-4627-8625-EE6F871D9104}"/>
    <cellStyle name="TableLvl3" xfId="3" xr:uid="{DC81CF9C-A361-4436-B6BE-868DB7746A24}"/>
  </cellStyles>
  <dxfs count="6"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360A7-ABB3-47DB-96EE-16A15F8951DF}">
  <dimension ref="A1:Y64"/>
  <sheetViews>
    <sheetView tabSelected="1" topLeftCell="C16" zoomScale="70" zoomScaleNormal="70" workbookViewId="0">
      <selection activeCell="R14" sqref="R14"/>
    </sheetView>
    <sheetView tabSelected="1" zoomScale="40" zoomScaleNormal="40" workbookViewId="1">
      <selection activeCell="R14" sqref="R14"/>
    </sheetView>
  </sheetViews>
  <sheetFormatPr defaultColWidth="0" defaultRowHeight="14.5" customHeight="1" zeroHeight="1" x14ac:dyDescent="0.35"/>
  <cols>
    <col min="1" max="1" width="5.453125" customWidth="1"/>
    <col min="2" max="2" width="69.26953125" customWidth="1"/>
    <col min="3" max="13" width="12.26953125" customWidth="1"/>
    <col min="14" max="14" width="12.26953125" hidden="1" customWidth="1"/>
    <col min="15" max="23" width="12.26953125" customWidth="1"/>
    <col min="24" max="25" width="9.1796875" customWidth="1"/>
    <col min="26" max="16384" width="9.1796875" hidden="1"/>
  </cols>
  <sheetData>
    <row r="1" spans="2:23" ht="15" thickBo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2:23" ht="16" thickBot="1" x14ac:dyDescent="0.4">
      <c r="B2" s="2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1"/>
      <c r="P2" s="1"/>
      <c r="Q2" s="1"/>
      <c r="R2" s="1"/>
      <c r="S2" s="1"/>
      <c r="T2" s="1"/>
      <c r="U2" s="1"/>
      <c r="V2" s="1"/>
      <c r="W2" s="1"/>
    </row>
    <row r="3" spans="2:23" ht="15.5" x14ac:dyDescent="0.35">
      <c r="B3" s="5"/>
      <c r="C3" s="224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6" t="s">
        <v>2</v>
      </c>
      <c r="O3" s="1"/>
      <c r="P3" s="1"/>
      <c r="Q3" s="1"/>
      <c r="R3" s="1"/>
      <c r="S3" s="1"/>
      <c r="T3" s="1"/>
      <c r="U3" s="1"/>
      <c r="V3" s="1"/>
      <c r="W3" s="1"/>
    </row>
    <row r="4" spans="2:23" ht="16" thickBot="1" x14ac:dyDescent="0.4">
      <c r="B4" s="5"/>
      <c r="C4" s="7" t="s">
        <v>49</v>
      </c>
      <c r="D4" s="8" t="s">
        <v>50</v>
      </c>
      <c r="E4" s="9" t="s">
        <v>34</v>
      </c>
      <c r="F4" s="9" t="s">
        <v>7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0" t="s">
        <v>42</v>
      </c>
      <c r="O4" s="1"/>
      <c r="P4" s="1"/>
      <c r="Q4" s="1"/>
      <c r="R4" s="1"/>
      <c r="S4" s="1"/>
      <c r="T4" s="1"/>
      <c r="U4" s="1"/>
      <c r="V4" s="1"/>
      <c r="W4" s="1"/>
    </row>
    <row r="5" spans="2:23" x14ac:dyDescent="0.35">
      <c r="B5" s="11" t="s">
        <v>3</v>
      </c>
      <c r="C5" s="12"/>
      <c r="D5" s="13">
        <v>76.881150000000005</v>
      </c>
      <c r="E5" s="13">
        <v>78.478499999999997</v>
      </c>
      <c r="F5" s="13">
        <v>79.7286</v>
      </c>
      <c r="G5" s="13">
        <v>79.450800000000001</v>
      </c>
      <c r="H5" s="13">
        <v>82.506599999999992</v>
      </c>
      <c r="I5" s="13">
        <v>87.576449999999994</v>
      </c>
      <c r="J5" s="13">
        <v>92.854649999999992</v>
      </c>
      <c r="K5" s="13">
        <v>96.396600000000007</v>
      </c>
      <c r="L5" s="13">
        <v>98.41064999999999</v>
      </c>
      <c r="M5" s="13">
        <v>102.03</v>
      </c>
      <c r="N5" s="14">
        <v>104.75</v>
      </c>
      <c r="O5" s="1"/>
      <c r="P5" s="1"/>
      <c r="Q5" s="1"/>
      <c r="R5" s="1"/>
      <c r="S5" s="1"/>
      <c r="T5" s="1"/>
      <c r="U5" s="1"/>
      <c r="V5" s="1"/>
      <c r="W5" s="1"/>
    </row>
    <row r="6" spans="2:23" x14ac:dyDescent="0.35">
      <c r="B6" s="15" t="s">
        <v>4</v>
      </c>
      <c r="C6" s="16"/>
      <c r="D6" s="17"/>
      <c r="E6" s="222">
        <f>+E5/D5-1</f>
        <v>2.0776874435410875E-2</v>
      </c>
      <c r="F6" s="222">
        <f t="shared" ref="F6:M6" si="0">+F5/E5-1</f>
        <v>1.5929203539823078E-2</v>
      </c>
      <c r="G6" s="222">
        <f t="shared" si="0"/>
        <v>-3.4843205574912606E-3</v>
      </c>
      <c r="H6" s="222">
        <f t="shared" si="0"/>
        <v>3.8461538461538325E-2</v>
      </c>
      <c r="I6" s="222">
        <f t="shared" si="0"/>
        <v>6.1447811447811418E-2</v>
      </c>
      <c r="J6" s="222">
        <f t="shared" si="0"/>
        <v>6.0269627279936566E-2</v>
      </c>
      <c r="K6" s="222">
        <f t="shared" si="0"/>
        <v>3.8145100972326151E-2</v>
      </c>
      <c r="L6" s="222">
        <f>+L5/K5-1</f>
        <v>2.0893371757924939E-2</v>
      </c>
      <c r="M6" s="222">
        <f t="shared" si="0"/>
        <v>3.6778031645965159E-2</v>
      </c>
      <c r="N6" s="223">
        <f>+N5/M5-1</f>
        <v>2.6658825835538469E-2</v>
      </c>
      <c r="O6" s="1"/>
      <c r="P6" s="1"/>
      <c r="Q6" s="1"/>
      <c r="R6" s="1"/>
      <c r="S6" s="1"/>
      <c r="T6" s="1"/>
      <c r="U6" s="1"/>
      <c r="V6" s="1"/>
      <c r="W6" s="1"/>
    </row>
    <row r="7" spans="2:23" ht="15" thickBot="1" x14ac:dyDescent="0.4">
      <c r="B7" s="214" t="s">
        <v>48</v>
      </c>
      <c r="C7" s="18"/>
      <c r="D7" s="19">
        <f>E7/(1+E6)</f>
        <v>0.73394892601431994</v>
      </c>
      <c r="E7" s="20">
        <f t="shared" ref="E7:M7" si="1">F7/(1+F6)</f>
        <v>0.74919809069212417</v>
      </c>
      <c r="F7" s="20">
        <f t="shared" si="1"/>
        <v>0.76113221957040589</v>
      </c>
      <c r="G7" s="20">
        <f t="shared" si="1"/>
        <v>0.75848019093078778</v>
      </c>
      <c r="H7" s="20">
        <f t="shared" si="1"/>
        <v>0.7876525059665872</v>
      </c>
      <c r="I7" s="20">
        <f t="shared" si="1"/>
        <v>0.83605202863961825</v>
      </c>
      <c r="J7" s="20">
        <f t="shared" si="1"/>
        <v>0.88644057279236288</v>
      </c>
      <c r="K7" s="20">
        <f t="shared" si="1"/>
        <v>0.92025393794749422</v>
      </c>
      <c r="L7" s="20">
        <f t="shared" si="1"/>
        <v>0.93948114558472562</v>
      </c>
      <c r="M7" s="20">
        <f t="shared" si="1"/>
        <v>0.9740334128878283</v>
      </c>
      <c r="N7" s="21">
        <v>1</v>
      </c>
      <c r="O7" s="1"/>
      <c r="P7" s="1"/>
      <c r="Q7" s="1"/>
      <c r="R7" s="1"/>
      <c r="S7" s="1"/>
      <c r="T7" s="1"/>
      <c r="U7" s="1"/>
      <c r="V7" s="1"/>
      <c r="W7" s="1"/>
    </row>
    <row r="8" spans="2:23" x14ac:dyDescent="0.35">
      <c r="B8" s="22"/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4"/>
      <c r="U8" s="24"/>
      <c r="V8" s="24"/>
      <c r="W8" s="24"/>
    </row>
    <row r="9" spans="2:23" x14ac:dyDescent="0.3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4"/>
      <c r="U9" s="24"/>
      <c r="V9" s="24"/>
      <c r="W9" s="24"/>
    </row>
    <row r="10" spans="2:23" x14ac:dyDescent="0.3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  <c r="U10" s="24"/>
      <c r="V10" s="24"/>
      <c r="W10" s="24"/>
    </row>
    <row r="11" spans="2:23" ht="18.5" x14ac:dyDescent="0.35">
      <c r="B11" s="25" t="s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2:23" ht="15" thickBot="1" x14ac:dyDescent="0.4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ht="15" thickBot="1" x14ac:dyDescent="0.4">
      <c r="B13" s="27" t="s">
        <v>6</v>
      </c>
      <c r="C13" s="28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ht="15" thickBot="1" x14ac:dyDescent="0.4">
      <c r="B14" s="213" t="str">
        <f>"Non-recurrent efficiency adjustment made to "&amp;dms_PRCP_BaseYear&amp;" opex, $m, nominal"</f>
        <v>Non-recurrent efficiency adjustment made to 2018-19 opex, $m, nominal</v>
      </c>
      <c r="C14" s="29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ht="16" thickBot="1" x14ac:dyDescent="0.4">
      <c r="B15" s="30" t="s">
        <v>8</v>
      </c>
      <c r="C15" s="31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4"/>
      <c r="R15" s="1"/>
      <c r="S15" s="1"/>
      <c r="T15" s="1"/>
      <c r="U15" s="1"/>
      <c r="V15" s="1"/>
      <c r="W15" s="1"/>
    </row>
    <row r="16" spans="2:23" x14ac:dyDescent="0.35">
      <c r="B16" s="1"/>
      <c r="C16" s="226" t="s">
        <v>47</v>
      </c>
      <c r="D16" s="227"/>
      <c r="E16" s="228" t="s">
        <v>46</v>
      </c>
      <c r="F16" s="228"/>
      <c r="G16" s="228"/>
      <c r="H16" s="228"/>
      <c r="I16" s="229"/>
      <c r="J16" s="206"/>
      <c r="K16" s="230" t="s">
        <v>33</v>
      </c>
      <c r="L16" s="231"/>
      <c r="M16" s="231"/>
      <c r="N16" s="231"/>
      <c r="O16" s="231"/>
      <c r="P16" s="231"/>
      <c r="Q16" s="232"/>
      <c r="R16" s="1"/>
      <c r="S16" s="1"/>
      <c r="T16" s="1"/>
      <c r="U16" s="1"/>
      <c r="V16" s="1"/>
      <c r="W16" s="1"/>
    </row>
    <row r="17" spans="2:23" x14ac:dyDescent="0.35">
      <c r="B17" s="1"/>
      <c r="C17" s="233" t="s">
        <v>9</v>
      </c>
      <c r="D17" s="234"/>
      <c r="E17" s="235" t="s">
        <v>10</v>
      </c>
      <c r="F17" s="236"/>
      <c r="G17" s="236"/>
      <c r="H17" s="236"/>
      <c r="I17" s="237"/>
      <c r="J17" s="35"/>
      <c r="K17" s="233" t="s">
        <v>9</v>
      </c>
      <c r="L17" s="234"/>
      <c r="M17" s="235" t="s">
        <v>10</v>
      </c>
      <c r="N17" s="236"/>
      <c r="O17" s="236"/>
      <c r="P17" s="236"/>
      <c r="Q17" s="237"/>
      <c r="R17" s="1"/>
      <c r="S17" s="1"/>
      <c r="T17" s="1"/>
      <c r="U17" s="1"/>
      <c r="V17" s="1"/>
      <c r="W17" s="1"/>
    </row>
    <row r="18" spans="2:23" ht="15" thickBot="1" x14ac:dyDescent="0.4">
      <c r="B18" s="1"/>
      <c r="C18" s="207" t="str">
        <f>dms_PRCP_BaseYear</f>
        <v>2018-19</v>
      </c>
      <c r="D18" s="208" t="s">
        <v>37</v>
      </c>
      <c r="E18" s="209" t="s">
        <v>38</v>
      </c>
      <c r="F18" s="210" t="s">
        <v>39</v>
      </c>
      <c r="G18" s="210" t="s">
        <v>40</v>
      </c>
      <c r="H18" s="210" t="s">
        <v>41</v>
      </c>
      <c r="I18" s="211" t="s">
        <v>42</v>
      </c>
      <c r="J18" s="212"/>
      <c r="K18" s="207" t="str">
        <f>dms_PRCP_BaseYear</f>
        <v>2018-19</v>
      </c>
      <c r="L18" s="208" t="s">
        <v>37</v>
      </c>
      <c r="M18" s="209" t="s">
        <v>38</v>
      </c>
      <c r="N18" s="210" t="s">
        <v>39</v>
      </c>
      <c r="O18" s="210" t="s">
        <v>40</v>
      </c>
      <c r="P18" s="210" t="s">
        <v>41</v>
      </c>
      <c r="Q18" s="211" t="s">
        <v>42</v>
      </c>
      <c r="R18" s="1"/>
      <c r="S18" s="1"/>
      <c r="T18" s="1"/>
      <c r="U18" s="1"/>
      <c r="V18" s="1"/>
      <c r="W18" s="1"/>
    </row>
    <row r="19" spans="2:23" x14ac:dyDescent="0.35">
      <c r="B19" s="36" t="s">
        <v>11</v>
      </c>
      <c r="C19" s="37">
        <v>196.03672139940113</v>
      </c>
      <c r="D19" s="38">
        <v>194.27251432500898</v>
      </c>
      <c r="E19" s="37">
        <v>213.48124588540767</v>
      </c>
      <c r="F19" s="39">
        <v>216.04376506244131</v>
      </c>
      <c r="G19" s="39">
        <v>214.52394018430672</v>
      </c>
      <c r="H19" s="39">
        <v>215.28794319044906</v>
      </c>
      <c r="I19" s="40">
        <v>216.70592203473501</v>
      </c>
      <c r="J19" s="35"/>
      <c r="K19" s="215">
        <f>+C19/$D$7</f>
        <v>267.09858745072444</v>
      </c>
      <c r="L19" s="216">
        <f t="shared" ref="L19:L26" si="2">+D19/$D$7</f>
        <v>264.69486832005879</v>
      </c>
      <c r="M19" s="41">
        <f>+E19/$I$7</f>
        <v>255.34445055144906</v>
      </c>
      <c r="N19" s="42">
        <f>+F19/$I$7</f>
        <v>258.40947412564367</v>
      </c>
      <c r="O19" s="42">
        <f>+G19/$I$7</f>
        <v>256.59161491823573</v>
      </c>
      <c r="P19" s="42">
        <f>+H19/$I$7</f>
        <v>257.50543724025732</v>
      </c>
      <c r="Q19" s="43">
        <f>+I19/$I$7</f>
        <v>259.20147862968287</v>
      </c>
      <c r="R19" s="1"/>
      <c r="S19" s="44"/>
      <c r="T19" s="44"/>
      <c r="U19" s="44"/>
      <c r="V19" s="44"/>
      <c r="W19" s="44"/>
    </row>
    <row r="20" spans="2:23" x14ac:dyDescent="0.35">
      <c r="B20" s="45" t="s">
        <v>12</v>
      </c>
      <c r="C20" s="46"/>
      <c r="D20" s="47"/>
      <c r="E20" s="46"/>
      <c r="F20" s="48"/>
      <c r="G20" s="48"/>
      <c r="H20" s="48"/>
      <c r="I20" s="49"/>
      <c r="J20" s="23"/>
      <c r="K20" s="50"/>
      <c r="L20" s="51"/>
      <c r="M20" s="52"/>
      <c r="N20" s="53"/>
      <c r="O20" s="53"/>
      <c r="P20" s="53"/>
      <c r="Q20" s="54"/>
      <c r="R20" s="1"/>
      <c r="S20" s="1"/>
      <c r="T20" s="1"/>
      <c r="U20" s="1"/>
      <c r="V20" s="1"/>
      <c r="W20" s="1"/>
    </row>
    <row r="21" spans="2:23" x14ac:dyDescent="0.35">
      <c r="B21" s="55" t="s">
        <v>13</v>
      </c>
      <c r="C21" s="56">
        <v>-3.5685976033943958</v>
      </c>
      <c r="D21" s="57">
        <v>-3.4324239586567611</v>
      </c>
      <c r="E21" s="56">
        <v>-3.5320844390466162</v>
      </c>
      <c r="F21" s="56">
        <v>-3.4678026101341639</v>
      </c>
      <c r="G21" s="56">
        <v>-3.4108630258858166</v>
      </c>
      <c r="H21" s="56">
        <v>-3.3258910812426747</v>
      </c>
      <c r="I21" s="59">
        <v>-3.2384449405333129</v>
      </c>
      <c r="J21" s="23"/>
      <c r="K21" s="217">
        <f t="shared" ref="K21:K26" si="3">+C21/$D$7</f>
        <v>-4.8621879219491762</v>
      </c>
      <c r="L21" s="218">
        <f t="shared" si="2"/>
        <v>-4.6766523350560663</v>
      </c>
      <c r="M21" s="60">
        <f t="shared" ref="M21:Q26" si="4">E21/$I$7</f>
        <v>-4.2247184601583303</v>
      </c>
      <c r="N21" s="60">
        <f t="shared" si="4"/>
        <v>-4.1478311054119414</v>
      </c>
      <c r="O21" s="60">
        <f>G21/$I$7</f>
        <v>-4.0797257934243651</v>
      </c>
      <c r="P21" s="60">
        <f t="shared" si="4"/>
        <v>-3.9780910365762727</v>
      </c>
      <c r="Q21" s="61">
        <f t="shared" si="4"/>
        <v>-3.8734968992333494</v>
      </c>
      <c r="R21" s="1"/>
      <c r="S21" s="62"/>
      <c r="T21" s="62"/>
      <c r="U21" s="62"/>
      <c r="V21" s="62"/>
      <c r="W21" s="62"/>
    </row>
    <row r="22" spans="2:23" ht="13.5" customHeight="1" x14ac:dyDescent="0.35">
      <c r="B22" s="55" t="s">
        <v>14</v>
      </c>
      <c r="C22" s="56">
        <v>0</v>
      </c>
      <c r="D22" s="57">
        <v>0</v>
      </c>
      <c r="E22" s="56">
        <v>-0.73010769980883006</v>
      </c>
      <c r="F22" s="56">
        <v>-0.76609340924567548</v>
      </c>
      <c r="G22" s="56">
        <v>-0.10853512506346906</v>
      </c>
      <c r="H22" s="58">
        <v>0</v>
      </c>
      <c r="I22" s="59">
        <v>0</v>
      </c>
      <c r="J22" s="23"/>
      <c r="K22" s="217">
        <f t="shared" si="3"/>
        <v>0</v>
      </c>
      <c r="L22" s="218">
        <f t="shared" si="2"/>
        <v>0</v>
      </c>
      <c r="M22" s="60">
        <f t="shared" si="4"/>
        <v>-0.87328022036717567</v>
      </c>
      <c r="N22" s="60">
        <f t="shared" si="4"/>
        <v>-0.91632264859427959</v>
      </c>
      <c r="O22" s="60">
        <f t="shared" si="4"/>
        <v>-0.12981862533133487</v>
      </c>
      <c r="P22" s="60">
        <f t="shared" si="4"/>
        <v>0</v>
      </c>
      <c r="Q22" s="61">
        <f t="shared" si="4"/>
        <v>0</v>
      </c>
      <c r="R22" s="1"/>
      <c r="S22" s="1"/>
      <c r="T22" s="1"/>
      <c r="U22" s="1"/>
      <c r="V22" s="1"/>
      <c r="W22" s="1"/>
    </row>
    <row r="23" spans="2:23" x14ac:dyDescent="0.35">
      <c r="B23" s="55" t="s">
        <v>15</v>
      </c>
      <c r="C23" s="56"/>
      <c r="D23" s="57"/>
      <c r="E23" s="56"/>
      <c r="F23" s="58"/>
      <c r="G23" s="58"/>
      <c r="H23" s="58"/>
      <c r="I23" s="59"/>
      <c r="J23" s="23"/>
      <c r="K23" s="217">
        <f t="shared" si="3"/>
        <v>0</v>
      </c>
      <c r="L23" s="218">
        <f t="shared" si="2"/>
        <v>0</v>
      </c>
      <c r="M23" s="60">
        <f t="shared" si="4"/>
        <v>0</v>
      </c>
      <c r="N23" s="60">
        <f t="shared" si="4"/>
        <v>0</v>
      </c>
      <c r="O23" s="60">
        <f t="shared" si="4"/>
        <v>0</v>
      </c>
      <c r="P23" s="60">
        <f t="shared" si="4"/>
        <v>0</v>
      </c>
      <c r="Q23" s="61">
        <f t="shared" si="4"/>
        <v>0</v>
      </c>
      <c r="R23" s="1"/>
      <c r="S23" s="1"/>
      <c r="T23" s="1"/>
      <c r="U23" s="1"/>
      <c r="V23" s="1"/>
      <c r="W23" s="1"/>
    </row>
    <row r="24" spans="2:23" x14ac:dyDescent="0.35">
      <c r="B24" s="63" t="s">
        <v>16</v>
      </c>
      <c r="C24" s="56"/>
      <c r="D24" s="57"/>
      <c r="E24" s="56"/>
      <c r="F24" s="58"/>
      <c r="G24" s="58"/>
      <c r="H24" s="58"/>
      <c r="I24" s="59"/>
      <c r="J24" s="64"/>
      <c r="K24" s="217">
        <f t="shared" si="3"/>
        <v>0</v>
      </c>
      <c r="L24" s="218">
        <f t="shared" si="2"/>
        <v>0</v>
      </c>
      <c r="M24" s="60">
        <f t="shared" si="4"/>
        <v>0</v>
      </c>
      <c r="N24" s="60">
        <f t="shared" si="4"/>
        <v>0</v>
      </c>
      <c r="O24" s="60">
        <f t="shared" si="4"/>
        <v>0</v>
      </c>
      <c r="P24" s="60">
        <f t="shared" si="4"/>
        <v>0</v>
      </c>
      <c r="Q24" s="61">
        <f t="shared" si="4"/>
        <v>0</v>
      </c>
      <c r="R24" s="1"/>
      <c r="S24" s="1"/>
      <c r="T24" s="1"/>
      <c r="U24" s="1"/>
      <c r="V24" s="1"/>
      <c r="W24" s="65"/>
    </row>
    <row r="25" spans="2:23" x14ac:dyDescent="0.35">
      <c r="B25" s="66" t="s">
        <v>17</v>
      </c>
      <c r="C25" s="56"/>
      <c r="D25" s="57"/>
      <c r="E25" s="56"/>
      <c r="F25" s="58"/>
      <c r="G25" s="58"/>
      <c r="H25" s="58"/>
      <c r="I25" s="59"/>
      <c r="J25" s="64"/>
      <c r="K25" s="217">
        <f t="shared" si="3"/>
        <v>0</v>
      </c>
      <c r="L25" s="218">
        <f t="shared" si="2"/>
        <v>0</v>
      </c>
      <c r="M25" s="60">
        <f t="shared" si="4"/>
        <v>0</v>
      </c>
      <c r="N25" s="60">
        <f t="shared" si="4"/>
        <v>0</v>
      </c>
      <c r="O25" s="60">
        <f t="shared" si="4"/>
        <v>0</v>
      </c>
      <c r="P25" s="60">
        <f t="shared" si="4"/>
        <v>0</v>
      </c>
      <c r="Q25" s="61">
        <f t="shared" si="4"/>
        <v>0</v>
      </c>
      <c r="R25" s="1"/>
      <c r="S25" s="1"/>
      <c r="T25" s="1"/>
      <c r="U25" s="1"/>
      <c r="V25" s="1"/>
      <c r="W25" s="1"/>
    </row>
    <row r="26" spans="2:23" ht="15" thickBot="1" x14ac:dyDescent="0.4">
      <c r="B26" s="67" t="s">
        <v>18</v>
      </c>
      <c r="C26" s="68"/>
      <c r="D26" s="69"/>
      <c r="E26" s="68"/>
      <c r="F26" s="70"/>
      <c r="G26" s="70"/>
      <c r="H26" s="70"/>
      <c r="I26" s="71"/>
      <c r="J26" s="23"/>
      <c r="K26" s="219">
        <f t="shared" si="3"/>
        <v>0</v>
      </c>
      <c r="L26" s="220">
        <f t="shared" si="2"/>
        <v>0</v>
      </c>
      <c r="M26" s="72">
        <f t="shared" si="4"/>
        <v>0</v>
      </c>
      <c r="N26" s="72">
        <f t="shared" si="4"/>
        <v>0</v>
      </c>
      <c r="O26" s="72">
        <f t="shared" si="4"/>
        <v>0</v>
      </c>
      <c r="P26" s="72">
        <f t="shared" si="4"/>
        <v>0</v>
      </c>
      <c r="Q26" s="73">
        <f t="shared" si="4"/>
        <v>0</v>
      </c>
      <c r="R26" s="1"/>
      <c r="S26" s="1"/>
      <c r="T26" s="1"/>
      <c r="U26" s="1"/>
      <c r="V26" s="1"/>
      <c r="W26" s="1"/>
    </row>
    <row r="27" spans="2:23" ht="15" thickBot="1" x14ac:dyDescent="0.4">
      <c r="B27" s="74" t="s">
        <v>19</v>
      </c>
      <c r="C27" s="75">
        <f t="shared" ref="C27:I27" si="5">SUM(C19:C26)</f>
        <v>192.46812379600672</v>
      </c>
      <c r="D27" s="75">
        <f t="shared" si="5"/>
        <v>190.84009036635223</v>
      </c>
      <c r="E27" s="75">
        <f>SUM(E19:E26)</f>
        <v>209.21905374655222</v>
      </c>
      <c r="F27" s="75">
        <f t="shared" si="5"/>
        <v>211.80986904306147</v>
      </c>
      <c r="G27" s="75">
        <f t="shared" si="5"/>
        <v>211.00454203335744</v>
      </c>
      <c r="H27" s="75">
        <f>SUM(H19:H26)</f>
        <v>211.96205210920638</v>
      </c>
      <c r="I27" s="76">
        <f t="shared" si="5"/>
        <v>213.46747709420168</v>
      </c>
      <c r="J27" s="23"/>
      <c r="K27" s="77">
        <f t="shared" ref="K27:Q27" si="6">+SUM(K19:K26)</f>
        <v>262.23639952877528</v>
      </c>
      <c r="L27" s="75">
        <f t="shared" si="6"/>
        <v>260.01821598500271</v>
      </c>
      <c r="M27" s="75">
        <f t="shared" si="6"/>
        <v>250.24645187092355</v>
      </c>
      <c r="N27" s="75">
        <f t="shared" si="6"/>
        <v>253.34532037163746</v>
      </c>
      <c r="O27" s="75">
        <f t="shared" si="6"/>
        <v>252.38207049948005</v>
      </c>
      <c r="P27" s="75">
        <f t="shared" si="6"/>
        <v>253.52734620368105</v>
      </c>
      <c r="Q27" s="76">
        <f t="shared" si="6"/>
        <v>255.32798173044952</v>
      </c>
      <c r="R27" s="1"/>
      <c r="S27" s="1"/>
      <c r="T27" s="1"/>
      <c r="U27" s="1"/>
      <c r="V27" s="1"/>
      <c r="W27" s="1"/>
    </row>
    <row r="28" spans="2:23" ht="15" thickBot="1" x14ac:dyDescent="0.4">
      <c r="B28" s="78"/>
      <c r="C28" s="79"/>
      <c r="D28" s="80"/>
      <c r="E28" s="80"/>
      <c r="F28" s="80"/>
      <c r="G28" s="80"/>
      <c r="H28" s="80"/>
      <c r="I28" s="80"/>
      <c r="J28" s="81"/>
      <c r="K28" s="79"/>
      <c r="L28" s="79"/>
      <c r="M28" s="79"/>
      <c r="N28" s="79"/>
      <c r="O28" s="79"/>
      <c r="P28" s="79"/>
      <c r="Q28" s="79"/>
      <c r="R28" s="1"/>
      <c r="S28" s="1"/>
      <c r="T28" s="1"/>
      <c r="U28" s="1"/>
      <c r="V28" s="1"/>
      <c r="W28" s="1"/>
    </row>
    <row r="29" spans="2:23" ht="16" thickBot="1" x14ac:dyDescent="0.4">
      <c r="B29" s="30" t="s">
        <v>20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  <c r="R29" s="1"/>
      <c r="S29" s="1"/>
      <c r="T29" s="1"/>
      <c r="U29" s="1"/>
      <c r="V29" s="1"/>
      <c r="W29" s="1"/>
    </row>
    <row r="30" spans="2:23" x14ac:dyDescent="0.35">
      <c r="B30" s="1"/>
      <c r="C30" s="238" t="s">
        <v>21</v>
      </c>
      <c r="D30" s="239"/>
      <c r="E30" s="239"/>
      <c r="F30" s="239"/>
      <c r="G30" s="239"/>
      <c r="H30" s="239"/>
      <c r="I30" s="240"/>
      <c r="J30" s="82"/>
      <c r="K30" s="230" t="s">
        <v>33</v>
      </c>
      <c r="L30" s="231"/>
      <c r="M30" s="231"/>
      <c r="N30" s="231"/>
      <c r="O30" s="231"/>
      <c r="P30" s="231"/>
      <c r="Q30" s="232"/>
      <c r="R30" s="1"/>
      <c r="S30" s="1"/>
      <c r="T30" s="1"/>
      <c r="U30" s="1"/>
      <c r="V30" s="1"/>
      <c r="W30" s="1"/>
    </row>
    <row r="31" spans="2:23" x14ac:dyDescent="0.35">
      <c r="B31" s="1"/>
      <c r="C31" s="233" t="s">
        <v>9</v>
      </c>
      <c r="D31" s="234"/>
      <c r="E31" s="235" t="s">
        <v>10</v>
      </c>
      <c r="F31" s="236"/>
      <c r="G31" s="236"/>
      <c r="H31" s="236"/>
      <c r="I31" s="237"/>
      <c r="J31" s="82"/>
      <c r="K31" s="233" t="s">
        <v>9</v>
      </c>
      <c r="L31" s="234"/>
      <c r="M31" s="235" t="s">
        <v>10</v>
      </c>
      <c r="N31" s="236"/>
      <c r="O31" s="236"/>
      <c r="P31" s="236"/>
      <c r="Q31" s="237"/>
      <c r="R31" s="1"/>
      <c r="S31" s="1"/>
      <c r="T31" s="1"/>
      <c r="U31" s="1"/>
      <c r="V31" s="1"/>
      <c r="W31" s="1"/>
    </row>
    <row r="32" spans="2:23" ht="15" thickBot="1" x14ac:dyDescent="0.4">
      <c r="B32" s="1"/>
      <c r="C32" s="207" t="str">
        <f>dms_PRCP_BaseYear</f>
        <v>2018-19</v>
      </c>
      <c r="D32" s="208" t="s">
        <v>37</v>
      </c>
      <c r="E32" s="209" t="s">
        <v>38</v>
      </c>
      <c r="F32" s="210" t="s">
        <v>39</v>
      </c>
      <c r="G32" s="210" t="s">
        <v>40</v>
      </c>
      <c r="H32" s="210" t="s">
        <v>41</v>
      </c>
      <c r="I32" s="211" t="s">
        <v>42</v>
      </c>
      <c r="J32" s="64"/>
      <c r="K32" s="207" t="str">
        <f>dms_PRCP_BaseYear</f>
        <v>2018-19</v>
      </c>
      <c r="L32" s="208" t="s">
        <v>37</v>
      </c>
      <c r="M32" s="209" t="s">
        <v>38</v>
      </c>
      <c r="N32" s="210" t="s">
        <v>39</v>
      </c>
      <c r="O32" s="210" t="s">
        <v>40</v>
      </c>
      <c r="P32" s="210" t="s">
        <v>41</v>
      </c>
      <c r="Q32" s="211" t="s">
        <v>42</v>
      </c>
      <c r="R32" s="1"/>
      <c r="S32" s="1"/>
      <c r="T32" s="1"/>
      <c r="U32" s="1"/>
      <c r="V32" s="1"/>
      <c r="W32" s="1"/>
    </row>
    <row r="33" spans="2:23" x14ac:dyDescent="0.35">
      <c r="B33" s="36" t="s">
        <v>22</v>
      </c>
      <c r="C33" s="83">
        <v>199.36694991747189</v>
      </c>
      <c r="D33" s="84">
        <v>206.41270912020752</v>
      </c>
      <c r="E33" s="83">
        <v>217.68115061</v>
      </c>
      <c r="F33" s="83">
        <v>259.94065313459095</v>
      </c>
      <c r="G33" s="83">
        <v>289.63721600000002</v>
      </c>
      <c r="H33" s="85">
        <v>313.2</v>
      </c>
      <c r="I33" s="86"/>
      <c r="J33" s="64"/>
      <c r="K33" s="87">
        <f>+C33/LOOKUP($C$13,$D$4:$N$4,$D$7:$N$7)*(1+LOOKUP($C$13,$D$4:$N$4,$D$6:$N$6))^0.5</f>
        <v>264.01267686607014</v>
      </c>
      <c r="L33" s="88">
        <f>+D33/I$7*(1+I$6)^0.5</f>
        <v>254.36212929401748</v>
      </c>
      <c r="M33" s="89">
        <f>+E33/J$7*(1+J$6)^0.5</f>
        <v>252.85954900293348</v>
      </c>
      <c r="N33" s="90">
        <f>+F33/K$7*(1+K$6)^0.5</f>
        <v>287.80315512053437</v>
      </c>
      <c r="O33" s="90">
        <f>+G33/L$7*(1+L$6)^0.5</f>
        <v>311.49887876405398</v>
      </c>
      <c r="P33" s="88">
        <f>+H33/M$7*(1+M$6)^0.5</f>
        <v>327.40913432019738</v>
      </c>
      <c r="Q33" s="91"/>
      <c r="R33" s="1"/>
      <c r="S33" s="1"/>
      <c r="T33" s="1"/>
      <c r="U33" s="1"/>
      <c r="V33" s="1"/>
      <c r="W33" s="1"/>
    </row>
    <row r="34" spans="2:23" x14ac:dyDescent="0.35">
      <c r="B34" s="45" t="s">
        <v>23</v>
      </c>
      <c r="C34" s="92"/>
      <c r="D34" s="93"/>
      <c r="E34" s="92"/>
      <c r="F34" s="94"/>
      <c r="G34" s="94"/>
      <c r="H34" s="94"/>
      <c r="I34" s="95"/>
      <c r="J34" s="23"/>
      <c r="K34" s="96"/>
      <c r="L34" s="97"/>
      <c r="M34" s="98"/>
      <c r="N34" s="99"/>
      <c r="O34" s="99"/>
      <c r="P34" s="97"/>
      <c r="Q34" s="100"/>
      <c r="R34" s="1"/>
      <c r="S34" s="1"/>
      <c r="T34" s="1"/>
      <c r="U34" s="1"/>
      <c r="V34" s="1"/>
      <c r="W34" s="1"/>
    </row>
    <row r="35" spans="2:23" x14ac:dyDescent="0.35">
      <c r="B35" s="101" t="str">
        <f>B21</f>
        <v>Debt raising costs</v>
      </c>
      <c r="C35" s="102">
        <v>-0.64476800000000001</v>
      </c>
      <c r="D35" s="103">
        <v>-0.54611699999999996</v>
      </c>
      <c r="E35" s="104">
        <v>-0.14501315000000001</v>
      </c>
      <c r="F35" s="104">
        <v>-0.115</v>
      </c>
      <c r="G35" s="104">
        <v>-9.3149469999999998E-2</v>
      </c>
      <c r="H35" s="104">
        <v>-0.41</v>
      </c>
      <c r="I35" s="95"/>
      <c r="J35" s="64"/>
      <c r="K35" s="105">
        <f t="shared" ref="K35:K40" si="7">+C35/LOOKUP($C$13,$D$4:$N$4,$D$7:$N$7)*(1+LOOKUP($C$13,$D$4:$N$4,$D$6:$N$6))^0.5</f>
        <v>-0.85383723685419211</v>
      </c>
      <c r="L35" s="106">
        <f t="shared" ref="L35:M40" si="8">D35/I$7*(1+I$6)^0.5</f>
        <v>-0.67297931196069793</v>
      </c>
      <c r="M35" s="107">
        <f>E35/J$7*(1+J$6)^0.5</f>
        <v>-0.16844802412033127</v>
      </c>
      <c r="N35" s="107">
        <f t="shared" ref="N35:P40" si="9">F35/K$7*(1+K$6)^0.5</f>
        <v>-0.12732661259308461</v>
      </c>
      <c r="O35" s="107">
        <f t="shared" si="9"/>
        <v>-0.1001803423716995</v>
      </c>
      <c r="P35" s="106">
        <f t="shared" si="9"/>
        <v>-0.42860071861839377</v>
      </c>
      <c r="Q35" s="100"/>
      <c r="R35" s="1"/>
      <c r="S35" s="1"/>
      <c r="T35" s="1"/>
      <c r="U35" s="1"/>
      <c r="V35" s="1"/>
      <c r="W35" s="1"/>
    </row>
    <row r="36" spans="2:23" x14ac:dyDescent="0.35">
      <c r="B36" s="101" t="str">
        <f>B22</f>
        <v>Network support costs</v>
      </c>
      <c r="C36" s="102">
        <v>0</v>
      </c>
      <c r="D36" s="103">
        <v>-0.272034</v>
      </c>
      <c r="E36" s="58">
        <v>-0.51087199999999999</v>
      </c>
      <c r="F36" s="58">
        <v>-1.06900573</v>
      </c>
      <c r="G36" s="221">
        <v>-1.9000008400000001</v>
      </c>
      <c r="H36" s="102">
        <v>0</v>
      </c>
      <c r="I36" s="95"/>
      <c r="J36" s="23"/>
      <c r="K36" s="105">
        <f t="shared" si="7"/>
        <v>0</v>
      </c>
      <c r="L36" s="106">
        <f t="shared" si="8"/>
        <v>-0.33522716588188334</v>
      </c>
      <c r="M36" s="107">
        <f t="shared" si="8"/>
        <v>-0.59343155416182503</v>
      </c>
      <c r="N36" s="107">
        <f t="shared" si="9"/>
        <v>-1.1835902473347617</v>
      </c>
      <c r="O36" s="107">
        <f t="shared" si="9"/>
        <v>-2.0434118912079335</v>
      </c>
      <c r="P36" s="106">
        <f t="shared" si="9"/>
        <v>0</v>
      </c>
      <c r="Q36" s="100"/>
      <c r="R36" s="1"/>
      <c r="S36" s="1"/>
      <c r="T36" s="1"/>
      <c r="U36" s="1"/>
      <c r="V36" s="1"/>
      <c r="W36" s="1"/>
    </row>
    <row r="37" spans="2:23" x14ac:dyDescent="0.35">
      <c r="B37" s="108" t="s">
        <v>24</v>
      </c>
      <c r="C37" s="109">
        <v>-0.27056999999999998</v>
      </c>
      <c r="D37" s="110">
        <v>0</v>
      </c>
      <c r="E37" s="111">
        <v>0</v>
      </c>
      <c r="F37" s="109">
        <v>0</v>
      </c>
      <c r="G37" s="109">
        <v>0</v>
      </c>
      <c r="H37" s="109">
        <v>0</v>
      </c>
      <c r="I37" s="95"/>
      <c r="J37" s="23"/>
      <c r="K37" s="105">
        <f t="shared" si="7"/>
        <v>-0.35830367073992314</v>
      </c>
      <c r="L37" s="106">
        <f t="shared" si="8"/>
        <v>0</v>
      </c>
      <c r="M37" s="107">
        <f t="shared" si="8"/>
        <v>0</v>
      </c>
      <c r="N37" s="107">
        <f t="shared" si="9"/>
        <v>0</v>
      </c>
      <c r="O37" s="107">
        <f t="shared" si="9"/>
        <v>0</v>
      </c>
      <c r="P37" s="106">
        <f t="shared" si="9"/>
        <v>0</v>
      </c>
      <c r="Q37" s="100"/>
      <c r="R37" s="1"/>
      <c r="S37" s="245" t="s">
        <v>25</v>
      </c>
      <c r="T37" s="246"/>
      <c r="U37" s="1"/>
      <c r="V37" s="1"/>
      <c r="W37" s="1"/>
    </row>
    <row r="38" spans="2:23" ht="15" customHeight="1" x14ac:dyDescent="0.35">
      <c r="B38" s="108" t="s">
        <v>56</v>
      </c>
      <c r="C38" s="109">
        <v>-0.83699999999999997</v>
      </c>
      <c r="D38" s="110">
        <v>-1.1090364102075201</v>
      </c>
      <c r="E38" s="111">
        <v>-0.58860100000000004</v>
      </c>
      <c r="F38" s="111">
        <v>2.5203458254091284</v>
      </c>
      <c r="G38" s="111">
        <v>7.2923087742720147E-2</v>
      </c>
      <c r="H38" s="111">
        <v>0</v>
      </c>
      <c r="I38" s="95"/>
      <c r="J38" s="112"/>
      <c r="K38" s="105">
        <f t="shared" si="7"/>
        <v>-1.1084014207388686</v>
      </c>
      <c r="L38" s="106">
        <f t="shared" si="8"/>
        <v>-1.3666642134942133</v>
      </c>
      <c r="M38" s="107">
        <f t="shared" si="8"/>
        <v>-0.68372196207896396</v>
      </c>
      <c r="N38" s="107">
        <f t="shared" si="9"/>
        <v>2.7904964914127492</v>
      </c>
      <c r="O38" s="107">
        <f t="shared" si="9"/>
        <v>7.8427283556924021E-2</v>
      </c>
      <c r="P38" s="106">
        <f t="shared" si="9"/>
        <v>0</v>
      </c>
      <c r="Q38" s="113"/>
      <c r="R38" s="1"/>
      <c r="S38" s="247"/>
      <c r="T38" s="248"/>
      <c r="U38" s="1"/>
      <c r="V38" s="1"/>
      <c r="W38" s="1"/>
    </row>
    <row r="39" spans="2:23" ht="15" customHeight="1" x14ac:dyDescent="0.35">
      <c r="B39" s="108" t="s">
        <v>26</v>
      </c>
      <c r="C39" s="109">
        <v>-0.97421233318367928</v>
      </c>
      <c r="D39" s="110">
        <v>-0.95575522725363726</v>
      </c>
      <c r="E39" s="111">
        <v>-2.5376081586444612</v>
      </c>
      <c r="F39" s="111">
        <v>-12.504560498985148</v>
      </c>
      <c r="G39" s="111">
        <v>-5.0695146140100249</v>
      </c>
      <c r="H39" s="109">
        <v>0</v>
      </c>
      <c r="I39" s="95"/>
      <c r="J39" s="112"/>
      <c r="K39" s="105">
        <f t="shared" si="7"/>
        <v>-1.2901055366811447</v>
      </c>
      <c r="L39" s="106">
        <f t="shared" si="8"/>
        <v>-1.1777759989892154</v>
      </c>
      <c r="M39" s="107">
        <f t="shared" si="8"/>
        <v>-2.9476987453571737</v>
      </c>
      <c r="N39" s="107">
        <f t="shared" si="9"/>
        <v>-13.844898524357138</v>
      </c>
      <c r="O39" s="107">
        <f t="shared" si="9"/>
        <v>-5.4521588763721178</v>
      </c>
      <c r="P39" s="106">
        <f t="shared" si="9"/>
        <v>0</v>
      </c>
      <c r="Q39" s="113"/>
      <c r="R39" s="1"/>
      <c r="S39" s="247"/>
      <c r="T39" s="248"/>
      <c r="U39" s="1"/>
      <c r="V39" s="1"/>
      <c r="W39" s="1"/>
    </row>
    <row r="40" spans="2:23" ht="15" customHeight="1" thickBot="1" x14ac:dyDescent="0.4">
      <c r="B40" s="114" t="s">
        <v>27</v>
      </c>
      <c r="C40" s="115">
        <v>0</v>
      </c>
      <c r="D40" s="116">
        <v>0</v>
      </c>
      <c r="E40" s="117">
        <v>0</v>
      </c>
      <c r="F40" s="115">
        <v>0</v>
      </c>
      <c r="G40" s="115">
        <v>0</v>
      </c>
      <c r="H40" s="115">
        <v>0</v>
      </c>
      <c r="I40" s="95"/>
      <c r="J40" s="112"/>
      <c r="K40" s="105">
        <f t="shared" si="7"/>
        <v>0</v>
      </c>
      <c r="L40" s="106">
        <f t="shared" si="8"/>
        <v>0</v>
      </c>
      <c r="M40" s="107">
        <f t="shared" si="8"/>
        <v>0</v>
      </c>
      <c r="N40" s="107">
        <f t="shared" si="9"/>
        <v>0</v>
      </c>
      <c r="O40" s="107">
        <f t="shared" si="9"/>
        <v>0</v>
      </c>
      <c r="P40" s="106">
        <f t="shared" si="9"/>
        <v>0</v>
      </c>
      <c r="Q40" s="113"/>
      <c r="R40" s="1"/>
      <c r="S40" s="247"/>
      <c r="T40" s="248"/>
      <c r="U40" s="1"/>
      <c r="V40" s="1"/>
      <c r="W40" s="1"/>
    </row>
    <row r="41" spans="2:23" ht="15.75" customHeight="1" thickBot="1" x14ac:dyDescent="0.4">
      <c r="B41" s="118" t="s">
        <v>28</v>
      </c>
      <c r="C41" s="119">
        <f t="shared" ref="C41:H41" si="10">SUM(C33:C40)</f>
        <v>196.64039958428822</v>
      </c>
      <c r="D41" s="119">
        <f t="shared" si="10"/>
        <v>203.52976648274637</v>
      </c>
      <c r="E41" s="119">
        <f t="shared" si="10"/>
        <v>213.8990563013555</v>
      </c>
      <c r="F41" s="119">
        <f t="shared" si="10"/>
        <v>248.77243273101493</v>
      </c>
      <c r="G41" s="119">
        <f>SUM(G33:G40)</f>
        <v>282.64747416373268</v>
      </c>
      <c r="H41" s="119">
        <f t="shared" si="10"/>
        <v>312.78999999999996</v>
      </c>
      <c r="I41" s="120"/>
      <c r="J41" s="23"/>
      <c r="K41" s="121">
        <f t="shared" ref="K41:P41" si="11">K33+SUM(K35:K40)</f>
        <v>260.40202900105601</v>
      </c>
      <c r="L41" s="122">
        <f t="shared" si="11"/>
        <v>250.80948260369146</v>
      </c>
      <c r="M41" s="122">
        <f t="shared" si="11"/>
        <v>248.46624871721519</v>
      </c>
      <c r="N41" s="122">
        <f t="shared" si="11"/>
        <v>275.43783622766216</v>
      </c>
      <c r="O41" s="122">
        <f t="shared" si="11"/>
        <v>303.98155493765915</v>
      </c>
      <c r="P41" s="122">
        <f t="shared" si="11"/>
        <v>326.980533601579</v>
      </c>
      <c r="Q41" s="123">
        <f>Q27-(LOOKUP($R$41,M18:P18,M27:P27)-LOOKUP($R$41,M32:P32,M41:P41))+R42</f>
        <v>277.4204975864742</v>
      </c>
      <c r="R41" s="124" t="s">
        <v>39</v>
      </c>
      <c r="S41" s="249"/>
      <c r="T41" s="250"/>
      <c r="U41" s="1"/>
      <c r="V41" s="1"/>
      <c r="W41" s="1"/>
    </row>
    <row r="42" spans="2:23" ht="15.65" customHeight="1" thickBo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25">
        <v>0</v>
      </c>
      <c r="S42" s="126" t="s">
        <v>29</v>
      </c>
      <c r="T42" s="1"/>
      <c r="U42" s="1"/>
      <c r="V42" s="1"/>
      <c r="W42" s="1"/>
    </row>
    <row r="43" spans="2:23" ht="18.5" thickBot="1" x14ac:dyDescent="0.4">
      <c r="B43" s="127"/>
      <c r="C43" s="128"/>
      <c r="D43" s="128"/>
      <c r="E43" s="129"/>
      <c r="F43" s="130"/>
      <c r="G43" s="130"/>
      <c r="H43" s="131"/>
      <c r="I43" s="132"/>
      <c r="J43" s="132"/>
      <c r="K43" s="133" t="s">
        <v>30</v>
      </c>
      <c r="L43" s="134"/>
      <c r="M43" s="135"/>
      <c r="N43" s="134"/>
      <c r="O43" s="134"/>
      <c r="P43" s="134"/>
      <c r="Q43" s="136"/>
      <c r="R43" s="1"/>
      <c r="S43" s="1"/>
      <c r="T43" s="1"/>
      <c r="U43" s="1"/>
      <c r="V43" s="1"/>
      <c r="W43" s="1"/>
    </row>
    <row r="44" spans="2:23" ht="15" thickBot="1" x14ac:dyDescent="0.4">
      <c r="B44" s="137"/>
      <c r="C44" s="137"/>
      <c r="D44" s="138"/>
      <c r="E44" s="139"/>
      <c r="F44" s="139"/>
      <c r="G44" s="139"/>
      <c r="H44" s="140"/>
      <c r="I44" s="132"/>
      <c r="J44" s="132"/>
      <c r="K44" s="141"/>
      <c r="L44" s="142"/>
      <c r="M44" s="143">
        <f>(M27-M41)-((L27-L41)-(K27-K41))-C14</f>
        <v>-5.5941596998836189</v>
      </c>
      <c r="N44" s="144">
        <f>(N27-N41)-(M27-M41)</f>
        <v>-23.872719009733061</v>
      </c>
      <c r="O44" s="144">
        <f>(O27-O41)-(N27-N41)</f>
        <v>-29.5069685821544</v>
      </c>
      <c r="P44" s="144">
        <f>(P27-P41)-(O27-O41)</f>
        <v>-21.853702959718845</v>
      </c>
      <c r="Q44" s="145">
        <f>(Q27-Q41)-(P27-P41)</f>
        <v>51.360671541873273</v>
      </c>
      <c r="R44" s="1"/>
      <c r="S44" s="1"/>
      <c r="T44" s="1"/>
      <c r="U44" s="1"/>
      <c r="V44" s="1"/>
      <c r="W44" s="1"/>
    </row>
    <row r="45" spans="2:23" ht="23.25" customHeight="1" thickBot="1" x14ac:dyDescent="0.4">
      <c r="B45" s="127"/>
      <c r="C45" s="127"/>
      <c r="D45" s="138"/>
      <c r="E45" s="127"/>
      <c r="F45" s="127"/>
      <c r="G45" s="146"/>
      <c r="H45" s="140"/>
      <c r="I45" s="147"/>
      <c r="J45" s="132"/>
      <c r="K45" s="148"/>
      <c r="L45" s="148"/>
      <c r="M45" s="148"/>
      <c r="N45" s="148"/>
      <c r="O45" s="148"/>
      <c r="P45" s="148"/>
      <c r="Q45" s="148"/>
      <c r="R45" s="1"/>
      <c r="S45" s="1"/>
      <c r="T45" s="1"/>
      <c r="U45" s="1"/>
      <c r="V45" s="1"/>
      <c r="W45" s="1"/>
    </row>
    <row r="46" spans="2:23" ht="18.5" thickBot="1" x14ac:dyDescent="0.4">
      <c r="B46" s="127"/>
      <c r="C46" s="127"/>
      <c r="D46" s="127"/>
      <c r="E46" s="127"/>
      <c r="F46" s="127"/>
      <c r="G46" s="146"/>
      <c r="H46" s="132"/>
      <c r="I46" s="147"/>
      <c r="J46" s="132"/>
      <c r="K46" s="149" t="s">
        <v>31</v>
      </c>
      <c r="L46" s="150"/>
      <c r="M46" s="134"/>
      <c r="N46" s="134"/>
      <c r="O46" s="134"/>
      <c r="P46" s="134"/>
      <c r="Q46" s="134"/>
      <c r="R46" s="134"/>
      <c r="S46" s="134"/>
      <c r="T46" s="134"/>
      <c r="U46" s="134"/>
      <c r="V46" s="151"/>
      <c r="W46" s="152"/>
    </row>
    <row r="47" spans="2:23" ht="30" customHeight="1" x14ac:dyDescent="0.35">
      <c r="B47" s="127"/>
      <c r="C47" s="127"/>
      <c r="D47" s="153"/>
      <c r="E47" s="127"/>
      <c r="F47" s="127"/>
      <c r="G47" s="146"/>
      <c r="H47" s="132"/>
      <c r="I47" s="147"/>
      <c r="J47" s="132"/>
      <c r="K47" s="154"/>
      <c r="L47" s="155"/>
      <c r="M47" s="251" t="s">
        <v>10</v>
      </c>
      <c r="N47" s="252"/>
      <c r="O47" s="252"/>
      <c r="P47" s="252"/>
      <c r="Q47" s="252"/>
      <c r="R47" s="253" t="s">
        <v>32</v>
      </c>
      <c r="S47" s="254"/>
      <c r="T47" s="254"/>
      <c r="U47" s="254"/>
      <c r="V47" s="254"/>
      <c r="W47" s="156"/>
    </row>
    <row r="48" spans="2:23" x14ac:dyDescent="0.35">
      <c r="B48" s="127"/>
      <c r="C48" s="127"/>
      <c r="D48" s="127"/>
      <c r="E48" s="127"/>
      <c r="F48" s="127"/>
      <c r="G48" s="146"/>
      <c r="H48" s="132"/>
      <c r="I48" s="132"/>
      <c r="J48" s="132"/>
      <c r="K48" s="157"/>
      <c r="L48" s="158"/>
      <c r="M48" s="159" t="s">
        <v>33</v>
      </c>
      <c r="N48" s="160"/>
      <c r="O48" s="160"/>
      <c r="P48" s="160"/>
      <c r="Q48" s="160"/>
      <c r="R48" s="160"/>
      <c r="S48" s="160"/>
      <c r="T48" s="161"/>
      <c r="U48" s="162"/>
      <c r="V48" s="163"/>
      <c r="W48" s="164"/>
    </row>
    <row r="49" spans="2:24" ht="15" thickBot="1" x14ac:dyDescent="0.4">
      <c r="B49" s="127"/>
      <c r="C49" s="127"/>
      <c r="D49" s="127"/>
      <c r="E49" s="127"/>
      <c r="F49" s="127"/>
      <c r="G49" s="146"/>
      <c r="H49" s="132"/>
      <c r="I49" s="132"/>
      <c r="J49" s="132"/>
      <c r="K49" s="157"/>
      <c r="L49" s="158"/>
      <c r="M49" s="165" t="s">
        <v>38</v>
      </c>
      <c r="N49" s="166" t="s">
        <v>39</v>
      </c>
      <c r="O49" s="166" t="s">
        <v>40</v>
      </c>
      <c r="P49" s="166" t="s">
        <v>41</v>
      </c>
      <c r="Q49" s="166" t="s">
        <v>42</v>
      </c>
      <c r="R49" s="167" t="s">
        <v>51</v>
      </c>
      <c r="S49" s="167" t="s">
        <v>52</v>
      </c>
      <c r="T49" s="167" t="s">
        <v>53</v>
      </c>
      <c r="U49" s="167" t="s">
        <v>54</v>
      </c>
      <c r="V49" s="167" t="s">
        <v>55</v>
      </c>
      <c r="W49" s="168" t="s">
        <v>43</v>
      </c>
    </row>
    <row r="50" spans="2:24" ht="15" thickBot="1" x14ac:dyDescent="0.4">
      <c r="B50" s="127"/>
      <c r="C50" s="127"/>
      <c r="D50" s="127"/>
      <c r="E50" s="127"/>
      <c r="F50" s="127"/>
      <c r="G50" s="132"/>
      <c r="H50" s="132"/>
      <c r="I50" s="132"/>
      <c r="J50" s="132"/>
      <c r="K50" s="255" t="s">
        <v>34</v>
      </c>
      <c r="L50" s="256"/>
      <c r="M50" s="169"/>
      <c r="N50" s="170">
        <f>$M$44</f>
        <v>-5.5941596998836189</v>
      </c>
      <c r="O50" s="171">
        <f>$M$44</f>
        <v>-5.5941596998836189</v>
      </c>
      <c r="P50" s="172">
        <f>$M$44</f>
        <v>-5.5941596998836189</v>
      </c>
      <c r="Q50" s="171">
        <f>$M$44</f>
        <v>-5.5941596998836189</v>
      </c>
      <c r="R50" s="173">
        <f>$M$44</f>
        <v>-5.5941596998836189</v>
      </c>
      <c r="S50" s="174"/>
      <c r="T50" s="174"/>
      <c r="U50" s="174"/>
      <c r="V50" s="174"/>
      <c r="W50" s="175"/>
    </row>
    <row r="51" spans="2:24" ht="15" thickBot="1" x14ac:dyDescent="0.4">
      <c r="B51" s="127"/>
      <c r="C51" s="127"/>
      <c r="D51" s="127"/>
      <c r="E51" s="127"/>
      <c r="F51" s="127"/>
      <c r="G51" s="132"/>
      <c r="H51" s="132"/>
      <c r="I51" s="132"/>
      <c r="J51" s="132"/>
      <c r="K51" s="241" t="s">
        <v>7</v>
      </c>
      <c r="L51" s="242"/>
      <c r="M51" s="169"/>
      <c r="N51" s="169"/>
      <c r="O51" s="176">
        <f>$N$44</f>
        <v>-23.872719009733061</v>
      </c>
      <c r="P51" s="177">
        <f>$N$44</f>
        <v>-23.872719009733061</v>
      </c>
      <c r="Q51" s="178">
        <f>$N$44</f>
        <v>-23.872719009733061</v>
      </c>
      <c r="R51" s="177">
        <f>$N$44</f>
        <v>-23.872719009733061</v>
      </c>
      <c r="S51" s="173">
        <f>$N$44</f>
        <v>-23.872719009733061</v>
      </c>
      <c r="T51" s="174"/>
      <c r="U51" s="174"/>
      <c r="V51" s="174"/>
      <c r="W51" s="175"/>
    </row>
    <row r="52" spans="2:24" ht="15" thickBot="1" x14ac:dyDescent="0.4">
      <c r="B52" s="127"/>
      <c r="C52" s="127"/>
      <c r="D52" s="127"/>
      <c r="E52" s="127"/>
      <c r="F52" s="127"/>
      <c r="G52" s="132"/>
      <c r="H52" s="132"/>
      <c r="I52" s="132"/>
      <c r="J52" s="132"/>
      <c r="K52" s="241" t="s">
        <v>35</v>
      </c>
      <c r="L52" s="242"/>
      <c r="M52" s="174"/>
      <c r="N52" s="174"/>
      <c r="O52" s="169"/>
      <c r="P52" s="179">
        <f>$O$44</f>
        <v>-29.5069685821544</v>
      </c>
      <c r="Q52" s="178">
        <f>$O$44</f>
        <v>-29.5069685821544</v>
      </c>
      <c r="R52" s="177">
        <f>$O$44</f>
        <v>-29.5069685821544</v>
      </c>
      <c r="S52" s="178">
        <f>$O$44</f>
        <v>-29.5069685821544</v>
      </c>
      <c r="T52" s="180">
        <f>$O$44</f>
        <v>-29.5069685821544</v>
      </c>
      <c r="U52" s="181"/>
      <c r="V52" s="174"/>
      <c r="W52" s="175"/>
    </row>
    <row r="53" spans="2:24" ht="15" thickBot="1" x14ac:dyDescent="0.4">
      <c r="B53" s="127"/>
      <c r="C53" s="127"/>
      <c r="D53" s="127"/>
      <c r="E53" s="127"/>
      <c r="F53" s="127"/>
      <c r="G53" s="132"/>
      <c r="H53" s="132"/>
      <c r="I53" s="132"/>
      <c r="J53" s="132"/>
      <c r="K53" s="241" t="s">
        <v>36</v>
      </c>
      <c r="L53" s="242"/>
      <c r="M53" s="174"/>
      <c r="N53" s="174"/>
      <c r="O53" s="174"/>
      <c r="P53" s="169"/>
      <c r="Q53" s="176">
        <f>$P$44</f>
        <v>-21.853702959718845</v>
      </c>
      <c r="R53" s="178">
        <f>$P$44</f>
        <v>-21.853702959718845</v>
      </c>
      <c r="S53" s="182">
        <f>$P$44</f>
        <v>-21.853702959718845</v>
      </c>
      <c r="T53" s="177">
        <f>$P$44</f>
        <v>-21.853702959718845</v>
      </c>
      <c r="U53" s="183">
        <f>$P$44</f>
        <v>-21.853702959718845</v>
      </c>
      <c r="V53" s="181"/>
      <c r="W53" s="175"/>
    </row>
    <row r="54" spans="2:24" ht="15" thickBot="1" x14ac:dyDescent="0.4">
      <c r="B54" s="127"/>
      <c r="C54" s="127"/>
      <c r="D54" s="127"/>
      <c r="E54" s="127"/>
      <c r="F54" s="127"/>
      <c r="G54" s="132"/>
      <c r="H54" s="132"/>
      <c r="I54" s="132"/>
      <c r="J54" s="132"/>
      <c r="K54" s="243" t="s">
        <v>37</v>
      </c>
      <c r="L54" s="244"/>
      <c r="M54" s="184"/>
      <c r="N54" s="184"/>
      <c r="O54" s="174"/>
      <c r="P54" s="184"/>
      <c r="Q54" s="169"/>
      <c r="R54" s="185">
        <f>+$Q$44</f>
        <v>51.360671541873273</v>
      </c>
      <c r="S54" s="182">
        <f>+$Q$44</f>
        <v>51.360671541873273</v>
      </c>
      <c r="T54" s="186">
        <f>+$Q$44</f>
        <v>51.360671541873273</v>
      </c>
      <c r="U54" s="187">
        <f>+$Q$44</f>
        <v>51.360671541873273</v>
      </c>
      <c r="V54" s="188">
        <f>+$Q$44</f>
        <v>51.360671541873273</v>
      </c>
      <c r="W54" s="175"/>
    </row>
    <row r="55" spans="2:24" ht="15" thickBot="1" x14ac:dyDescent="0.4">
      <c r="B55" s="127"/>
      <c r="C55" s="127"/>
      <c r="D55" s="127"/>
      <c r="E55" s="127"/>
      <c r="F55" s="127"/>
      <c r="G55" s="132"/>
      <c r="H55" s="132"/>
      <c r="I55" s="132"/>
      <c r="J55" s="132"/>
      <c r="K55" s="189" t="s">
        <v>44</v>
      </c>
      <c r="L55" s="190"/>
      <c r="M55" s="191"/>
      <c r="N55" s="191"/>
      <c r="O55" s="191"/>
      <c r="P55" s="191"/>
      <c r="Q55" s="191"/>
      <c r="R55" s="192">
        <f>+SUM(R50:R54)</f>
        <v>-29.466878709616651</v>
      </c>
      <c r="S55" s="193">
        <f>+SUM(S51:S54)</f>
        <v>-23.872719009733032</v>
      </c>
      <c r="T55" s="193">
        <f>+SUM(T52:T54)</f>
        <v>0</v>
      </c>
      <c r="U55" s="193">
        <f>+SUM(U53:U54)</f>
        <v>29.506968582154428</v>
      </c>
      <c r="V55" s="194">
        <f>+SUM(V54)</f>
        <v>51.360671541873273</v>
      </c>
      <c r="W55" s="194">
        <f>+SUM(R55:V55)</f>
        <v>27.528042404678018</v>
      </c>
    </row>
    <row r="56" spans="2:24" ht="15" thickBot="1" x14ac:dyDescent="0.4">
      <c r="B56" s="127"/>
      <c r="C56" s="127"/>
      <c r="D56" s="127"/>
      <c r="E56" s="127"/>
      <c r="F56" s="127"/>
      <c r="G56" s="132"/>
      <c r="H56" s="132"/>
      <c r="I56" s="132"/>
      <c r="K56" s="195"/>
      <c r="L56" s="195"/>
      <c r="M56" s="195"/>
      <c r="N56" s="195"/>
      <c r="O56" s="195"/>
      <c r="P56" s="195"/>
      <c r="Q56" s="195"/>
      <c r="R56" s="196"/>
      <c r="S56" s="196"/>
      <c r="T56" s="196"/>
      <c r="U56" s="196"/>
      <c r="V56" s="196"/>
      <c r="W56" s="197"/>
    </row>
    <row r="57" spans="2:24" ht="15" thickBot="1" x14ac:dyDescent="0.4">
      <c r="B57" s="127"/>
      <c r="C57" s="127"/>
      <c r="D57" s="127"/>
      <c r="E57" s="127"/>
      <c r="F57" s="127"/>
      <c r="G57" s="127"/>
      <c r="H57" s="127"/>
      <c r="I57" s="127"/>
      <c r="J57" s="127"/>
      <c r="K57" s="198" t="s">
        <v>45</v>
      </c>
      <c r="L57" s="199"/>
      <c r="M57" s="200"/>
      <c r="N57" s="200"/>
      <c r="O57" s="200"/>
      <c r="P57" s="200"/>
      <c r="Q57" s="200"/>
      <c r="R57" s="201">
        <f>R55</f>
        <v>-29.466878709616651</v>
      </c>
      <c r="S57" s="202">
        <f>S55</f>
        <v>-23.872719009733032</v>
      </c>
      <c r="T57" s="202">
        <f>T55</f>
        <v>0</v>
      </c>
      <c r="U57" s="202">
        <f>U55</f>
        <v>29.506968582154428</v>
      </c>
      <c r="V57" s="203">
        <f>V55</f>
        <v>51.360671541873273</v>
      </c>
      <c r="W57" s="194">
        <f>+SUM(R57:V57)</f>
        <v>27.528042404678018</v>
      </c>
    </row>
    <row r="58" spans="2:24" ht="14.5" customHeight="1" x14ac:dyDescent="0.35"/>
    <row r="61" spans="2:24" ht="14.5" hidden="1" customHeight="1" x14ac:dyDescent="0.35">
      <c r="W61" s="204"/>
      <c r="X61" s="204"/>
    </row>
    <row r="62" spans="2:24" ht="14.5" hidden="1" customHeight="1" x14ac:dyDescent="0.35">
      <c r="V62" s="205"/>
      <c r="W62" s="204"/>
      <c r="X62" s="204"/>
    </row>
    <row r="63" spans="2:24" ht="14.5" hidden="1" customHeight="1" x14ac:dyDescent="0.35">
      <c r="V63" s="205"/>
      <c r="W63" s="204"/>
      <c r="X63" s="204"/>
    </row>
    <row r="64" spans="2:24" ht="14.5" hidden="1" customHeight="1" x14ac:dyDescent="0.35">
      <c r="V64" s="205"/>
      <c r="W64" s="204"/>
      <c r="X64" s="204"/>
    </row>
  </sheetData>
  <mergeCells count="22">
    <mergeCell ref="K53:L53"/>
    <mergeCell ref="K54:L54"/>
    <mergeCell ref="S37:T41"/>
    <mergeCell ref="M47:Q47"/>
    <mergeCell ref="R47:V47"/>
    <mergeCell ref="K50:L50"/>
    <mergeCell ref="K51:L51"/>
    <mergeCell ref="K52:L52"/>
    <mergeCell ref="C30:I30"/>
    <mergeCell ref="K30:Q30"/>
    <mergeCell ref="C31:D31"/>
    <mergeCell ref="E31:I31"/>
    <mergeCell ref="K31:L31"/>
    <mergeCell ref="M31:Q31"/>
    <mergeCell ref="C3:M3"/>
    <mergeCell ref="C16:D16"/>
    <mergeCell ref="E16:I16"/>
    <mergeCell ref="K16:Q16"/>
    <mergeCell ref="C17:D17"/>
    <mergeCell ref="E17:I17"/>
    <mergeCell ref="K17:L17"/>
    <mergeCell ref="M17:Q17"/>
  </mergeCells>
  <conditionalFormatting sqref="C33:H33">
    <cfRule type="expression" dxfId="5" priority="5">
      <formula>dms_TradingName = "Endeavour Energy"</formula>
    </cfRule>
    <cfRule type="expression" dxfId="4" priority="6">
      <formula>dms_TradingName = "TasNetworks (T)"</formula>
    </cfRule>
  </conditionalFormatting>
  <conditionalFormatting sqref="C35:H40">
    <cfRule type="expression" dxfId="3" priority="1">
      <formula>dms_TradingName = "Endeavour Energy"</formula>
    </cfRule>
    <cfRule type="expression" dxfId="2" priority="2">
      <formula>dms_TradingName = "TasNetworks (T)"</formula>
    </cfRule>
  </conditionalFormatting>
  <conditionalFormatting sqref="C19:I19 C21:I26">
    <cfRule type="expression" dxfId="1" priority="3">
      <formula>dms_TradingName = "Endeavour Energy"</formula>
    </cfRule>
    <cfRule type="expression" dxfId="0" priority="4">
      <formula>dms_TradingName = "TasNetworks (T)"</formula>
    </cfRule>
  </conditionalFormatting>
  <dataValidations count="3">
    <dataValidation type="list" allowBlank="1" showInputMessage="1" showErrorMessage="1" sqref="C13" xr:uid="{942D0EB9-EA45-401F-893A-CA0320A4C0F6}">
      <formula1>$E$4:$I$4</formula1>
    </dataValidation>
    <dataValidation type="list" allowBlank="1" showInputMessage="1" showErrorMessage="1" sqref="R41" xr:uid="{A76E17B7-79EB-4014-B420-23716D6E9CFB}">
      <formula1>$N$32:$P$32</formula1>
    </dataValidation>
    <dataValidation type="custom" allowBlank="1" showInputMessage="1" showErrorMessage="1" error="Must be a number" promptTitle="Opex allowance" prompt="Enter value. _x000a__x000a_As set out in the approved PTRM for the current regulatory control period." sqref="C19:I19" xr:uid="{D1293B61-C3C6-4DD5-A930-13C84DF7E9B2}">
      <formula1>ISNUMBER(C19)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AER Draft decision</vt:lpstr>
      <vt:lpstr>'AER Draft decision'!dms_PRCP_BaseYear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Anthony WEIR</cp:lastModifiedBy>
  <dcterms:created xsi:type="dcterms:W3CDTF">2026-09-17T05:06:19Z</dcterms:created>
  <dcterms:modified xsi:type="dcterms:W3CDTF">2026-09-18T05:33:36Z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5a995-dfdf-4407-9a97-edbbc68c9f53_Enabled">
    <vt:lpwstr>true</vt:lpwstr>
  </property>
  <property fmtid="{D5CDD505-2E9C-101B-9397-08002B2CF9AE}" pid="3" name="MSIP_Label_d9d5a995-dfdf-4407-9a97-edbbc68c9f53_SetDate">
    <vt:lpwstr>2026-09-17T05:06:35Z</vt:lpwstr>
  </property>
  <property fmtid="{D5CDD505-2E9C-101B-9397-08002B2CF9AE}" pid="4" name="MSIP_Label_d9d5a995-dfdf-4407-9a97-edbbc68c9f53_Method">
    <vt:lpwstr>Privileged</vt:lpwstr>
  </property>
  <property fmtid="{D5CDD505-2E9C-101B-9397-08002B2CF9AE}" pid="5" name="MSIP_Label_d9d5a995-dfdf-4407-9a97-edbbc68c9f53_Name">
    <vt:lpwstr>OFFICIAL</vt:lpwstr>
  </property>
  <property fmtid="{D5CDD505-2E9C-101B-9397-08002B2CF9AE}" pid="6" name="MSIP_Label_d9d5a995-dfdf-4407-9a97-edbbc68c9f53_SiteId">
    <vt:lpwstr>b33e9e1a-e443-4edd-9789-24bed26d38d6</vt:lpwstr>
  </property>
  <property fmtid="{D5CDD505-2E9C-101B-9397-08002B2CF9AE}" pid="7" name="MSIP_Label_d9d5a995-dfdf-4407-9a97-edbbc68c9f53_ActionId">
    <vt:lpwstr>748ecec4-bdc8-466f-9109-985e0090dcb5</vt:lpwstr>
  </property>
  <property fmtid="{D5CDD505-2E9C-101B-9397-08002B2CF9AE}" pid="8" name="MSIP_Label_d9d5a995-dfdf-4407-9a97-edbbc68c9f53_ContentBits">
    <vt:lpwstr>0</vt:lpwstr>
  </property>
  <property fmtid="{D5CDD505-2E9C-101B-9397-08002B2CF9AE}" pid="9" name="MSIP_Label_d9d5a995-dfdf-4407-9a97-edbbc68c9f53_Tag">
    <vt:lpwstr>10, 0, 1, 1</vt:lpwstr>
  </property>
</Properties>
</file>