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B:\Price Review\2028-32 TRR\12 2028 TRR - Revised proposal submission models\"/>
    </mc:Choice>
  </mc:AlternateContent>
  <xr:revisionPtr revIDLastSave="0" documentId="13_ncr:1_{F169F749-72ED-4C79-A358-F96C33E31835}" xr6:coauthVersionLast="47" xr6:coauthVersionMax="47" xr10:uidLastSave="{00000000-0000-0000-0000-000000000000}"/>
  <bookViews>
    <workbookView xWindow="-120" yWindow="-120" windowWidth="29040" windowHeight="15720" tabRatio="685" xr2:uid="{8FA0424F-19EC-4E7A-8722-38A760A57AEF}"/>
  </bookViews>
  <sheets>
    <sheet name="WACC_2028-32" sheetId="2" r:id="rId1"/>
    <sheet name="RoD_Trailing_Avg" sheetId="3" r:id="rId2"/>
  </sheets>
  <externalReferences>
    <externalReference r:id="rId3"/>
    <externalReference r:id="rId4"/>
  </externalReferences>
  <definedNames>
    <definedName name="A10offset">10</definedName>
    <definedName name="A10remlife">#REF!</definedName>
    <definedName name="A10stdlife">#REF!</definedName>
    <definedName name="A10taxremlife">#REF!</definedName>
    <definedName name="A10taxstdlife">#REF!</definedName>
    <definedName name="A10taxvalue">#REF!</definedName>
    <definedName name="A10value">#REF!</definedName>
    <definedName name="A11offset">11</definedName>
    <definedName name="A11remlife">#REF!</definedName>
    <definedName name="A11stdlife">#REF!</definedName>
    <definedName name="A11taxremlife">#REF!</definedName>
    <definedName name="A11taxstdlife">#REF!</definedName>
    <definedName name="A11taxvalue">#REF!</definedName>
    <definedName name="A11value">#REF!</definedName>
    <definedName name="A12offset">12</definedName>
    <definedName name="A12remlife">#REF!</definedName>
    <definedName name="A12stdlife">#REF!</definedName>
    <definedName name="A12taxremlife">#REF!</definedName>
    <definedName name="A12taxstdlife">#REF!</definedName>
    <definedName name="A12taxvalue">#REF!</definedName>
    <definedName name="A12value">#REF!</definedName>
    <definedName name="A13offset">13</definedName>
    <definedName name="A13remlife">#REF!</definedName>
    <definedName name="A13stdlife">#REF!</definedName>
    <definedName name="A13taxremlife">#REF!</definedName>
    <definedName name="A13taxstdlife">#REF!</definedName>
    <definedName name="A13taxvalue">#REF!</definedName>
    <definedName name="A13value">#REF!</definedName>
    <definedName name="A14offset">14</definedName>
    <definedName name="A14remlife">#REF!</definedName>
    <definedName name="A14stdlife">#REF!</definedName>
    <definedName name="A14taxremlife">#REF!</definedName>
    <definedName name="A14taxstdlife">#REF!</definedName>
    <definedName name="A14taxvalue">#REF!</definedName>
    <definedName name="A14value">#REF!</definedName>
    <definedName name="A15offset">15</definedName>
    <definedName name="A15remlife">#REF!</definedName>
    <definedName name="A15stdlife">#REF!</definedName>
    <definedName name="A15taxremlife">#REF!</definedName>
    <definedName name="A15taxstdlife">#REF!</definedName>
    <definedName name="A15taxvalue">#REF!</definedName>
    <definedName name="A15value">#REF!</definedName>
    <definedName name="A16offset">16</definedName>
    <definedName name="A16remlife">#REF!</definedName>
    <definedName name="A16stdlife">#REF!</definedName>
    <definedName name="A16taxremlife">#REF!</definedName>
    <definedName name="A16taxstdlife">#REF!</definedName>
    <definedName name="A16taxvalue">#REF!</definedName>
    <definedName name="A16value">#REF!</definedName>
    <definedName name="A17offset">17</definedName>
    <definedName name="A17remlife">#REF!</definedName>
    <definedName name="A17stdlife">#REF!</definedName>
    <definedName name="A17taxremlife">#REF!</definedName>
    <definedName name="A17taxstdlife">#REF!</definedName>
    <definedName name="A17taxvalue">#REF!</definedName>
    <definedName name="A17value">#REF!</definedName>
    <definedName name="A18offset">18</definedName>
    <definedName name="A18remlife">#REF!</definedName>
    <definedName name="A18stdlife">#REF!</definedName>
    <definedName name="A18taxremlife">#REF!</definedName>
    <definedName name="A18taxstdlife">#REF!</definedName>
    <definedName name="A18taxvalue">#REF!</definedName>
    <definedName name="A18value">#REF!</definedName>
    <definedName name="A19offset">19</definedName>
    <definedName name="A19remlife">#REF!</definedName>
    <definedName name="A19stdlife">#REF!</definedName>
    <definedName name="A19taxremlife">#REF!</definedName>
    <definedName name="A19taxstdlife">#REF!</definedName>
    <definedName name="A19taxvalue">#REF!</definedName>
    <definedName name="A19value">#REF!</definedName>
    <definedName name="A1offset">1</definedName>
    <definedName name="A1remlife">#REF!</definedName>
    <definedName name="A1stdlife">#REF!</definedName>
    <definedName name="A1taxremlife">#REF!</definedName>
    <definedName name="A1taxstdlife">#REF!</definedName>
    <definedName name="A1taxvalue">#REF!</definedName>
    <definedName name="A1value">#REF!</definedName>
    <definedName name="A20offset">20</definedName>
    <definedName name="A20remlife">#REF!</definedName>
    <definedName name="A20stdlife">#REF!</definedName>
    <definedName name="A20taxremlife">#REF!</definedName>
    <definedName name="A20taxstdlife">#REF!</definedName>
    <definedName name="A20taxvalue">#REF!</definedName>
    <definedName name="A20value">#REF!</definedName>
    <definedName name="A21offset">21</definedName>
    <definedName name="A21remlife">#REF!</definedName>
    <definedName name="A21stdlife">#REF!</definedName>
    <definedName name="A21taxremlife">#REF!</definedName>
    <definedName name="A21taxstdlife">#REF!</definedName>
    <definedName name="A21taxvalue">#REF!</definedName>
    <definedName name="A21value">#REF!</definedName>
    <definedName name="A22offset">22</definedName>
    <definedName name="A22remlife">#REF!</definedName>
    <definedName name="A22stdlife">#REF!</definedName>
    <definedName name="A22taxremlife">#REF!</definedName>
    <definedName name="A22taxstdlife">#REF!</definedName>
    <definedName name="A22taxvalue">#REF!</definedName>
    <definedName name="A22value">#REF!</definedName>
    <definedName name="A23offset">23</definedName>
    <definedName name="A23remlife">#REF!</definedName>
    <definedName name="A23stdlife">#REF!</definedName>
    <definedName name="A23taxremlife">#REF!</definedName>
    <definedName name="A23taxstdlife">#REF!</definedName>
    <definedName name="A23taxvalue">#REF!</definedName>
    <definedName name="A23value">#REF!</definedName>
    <definedName name="A24offset">24</definedName>
    <definedName name="A24remlife">#REF!</definedName>
    <definedName name="A24stdlife">#REF!</definedName>
    <definedName name="A24taxremlife">#REF!</definedName>
    <definedName name="A24taxstdlife">#REF!</definedName>
    <definedName name="A24taxvalue">#REF!</definedName>
    <definedName name="A24value">#REF!</definedName>
    <definedName name="A25offset">25</definedName>
    <definedName name="A25remlife">#REF!</definedName>
    <definedName name="A25stdlife">#REF!</definedName>
    <definedName name="A25taxremlife">#REF!</definedName>
    <definedName name="A25taxstdlife">#REF!</definedName>
    <definedName name="A25taxvalue">#REF!</definedName>
    <definedName name="A25value">#REF!</definedName>
    <definedName name="A26offset">26</definedName>
    <definedName name="A26remlife">#REF!</definedName>
    <definedName name="A26stdlife">#REF!</definedName>
    <definedName name="A26taxremlife">#REF!</definedName>
    <definedName name="A26taxstdlife">#REF!</definedName>
    <definedName name="A26taxvalue">#REF!</definedName>
    <definedName name="A26value">#REF!</definedName>
    <definedName name="A27offset">27</definedName>
    <definedName name="A27remlife">#REF!</definedName>
    <definedName name="A27stdlife">#REF!</definedName>
    <definedName name="A27taxremlife">#REF!</definedName>
    <definedName name="A27taxstdlife">#REF!</definedName>
    <definedName name="A27taxvalue">#REF!</definedName>
    <definedName name="A27value">#REF!</definedName>
    <definedName name="A28offset">28</definedName>
    <definedName name="A28remlife">#REF!</definedName>
    <definedName name="A28stdlife">#REF!</definedName>
    <definedName name="A28taxremlife">#REF!</definedName>
    <definedName name="A28taxstdlife">#REF!</definedName>
    <definedName name="A28taxvalue">#REF!</definedName>
    <definedName name="A28value">#REF!</definedName>
    <definedName name="A29offset">29</definedName>
    <definedName name="A29remlife">#REF!</definedName>
    <definedName name="A29stdlife">#REF!</definedName>
    <definedName name="A29taxremlife">#REF!</definedName>
    <definedName name="A29taxstdlife">#REF!</definedName>
    <definedName name="A29taxvalue">#REF!</definedName>
    <definedName name="A29value">#REF!</definedName>
    <definedName name="A2offset">2</definedName>
    <definedName name="A2remlife">#REF!</definedName>
    <definedName name="A2stdlife">#REF!</definedName>
    <definedName name="A2taxremlife">#REF!</definedName>
    <definedName name="A2taxstdlife">#REF!</definedName>
    <definedName name="A2taxvalue">#REF!</definedName>
    <definedName name="A2value">#REF!</definedName>
    <definedName name="A30offset">30</definedName>
    <definedName name="A30remlife">#REF!</definedName>
    <definedName name="A30stdlife">#REF!</definedName>
    <definedName name="A30taxremlife">#REF!</definedName>
    <definedName name="A30taxstdlife">#REF!</definedName>
    <definedName name="A30taxvalue">#REF!</definedName>
    <definedName name="A30value">#REF!</definedName>
    <definedName name="A31offset">31</definedName>
    <definedName name="A31remlife">#REF!</definedName>
    <definedName name="A31stdlife">#REF!</definedName>
    <definedName name="A31taxremlife">#REF!</definedName>
    <definedName name="A31taxstdlife">#REF!</definedName>
    <definedName name="A31taxvalue">#REF!</definedName>
    <definedName name="A31value">#REF!</definedName>
    <definedName name="A32offset">32</definedName>
    <definedName name="A32remlife">#REF!</definedName>
    <definedName name="A32stdlife">#REF!</definedName>
    <definedName name="A32taxremlife">#REF!</definedName>
    <definedName name="A32taxstdlife">#REF!</definedName>
    <definedName name="A32taxvalue">#REF!</definedName>
    <definedName name="A32value">#REF!</definedName>
    <definedName name="A33offset">33</definedName>
    <definedName name="A33remlife">#REF!</definedName>
    <definedName name="A33stdlife">#REF!</definedName>
    <definedName name="A33taxremlife">#REF!</definedName>
    <definedName name="A33taxstdlife">#REF!</definedName>
    <definedName name="A33taxvalue">#REF!</definedName>
    <definedName name="A33value">#REF!</definedName>
    <definedName name="A34offset">34</definedName>
    <definedName name="A34remlife">#REF!</definedName>
    <definedName name="A34stdlife">#REF!</definedName>
    <definedName name="A34taxremlife">#REF!</definedName>
    <definedName name="A34taxstdlife">#REF!</definedName>
    <definedName name="A34taxvalue">#REF!</definedName>
    <definedName name="A34value">#REF!</definedName>
    <definedName name="A35offset">35</definedName>
    <definedName name="A35remlife">#REF!</definedName>
    <definedName name="A35stdlife">#REF!</definedName>
    <definedName name="A35taxremlife">#REF!</definedName>
    <definedName name="A35taxstdlife">#REF!</definedName>
    <definedName name="A35taxvalue">#REF!</definedName>
    <definedName name="A35value">#REF!</definedName>
    <definedName name="A36offset">36</definedName>
    <definedName name="A36remlife">#REF!</definedName>
    <definedName name="A36stdlife">#REF!</definedName>
    <definedName name="A36taxremlife">#REF!</definedName>
    <definedName name="A36taxstdlife">#REF!</definedName>
    <definedName name="A36taxvalue">#REF!</definedName>
    <definedName name="A36value">#REF!</definedName>
    <definedName name="A37offset">37</definedName>
    <definedName name="A37remlife">#REF!</definedName>
    <definedName name="A37stdlife">#REF!</definedName>
    <definedName name="A37taxremlife">#REF!</definedName>
    <definedName name="A37taxstdlife">#REF!</definedName>
    <definedName name="A37taxvalue">#REF!</definedName>
    <definedName name="A37value">#REF!</definedName>
    <definedName name="A38offset">38</definedName>
    <definedName name="A38remlife">#REF!</definedName>
    <definedName name="A38stdlife">#REF!</definedName>
    <definedName name="A38taxremlife">#REF!</definedName>
    <definedName name="A38taxstdlife">#REF!</definedName>
    <definedName name="A38taxvalue">#REF!</definedName>
    <definedName name="A38value">#REF!</definedName>
    <definedName name="A39offset">39</definedName>
    <definedName name="A39remlife">#REF!</definedName>
    <definedName name="A39stdlife">#REF!</definedName>
    <definedName name="A39taxremlife">#REF!</definedName>
    <definedName name="A39taxstdlife">#REF!</definedName>
    <definedName name="A39taxvalue">#REF!</definedName>
    <definedName name="A39value">#REF!</definedName>
    <definedName name="A3offset">3</definedName>
    <definedName name="A3remlife">#REF!</definedName>
    <definedName name="A3stdlife">#REF!</definedName>
    <definedName name="A3taxremlife">#REF!</definedName>
    <definedName name="A3taxstdlife">#REF!</definedName>
    <definedName name="A3taxvalue">#REF!</definedName>
    <definedName name="A3value">#REF!</definedName>
    <definedName name="A40offset">40</definedName>
    <definedName name="A40remlife">#REF!</definedName>
    <definedName name="A40stdlife">#REF!</definedName>
    <definedName name="A40taxremlife">#REF!</definedName>
    <definedName name="A40taxstdlife">#REF!</definedName>
    <definedName name="A40taxvalue">#REF!</definedName>
    <definedName name="A40value">#REF!</definedName>
    <definedName name="A41offset">41</definedName>
    <definedName name="A41remlife">#REF!</definedName>
    <definedName name="A41stdlife">#REF!</definedName>
    <definedName name="A41taxremlife">#REF!</definedName>
    <definedName name="A41taxstdlife">#REF!</definedName>
    <definedName name="A41taxvalue">#REF!</definedName>
    <definedName name="A41value">#REF!</definedName>
    <definedName name="A42offset">42</definedName>
    <definedName name="A42remlife">#REF!</definedName>
    <definedName name="A42stdlife">#REF!</definedName>
    <definedName name="A42taxremlife">#REF!</definedName>
    <definedName name="A42taxstdlife">#REF!</definedName>
    <definedName name="A42taxvalue">#REF!</definedName>
    <definedName name="A42value">#REF!</definedName>
    <definedName name="A43offset">43</definedName>
    <definedName name="A43remlife">#REF!</definedName>
    <definedName name="A43stdlife">#REF!</definedName>
    <definedName name="A43taxremlife">#REF!</definedName>
    <definedName name="A43taxstdlife">#REF!</definedName>
    <definedName name="A43taxvalue">#REF!</definedName>
    <definedName name="A43value">#REF!</definedName>
    <definedName name="A44offset">44</definedName>
    <definedName name="A44remlife">#REF!</definedName>
    <definedName name="A44stdlife">#REF!</definedName>
    <definedName name="A44taxremlife">#REF!</definedName>
    <definedName name="A44taxstdlife">#REF!</definedName>
    <definedName name="A44taxvalue">#REF!</definedName>
    <definedName name="A44value">#REF!</definedName>
    <definedName name="A45offset">45</definedName>
    <definedName name="A45remlife">#REF!</definedName>
    <definedName name="A45stdlife">#REF!</definedName>
    <definedName name="A45taxremlife">#REF!</definedName>
    <definedName name="A45taxstdlife">#REF!</definedName>
    <definedName name="A45taxvalue">#REF!</definedName>
    <definedName name="A45value">#REF!</definedName>
    <definedName name="A46offset">46</definedName>
    <definedName name="A46remlife">#REF!</definedName>
    <definedName name="A46stdlife">#REF!</definedName>
    <definedName name="A46taxremlife">#REF!</definedName>
    <definedName name="A46taxstdlife">#REF!</definedName>
    <definedName name="A46taxvalue">#REF!</definedName>
    <definedName name="A46value">#REF!</definedName>
    <definedName name="A47offset">47</definedName>
    <definedName name="A47remlife">#REF!</definedName>
    <definedName name="A47stdlife">#REF!</definedName>
    <definedName name="A47taxremlife">#REF!</definedName>
    <definedName name="A47taxstdlife">#REF!</definedName>
    <definedName name="A47taxvalue">#REF!</definedName>
    <definedName name="A47value">#REF!</definedName>
    <definedName name="A48offset">48</definedName>
    <definedName name="A48remlife">#REF!</definedName>
    <definedName name="A48stdlife">#REF!</definedName>
    <definedName name="A48taxremlife">#REF!</definedName>
    <definedName name="A48taxstdlife">#REF!</definedName>
    <definedName name="A48taxvalue">#REF!</definedName>
    <definedName name="A48value">#REF!</definedName>
    <definedName name="A49offset">49</definedName>
    <definedName name="A49remlife">#REF!</definedName>
    <definedName name="A49stdlife">#REF!</definedName>
    <definedName name="A49taxremlife">#REF!</definedName>
    <definedName name="A49taxstdlife">#REF!</definedName>
    <definedName name="A49taxvalue">#REF!</definedName>
    <definedName name="A49value">#REF!</definedName>
    <definedName name="A4offset">4</definedName>
    <definedName name="A4remlife">#REF!</definedName>
    <definedName name="A4stdlife">#REF!</definedName>
    <definedName name="A4taxremlife">#REF!</definedName>
    <definedName name="A4taxstdlife">#REF!</definedName>
    <definedName name="A4taxvalue">#REF!</definedName>
    <definedName name="A4value">#REF!</definedName>
    <definedName name="A50offset">50</definedName>
    <definedName name="A50remlife">#REF!</definedName>
    <definedName name="A50stdlife">#REF!</definedName>
    <definedName name="A50taxremlife">#REF!</definedName>
    <definedName name="A50taxstdlife">#REF!</definedName>
    <definedName name="A50taxvalue">#REF!</definedName>
    <definedName name="A50value">#REF!</definedName>
    <definedName name="A5offset">5</definedName>
    <definedName name="A5remlife">#REF!</definedName>
    <definedName name="A5stdlife">#REF!</definedName>
    <definedName name="A5taxremlife">#REF!</definedName>
    <definedName name="A5taxstdlife">#REF!</definedName>
    <definedName name="A5taxvalue">#REF!</definedName>
    <definedName name="A5value">#REF!</definedName>
    <definedName name="A6offset">6</definedName>
    <definedName name="A6remlife">#REF!</definedName>
    <definedName name="A6stdlife">#REF!</definedName>
    <definedName name="A6taxremlife">#REF!</definedName>
    <definedName name="A6taxstdlife">#REF!</definedName>
    <definedName name="A6taxvalue">#REF!</definedName>
    <definedName name="A6value">#REF!</definedName>
    <definedName name="A7offset">7</definedName>
    <definedName name="A7remlife">#REF!</definedName>
    <definedName name="A7stdlife">#REF!</definedName>
    <definedName name="A7taxremlife">#REF!</definedName>
    <definedName name="A7taxstdlife">#REF!</definedName>
    <definedName name="A7taxvalue">#REF!</definedName>
    <definedName name="A7value">#REF!</definedName>
    <definedName name="A8offset">8</definedName>
    <definedName name="A8remlife">#REF!</definedName>
    <definedName name="A8stdlife">#REF!</definedName>
    <definedName name="A8taxremlife">#REF!</definedName>
    <definedName name="A8taxstdlife">#REF!</definedName>
    <definedName name="A8taxvalue">#REF!</definedName>
    <definedName name="A8value">#REF!</definedName>
    <definedName name="A9offset">9</definedName>
    <definedName name="A9remlife">#REF!</definedName>
    <definedName name="A9stdlife">#REF!</definedName>
    <definedName name="A9taxremlife">#REF!</definedName>
    <definedName name="A9taxstdlife">#REF!</definedName>
    <definedName name="A9taxvalue">#REF!</definedName>
    <definedName name="A9value">#REF!</definedName>
    <definedName name="abba" localSheetId="1" hidden="1">{"Ownership",#N/A,FALSE,"Ownership";"Contents",#N/A,FALSE,"Contents"}</definedName>
    <definedName name="abba" hidden="1">{"Ownership",#N/A,FALSE,"Ownership";"Contents",#N/A,FALSE,"Contents"}</definedName>
    <definedName name="anscount" hidden="1">1</definedName>
    <definedName name="Asset1">#REF!</definedName>
    <definedName name="Asset10">#REF!</definedName>
    <definedName name="Asset11">#REF!</definedName>
    <definedName name="Asset12">#REF!</definedName>
    <definedName name="Asset13">#REF!</definedName>
    <definedName name="Asset14">#REF!</definedName>
    <definedName name="Asset15">#REF!</definedName>
    <definedName name="Asset16">#REF!</definedName>
    <definedName name="Asset17">#REF!</definedName>
    <definedName name="Asset18">#REF!</definedName>
    <definedName name="Asset19">#REF!</definedName>
    <definedName name="Asset2">#REF!</definedName>
    <definedName name="Asset20">#REF!</definedName>
    <definedName name="Asset21">#REF!</definedName>
    <definedName name="Asset22">#REF!</definedName>
    <definedName name="Asset23">#REF!</definedName>
    <definedName name="Asset24">#REF!</definedName>
    <definedName name="Asset25">#REF!</definedName>
    <definedName name="Asset26">#REF!</definedName>
    <definedName name="Asset27">#REF!</definedName>
    <definedName name="Asset28">#REF!</definedName>
    <definedName name="Asset29">#REF!</definedName>
    <definedName name="Asset3">#REF!</definedName>
    <definedName name="Asset30">#REF!</definedName>
    <definedName name="Asset31">#REF!</definedName>
    <definedName name="Asset32">#REF!</definedName>
    <definedName name="Asset33">#REF!</definedName>
    <definedName name="Asset34">#REF!</definedName>
    <definedName name="Asset35">#REF!</definedName>
    <definedName name="Asset36">#REF!</definedName>
    <definedName name="Asset37">#REF!</definedName>
    <definedName name="Asset38">#REF!</definedName>
    <definedName name="Asset39">#REF!</definedName>
    <definedName name="Asset4">#REF!</definedName>
    <definedName name="Asset40">#REF!</definedName>
    <definedName name="Asset41">#REF!</definedName>
    <definedName name="Asset42">#REF!</definedName>
    <definedName name="Asset43">#REF!</definedName>
    <definedName name="Asset44">#REF!</definedName>
    <definedName name="Asset45">#REF!</definedName>
    <definedName name="Asset46">#REF!</definedName>
    <definedName name="Asset47">#REF!</definedName>
    <definedName name="Asset48">#REF!</definedName>
    <definedName name="Asset49">#REF!</definedName>
    <definedName name="Asset5">#REF!</definedName>
    <definedName name="Asset50">#REF!</definedName>
    <definedName name="Asset6">#REF!</definedName>
    <definedName name="Asset7">#REF!</definedName>
    <definedName name="Asset8">#REF!</definedName>
    <definedName name="Asset9">#REF!</definedName>
    <definedName name="CRCP_final_year">#REF!</definedName>
    <definedName name="CRCP_y1">#REF!</definedName>
    <definedName name="CRCP_y10">#REF!</definedName>
    <definedName name="CRCP_y11">#REF!</definedName>
    <definedName name="CRCP_y12">#REF!</definedName>
    <definedName name="CRCP_y13">#REF!</definedName>
    <definedName name="CRCP_y14">#REF!</definedName>
    <definedName name="CRCP_y15">#REF!</definedName>
    <definedName name="CRCP_y2">#REF!</definedName>
    <definedName name="CRCP_y3">#REF!</definedName>
    <definedName name="CRCP_y4">#REF!</definedName>
    <definedName name="CRCP_y5">#REF!</definedName>
    <definedName name="CRCP_y6">#REF!</definedName>
    <definedName name="CRCP_y7">#REF!</definedName>
    <definedName name="CRCP_y8">#REF!</definedName>
    <definedName name="CRCP_y9">#REF!</definedName>
    <definedName name="dms_060301_checkvalue">#REF!</definedName>
    <definedName name="dms_060301_LastRow">#REF!</definedName>
    <definedName name="dms_060701_ARR_MaxRows">#REF!</definedName>
    <definedName name="dms_060701_Reset_MaxRows">#REF!</definedName>
    <definedName name="dms_060701_StartDateTxt">#REF!</definedName>
    <definedName name="dms_0608_LastRow">#REF!</definedName>
    <definedName name="dms_0608_OffsetRows">#REF!</definedName>
    <definedName name="dms_060801_StartCell">#REF!</definedName>
    <definedName name="dms_663_List">#REF!</definedName>
    <definedName name="dms_ABN_List">#REF!</definedName>
    <definedName name="dms_Addr1_List">#REF!</definedName>
    <definedName name="dms_Addr2_List">#REF!</definedName>
    <definedName name="dms_Amendment_Text">#REF!</definedName>
    <definedName name="dms_Cal_Year_B4_CRY">#REF!</definedName>
    <definedName name="dms_CBD_flag">#REF!</definedName>
    <definedName name="dms_Confid_status_List">#REF!</definedName>
    <definedName name="dms_CRCP_start_row">#REF!</definedName>
    <definedName name="dms_CRCPlength_List">#REF!</definedName>
    <definedName name="dms_CRCPlength_Num">#REF!</definedName>
    <definedName name="dms_CRY_RYE">#REF!</definedName>
    <definedName name="dms_CRY_start_row">#REF!</definedName>
    <definedName name="dms_DataQuality_List">#REF!</definedName>
    <definedName name="dms_DeterminationRef_List">#REF!</definedName>
    <definedName name="dms_DollarReal_year">#REF!</definedName>
    <definedName name="dms_DQ_2">#REF!</definedName>
    <definedName name="dms_FeederName_1">#REF!</definedName>
    <definedName name="dms_FeederName_2">#REF!</definedName>
    <definedName name="dms_FeederName_3">#REF!</definedName>
    <definedName name="dms_FeederName_4">#REF!</definedName>
    <definedName name="dms_FeederName_5">#REF!</definedName>
    <definedName name="dms_FeederType_5_flag">#REF!</definedName>
    <definedName name="dms_FifthFeeder_flag_NSP">#REF!</definedName>
    <definedName name="dms_FormControl_Choices">#REF!</definedName>
    <definedName name="dms_FRCP_start_row">#REF!</definedName>
    <definedName name="dms_FRCPlength_List">#REF!</definedName>
    <definedName name="dms_FRCPlength_Num">#REF!</definedName>
    <definedName name="dms_Header_Span">#REF!</definedName>
    <definedName name="dms_JurisdictionList">#REF!</definedName>
    <definedName name="dms_LeapYear_Result">#REF!</definedName>
    <definedName name="dms_LongRural_flag">#REF!</definedName>
    <definedName name="dms_Model">#REF!</definedName>
    <definedName name="dms_Model_List">#REF!</definedName>
    <definedName name="dms_Model_Span">#REF!</definedName>
    <definedName name="dms_Model_Span_List">#REF!</definedName>
    <definedName name="dms_MultiYear_Flag">#REF!</definedName>
    <definedName name="dms_MultiYear_ResponseFlag">#REF!</definedName>
    <definedName name="dms_PAddr1_List">#REF!</definedName>
    <definedName name="dms_PAddr2_List">#REF!</definedName>
    <definedName name="dms_PRCP_start_row">#REF!</definedName>
    <definedName name="dms_PRCPlength_List">#REF!</definedName>
    <definedName name="dms_PRCPlength_Num">#REF!</definedName>
    <definedName name="dms_Previous_DollarReal_year">#REF!</definedName>
    <definedName name="dms_PState_List">#REF!</definedName>
    <definedName name="dms_PSuburb_List">#REF!</definedName>
    <definedName name="dms_Public_Lighting_List">#REF!</definedName>
    <definedName name="dms_Reset_final_year">#REF!</definedName>
    <definedName name="dms_Reset_RYE">#REF!</definedName>
    <definedName name="dms_Reset_Span">#REF!</definedName>
    <definedName name="dms_RPT">#REF!</definedName>
    <definedName name="dms_RPT_List">#REF!</definedName>
    <definedName name="dms_RPTMonth">#REF!</definedName>
    <definedName name="dms_RPTMonth_List">#REF!</definedName>
    <definedName name="dms_RYE_result">#REF!</definedName>
    <definedName name="dms_RYE_start_row">#REF!</definedName>
    <definedName name="dms_Sector_List">#REF!</definedName>
    <definedName name="dms_Segment">#REF!</definedName>
    <definedName name="dms_Segment_List">#REF!</definedName>
    <definedName name="dms_Selected_Quality">#REF!</definedName>
    <definedName name="dms_Selected_Source">#REF!</definedName>
    <definedName name="dms_Selected_Status">#REF!</definedName>
    <definedName name="dms_ShortRural_flag">#REF!</definedName>
    <definedName name="dms_SingleYear_Model">#REF!</definedName>
    <definedName name="dms_SingleYearModel">#REF!</definedName>
    <definedName name="dms_SourceList">#REF!</definedName>
    <definedName name="dms_Specified_FinalYear">#REF!</definedName>
    <definedName name="dms_Specified_RYE">#REF!</definedName>
    <definedName name="dms_SpecifiedYear_Span">#REF!</definedName>
    <definedName name="dms_start_year">#REF!</definedName>
    <definedName name="dms_State_List">#REF!</definedName>
    <definedName name="dms_Suburb_List">#REF!</definedName>
    <definedName name="dms_TradingName">#REF!</definedName>
    <definedName name="dms_TradingName_List">#REF!</definedName>
    <definedName name="dms_TradingNameFull_List">#REF!</definedName>
    <definedName name="dms_Typed_Submission_Date">#REF!</definedName>
    <definedName name="dms_Urban_flag">#REF!</definedName>
    <definedName name="dms_Worksheet_List">#REF!</definedName>
    <definedName name="Drc">#REF!</definedName>
    <definedName name="Drpc">#REF!</definedName>
    <definedName name="Drpt">#REF!</definedName>
    <definedName name="Dv">#REF!</definedName>
    <definedName name="ERC_Final_Calc">#REF!</definedName>
    <definedName name="ERC_Yr01_Inc">#REF!</definedName>
    <definedName name="f">#REF!</definedName>
    <definedName name="FRCP_final_year">#REF!</definedName>
    <definedName name="FRCP_y1">#REF!</definedName>
    <definedName name="FRCP_y10">#REF!</definedName>
    <definedName name="FRCP_y11">#REF!</definedName>
    <definedName name="FRCP_y12">#REF!</definedName>
    <definedName name="FRCP_y13">#REF!</definedName>
    <definedName name="FRCP_y14">#REF!</definedName>
    <definedName name="FRCP_y15">#REF!</definedName>
    <definedName name="FRCP_y2">#REF!</definedName>
    <definedName name="FRCP_y3">#REF!</definedName>
    <definedName name="FRCP_y4">#REF!</definedName>
    <definedName name="FRCP_y5">#REF!</definedName>
    <definedName name="FRCP_y6">#REF!</definedName>
    <definedName name="FRCP_y7">#REF!</definedName>
    <definedName name="FRCP_y8">#REF!</definedName>
    <definedName name="FRCP_y9">#REF!</definedName>
    <definedName name="g">#REF!</definedName>
    <definedName name="Icpr">#REF!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40970.780625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LAN" localSheetId="1" hidden="1">{"Ownership",#N/A,FALSE,"Ownership";"Contents",#N/A,FALSE,"Contents"}</definedName>
    <definedName name="LAN" hidden="1">{"Ownership",#N/A,FALSE,"Ownership";"Contents",#N/A,FALSE,"Contents"}</definedName>
    <definedName name="P_0_RevCap">#REF!</definedName>
    <definedName name="P_0_RevYld">#REF!</definedName>
    <definedName name="P_0_WAPC">#REF!</definedName>
    <definedName name="PRCP_final_year">#REF!</definedName>
    <definedName name="PRCP_y1">#REF!</definedName>
    <definedName name="PRCP_y10">#REF!</definedName>
    <definedName name="PRCP_y11">#REF!</definedName>
    <definedName name="PRCP_y12">#REF!</definedName>
    <definedName name="PRCP_y13">#REF!</definedName>
    <definedName name="PRCP_y14">#REF!</definedName>
    <definedName name="PRCP_y15">#REF!</definedName>
    <definedName name="PRCP_y2">#REF!</definedName>
    <definedName name="PRCP_y3">#REF!</definedName>
    <definedName name="PRCP_y4">#REF!</definedName>
    <definedName name="PRCP_y5">#REF!</definedName>
    <definedName name="PRCP_y6">#REF!</definedName>
    <definedName name="PRCP_y7">#REF!</definedName>
    <definedName name="PRCP_y8">#REF!</definedName>
    <definedName name="PRCP_y9">#REF!</definedName>
    <definedName name="RAB">#REF!</definedName>
    <definedName name="rvanilla01">#REF!</definedName>
    <definedName name="rvanilla02">#REF!</definedName>
    <definedName name="rvanilla03">#REF!</definedName>
    <definedName name="rvanilla04">#REF!</definedName>
    <definedName name="rvanilla05">#REF!</definedName>
    <definedName name="rvanilla06">#REF!</definedName>
    <definedName name="rvanilla07">#REF!</definedName>
    <definedName name="rvanilla08">#REF!</definedName>
    <definedName name="rvanilla09">#REF!</definedName>
    <definedName name="rvanilla10">#REF!</definedName>
    <definedName name="Seo">#REF!</definedName>
    <definedName name="teest" localSheetId="1" hidden="1">{"Ownership",#N/A,FALSE,"Ownership";"Contents",#N/A,FALSE,"Contents"}</definedName>
    <definedName name="teest" hidden="1">{"Ownership",#N/A,FALSE,"Ownership";"Contents",#N/A,FALSE,"Contents"}</definedName>
    <definedName name="test" localSheetId="1" hidden="1">{"Ownership",#N/A,FALSE,"Ownership";"Contents",#N/A,FALSE,"Contents"}</definedName>
    <definedName name="test" hidden="1">{"Ownership",#N/A,FALSE,"Ownership";"Contents",#N/A,FALSE,"Contents"}</definedName>
    <definedName name="vanilla01">#REF!</definedName>
    <definedName name="vanilla02">#REF!</definedName>
    <definedName name="vanilla03">#REF!</definedName>
    <definedName name="vanilla04">#REF!</definedName>
    <definedName name="vanilla05">#REF!</definedName>
    <definedName name="vanilla06">#REF!</definedName>
    <definedName name="vanilla07">#REF!</definedName>
    <definedName name="vanilla08">#REF!</definedName>
    <definedName name="vanilla09">#REF!</definedName>
    <definedName name="vanilla10">#REF!</definedName>
    <definedName name="wrn.App._.Custodians." localSheetId="1" hidden="1">{"Ownership",#N/A,FALSE,"Ownership";"Contents",#N/A,FALSE,"Contents"}</definedName>
    <definedName name="wrn.App._.Custodians." hidden="1">{"Ownership",#N/A,FALSE,"Ownership";"Contents",#N/A,FALSE,"Contents"}</definedName>
    <definedName name="X_02_RevCap">#REF!</definedName>
    <definedName name="X_02_RevYld">#REF!</definedName>
    <definedName name="X_02_WAPC">#REF!</definedName>
    <definedName name="X_03_RevCap">#REF!</definedName>
    <definedName name="X_03_RevYld">#REF!</definedName>
    <definedName name="X_03_WAPC">#REF!</definedName>
    <definedName name="X_04_RevCap">#REF!</definedName>
    <definedName name="X_04_RevYld">#REF!</definedName>
    <definedName name="X_04_WAPC">#REF!</definedName>
    <definedName name="X_05_RevCap">#REF!</definedName>
    <definedName name="X_05_RevYld">#REF!</definedName>
    <definedName name="X_05_WAPC">#REF!</definedName>
    <definedName name="X_06_RevCap">#REF!</definedName>
    <definedName name="X_06_RevYld">#REF!</definedName>
    <definedName name="X_06_WAPC">#REF!</definedName>
    <definedName name="X_07_RevCap">#REF!</definedName>
    <definedName name="X_07_RevYld">#REF!</definedName>
    <definedName name="X_07_WAPC">#REF!</definedName>
    <definedName name="X_08_RevCap">#REF!</definedName>
    <definedName name="X_08_RevYld">#REF!</definedName>
    <definedName name="X_08_WAPC">#REF!</definedName>
    <definedName name="X_09_RevCap">#REF!</definedName>
    <definedName name="X_09_RevYld">#REF!</definedName>
    <definedName name="X_09_WAPC">#REF!</definedName>
    <definedName name="X_10_RevCap">#REF!</definedName>
    <definedName name="X_10_RevYld">#REF!</definedName>
    <definedName name="X_10_WAPC">#REF!</definedName>
  </definedNames>
  <calcPr calcId="191029" iterateDelta="1E-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0" i="2" l="1"/>
  <c r="Q20" i="2"/>
  <c r="R20" i="2"/>
  <c r="O20" i="2"/>
  <c r="I24" i="2"/>
  <c r="M24" i="2"/>
  <c r="O23" i="2"/>
  <c r="O36" i="3"/>
  <c r="Q36" i="3" s="1"/>
  <c r="N35" i="3"/>
  <c r="P35" i="3" s="1"/>
  <c r="M34" i="3"/>
  <c r="P34" i="3" s="1"/>
  <c r="Q38" i="3"/>
  <c r="P37" i="3"/>
  <c r="Q37" i="3" s="1"/>
  <c r="L33" i="3"/>
  <c r="Q33" i="3" s="1"/>
  <c r="K32" i="3"/>
  <c r="Q32" i="3" s="1"/>
  <c r="J31" i="3"/>
  <c r="Q31" i="3" s="1"/>
  <c r="I30" i="3"/>
  <c r="N30" i="3" s="1"/>
  <c r="P29" i="3"/>
  <c r="O29" i="3"/>
  <c r="N29" i="3"/>
  <c r="M29" i="3"/>
  <c r="L29" i="3"/>
  <c r="J29" i="3"/>
  <c r="I29" i="3"/>
  <c r="H29" i="3"/>
  <c r="K29" i="3" s="1"/>
  <c r="Q28" i="3"/>
  <c r="Q27" i="3"/>
  <c r="P27" i="3"/>
  <c r="Q26" i="3"/>
  <c r="P26" i="3"/>
  <c r="O26" i="3"/>
  <c r="Q25" i="3"/>
  <c r="P25" i="3"/>
  <c r="O25" i="3"/>
  <c r="N25" i="3"/>
  <c r="Q24" i="3"/>
  <c r="P24" i="3"/>
  <c r="O24" i="3"/>
  <c r="N24" i="3"/>
  <c r="M24" i="3"/>
  <c r="L24" i="3"/>
  <c r="K24" i="3"/>
  <c r="J24" i="3"/>
  <c r="I24" i="3"/>
  <c r="H24" i="3"/>
  <c r="G24" i="3"/>
  <c r="F24" i="3"/>
  <c r="E24" i="3"/>
  <c r="D24" i="3"/>
  <c r="D25" i="3" s="1"/>
  <c r="C24" i="3"/>
  <c r="G7" i="3"/>
  <c r="F7" i="3"/>
  <c r="E7" i="3"/>
  <c r="D7" i="3"/>
  <c r="C7" i="3"/>
  <c r="L32" i="3" l="1"/>
  <c r="M32" i="3"/>
  <c r="N32" i="3"/>
  <c r="O32" i="3"/>
  <c r="P32" i="3"/>
  <c r="Q29" i="3"/>
  <c r="O30" i="3"/>
  <c r="P30" i="3"/>
  <c r="Q30" i="3"/>
  <c r="I25" i="3"/>
  <c r="H25" i="3"/>
  <c r="G25" i="3"/>
  <c r="M25" i="3"/>
  <c r="L25" i="3"/>
  <c r="F25" i="3"/>
  <c r="E25" i="3"/>
  <c r="E26" i="3" s="1"/>
  <c r="D40" i="3"/>
  <c r="K25" i="3"/>
  <c r="J25" i="3"/>
  <c r="K31" i="3"/>
  <c r="Q34" i="3"/>
  <c r="M31" i="3"/>
  <c r="J30" i="3"/>
  <c r="M33" i="3"/>
  <c r="K30" i="3"/>
  <c r="O31" i="3"/>
  <c r="N33" i="3"/>
  <c r="Q35" i="3"/>
  <c r="N34" i="3"/>
  <c r="L31" i="3"/>
  <c r="O34" i="3"/>
  <c r="O35" i="3"/>
  <c r="N31" i="3"/>
  <c r="L30" i="3"/>
  <c r="P31" i="3"/>
  <c r="O33" i="3"/>
  <c r="M30" i="3"/>
  <c r="P33" i="3"/>
  <c r="P36" i="3"/>
  <c r="Q6" i="3" l="1"/>
  <c r="R13" i="2" s="1"/>
  <c r="H26" i="3"/>
  <c r="G26" i="3"/>
  <c r="F26" i="3"/>
  <c r="K26" i="3"/>
  <c r="I26" i="3"/>
  <c r="N26" i="3"/>
  <c r="E40" i="3"/>
  <c r="M26" i="3"/>
  <c r="L26" i="3"/>
  <c r="J26" i="3"/>
  <c r="F27" i="3"/>
  <c r="H27" i="3" l="1"/>
  <c r="G27" i="3"/>
  <c r="G28" i="3" s="1"/>
  <c r="O27" i="3"/>
  <c r="N27" i="3"/>
  <c r="M27" i="3"/>
  <c r="J27" i="3"/>
  <c r="F40" i="3"/>
  <c r="L27" i="3"/>
  <c r="K27" i="3"/>
  <c r="I27" i="3"/>
  <c r="I28" i="3" l="1"/>
  <c r="I6" i="3" s="1"/>
  <c r="I7" i="3" s="1"/>
  <c r="H28" i="3"/>
  <c r="H6" i="3" s="1"/>
  <c r="H7" i="3" s="1"/>
  <c r="M28" i="3"/>
  <c r="M6" i="3" s="1"/>
  <c r="N13" i="2" s="1"/>
  <c r="N14" i="2" s="1"/>
  <c r="L28" i="3"/>
  <c r="J28" i="3"/>
  <c r="J6" i="3" s="1"/>
  <c r="J7" i="3" s="1"/>
  <c r="K28" i="3"/>
  <c r="K6" i="3" s="1"/>
  <c r="K7" i="3" s="1"/>
  <c r="G40" i="3"/>
  <c r="P28" i="3"/>
  <c r="P6" i="3" s="1"/>
  <c r="Q13" i="2" s="1"/>
  <c r="O28" i="3"/>
  <c r="O6" i="3" s="1"/>
  <c r="P13" i="2" s="1"/>
  <c r="N28" i="3"/>
  <c r="N6" i="3" s="1"/>
  <c r="O13" i="2" s="1"/>
  <c r="L6" i="3"/>
  <c r="L7" i="3" s="1"/>
  <c r="R23" i="2" l="1"/>
  <c r="Q23" i="2"/>
  <c r="P23" i="2"/>
  <c r="L12" i="2" l="1"/>
  <c r="K12" i="2"/>
  <c r="J12" i="2"/>
  <c r="I12" i="2"/>
  <c r="M16" i="2"/>
  <c r="L16" i="2"/>
  <c r="K16" i="2"/>
  <c r="J16" i="2"/>
  <c r="I16" i="2"/>
  <c r="H12" i="2"/>
  <c r="M30" i="2"/>
  <c r="L30" i="2"/>
  <c r="K30" i="2"/>
  <c r="J30" i="2"/>
  <c r="I30" i="2"/>
  <c r="M13" i="2"/>
  <c r="L13" i="2"/>
  <c r="K13" i="2"/>
  <c r="K14" i="2" s="1"/>
  <c r="J13" i="2"/>
  <c r="J14" i="2" s="1"/>
  <c r="I13" i="2"/>
  <c r="I14" i="2" s="1"/>
  <c r="R6" i="2" l="1"/>
  <c r="Q6" i="2"/>
  <c r="P6" i="2"/>
  <c r="O6" i="2"/>
  <c r="D10" i="2" l="1"/>
  <c r="L54" i="2" l="1"/>
  <c r="K54" i="2"/>
  <c r="J54" i="2"/>
  <c r="I54" i="2"/>
  <c r="H54" i="2"/>
  <c r="G54" i="2"/>
  <c r="F54" i="2"/>
  <c r="E54" i="2"/>
  <c r="E55" i="2"/>
  <c r="L61" i="2"/>
  <c r="K60" i="2"/>
  <c r="I58" i="2"/>
  <c r="J58" i="2" s="1"/>
  <c r="K58" i="2" s="1"/>
  <c r="L58" i="2" s="1"/>
  <c r="M58" i="2" s="1"/>
  <c r="N58" i="2" s="1"/>
  <c r="O58" i="2" s="1"/>
  <c r="P58" i="2" s="1"/>
  <c r="Q58" i="2" s="1"/>
  <c r="H57" i="2"/>
  <c r="I57" i="2" s="1"/>
  <c r="J57" i="2" s="1"/>
  <c r="K57" i="2" s="1"/>
  <c r="L57" i="2" s="1"/>
  <c r="M57" i="2" s="1"/>
  <c r="N57" i="2" s="1"/>
  <c r="O57" i="2" s="1"/>
  <c r="P57" i="2" s="1"/>
  <c r="G56" i="2"/>
  <c r="H56" i="2" s="1"/>
  <c r="I56" i="2" s="1"/>
  <c r="J56" i="2" s="1"/>
  <c r="K56" i="2" s="1"/>
  <c r="L56" i="2" s="1"/>
  <c r="M56" i="2" s="1"/>
  <c r="N56" i="2" s="1"/>
  <c r="O56" i="2" s="1"/>
  <c r="F55" i="2"/>
  <c r="G55" i="2" s="1"/>
  <c r="H55" i="2" s="1"/>
  <c r="I55" i="2" s="1"/>
  <c r="J55" i="2" s="1"/>
  <c r="K55" i="2" s="1"/>
  <c r="L55" i="2" s="1"/>
  <c r="M55" i="2" s="1"/>
  <c r="N55" i="2" s="1"/>
  <c r="J59" i="2"/>
  <c r="L62" i="2"/>
  <c r="K61" i="2"/>
  <c r="J60" i="2"/>
  <c r="I59" i="2"/>
  <c r="H58" i="2"/>
  <c r="G57" i="2"/>
  <c r="F56" i="2"/>
  <c r="D54" i="2"/>
  <c r="I22" i="2"/>
  <c r="E13" i="2" l="1"/>
  <c r="E14" i="2" s="1"/>
  <c r="F13" i="2"/>
  <c r="F14" i="2" s="1"/>
  <c r="G13" i="2"/>
  <c r="G14" i="2" s="1"/>
  <c r="H13" i="2"/>
  <c r="H14" i="2" s="1"/>
  <c r="D13" i="2"/>
  <c r="D14" i="2" s="1"/>
  <c r="E30" i="2"/>
  <c r="E32" i="2" s="1"/>
  <c r="F30" i="2"/>
  <c r="F32" i="2" s="1"/>
  <c r="G30" i="2"/>
  <c r="G32" i="2" s="1"/>
  <c r="H30" i="2"/>
  <c r="D30" i="2"/>
  <c r="J34" i="2" l="1"/>
  <c r="K34" i="2"/>
  <c r="L34" i="2"/>
  <c r="M34" i="2"/>
  <c r="N34" i="2"/>
  <c r="O34" i="2"/>
  <c r="P34" i="2"/>
  <c r="Q34" i="2"/>
  <c r="R34" i="2"/>
  <c r="D34" i="2"/>
  <c r="E34" i="2"/>
  <c r="F34" i="2"/>
  <c r="G34" i="2"/>
  <c r="H34" i="2"/>
  <c r="I34" i="2"/>
  <c r="H22" i="2"/>
  <c r="G22" i="2"/>
  <c r="F22" i="2"/>
  <c r="E22" i="2"/>
  <c r="E24" i="2" s="1"/>
  <c r="F24" i="2" s="1"/>
  <c r="G24" i="2" s="1"/>
  <c r="H24" i="2" s="1"/>
  <c r="D20" i="2"/>
  <c r="D16" i="2"/>
  <c r="F16" i="2" s="1"/>
  <c r="F18" i="2" s="1"/>
  <c r="D29" i="2"/>
  <c r="D31" i="2" s="1"/>
  <c r="D9" i="2"/>
  <c r="H8" i="2"/>
  <c r="G8" i="2"/>
  <c r="F8" i="2"/>
  <c r="E8" i="2"/>
  <c r="H7" i="2"/>
  <c r="G7" i="2"/>
  <c r="G10" i="2" s="1"/>
  <c r="G29" i="2" s="1"/>
  <c r="F7" i="2"/>
  <c r="F10" i="2" s="1"/>
  <c r="F29" i="2" s="1"/>
  <c r="E7" i="2"/>
  <c r="E10" i="2" s="1"/>
  <c r="E29" i="2" s="1"/>
  <c r="G31" i="2" l="1"/>
  <c r="F31" i="2"/>
  <c r="E31" i="2"/>
  <c r="H10" i="2"/>
  <c r="H29" i="2" s="1"/>
  <c r="H32" i="2" s="1"/>
  <c r="E16" i="2"/>
  <c r="E18" i="2" s="1"/>
  <c r="F27" i="2"/>
  <c r="E27" i="2"/>
  <c r="H16" i="2"/>
  <c r="H18" i="2" s="1"/>
  <c r="D18" i="2"/>
  <c r="G16" i="2"/>
  <c r="G18" i="2" s="1"/>
  <c r="G27" i="2" s="1"/>
  <c r="H31" i="2" l="1"/>
  <c r="H27" i="2"/>
  <c r="O60" i="2" l="1"/>
  <c r="K59" i="2"/>
  <c r="L59" i="2"/>
  <c r="N60" i="2" l="1"/>
  <c r="M60" i="2"/>
  <c r="L60" i="2"/>
  <c r="R60" i="2"/>
  <c r="Q60" i="2"/>
  <c r="P60" i="2"/>
  <c r="P61" i="2" l="1"/>
  <c r="Q61" i="2"/>
  <c r="R61" i="2"/>
  <c r="N61" i="2"/>
  <c r="O61" i="2"/>
  <c r="M61" i="2"/>
  <c r="P62" i="2" l="1"/>
  <c r="N62" i="2"/>
  <c r="O62" i="2"/>
  <c r="Q62" i="2"/>
  <c r="R62" i="2"/>
  <c r="R10" i="2" l="1"/>
  <c r="Q10" i="2"/>
  <c r="P10" i="2"/>
  <c r="O10" i="2"/>
  <c r="N10" i="2"/>
  <c r="J22" i="2"/>
  <c r="I10" i="2"/>
  <c r="J10" i="2"/>
  <c r="M10" i="2" l="1"/>
  <c r="J24" i="2"/>
  <c r="K10" i="2"/>
  <c r="L18" i="2"/>
  <c r="L10" i="2"/>
  <c r="Q22" i="2"/>
  <c r="R22" i="2"/>
  <c r="N18" i="2"/>
  <c r="O18" i="2"/>
  <c r="P18" i="2"/>
  <c r="Q18" i="2"/>
  <c r="K22" i="2"/>
  <c r="R18" i="2"/>
  <c r="L22" i="2"/>
  <c r="N22" i="2"/>
  <c r="N24" i="2" s="1"/>
  <c r="M18" i="2"/>
  <c r="M22" i="2"/>
  <c r="O22" i="2"/>
  <c r="P22" i="2"/>
  <c r="I18" i="2"/>
  <c r="J18" i="2"/>
  <c r="K18" i="2"/>
  <c r="N12" i="2" l="1"/>
  <c r="K24" i="2"/>
  <c r="L24" i="2" s="1"/>
  <c r="M12" i="2" s="1"/>
  <c r="J29" i="2" l="1"/>
  <c r="J32" i="2" s="1"/>
  <c r="K29" i="2"/>
  <c r="K32" i="2" s="1"/>
  <c r="L14" i="2"/>
  <c r="K31" i="2" l="1"/>
  <c r="J31" i="2"/>
  <c r="J27" i="2"/>
  <c r="I27" i="2"/>
  <c r="I29" i="2"/>
  <c r="I32" i="2" s="1"/>
  <c r="K27" i="2"/>
  <c r="L29" i="2"/>
  <c r="L32" i="2" s="1"/>
  <c r="L27" i="2"/>
  <c r="L31" i="2" l="1"/>
  <c r="M54" i="2"/>
  <c r="M62" i="2"/>
  <c r="M63" i="2"/>
  <c r="I31" i="2"/>
  <c r="M59" i="2"/>
  <c r="M14" i="2"/>
  <c r="M29" i="2"/>
  <c r="M27" i="2"/>
  <c r="M32" i="2" l="1"/>
  <c r="M31" i="2"/>
  <c r="N63" i="2"/>
  <c r="N64" i="2"/>
  <c r="Q63" i="2"/>
  <c r="R63" i="2"/>
  <c r="P63" i="2"/>
  <c r="O63" i="2"/>
  <c r="N59" i="2"/>
  <c r="N27" i="2"/>
  <c r="N29" i="2"/>
  <c r="P64" i="2" l="1"/>
  <c r="Q64" i="2"/>
  <c r="R64" i="2"/>
  <c r="O24" i="2" l="1"/>
  <c r="O12" i="2" l="1"/>
  <c r="O14" i="2" s="1"/>
  <c r="O29" i="2"/>
  <c r="P24" i="2"/>
  <c r="O59" i="2" l="1"/>
  <c r="O27" i="2"/>
  <c r="O65" i="2"/>
  <c r="Q65" i="2" s="1"/>
  <c r="O64" i="2"/>
  <c r="Q24" i="2"/>
  <c r="P12" i="2"/>
  <c r="P14" i="2" s="1"/>
  <c r="R65" i="2" l="1"/>
  <c r="P65" i="2"/>
  <c r="P59" i="2"/>
  <c r="P66" i="2"/>
  <c r="R66" i="2" s="1"/>
  <c r="P29" i="2"/>
  <c r="P27" i="2"/>
  <c r="R24" i="2"/>
  <c r="Q12" i="2"/>
  <c r="Q14" i="2" s="1"/>
  <c r="Q29" i="2" l="1"/>
  <c r="Q66" i="2"/>
  <c r="Q67" i="2"/>
  <c r="Q59" i="2"/>
  <c r="Q27" i="2"/>
  <c r="R12" i="2"/>
  <c r="R14" i="2" s="1"/>
  <c r="R67" i="2" l="1"/>
  <c r="R59" i="2"/>
  <c r="R68" i="2"/>
  <c r="R29" i="2"/>
  <c r="R2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Astro Sakalis</author>
  </authors>
  <commentList>
    <comment ref="N6" authorId="0" shapeId="0" xr:uid="{891FFE5A-10A4-424D-9BFB-EE1C4E05CFB6}">
      <text>
        <r>
          <rPr>
            <b/>
            <sz val="9"/>
            <color indexed="81"/>
            <rFont val="Tahoma"/>
            <family val="2"/>
          </rPr>
          <t>ANT:</t>
        </r>
        <r>
          <rPr>
            <sz val="9"/>
            <color indexed="81"/>
            <rFont val="Tahoma"/>
            <family val="2"/>
          </rPr>
          <t xml:space="preserve">
2026 Draft RORI</t>
        </r>
      </text>
    </comment>
    <comment ref="N7" authorId="0" shapeId="0" xr:uid="{E87D335F-F237-4AA8-9CDD-590C8C8CC695}">
      <text>
        <r>
          <rPr>
            <b/>
            <sz val="9"/>
            <color indexed="81"/>
            <rFont val="Tahoma"/>
            <family val="2"/>
          </rPr>
          <t>ANT:</t>
        </r>
        <r>
          <rPr>
            <sz val="9"/>
            <color indexed="81"/>
            <rFont val="Tahoma"/>
            <family val="2"/>
          </rPr>
          <t xml:space="preserve">
2026 Draft RORI</t>
        </r>
      </text>
    </comment>
    <comment ref="N8" authorId="0" shapeId="0" xr:uid="{0888F48A-BF77-428C-B61A-E71937F1ABA8}">
      <text>
        <r>
          <rPr>
            <b/>
            <sz val="9"/>
            <color indexed="81"/>
            <rFont val="Tahoma"/>
            <family val="2"/>
          </rPr>
          <t>ANT:</t>
        </r>
        <r>
          <rPr>
            <sz val="9"/>
            <color indexed="81"/>
            <rFont val="Tahoma"/>
            <family val="2"/>
          </rPr>
          <t xml:space="preserve">
2026 Draft RORI</t>
        </r>
      </text>
    </comment>
  </commentList>
</comments>
</file>

<file path=xl/sharedStrings.xml><?xml version="1.0" encoding="utf-8"?>
<sst xmlns="http://schemas.openxmlformats.org/spreadsheetml/2006/main" count="97" uniqueCount="62">
  <si>
    <t>AST inserted tab</t>
  </si>
  <si>
    <t>FY22</t>
  </si>
  <si>
    <t>FY23</t>
  </si>
  <si>
    <t>FY24</t>
  </si>
  <si>
    <t>FY25</t>
  </si>
  <si>
    <t>FY26</t>
  </si>
  <si>
    <t>Inflation</t>
  </si>
  <si>
    <t>Constant</t>
  </si>
  <si>
    <t>Risk free rate</t>
  </si>
  <si>
    <t>Equity beta</t>
  </si>
  <si>
    <t>MRP</t>
  </si>
  <si>
    <t>DRP</t>
  </si>
  <si>
    <t>Post-tax Nominal Return on Equity</t>
  </si>
  <si>
    <t>Nominal Pre-tax Return on Debt</t>
  </si>
  <si>
    <t>Annual update</t>
  </si>
  <si>
    <t>Return on Debt calculation</t>
  </si>
  <si>
    <t>Average portfolio return on debt</t>
  </si>
  <si>
    <t>Portion of debt portfolio</t>
  </si>
  <si>
    <t>Return on Debt porfolio - allowed portion</t>
  </si>
  <si>
    <t>Prevailing interest rates (AusNet averaging period)</t>
  </si>
  <si>
    <t>Varying</t>
  </si>
  <si>
    <t>Annual update proportion</t>
  </si>
  <si>
    <t>10% of prevailing interest rates</t>
  </si>
  <si>
    <t>Cumulative interest rates - 10% per annum</t>
  </si>
  <si>
    <t>Check</t>
  </si>
  <si>
    <t>Nominal Vanilla WACC</t>
  </si>
  <si>
    <t>Debt weights</t>
  </si>
  <si>
    <t>FY27</t>
  </si>
  <si>
    <t>FY28</t>
  </si>
  <si>
    <t>FY29</t>
  </si>
  <si>
    <t>FY30</t>
  </si>
  <si>
    <t>FY31</t>
  </si>
  <si>
    <t>2028-32 Forecast Period</t>
  </si>
  <si>
    <t>FY32</t>
  </si>
  <si>
    <t>2023-27 AER Decision</t>
  </si>
  <si>
    <t>2022-23</t>
  </si>
  <si>
    <t>2023-24</t>
  </si>
  <si>
    <t>2024-25</t>
  </si>
  <si>
    <t>2025-26</t>
  </si>
  <si>
    <t>2026-27</t>
  </si>
  <si>
    <t>2027-28</t>
  </si>
  <si>
    <t>2028-29</t>
  </si>
  <si>
    <t>2029-30</t>
  </si>
  <si>
    <t>2030-31</t>
  </si>
  <si>
    <t>2031-32</t>
  </si>
  <si>
    <t>FY18</t>
  </si>
  <si>
    <t>FY19</t>
  </si>
  <si>
    <t>FY20</t>
  </si>
  <si>
    <t>FY21</t>
  </si>
  <si>
    <t xml:space="preserve">2018-22 AER Decision </t>
  </si>
  <si>
    <t>2017-18</t>
  </si>
  <si>
    <t>2018-19</t>
  </si>
  <si>
    <t>2019-20</t>
  </si>
  <si>
    <t>2020-21</t>
  </si>
  <si>
    <t>2021-22</t>
  </si>
  <si>
    <t>Roll off 2018 - 2022 annual debt proportions</t>
  </si>
  <si>
    <t>AusNet T 10 yr trailing average cost of debt</t>
  </si>
  <si>
    <t>Prior regulatory period</t>
  </si>
  <si>
    <t>Current regulatory period</t>
  </si>
  <si>
    <t>Porfolio debt updates</t>
  </si>
  <si>
    <t>Annual updates</t>
  </si>
  <si>
    <t>Forthcoming regulatory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</si>
</sst>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0.000%"/>
    <numFmt numFmtId="165" formatCode="0.00000"/>
    <numFmt numFmtId="166" formatCode="0.000000000000000%"/>
    <numFmt numFmtId="167" formatCode="0.00000%"/>
    <numFmt numFmtId="168" formatCode="0.0000000%"/>
    <numFmt numFmtId="169" formatCode="0.000000000000000000%"/>
    <numFmt numFmtId="170" formatCode="0.000000000000%"/>
    <numFmt numFmtId="171" formatCode="_-* #,##0.0000000000000000000_-;\-* #,##0.0000000000000000000_-;_-* &quot;-&quot;??_-;_-@_-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4"/>
      <name val="Arial"/>
      <family val="2"/>
    </font>
    <font>
      <sz val="10"/>
      <color rgb="FF0000FF"/>
      <name val="Arial"/>
      <family val="2"/>
    </font>
    <font>
      <sz val="10"/>
      <color theme="4" tint="-0.249977111117893"/>
      <name val="Arial"/>
      <family val="2"/>
    </font>
    <font>
      <sz val="10"/>
      <color theme="3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lightUp">
        <fgColor auto="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 diagonalUp="1">
      <left/>
      <right/>
      <top/>
      <bottom/>
      <diagonal style="thin">
        <color auto="1"/>
      </diagonal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3" fillId="0" borderId="0" applyFont="0" applyFill="0" applyBorder="0" applyAlignment="0" applyProtection="0"/>
  </cellStyleXfs>
  <cellXfs count="100">
    <xf numFmtId="0" fontId="0" fillId="0" borderId="0" xfId="0"/>
    <xf numFmtId="0" fontId="1" fillId="0" borderId="0" xfId="2"/>
    <xf numFmtId="0" fontId="1" fillId="0" borderId="0" xfId="2" applyAlignment="1">
      <alignment horizontal="center"/>
    </xf>
    <xf numFmtId="0" fontId="2" fillId="0" borderId="0" xfId="2" applyFont="1"/>
    <xf numFmtId="0" fontId="1" fillId="0" borderId="1" xfId="2" applyBorder="1" applyAlignment="1">
      <alignment horizontal="center"/>
    </xf>
    <xf numFmtId="0" fontId="1" fillId="0" borderId="0" xfId="3"/>
    <xf numFmtId="10" fontId="1" fillId="0" borderId="0" xfId="2" applyNumberFormat="1"/>
    <xf numFmtId="0" fontId="4" fillId="0" borderId="1" xfId="2" applyFont="1" applyBorder="1"/>
    <xf numFmtId="0" fontId="4" fillId="0" borderId="0" xfId="2" applyFont="1"/>
    <xf numFmtId="10" fontId="4" fillId="0" borderId="0" xfId="2" applyNumberFormat="1" applyFont="1"/>
    <xf numFmtId="10" fontId="5" fillId="0" borderId="0" xfId="2" applyNumberFormat="1" applyFont="1"/>
    <xf numFmtId="0" fontId="7" fillId="0" borderId="0" xfId="3" applyFont="1"/>
    <xf numFmtId="0" fontId="1" fillId="0" borderId="1" xfId="2" applyBorder="1"/>
    <xf numFmtId="0" fontId="8" fillId="0" borderId="0" xfId="3" applyFont="1"/>
    <xf numFmtId="10" fontId="1" fillId="0" borderId="1" xfId="2" applyNumberFormat="1" applyBorder="1"/>
    <xf numFmtId="9" fontId="3" fillId="0" borderId="1" xfId="1" applyFont="1" applyBorder="1"/>
    <xf numFmtId="9" fontId="3" fillId="0" borderId="0" xfId="1" applyFont="1" applyBorder="1"/>
    <xf numFmtId="0" fontId="1" fillId="4" borderId="0" xfId="2" applyFill="1"/>
    <xf numFmtId="164" fontId="1" fillId="0" borderId="0" xfId="2" applyNumberFormat="1"/>
    <xf numFmtId="0" fontId="7" fillId="0" borderId="0" xfId="2" applyFont="1"/>
    <xf numFmtId="10" fontId="1" fillId="0" borderId="0" xfId="1" applyNumberFormat="1"/>
    <xf numFmtId="165" fontId="1" fillId="0" borderId="0" xfId="2" applyNumberFormat="1"/>
    <xf numFmtId="0" fontId="6" fillId="0" borderId="1" xfId="2" applyFont="1" applyBorder="1"/>
    <xf numFmtId="0" fontId="7" fillId="0" borderId="1" xfId="2" applyFont="1" applyBorder="1" applyAlignment="1">
      <alignment horizontal="center"/>
    </xf>
    <xf numFmtId="0" fontId="7" fillId="0" borderId="0" xfId="2" applyFont="1" applyAlignment="1">
      <alignment horizontal="center"/>
    </xf>
    <xf numFmtId="0" fontId="7" fillId="0" borderId="2" xfId="2" applyFont="1" applyBorder="1" applyAlignment="1">
      <alignment horizontal="center"/>
    </xf>
    <xf numFmtId="0" fontId="4" fillId="0" borderId="2" xfId="2" applyFont="1" applyBorder="1"/>
    <xf numFmtId="9" fontId="3" fillId="0" borderId="2" xfId="1" applyFont="1" applyBorder="1"/>
    <xf numFmtId="0" fontId="1" fillId="0" borderId="2" xfId="2" applyBorder="1" applyAlignment="1">
      <alignment horizontal="center"/>
    </xf>
    <xf numFmtId="10" fontId="1" fillId="0" borderId="2" xfId="2" applyNumberFormat="1" applyBorder="1"/>
    <xf numFmtId="0" fontId="1" fillId="0" borderId="2" xfId="2" applyBorder="1"/>
    <xf numFmtId="10" fontId="1" fillId="0" borderId="1" xfId="1" applyNumberFormat="1" applyFont="1" applyBorder="1"/>
    <xf numFmtId="10" fontId="1" fillId="0" borderId="0" xfId="1" applyNumberFormat="1" applyFont="1" applyBorder="1"/>
    <xf numFmtId="10" fontId="1" fillId="0" borderId="2" xfId="1" applyNumberFormat="1" applyFont="1" applyBorder="1"/>
    <xf numFmtId="10" fontId="1" fillId="0" borderId="0" xfId="1" applyNumberFormat="1" applyFont="1"/>
    <xf numFmtId="9" fontId="1" fillId="0" borderId="0" xfId="1" applyFont="1"/>
    <xf numFmtId="9" fontId="1" fillId="0" borderId="0" xfId="1" applyFont="1" applyFill="1"/>
    <xf numFmtId="9" fontId="1" fillId="0" borderId="0" xfId="2" applyNumberFormat="1"/>
    <xf numFmtId="10" fontId="10" fillId="0" borderId="1" xfId="1" applyNumberFormat="1" applyFont="1" applyBorder="1"/>
    <xf numFmtId="10" fontId="10" fillId="0" borderId="0" xfId="1" applyNumberFormat="1" applyFont="1" applyBorder="1"/>
    <xf numFmtId="10" fontId="11" fillId="0" borderId="1" xfId="1" applyNumberFormat="1" applyFont="1" applyBorder="1"/>
    <xf numFmtId="10" fontId="11" fillId="0" borderId="0" xfId="1" applyNumberFormat="1" applyFont="1" applyBorder="1"/>
    <xf numFmtId="10" fontId="11" fillId="0" borderId="2" xfId="1" applyNumberFormat="1" applyFont="1" applyBorder="1"/>
    <xf numFmtId="10" fontId="10" fillId="0" borderId="2" xfId="1" applyNumberFormat="1" applyFont="1" applyBorder="1"/>
    <xf numFmtId="10" fontId="10" fillId="6" borderId="0" xfId="1" applyNumberFormat="1" applyFont="1" applyFill="1" applyBorder="1"/>
    <xf numFmtId="164" fontId="10" fillId="0" borderId="1" xfId="1" applyNumberFormat="1" applyFont="1" applyBorder="1"/>
    <xf numFmtId="164" fontId="10" fillId="0" borderId="0" xfId="1" applyNumberFormat="1" applyFont="1" applyBorder="1"/>
    <xf numFmtId="164" fontId="10" fillId="0" borderId="2" xfId="1" applyNumberFormat="1" applyFont="1" applyBorder="1"/>
    <xf numFmtId="10" fontId="1" fillId="5" borderId="0" xfId="1" applyNumberFormat="1" applyFont="1" applyFill="1" applyBorder="1"/>
    <xf numFmtId="10" fontId="10" fillId="5" borderId="0" xfId="1" applyNumberFormat="1" applyFont="1" applyFill="1"/>
    <xf numFmtId="164" fontId="1" fillId="0" borderId="0" xfId="1" applyNumberFormat="1"/>
    <xf numFmtId="166" fontId="1" fillId="0" borderId="0" xfId="2" applyNumberFormat="1"/>
    <xf numFmtId="10" fontId="7" fillId="0" borderId="4" xfId="2" applyNumberFormat="1" applyFont="1" applyBorder="1"/>
    <xf numFmtId="10" fontId="7" fillId="0" borderId="5" xfId="2" applyNumberFormat="1" applyFont="1" applyBorder="1"/>
    <xf numFmtId="10" fontId="7" fillId="0" borderId="3" xfId="2" applyNumberFormat="1" applyFont="1" applyBorder="1"/>
    <xf numFmtId="10" fontId="7" fillId="0" borderId="4" xfId="1" applyNumberFormat="1" applyFont="1" applyBorder="1"/>
    <xf numFmtId="10" fontId="10" fillId="0" borderId="0" xfId="1" applyNumberFormat="1" applyFont="1" applyFill="1" applyBorder="1"/>
    <xf numFmtId="9" fontId="10" fillId="0" borderId="0" xfId="1" applyFont="1" applyBorder="1"/>
    <xf numFmtId="9" fontId="10" fillId="0" borderId="2" xfId="1" applyFont="1" applyBorder="1"/>
    <xf numFmtId="164" fontId="1" fillId="0" borderId="2" xfId="2" applyNumberFormat="1" applyBorder="1"/>
    <xf numFmtId="10" fontId="7" fillId="0" borderId="3" xfId="1" applyNumberFormat="1" applyFont="1" applyBorder="1"/>
    <xf numFmtId="10" fontId="1" fillId="0" borderId="6" xfId="2" applyNumberFormat="1" applyBorder="1"/>
    <xf numFmtId="10" fontId="7" fillId="2" borderId="4" xfId="2" applyNumberFormat="1" applyFont="1" applyFill="1" applyBorder="1"/>
    <xf numFmtId="10" fontId="1" fillId="10" borderId="0" xfId="2" applyNumberFormat="1" applyFill="1"/>
    <xf numFmtId="0" fontId="1" fillId="10" borderId="0" xfId="2" applyFill="1"/>
    <xf numFmtId="9" fontId="1" fillId="10" borderId="0" xfId="1" applyFont="1" applyFill="1"/>
    <xf numFmtId="167" fontId="10" fillId="0" borderId="0" xfId="1" applyNumberFormat="1" applyFont="1" applyBorder="1"/>
    <xf numFmtId="168" fontId="1" fillId="0" borderId="0" xfId="2" applyNumberFormat="1"/>
    <xf numFmtId="169" fontId="1" fillId="0" borderId="0" xfId="2" applyNumberFormat="1"/>
    <xf numFmtId="170" fontId="1" fillId="0" borderId="0" xfId="1" applyNumberFormat="1" applyFont="1"/>
    <xf numFmtId="171" fontId="1" fillId="0" borderId="0" xfId="4" applyNumberFormat="1" applyFont="1"/>
    <xf numFmtId="10" fontId="10" fillId="3" borderId="0" xfId="1" applyNumberFormat="1" applyFont="1" applyFill="1" applyBorder="1"/>
    <xf numFmtId="10" fontId="7" fillId="2" borderId="3" xfId="2" applyNumberFormat="1" applyFont="1" applyFill="1" applyBorder="1"/>
    <xf numFmtId="10" fontId="1" fillId="5" borderId="6" xfId="2" applyNumberFormat="1" applyFill="1" applyBorder="1"/>
    <xf numFmtId="10" fontId="11" fillId="2" borderId="4" xfId="1" applyNumberFormat="1" applyFont="1" applyFill="1" applyBorder="1"/>
    <xf numFmtId="9" fontId="1" fillId="0" borderId="0" xfId="1"/>
    <xf numFmtId="43" fontId="1" fillId="0" borderId="0" xfId="4" applyFont="1"/>
    <xf numFmtId="43" fontId="0" fillId="0" borderId="0" xfId="4" applyFont="1"/>
    <xf numFmtId="0" fontId="0" fillId="0" borderId="0" xfId="0" applyAlignment="1">
      <alignment horizontal="center"/>
    </xf>
    <xf numFmtId="10" fontId="7" fillId="0" borderId="0" xfId="2" applyNumberFormat="1" applyFont="1"/>
    <xf numFmtId="9" fontId="0" fillId="0" borderId="0" xfId="0" applyNumberFormat="1"/>
    <xf numFmtId="0" fontId="3" fillId="0" borderId="0" xfId="2" applyFont="1"/>
    <xf numFmtId="10" fontId="3" fillId="0" borderId="7" xfId="2" applyNumberFormat="1" applyFont="1" applyBorder="1" applyAlignment="1">
      <alignment horizontal="right"/>
    </xf>
    <xf numFmtId="10" fontId="3" fillId="0" borderId="0" xfId="1" applyNumberFormat="1" applyFont="1"/>
    <xf numFmtId="10" fontId="3" fillId="0" borderId="0" xfId="1" applyNumberFormat="1" applyFont="1" applyFill="1"/>
    <xf numFmtId="10" fontId="1" fillId="0" borderId="1" xfId="1" applyNumberFormat="1" applyFont="1" applyFill="1" applyBorder="1"/>
    <xf numFmtId="10" fontId="1" fillId="0" borderId="0" xfId="1" applyNumberFormat="1" applyFont="1" applyFill="1" applyBorder="1"/>
    <xf numFmtId="10" fontId="1" fillId="0" borderId="2" xfId="1" applyNumberFormat="1" applyFont="1" applyFill="1" applyBorder="1"/>
    <xf numFmtId="10" fontId="7" fillId="13" borderId="0" xfId="2" applyNumberFormat="1" applyFont="1" applyFill="1"/>
    <xf numFmtId="10" fontId="1" fillId="14" borderId="1" xfId="2" applyNumberFormat="1" applyFill="1" applyBorder="1"/>
    <xf numFmtId="10" fontId="10" fillId="14" borderId="1" xfId="1" applyNumberFormat="1" applyFont="1" applyFill="1" applyBorder="1"/>
    <xf numFmtId="10" fontId="10" fillId="14" borderId="0" xfId="1" applyNumberFormat="1" applyFont="1" applyFill="1" applyBorder="1"/>
    <xf numFmtId="10" fontId="0" fillId="14" borderId="0" xfId="0" applyNumberFormat="1" applyFill="1"/>
    <xf numFmtId="0" fontId="12" fillId="9" borderId="1" xfId="2" applyFont="1" applyFill="1" applyBorder="1" applyAlignment="1">
      <alignment horizontal="center" vertical="center"/>
    </xf>
    <xf numFmtId="0" fontId="12" fillId="9" borderId="0" xfId="2" applyFont="1" applyFill="1" applyAlignment="1">
      <alignment horizontal="center" vertical="center"/>
    </xf>
    <xf numFmtId="0" fontId="12" fillId="8" borderId="0" xfId="2" applyFont="1" applyFill="1" applyAlignment="1">
      <alignment horizontal="center" vertical="center"/>
    </xf>
    <xf numFmtId="0" fontId="12" fillId="8" borderId="2" xfId="2" applyFont="1" applyFill="1" applyBorder="1" applyAlignment="1">
      <alignment horizontal="center" vertical="center"/>
    </xf>
    <xf numFmtId="0" fontId="1" fillId="11" borderId="0" xfId="2" applyFill="1" applyAlignment="1">
      <alignment horizontal="center"/>
    </xf>
    <xf numFmtId="0" fontId="1" fillId="12" borderId="0" xfId="2" applyFill="1" applyAlignment="1">
      <alignment horizontal="center"/>
    </xf>
    <xf numFmtId="0" fontId="1" fillId="7" borderId="0" xfId="2" applyFill="1" applyAlignment="1">
      <alignment horizontal="center"/>
    </xf>
  </cellXfs>
  <cellStyles count="5">
    <cellStyle name="Comma" xfId="4" builtinId="3"/>
    <cellStyle name="Normal" xfId="0" builtinId="0"/>
    <cellStyle name="Normal 10 2" xfId="2" xr:uid="{2E32691E-58C5-48D3-863B-8E1573A4A777}"/>
    <cellStyle name="Normal 2 2" xfId="3" xr:uid="{38D9E1B4-EB94-4028-9C37-3933F70A480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2017-22%20TRR/21.0%202017%20TRR%20-%20Annual%20debt%20updates/AusNet%20(T)%20-%20Final%20Decision%20-%20PTRM%20-%202021-22%20RoD%20update%20-%20(Tower%20PT)%20September%202020.xlsm" TargetMode="External"/><Relationship Id="rId2" Type="http://schemas.openxmlformats.org/officeDocument/2006/relationships/externalLinkPath" Target="file:///B:\Price%20Review\2017-22%20TRR\21.0%202017%20TRR%20-%20Annual%20debt%20updates\AusNet%20(T)%20-%20Final%20Decision%20-%20PTRM%20-%202021-22%20RoD%20update%20-%20(Tower%20PT)%20September%202020.xlsm" TargetMode="External"/><Relationship Id="rId1" Type="http://schemas.openxmlformats.org/officeDocument/2006/relationships/externalLinkPath" Target="/Price%20Review/2017-22%20TRR/21.0%202017%20TRR%20-%20Annual%20debt%20updates/AusNet%20(T)%20-%20Final%20Decision%20-%20PTRM%20-%202021-22%20RoD%20update%20-%20(Tower%20PT)%20September%202020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2023-27%20TRR/20.0%20TRR%202023%20-%20Annual%20debt%20updates/AER%20-%20AusNet%20Tx%20PTRM%20-%202026-27%20RoD%20update%20-%20Feb%202024%20CPT.xlsm" TargetMode="External"/><Relationship Id="rId2" Type="http://schemas.openxmlformats.org/officeDocument/2006/relationships/externalLinkPath" Target="file:///B:\Price%20Review\2023-27%20TRR\20.0%20TRR%202023%20-%20Annual%20debt%20updates\AER%20-%20AusNet%20Tx%20PTRM%20-%202026-27%20RoD%20update%20-%20Feb%202024%20CPT.xlsm" TargetMode="External"/><Relationship Id="rId1" Type="http://schemas.openxmlformats.org/officeDocument/2006/relationships/externalLinkPath" Target="/Price%20Review/2023-27%20TRR/20.0%20TRR%202023%20-%20Annual%20debt%20updates/AER%20-%20AusNet%20Tx%20PTRM%20-%202026-27%20RoD%20update%20-%20Feb%202024%20CP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tro"/>
      <sheetName val="DMS input"/>
      <sheetName val="PTRM input"/>
      <sheetName val="AST Depreciation"/>
      <sheetName val="Opening RAB v Depn"/>
      <sheetName val="WACC"/>
      <sheetName val="Analysis"/>
      <sheetName val="X factors"/>
      <sheetName val="Revenue summary"/>
      <sheetName val="PTRM Assets"/>
      <sheetName val="Equity raising costs"/>
      <sheetName val="Chart 1-Revenue"/>
      <sheetName val="Chart 2-Price path"/>
      <sheetName val="Chart 3-Building blocks"/>
    </sheetNames>
    <sheetDataSet>
      <sheetData sheetId="0"/>
      <sheetData sheetId="1"/>
      <sheetData sheetId="2">
        <row r="7">
          <cell r="N7">
            <v>218.71141168449321</v>
          </cell>
        </row>
        <row r="430">
          <cell r="G430">
            <v>4.9360163014238498E-2</v>
          </cell>
          <cell r="H430">
            <v>4.9461141193470039E-2</v>
          </cell>
          <cell r="I430">
            <v>4.928367142643069E-2</v>
          </cell>
          <cell r="J430">
            <v>4.7836760930269999E-2</v>
          </cell>
          <cell r="K430">
            <v>4.56535333875017E-2</v>
          </cell>
        </row>
      </sheetData>
      <sheetData sheetId="3">
        <row r="19">
          <cell r="P19">
            <v>1.0609037328094302</v>
          </cell>
        </row>
      </sheetData>
      <sheetData sheetId="4">
        <row r="56">
          <cell r="H56">
            <v>168719.08140160402</v>
          </cell>
        </row>
      </sheetData>
      <sheetData sheetId="5">
        <row r="14">
          <cell r="G14">
            <v>4.9360163014238498E-2</v>
          </cell>
          <cell r="H14">
            <v>4.9461141193470039E-2</v>
          </cell>
          <cell r="I14">
            <v>4.928367142643069E-2</v>
          </cell>
          <cell r="J14">
            <v>4.7836760930269999E-2</v>
          </cell>
          <cell r="K14">
            <v>4.56535333875017E-2</v>
          </cell>
        </row>
        <row r="18">
          <cell r="G18">
            <v>5.8016097808543096E-2</v>
          </cell>
          <cell r="H18">
            <v>5.8076684716082017E-2</v>
          </cell>
          <cell r="I18">
            <v>5.797020285585841E-2</v>
          </cell>
          <cell r="J18">
            <v>5.7102056558162001E-2</v>
          </cell>
          <cell r="K18">
            <v>5.5792120032501016E-2</v>
          </cell>
        </row>
      </sheetData>
      <sheetData sheetId="6"/>
      <sheetData sheetId="7"/>
      <sheetData sheetId="8"/>
      <sheetData sheetId="9">
        <row r="115">
          <cell r="G115">
            <v>168.71908140160403</v>
          </cell>
        </row>
      </sheetData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ER NRs"/>
      <sheetName val="AER lookups"/>
      <sheetName val="AER ETL"/>
      <sheetName val="Business &amp; other details"/>
      <sheetName val="Intro"/>
      <sheetName val="DMS input"/>
      <sheetName val="AER amendments"/>
      <sheetName val="PTRM input"/>
      <sheetName val="WACC"/>
      <sheetName val="Assets"/>
      <sheetName val="Analysis"/>
      <sheetName val="X factors"/>
      <sheetName val="Revenue summary"/>
      <sheetName val="Equity raising costs"/>
      <sheetName val="Chart 1-Revenue"/>
      <sheetName val="Chart 2-Price path"/>
      <sheetName val="Chart 3-Building blocks"/>
      <sheetName val="AER - AusNet Tx PTRM - 2026-27 "/>
    </sheetNames>
    <sheetDataSet>
      <sheetData sheetId="0">
        <row r="47">
          <cell r="I47" t="str">
            <v>7 - STPIS Exclusion (3.3)(a)</v>
          </cell>
        </row>
      </sheetData>
      <sheetData sheetId="1">
        <row r="47">
          <cell r="G47" t="str">
            <v>2018-19</v>
          </cell>
        </row>
      </sheetData>
      <sheetData sheetId="2"/>
      <sheetData sheetId="3"/>
      <sheetData sheetId="4"/>
      <sheetData sheetId="5"/>
      <sheetData sheetId="6"/>
      <sheetData sheetId="7">
        <row r="7">
          <cell r="M7">
            <v>15</v>
          </cell>
        </row>
        <row r="496">
          <cell r="G496">
            <v>4.3665204499304583E-2</v>
          </cell>
          <cell r="H496">
            <v>4.2842949009546508E-2</v>
          </cell>
          <cell r="I496">
            <v>4.4361055369810561E-2</v>
          </cell>
          <cell r="J496">
            <v>4.523793997111588E-2</v>
          </cell>
          <cell r="K496">
            <v>4.6000384113637029E-2</v>
          </cell>
        </row>
      </sheetData>
      <sheetData sheetId="8">
        <row r="14">
          <cell r="G14">
            <v>4.3665204499304583E-2</v>
          </cell>
          <cell r="H14">
            <v>4.2842949009546508E-2</v>
          </cell>
          <cell r="I14">
            <v>4.4361055369810561E-2</v>
          </cell>
          <cell r="J14">
            <v>4.523793997111588E-2</v>
          </cell>
          <cell r="K14">
            <v>4.6000384113637029E-2</v>
          </cell>
        </row>
        <row r="18">
          <cell r="G18">
            <v>4.7209047672415655E-2</v>
          </cell>
          <cell r="H18">
            <v>4.671569437856081E-2</v>
          </cell>
          <cell r="I18">
            <v>4.762655819471924E-2</v>
          </cell>
          <cell r="J18">
            <v>4.8152688955502433E-2</v>
          </cell>
          <cell r="K18">
            <v>4.8610155441015122E-2</v>
          </cell>
        </row>
      </sheetData>
      <sheetData sheetId="9">
        <row r="4">
          <cell r="G4" t="str">
            <v>2022-23</v>
          </cell>
        </row>
      </sheetData>
      <sheetData sheetId="10">
        <row r="34">
          <cell r="G34">
            <v>1.9134864420812143</v>
          </cell>
        </row>
      </sheetData>
      <sheetData sheetId="11">
        <row r="11">
          <cell r="G11">
            <v>1.0244995114800399</v>
          </cell>
        </row>
      </sheetData>
      <sheetData sheetId="12">
        <row r="16">
          <cell r="G16">
            <v>570.71744594762993</v>
          </cell>
        </row>
      </sheetData>
      <sheetData sheetId="13"/>
      <sheetData sheetId="14"/>
      <sheetData sheetId="15"/>
      <sheetData sheetId="16"/>
      <sheetData sheetId="17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F5A09-6DDA-475E-8B48-7C8587E8E2FE}">
  <dimension ref="B1:W75"/>
  <sheetViews>
    <sheetView tabSelected="1" zoomScale="85" zoomScaleNormal="85" workbookViewId="0"/>
  </sheetViews>
  <sheetFormatPr defaultColWidth="9.08984375" defaultRowHeight="12.5" outlineLevelRow="1" x14ac:dyDescent="0.25"/>
  <cols>
    <col min="1" max="1" width="4.36328125" style="1" customWidth="1"/>
    <col min="2" max="2" width="42.6328125" style="1" customWidth="1"/>
    <col min="3" max="3" width="13.54296875" style="1" customWidth="1"/>
    <col min="4" max="8" width="9.6328125" style="1" customWidth="1"/>
    <col min="9" max="12" width="10.81640625" style="1" customWidth="1"/>
    <col min="13" max="18" width="9.6328125" style="1" customWidth="1"/>
    <col min="19" max="19" width="9.08984375" style="1"/>
    <col min="20" max="20" width="22.90625" style="1" bestFit="1" customWidth="1"/>
    <col min="21" max="21" width="9.08984375" style="1" customWidth="1"/>
    <col min="22" max="16384" width="9.08984375" style="1"/>
  </cols>
  <sheetData>
    <row r="1" spans="2:20" x14ac:dyDescent="0.25">
      <c r="I1" s="2">
        <v>2</v>
      </c>
      <c r="J1" s="2">
        <v>3</v>
      </c>
      <c r="K1" s="2">
        <v>4</v>
      </c>
      <c r="L1" s="2">
        <v>5</v>
      </c>
      <c r="M1" s="2">
        <v>6</v>
      </c>
    </row>
    <row r="2" spans="2:20" ht="18" customHeight="1" x14ac:dyDescent="0.3">
      <c r="B2" s="3" t="s">
        <v>0</v>
      </c>
      <c r="D2" s="95" t="s">
        <v>49</v>
      </c>
      <c r="E2" s="95"/>
      <c r="F2" s="95"/>
      <c r="G2" s="95"/>
      <c r="H2" s="96"/>
      <c r="I2" s="95" t="s">
        <v>34</v>
      </c>
      <c r="J2" s="95"/>
      <c r="K2" s="95"/>
      <c r="L2" s="95"/>
      <c r="M2" s="96"/>
      <c r="N2" s="93" t="s">
        <v>32</v>
      </c>
      <c r="O2" s="94"/>
      <c r="P2" s="94"/>
      <c r="Q2" s="94"/>
      <c r="R2" s="94"/>
    </row>
    <row r="3" spans="2:20" ht="13" x14ac:dyDescent="0.3">
      <c r="D3" s="24" t="s">
        <v>50</v>
      </c>
      <c r="E3" s="24" t="s">
        <v>51</v>
      </c>
      <c r="F3" s="24" t="s">
        <v>52</v>
      </c>
      <c r="G3" s="24" t="s">
        <v>53</v>
      </c>
      <c r="H3" s="25" t="s">
        <v>54</v>
      </c>
      <c r="I3" s="24" t="s">
        <v>35</v>
      </c>
      <c r="J3" s="24" t="s">
        <v>36</v>
      </c>
      <c r="K3" s="24" t="s">
        <v>37</v>
      </c>
      <c r="L3" s="24" t="s">
        <v>38</v>
      </c>
      <c r="M3" s="24" t="s">
        <v>39</v>
      </c>
      <c r="N3" s="23" t="s">
        <v>40</v>
      </c>
      <c r="O3" s="24" t="s">
        <v>41</v>
      </c>
      <c r="P3" s="24" t="s">
        <v>42</v>
      </c>
      <c r="Q3" s="24" t="s">
        <v>43</v>
      </c>
      <c r="R3" s="25" t="s">
        <v>44</v>
      </c>
    </row>
    <row r="4" spans="2:20" x14ac:dyDescent="0.25">
      <c r="D4" s="2"/>
      <c r="E4" s="2"/>
      <c r="F4" s="2"/>
      <c r="G4" s="2"/>
      <c r="H4" s="28"/>
      <c r="I4" s="2"/>
      <c r="J4" s="2"/>
      <c r="K4" s="2"/>
      <c r="L4" s="2"/>
      <c r="M4" s="2"/>
      <c r="N4" s="4"/>
      <c r="O4" s="2"/>
      <c r="P4" s="2"/>
      <c r="Q4" s="2"/>
      <c r="R4" s="28"/>
    </row>
    <row r="5" spans="2:20" x14ac:dyDescent="0.25">
      <c r="B5" s="5" t="s">
        <v>6</v>
      </c>
      <c r="C5" s="1" t="s">
        <v>7</v>
      </c>
      <c r="D5" s="39">
        <v>2.3230798209937155E-2</v>
      </c>
      <c r="E5" s="39">
        <v>2.3230798209937155E-2</v>
      </c>
      <c r="F5" s="39">
        <v>2.3230798209937155E-2</v>
      </c>
      <c r="G5" s="39">
        <v>2.3230798209937155E-2</v>
      </c>
      <c r="H5" s="43">
        <v>2.3230798209937155E-2</v>
      </c>
      <c r="I5" s="39">
        <v>2.4499511480039898E-2</v>
      </c>
      <c r="J5" s="39">
        <v>2.4499511480039898E-2</v>
      </c>
      <c r="K5" s="39">
        <v>2.4499511480039898E-2</v>
      </c>
      <c r="L5" s="39">
        <v>2.4499511480039898E-2</v>
      </c>
      <c r="M5" s="39">
        <v>2.4499511480039898E-2</v>
      </c>
      <c r="N5" s="14">
        <v>2.5000000000000001E-2</v>
      </c>
      <c r="O5" s="6">
        <v>2.5000000000000001E-2</v>
      </c>
      <c r="P5" s="6">
        <v>2.5000000000000001E-2</v>
      </c>
      <c r="Q5" s="6">
        <v>2.5000000000000001E-2</v>
      </c>
      <c r="R5" s="29">
        <v>2.5000000000000001E-2</v>
      </c>
    </row>
    <row r="6" spans="2:20" x14ac:dyDescent="0.25">
      <c r="B6" s="5" t="s">
        <v>8</v>
      </c>
      <c r="C6" s="1" t="s">
        <v>7</v>
      </c>
      <c r="D6" s="6">
        <v>2.52E-2</v>
      </c>
      <c r="E6" s="6">
        <v>2.52E-2</v>
      </c>
      <c r="F6" s="6">
        <v>2.52E-2</v>
      </c>
      <c r="G6" s="6">
        <v>2.52E-2</v>
      </c>
      <c r="H6" s="29">
        <v>2.52E-2</v>
      </c>
      <c r="I6" s="71">
        <v>1.59248124320822E-2</v>
      </c>
      <c r="J6" s="71">
        <v>1.59248124320822E-2</v>
      </c>
      <c r="K6" s="71">
        <v>1.59248124320822E-2</v>
      </c>
      <c r="L6" s="71">
        <v>1.59248124320822E-2</v>
      </c>
      <c r="M6" s="71">
        <v>1.59248124320822E-2</v>
      </c>
      <c r="N6" s="89">
        <v>5.0099999999999999E-2</v>
      </c>
      <c r="O6" s="6">
        <f>$N$6</f>
        <v>5.0099999999999999E-2</v>
      </c>
      <c r="P6" s="6">
        <f t="shared" ref="P6:R6" si="0">$N$6</f>
        <v>5.0099999999999999E-2</v>
      </c>
      <c r="Q6" s="6">
        <f t="shared" si="0"/>
        <v>5.0099999999999999E-2</v>
      </c>
      <c r="R6" s="29">
        <f t="shared" si="0"/>
        <v>5.0099999999999999E-2</v>
      </c>
    </row>
    <row r="7" spans="2:20" x14ac:dyDescent="0.25">
      <c r="B7" s="5" t="s">
        <v>9</v>
      </c>
      <c r="C7" s="1" t="s">
        <v>7</v>
      </c>
      <c r="D7" s="1">
        <v>0.7</v>
      </c>
      <c r="E7" s="1">
        <f>$D7</f>
        <v>0.7</v>
      </c>
      <c r="F7" s="1">
        <f t="shared" ref="F7:H8" si="1">$D7</f>
        <v>0.7</v>
      </c>
      <c r="G7" s="1">
        <f t="shared" si="1"/>
        <v>0.7</v>
      </c>
      <c r="H7" s="30">
        <f t="shared" si="1"/>
        <v>0.7</v>
      </c>
      <c r="I7" s="8">
        <v>0.6</v>
      </c>
      <c r="J7" s="8">
        <v>0.6</v>
      </c>
      <c r="K7" s="8">
        <v>0.6</v>
      </c>
      <c r="L7" s="8">
        <v>0.6</v>
      </c>
      <c r="M7" s="8">
        <v>0.6</v>
      </c>
      <c r="N7" s="7">
        <v>0.55000000000000004</v>
      </c>
      <c r="O7" s="8">
        <v>0.55000000000000004</v>
      </c>
      <c r="P7" s="8">
        <v>0.55000000000000004</v>
      </c>
      <c r="Q7" s="8">
        <v>0.55000000000000004</v>
      </c>
      <c r="R7" s="26">
        <v>0.55000000000000004</v>
      </c>
    </row>
    <row r="8" spans="2:20" x14ac:dyDescent="0.25">
      <c r="B8" s="5" t="s">
        <v>10</v>
      </c>
      <c r="C8" s="1" t="s">
        <v>7</v>
      </c>
      <c r="D8" s="39">
        <v>6.5000000000000002E-2</v>
      </c>
      <c r="E8" s="6">
        <f>$D8</f>
        <v>6.5000000000000002E-2</v>
      </c>
      <c r="F8" s="6">
        <f t="shared" si="1"/>
        <v>6.5000000000000002E-2</v>
      </c>
      <c r="G8" s="6">
        <f t="shared" si="1"/>
        <v>6.5000000000000002E-2</v>
      </c>
      <c r="H8" s="29">
        <f t="shared" si="1"/>
        <v>6.5000000000000002E-2</v>
      </c>
      <c r="I8" s="9">
        <v>6.0999999999999999E-2</v>
      </c>
      <c r="J8" s="9">
        <v>6.0999999999999999E-2</v>
      </c>
      <c r="K8" s="9">
        <v>6.0999999999999999E-2</v>
      </c>
      <c r="L8" s="9">
        <v>6.0999999999999999E-2</v>
      </c>
      <c r="M8" s="9">
        <v>6.0999999999999999E-2</v>
      </c>
      <c r="N8" s="14">
        <v>6.0999999999999999E-2</v>
      </c>
      <c r="O8" s="6">
        <v>6.0999999999999999E-2</v>
      </c>
      <c r="P8" s="6">
        <v>6.0999999999999999E-2</v>
      </c>
      <c r="Q8" s="6">
        <v>6.0999999999999999E-2</v>
      </c>
      <c r="R8" s="29">
        <v>6.0999999999999999E-2</v>
      </c>
    </row>
    <row r="9" spans="2:20" x14ac:dyDescent="0.25">
      <c r="B9" s="5" t="s">
        <v>11</v>
      </c>
      <c r="D9" s="6">
        <f>D12-D6</f>
        <v>2.4160163014238498E-2</v>
      </c>
      <c r="E9" s="6"/>
      <c r="F9" s="6"/>
      <c r="G9" s="6"/>
      <c r="H9" s="29"/>
      <c r="I9" s="10"/>
      <c r="J9" s="10"/>
      <c r="K9" s="10"/>
      <c r="L9" s="10"/>
      <c r="M9" s="10"/>
      <c r="N9" s="22"/>
      <c r="R9" s="30"/>
    </row>
    <row r="10" spans="2:20" ht="13" x14ac:dyDescent="0.3">
      <c r="B10" s="11" t="s">
        <v>12</v>
      </c>
      <c r="C10" s="1" t="s">
        <v>7</v>
      </c>
      <c r="D10" s="39">
        <f>ROUND(D6+(D7*D8),3)</f>
        <v>7.0999999999999994E-2</v>
      </c>
      <c r="E10" s="39">
        <f>ROUND(E6+(E7*E8),3)</f>
        <v>7.0999999999999994E-2</v>
      </c>
      <c r="F10" s="39">
        <f>ROUND(F6+(F7*F8),3)</f>
        <v>7.0999999999999994E-2</v>
      </c>
      <c r="G10" s="39">
        <f>ROUND(G6+(G7*G8),3)</f>
        <v>7.0999999999999994E-2</v>
      </c>
      <c r="H10" s="43">
        <f>ROUND(H6+(H7*H8),3)</f>
        <v>7.0999999999999994E-2</v>
      </c>
      <c r="I10" s="39">
        <f>IF(I1&gt;1,I6+(I7*I8),ROUND(I6+(I7*I8),3))</f>
        <v>5.25248124320822E-2</v>
      </c>
      <c r="J10" s="39">
        <f>IF(J1&gt;1,J6+(J7*J8),ROUND(J6+(J7*J8),3))</f>
        <v>5.25248124320822E-2</v>
      </c>
      <c r="K10" s="39">
        <f>IF(K1&gt;1,K6+(K7*K8),ROUND(K6+(K7*K8),3))</f>
        <v>5.25248124320822E-2</v>
      </c>
      <c r="L10" s="39">
        <f>IF(L1&gt;1,L6+(L7*L8),ROUND(L6+(L7*L8),3))</f>
        <v>5.25248124320822E-2</v>
      </c>
      <c r="M10" s="39">
        <f>IF(M1&gt;1,M6+(M7*M8),ROUND(M6+(M7*M8),3))</f>
        <v>5.25248124320822E-2</v>
      </c>
      <c r="N10" s="40">
        <f>N6+(N7*N8)</f>
        <v>8.3650000000000002E-2</v>
      </c>
      <c r="O10" s="41">
        <f>O6+(O7*O8)</f>
        <v>8.3650000000000002E-2</v>
      </c>
      <c r="P10" s="41">
        <f>P6+(P7*P8)</f>
        <v>8.3650000000000002E-2</v>
      </c>
      <c r="Q10" s="41">
        <f>Q6+(Q7*Q8)</f>
        <v>8.3650000000000002E-2</v>
      </c>
      <c r="R10" s="42">
        <f>R6+(R7*R8)</f>
        <v>8.3650000000000002E-2</v>
      </c>
      <c r="T10" s="70"/>
    </row>
    <row r="11" spans="2:20" ht="13" x14ac:dyDescent="0.3">
      <c r="B11" s="11"/>
      <c r="D11" s="39"/>
      <c r="E11" s="39"/>
      <c r="F11" s="39"/>
      <c r="G11" s="39"/>
      <c r="H11" s="43"/>
      <c r="I11" s="67"/>
      <c r="N11" s="12"/>
      <c r="R11" s="30"/>
      <c r="T11" s="68"/>
    </row>
    <row r="12" spans="2:20" ht="13.5" thickBot="1" x14ac:dyDescent="0.35">
      <c r="B12" s="11" t="s">
        <v>13</v>
      </c>
      <c r="C12" s="1" t="s">
        <v>14</v>
      </c>
      <c r="D12" s="74">
        <v>4.9360163014238498E-2</v>
      </c>
      <c r="E12" s="74">
        <v>4.9461141193470039E-2</v>
      </c>
      <c r="F12" s="74">
        <v>4.928367142643069E-2</v>
      </c>
      <c r="G12" s="74">
        <v>4.7836760930269999E-2</v>
      </c>
      <c r="H12" s="72">
        <f t="shared" ref="H12:M12" si="2">H18+H24</f>
        <v>4.56535333875017E-2</v>
      </c>
      <c r="I12" s="62">
        <f t="shared" si="2"/>
        <v>4.3665204499304625E-2</v>
      </c>
      <c r="J12" s="62">
        <f t="shared" si="2"/>
        <v>4.2842949009546542E-2</v>
      </c>
      <c r="K12" s="62">
        <f t="shared" si="2"/>
        <v>4.4361055369810602E-2</v>
      </c>
      <c r="L12" s="62">
        <f t="shared" si="2"/>
        <v>4.5237939971115922E-2</v>
      </c>
      <c r="M12" s="72">
        <f t="shared" si="2"/>
        <v>4.6000384113637077E-2</v>
      </c>
      <c r="N12" s="53">
        <f>N18+N24</f>
        <v>4.7386698186247342E-2</v>
      </c>
      <c r="O12" s="52">
        <f t="shared" ref="O12:R12" si="3">O18+O24</f>
        <v>4.8672034079626073E-2</v>
      </c>
      <c r="P12" s="52">
        <f t="shared" si="3"/>
        <v>5.0235817919275685E-2</v>
      </c>
      <c r="Q12" s="52">
        <f t="shared" si="3"/>
        <v>5.3069042488046642E-2</v>
      </c>
      <c r="R12" s="54">
        <f t="shared" si="3"/>
        <v>5.6638584103425205E-2</v>
      </c>
    </row>
    <row r="13" spans="2:20" x14ac:dyDescent="0.25">
      <c r="D13" s="6">
        <f>[1]WACC!G$14</f>
        <v>4.9360163014238498E-2</v>
      </c>
      <c r="E13" s="6">
        <f>[1]WACC!H$14</f>
        <v>4.9461141193470039E-2</v>
      </c>
      <c r="F13" s="6">
        <f>[1]WACC!I$14</f>
        <v>4.928367142643069E-2</v>
      </c>
      <c r="G13" s="6">
        <f>[1]WACC!J$14</f>
        <v>4.7836760930269999E-2</v>
      </c>
      <c r="H13" s="61">
        <f>[1]WACC!K$14</f>
        <v>4.56535333875017E-2</v>
      </c>
      <c r="I13" s="48">
        <f>[2]WACC!G$14</f>
        <v>4.3665204499304583E-2</v>
      </c>
      <c r="J13" s="48">
        <f>[2]WACC!H$14</f>
        <v>4.2842949009546508E-2</v>
      </c>
      <c r="K13" s="48">
        <f>[2]WACC!I$14</f>
        <v>4.4361055369810561E-2</v>
      </c>
      <c r="L13" s="48">
        <f>[2]WACC!J$14</f>
        <v>4.523793997111588E-2</v>
      </c>
      <c r="M13" s="73">
        <f>[2]WACC!K$14</f>
        <v>4.6000384113637029E-2</v>
      </c>
      <c r="N13" s="85">
        <f>RoD_Trailing_Avg!M6</f>
        <v>4.7386698186247342E-2</v>
      </c>
      <c r="O13" s="86">
        <f>RoD_Trailing_Avg!N6</f>
        <v>4.8672034079626073E-2</v>
      </c>
      <c r="P13" s="86">
        <f>RoD_Trailing_Avg!O6</f>
        <v>5.0235817919275685E-2</v>
      </c>
      <c r="Q13" s="86">
        <f>RoD_Trailing_Avg!P6</f>
        <v>5.3069042488046642E-2</v>
      </c>
      <c r="R13" s="87">
        <f>RoD_Trailing_Avg!Q6</f>
        <v>5.6638584103425205E-2</v>
      </c>
    </row>
    <row r="14" spans="2:20" x14ac:dyDescent="0.25">
      <c r="D14" s="1" t="b">
        <f t="shared" ref="D14:H14" si="4">D12=D13</f>
        <v>1</v>
      </c>
      <c r="E14" s="1" t="b">
        <f t="shared" si="4"/>
        <v>1</v>
      </c>
      <c r="F14" s="1" t="b">
        <f t="shared" si="4"/>
        <v>1</v>
      </c>
      <c r="G14" s="1" t="b">
        <f t="shared" si="4"/>
        <v>1</v>
      </c>
      <c r="H14" s="30" t="b">
        <f t="shared" si="4"/>
        <v>1</v>
      </c>
      <c r="I14" s="32" t="b">
        <f t="shared" ref="I14:K14" si="5">ROUND(I12,5)=ROUND(I13,5)</f>
        <v>1</v>
      </c>
      <c r="J14" s="32" t="b">
        <f t="shared" si="5"/>
        <v>1</v>
      </c>
      <c r="K14" s="32" t="b">
        <f t="shared" si="5"/>
        <v>1</v>
      </c>
      <c r="L14" s="32" t="b">
        <f t="shared" ref="L14:R14" si="6">ROUND(L12,5)=ROUND(L13,5)</f>
        <v>1</v>
      </c>
      <c r="M14" s="32" t="b">
        <f t="shared" si="6"/>
        <v>1</v>
      </c>
      <c r="N14" s="31" t="b">
        <f>ROUND(N12,5)=ROUND(N13,5)</f>
        <v>1</v>
      </c>
      <c r="O14" s="32" t="b">
        <f t="shared" si="6"/>
        <v>1</v>
      </c>
      <c r="P14" s="32" t="b">
        <f t="shared" si="6"/>
        <v>1</v>
      </c>
      <c r="Q14" s="32" t="b">
        <f t="shared" si="6"/>
        <v>1</v>
      </c>
      <c r="R14" s="33" t="b">
        <f t="shared" si="6"/>
        <v>1</v>
      </c>
    </row>
    <row r="15" spans="2:20" x14ac:dyDescent="0.25">
      <c r="B15" s="13" t="s">
        <v>15</v>
      </c>
      <c r="H15" s="30"/>
      <c r="I15" s="6"/>
      <c r="N15" s="12"/>
      <c r="R15" s="30"/>
    </row>
    <row r="16" spans="2:20" x14ac:dyDescent="0.25">
      <c r="B16" s="1" t="s">
        <v>16</v>
      </c>
      <c r="C16" s="1" t="s">
        <v>7</v>
      </c>
      <c r="D16" s="6">
        <f>D12</f>
        <v>4.9360163014238498E-2</v>
      </c>
      <c r="E16" s="6">
        <f>$D16</f>
        <v>4.9360163014238498E-2</v>
      </c>
      <c r="F16" s="6">
        <f>$D16</f>
        <v>4.9360163014238498E-2</v>
      </c>
      <c r="G16" s="6">
        <f>$D16</f>
        <v>4.9360163014238498E-2</v>
      </c>
      <c r="H16" s="29">
        <f>$D16</f>
        <v>4.9360163014238498E-2</v>
      </c>
      <c r="I16" s="6">
        <f t="shared" ref="I16:M16" si="7">$D16</f>
        <v>4.9360163014238498E-2</v>
      </c>
      <c r="J16" s="6">
        <f t="shared" si="7"/>
        <v>4.9360163014238498E-2</v>
      </c>
      <c r="K16" s="6">
        <f t="shared" si="7"/>
        <v>4.9360163014238498E-2</v>
      </c>
      <c r="L16" s="6">
        <f t="shared" si="7"/>
        <v>4.9360163014238498E-2</v>
      </c>
      <c r="M16" s="6">
        <f t="shared" si="7"/>
        <v>4.9360163014238498E-2</v>
      </c>
      <c r="N16" s="14"/>
      <c r="O16" s="6"/>
      <c r="P16" s="6"/>
      <c r="Q16" s="6"/>
      <c r="R16" s="29"/>
    </row>
    <row r="17" spans="2:21" x14ac:dyDescent="0.25">
      <c r="B17" s="1" t="s">
        <v>17</v>
      </c>
      <c r="D17" s="57">
        <v>1</v>
      </c>
      <c r="E17" s="57">
        <v>0.9</v>
      </c>
      <c r="F17" s="57">
        <v>0.8</v>
      </c>
      <c r="G17" s="57">
        <v>0.7</v>
      </c>
      <c r="H17" s="58">
        <v>0.6</v>
      </c>
      <c r="I17" s="16">
        <v>0.5</v>
      </c>
      <c r="J17" s="16">
        <v>0.4</v>
      </c>
      <c r="K17" s="16">
        <v>0.3</v>
      </c>
      <c r="L17" s="16">
        <v>0.2</v>
      </c>
      <c r="M17" s="16">
        <v>0.1</v>
      </c>
      <c r="N17" s="15">
        <v>0</v>
      </c>
      <c r="O17" s="16">
        <v>0</v>
      </c>
      <c r="P17" s="16">
        <v>0</v>
      </c>
      <c r="Q17" s="16">
        <v>0</v>
      </c>
      <c r="R17" s="27">
        <v>0</v>
      </c>
    </row>
    <row r="18" spans="2:21" x14ac:dyDescent="0.25">
      <c r="B18" s="1" t="s">
        <v>18</v>
      </c>
      <c r="D18" s="39">
        <f>D16*D17</f>
        <v>4.9360163014238498E-2</v>
      </c>
      <c r="E18" s="39">
        <f>E16*E17</f>
        <v>4.4424146712814652E-2</v>
      </c>
      <c r="F18" s="39">
        <f t="shared" ref="F18:H18" si="8">F16*F17</f>
        <v>3.94881304113908E-2</v>
      </c>
      <c r="G18" s="39">
        <f t="shared" si="8"/>
        <v>3.4552114109966947E-2</v>
      </c>
      <c r="H18" s="43">
        <f t="shared" si="8"/>
        <v>2.9616097808543098E-2</v>
      </c>
      <c r="I18" s="39">
        <f t="shared" ref="I18:R18" si="9">I16*I17</f>
        <v>2.4680081507119249E-2</v>
      </c>
      <c r="J18" s="39">
        <f t="shared" si="9"/>
        <v>1.97440652056954E-2</v>
      </c>
      <c r="K18" s="39">
        <f t="shared" si="9"/>
        <v>1.4808048904271549E-2</v>
      </c>
      <c r="L18" s="39">
        <f t="shared" si="9"/>
        <v>9.8720326028476999E-3</v>
      </c>
      <c r="M18" s="39">
        <f t="shared" si="9"/>
        <v>4.93601630142385E-3</v>
      </c>
      <c r="N18" s="38">
        <f t="shared" si="9"/>
        <v>0</v>
      </c>
      <c r="O18" s="39">
        <f t="shared" si="9"/>
        <v>0</v>
      </c>
      <c r="P18" s="39">
        <f t="shared" si="9"/>
        <v>0</v>
      </c>
      <c r="Q18" s="39">
        <f t="shared" si="9"/>
        <v>0</v>
      </c>
      <c r="R18" s="43">
        <f t="shared" si="9"/>
        <v>0</v>
      </c>
    </row>
    <row r="19" spans="2:21" x14ac:dyDescent="0.25">
      <c r="E19" s="39"/>
      <c r="F19" s="39"/>
      <c r="G19" s="39"/>
      <c r="H19" s="43"/>
      <c r="I19" s="6"/>
      <c r="N19" s="12"/>
      <c r="R19" s="30"/>
    </row>
    <row r="20" spans="2:21" x14ac:dyDescent="0.25">
      <c r="B20" s="5" t="s">
        <v>19</v>
      </c>
      <c r="C20" s="1" t="s">
        <v>20</v>
      </c>
      <c r="D20" s="6">
        <f>D12</f>
        <v>4.9360163014238498E-2</v>
      </c>
      <c r="E20" s="6">
        <v>5.0369944806553865E-2</v>
      </c>
      <c r="F20" s="6">
        <v>4.7585465343845043E-2</v>
      </c>
      <c r="G20" s="6">
        <v>3.489105805263161E-2</v>
      </c>
      <c r="H20" s="29">
        <v>2.7527887586555548E-2</v>
      </c>
      <c r="I20" s="56">
        <v>2.94768741322677E-2</v>
      </c>
      <c r="J20" s="56">
        <v>4.1137608116657703E-2</v>
      </c>
      <c r="K20" s="56">
        <v>6.4541226616879097E-2</v>
      </c>
      <c r="L20" s="56">
        <v>5.8129009027291699E-2</v>
      </c>
      <c r="M20" s="44">
        <v>5.6984604439449998E-2</v>
      </c>
      <c r="N20" s="90">
        <v>6.3223303740341172E-2</v>
      </c>
      <c r="O20" s="91">
        <f>N20</f>
        <v>6.3223303740341172E-2</v>
      </c>
      <c r="P20" s="91">
        <f t="shared" ref="P20:R20" si="10">O20</f>
        <v>6.3223303740341172E-2</v>
      </c>
      <c r="Q20" s="91">
        <f t="shared" si="10"/>
        <v>6.3223303740341172E-2</v>
      </c>
      <c r="R20" s="91">
        <f t="shared" si="10"/>
        <v>6.3223303740341172E-2</v>
      </c>
      <c r="S20" s="20"/>
      <c r="T20" s="6"/>
      <c r="U20" s="51"/>
    </row>
    <row r="21" spans="2:21" x14ac:dyDescent="0.25">
      <c r="B21" s="5" t="s">
        <v>21</v>
      </c>
      <c r="D21" s="17"/>
      <c r="E21" s="39">
        <v>9.9999999999999978E-2</v>
      </c>
      <c r="F21" s="39">
        <v>9.9999999999999978E-2</v>
      </c>
      <c r="G21" s="39">
        <v>9.9999999999999978E-2</v>
      </c>
      <c r="H21" s="43">
        <v>9.9999999999999978E-2</v>
      </c>
      <c r="I21" s="39">
        <v>9.9999999999999978E-2</v>
      </c>
      <c r="J21" s="39">
        <v>9.9999999999999978E-2</v>
      </c>
      <c r="K21" s="39">
        <v>9.9999999999999978E-2</v>
      </c>
      <c r="L21" s="39">
        <v>9.9999999999999978E-2</v>
      </c>
      <c r="M21" s="39">
        <v>9.9999999999999978E-2</v>
      </c>
      <c r="N21" s="38">
        <v>9.9999999999999978E-2</v>
      </c>
      <c r="O21" s="39">
        <v>9.9999999999999978E-2</v>
      </c>
      <c r="P21" s="39">
        <v>9.9999999999999978E-2</v>
      </c>
      <c r="Q21" s="39">
        <v>9.9999999999999978E-2</v>
      </c>
      <c r="R21" s="43">
        <v>9.9999999999999978E-2</v>
      </c>
    </row>
    <row r="22" spans="2:21" x14ac:dyDescent="0.25">
      <c r="B22" s="5" t="s">
        <v>22</v>
      </c>
      <c r="D22" s="17"/>
      <c r="E22" s="39">
        <f t="shared" ref="E22:I22" si="11">E21*E20</f>
        <v>5.0369944806553857E-3</v>
      </c>
      <c r="F22" s="39">
        <f t="shared" si="11"/>
        <v>4.7585465343845034E-3</v>
      </c>
      <c r="G22" s="39">
        <f t="shared" si="11"/>
        <v>3.4891058052631601E-3</v>
      </c>
      <c r="H22" s="43">
        <f t="shared" si="11"/>
        <v>2.7527887586555541E-3</v>
      </c>
      <c r="I22" s="39">
        <f t="shared" si="11"/>
        <v>2.9476874132267693E-3</v>
      </c>
      <c r="J22" s="39">
        <f t="shared" ref="J22:R22" si="12">J21*J20</f>
        <v>4.1137608116657695E-3</v>
      </c>
      <c r="K22" s="39">
        <f t="shared" si="12"/>
        <v>6.4541226616879081E-3</v>
      </c>
      <c r="L22" s="39">
        <f t="shared" si="12"/>
        <v>5.8129009027291685E-3</v>
      </c>
      <c r="M22" s="39">
        <f t="shared" si="12"/>
        <v>5.6984604439449986E-3</v>
      </c>
      <c r="N22" s="38">
        <f t="shared" si="12"/>
        <v>6.3223303740341154E-3</v>
      </c>
      <c r="O22" s="39">
        <f t="shared" si="12"/>
        <v>6.3223303740341154E-3</v>
      </c>
      <c r="P22" s="39">
        <f t="shared" si="12"/>
        <v>6.3223303740341154E-3</v>
      </c>
      <c r="Q22" s="39">
        <f t="shared" si="12"/>
        <v>6.3223303740341154E-3</v>
      </c>
      <c r="R22" s="43">
        <f t="shared" si="12"/>
        <v>6.3223303740341154E-3</v>
      </c>
    </row>
    <row r="23" spans="2:21" x14ac:dyDescent="0.25">
      <c r="B23" s="1" t="s">
        <v>55</v>
      </c>
      <c r="H23" s="59"/>
      <c r="N23" s="14"/>
      <c r="O23" s="6">
        <f>E20*0.1*-1</f>
        <v>-5.0369944806553865E-3</v>
      </c>
      <c r="P23" s="6">
        <f t="shared" ref="P23:R23" si="13">F20*0.1*-1</f>
        <v>-4.7585465343845043E-3</v>
      </c>
      <c r="Q23" s="6">
        <f t="shared" si="13"/>
        <v>-3.489105805263161E-3</v>
      </c>
      <c r="R23" s="29">
        <f t="shared" si="13"/>
        <v>-2.752788758655555E-3</v>
      </c>
      <c r="T23" s="20"/>
    </row>
    <row r="24" spans="2:21" x14ac:dyDescent="0.25">
      <c r="B24" s="1" t="s">
        <v>23</v>
      </c>
      <c r="D24" s="17"/>
      <c r="E24" s="6">
        <f>E22</f>
        <v>5.0369944806553857E-3</v>
      </c>
      <c r="F24" s="6">
        <f t="shared" ref="F24:H24" si="14">E24+F22</f>
        <v>9.7955410150398891E-3</v>
      </c>
      <c r="G24" s="6">
        <f t="shared" si="14"/>
        <v>1.3284646820303048E-2</v>
      </c>
      <c r="H24" s="29">
        <f t="shared" si="14"/>
        <v>1.6037435578958602E-2</v>
      </c>
      <c r="I24" s="6">
        <f>H24+I22</f>
        <v>1.8985122992185372E-2</v>
      </c>
      <c r="J24" s="6">
        <f t="shared" ref="J24:L24" si="15">I24+J22</f>
        <v>2.3098883803851143E-2</v>
      </c>
      <c r="K24" s="6">
        <f t="shared" si="15"/>
        <v>2.9553006465539051E-2</v>
      </c>
      <c r="L24" s="6">
        <f t="shared" si="15"/>
        <v>3.5365907368268223E-2</v>
      </c>
      <c r="M24" s="6">
        <f>L24+M22</f>
        <v>4.1064367812213225E-2</v>
      </c>
      <c r="N24" s="14">
        <f>M24+N22+N23</f>
        <v>4.7386698186247342E-2</v>
      </c>
      <c r="O24" s="6">
        <f>N24+O22+O23</f>
        <v>4.8672034079626073E-2</v>
      </c>
      <c r="P24" s="6">
        <f>O24+P22+P23</f>
        <v>5.0235817919275685E-2</v>
      </c>
      <c r="Q24" s="6">
        <f>P24+Q22+Q23</f>
        <v>5.3069042488046642E-2</v>
      </c>
      <c r="R24" s="29">
        <f>Q24+R22+R23</f>
        <v>5.6638584103425205E-2</v>
      </c>
      <c r="S24" s="6"/>
      <c r="T24" s="50"/>
    </row>
    <row r="25" spans="2:21" x14ac:dyDescent="0.25">
      <c r="H25" s="59"/>
      <c r="I25" s="32"/>
      <c r="N25" s="12"/>
      <c r="R25" s="30"/>
      <c r="T25" s="6"/>
    </row>
    <row r="26" spans="2:21" x14ac:dyDescent="0.25">
      <c r="H26" s="59"/>
      <c r="N26" s="12"/>
      <c r="R26" s="30"/>
      <c r="T26" s="20"/>
    </row>
    <row r="27" spans="2:21" x14ac:dyDescent="0.25">
      <c r="B27" s="1" t="s">
        <v>24</v>
      </c>
      <c r="E27" s="46">
        <f t="shared" ref="E27:H27" si="16">(E18+E24)-E12</f>
        <v>0</v>
      </c>
      <c r="F27" s="46">
        <f t="shared" si="16"/>
        <v>0</v>
      </c>
      <c r="G27" s="46">
        <f t="shared" si="16"/>
        <v>0</v>
      </c>
      <c r="H27" s="47">
        <f t="shared" si="16"/>
        <v>0</v>
      </c>
      <c r="I27" s="66">
        <f t="shared" ref="I27:R27" si="17">(I18+I24)-I12</f>
        <v>0</v>
      </c>
      <c r="J27" s="66">
        <f t="shared" si="17"/>
        <v>0</v>
      </c>
      <c r="K27" s="66">
        <f t="shared" si="17"/>
        <v>0</v>
      </c>
      <c r="L27" s="66">
        <f t="shared" si="17"/>
        <v>0</v>
      </c>
      <c r="M27" s="46">
        <f t="shared" si="17"/>
        <v>0</v>
      </c>
      <c r="N27" s="45">
        <f t="shared" si="17"/>
        <v>0</v>
      </c>
      <c r="O27" s="46">
        <f t="shared" si="17"/>
        <v>0</v>
      </c>
      <c r="P27" s="46">
        <f t="shared" si="17"/>
        <v>0</v>
      </c>
      <c r="Q27" s="46">
        <f t="shared" si="17"/>
        <v>0</v>
      </c>
      <c r="R27" s="47">
        <f t="shared" si="17"/>
        <v>0</v>
      </c>
    </row>
    <row r="28" spans="2:21" x14ac:dyDescent="0.25">
      <c r="E28" s="18"/>
      <c r="F28" s="18"/>
      <c r="G28" s="18"/>
      <c r="H28" s="30"/>
      <c r="N28" s="12"/>
      <c r="R28" s="30"/>
    </row>
    <row r="29" spans="2:21" ht="13.5" thickBot="1" x14ac:dyDescent="0.35">
      <c r="B29" s="19" t="s">
        <v>25</v>
      </c>
      <c r="D29" s="55">
        <f t="shared" ref="D29:H29" si="18">0.4*D10+0.6*D12</f>
        <v>5.8016097808543096E-2</v>
      </c>
      <c r="E29" s="55">
        <f t="shared" si="18"/>
        <v>5.8076684716082017E-2</v>
      </c>
      <c r="F29" s="55">
        <f t="shared" si="18"/>
        <v>5.797020285585841E-2</v>
      </c>
      <c r="G29" s="55">
        <f t="shared" si="18"/>
        <v>5.7102056558162001E-2</v>
      </c>
      <c r="H29" s="60">
        <f t="shared" si="18"/>
        <v>5.5792120032501016E-2</v>
      </c>
      <c r="I29" s="55">
        <f t="shared" ref="I29:R29" si="19">0.4*I10+0.6*I12</f>
        <v>4.7209047672415655E-2</v>
      </c>
      <c r="J29" s="52">
        <f t="shared" si="19"/>
        <v>4.671569437856081E-2</v>
      </c>
      <c r="K29" s="52">
        <f t="shared" si="19"/>
        <v>4.762655819471924E-2</v>
      </c>
      <c r="L29" s="52">
        <f t="shared" si="19"/>
        <v>4.815268895550244E-2</v>
      </c>
      <c r="M29" s="52">
        <f t="shared" si="19"/>
        <v>4.8610155441015129E-2</v>
      </c>
      <c r="N29" s="53">
        <f t="shared" si="19"/>
        <v>6.1892018911748406E-2</v>
      </c>
      <c r="O29" s="52">
        <f t="shared" si="19"/>
        <v>6.2663220447775642E-2</v>
      </c>
      <c r="P29" s="52">
        <f t="shared" si="19"/>
        <v>6.3601490751565418E-2</v>
      </c>
      <c r="Q29" s="52">
        <f t="shared" si="19"/>
        <v>6.5301425492827997E-2</v>
      </c>
      <c r="R29" s="54">
        <f t="shared" si="19"/>
        <v>6.7443150462055124E-2</v>
      </c>
    </row>
    <row r="30" spans="2:21" x14ac:dyDescent="0.25">
      <c r="D30" s="6">
        <f>[1]WACC!G$18</f>
        <v>5.8016097808543096E-2</v>
      </c>
      <c r="E30" s="6">
        <f>[1]WACC!H$18</f>
        <v>5.8076684716082017E-2</v>
      </c>
      <c r="F30" s="6">
        <f>[1]WACC!I$18</f>
        <v>5.797020285585841E-2</v>
      </c>
      <c r="G30" s="6">
        <f>[1]WACC!J$18</f>
        <v>5.7102056558162001E-2</v>
      </c>
      <c r="H30" s="6">
        <f>[1]WACC!K$18</f>
        <v>5.5792120032501016E-2</v>
      </c>
      <c r="I30" s="49">
        <f>[2]WACC!G$18</f>
        <v>4.7209047672415655E-2</v>
      </c>
      <c r="J30" s="49">
        <f>[2]WACC!H$18</f>
        <v>4.671569437856081E-2</v>
      </c>
      <c r="K30" s="49">
        <f>[2]WACC!I$18</f>
        <v>4.762655819471924E-2</v>
      </c>
      <c r="L30" s="49">
        <f>[2]WACC!J$18</f>
        <v>4.8152688955502433E-2</v>
      </c>
      <c r="M30" s="49">
        <f>[2]WACC!K$18</f>
        <v>4.8610155441015122E-2</v>
      </c>
    </row>
    <row r="31" spans="2:21" x14ac:dyDescent="0.25">
      <c r="D31" s="21" t="b">
        <f t="shared" ref="D31:H31" si="20">D29=D30</f>
        <v>1</v>
      </c>
      <c r="E31" s="21" t="b">
        <f t="shared" si="20"/>
        <v>1</v>
      </c>
      <c r="F31" s="21" t="b">
        <f t="shared" si="20"/>
        <v>1</v>
      </c>
      <c r="G31" s="21" t="b">
        <f t="shared" si="20"/>
        <v>1</v>
      </c>
      <c r="H31" s="21" t="b">
        <f t="shared" si="20"/>
        <v>1</v>
      </c>
      <c r="I31" s="21" t="b">
        <f>I29=I30</f>
        <v>1</v>
      </c>
      <c r="J31" s="21" t="b">
        <f>J29=J30</f>
        <v>1</v>
      </c>
      <c r="K31" s="21" t="b">
        <f>K29=K30</f>
        <v>1</v>
      </c>
      <c r="L31" s="21" t="b">
        <f>L29=L30</f>
        <v>1</v>
      </c>
      <c r="M31" s="21" t="b">
        <f>M29=M30</f>
        <v>1</v>
      </c>
    </row>
    <row r="32" spans="2:21" x14ac:dyDescent="0.25">
      <c r="D32" s="18"/>
      <c r="E32" s="34">
        <f>ROUND(E29-E30,5)</f>
        <v>0</v>
      </c>
      <c r="F32" s="34">
        <f t="shared" ref="F32:M32" si="21">ROUND(F29-F30,5)</f>
        <v>0</v>
      </c>
      <c r="G32" s="34">
        <f t="shared" si="21"/>
        <v>0</v>
      </c>
      <c r="H32" s="34">
        <f t="shared" si="21"/>
        <v>0</v>
      </c>
      <c r="I32" s="34">
        <f t="shared" si="21"/>
        <v>0</v>
      </c>
      <c r="J32" s="34">
        <f t="shared" si="21"/>
        <v>0</v>
      </c>
      <c r="K32" s="34">
        <f t="shared" si="21"/>
        <v>0</v>
      </c>
      <c r="L32" s="34">
        <f t="shared" si="21"/>
        <v>0</v>
      </c>
      <c r="M32" s="34">
        <f t="shared" si="21"/>
        <v>0</v>
      </c>
    </row>
    <row r="33" spans="2:23" x14ac:dyDescent="0.25">
      <c r="I33" s="69"/>
    </row>
    <row r="34" spans="2:23" hidden="1" outlineLevel="1" x14ac:dyDescent="0.25">
      <c r="B34" s="1" t="s">
        <v>26</v>
      </c>
      <c r="D34" s="36">
        <f t="shared" ref="D34:R34" si="22">SUM(D36:D50)</f>
        <v>1</v>
      </c>
      <c r="E34" s="36">
        <f t="shared" si="22"/>
        <v>1</v>
      </c>
      <c r="F34" s="36">
        <f t="shared" si="22"/>
        <v>1</v>
      </c>
      <c r="G34" s="36">
        <f t="shared" si="22"/>
        <v>0.99999999999999989</v>
      </c>
      <c r="H34" s="36">
        <f t="shared" si="22"/>
        <v>0.99999999999999989</v>
      </c>
      <c r="I34" s="36">
        <f>SUM(I36:I50)</f>
        <v>0.99999999999999989</v>
      </c>
      <c r="J34" s="36">
        <f t="shared" si="22"/>
        <v>0.99999999999999989</v>
      </c>
      <c r="K34" s="36">
        <f t="shared" si="22"/>
        <v>0.99999999999999978</v>
      </c>
      <c r="L34" s="36">
        <f t="shared" si="22"/>
        <v>0.99999999999999978</v>
      </c>
      <c r="M34" s="36">
        <f t="shared" si="22"/>
        <v>0.99999999999999978</v>
      </c>
      <c r="N34" s="36">
        <f t="shared" si="22"/>
        <v>0.99999999999999978</v>
      </c>
      <c r="O34" s="36">
        <f t="shared" si="22"/>
        <v>0.99999999999999978</v>
      </c>
      <c r="P34" s="36">
        <f t="shared" si="22"/>
        <v>0.99999999999999978</v>
      </c>
      <c r="Q34" s="36">
        <f t="shared" si="22"/>
        <v>0.99999999999999978</v>
      </c>
      <c r="R34" s="36">
        <f t="shared" si="22"/>
        <v>0.99999999999999978</v>
      </c>
    </row>
    <row r="35" spans="2:23" hidden="1" outlineLevel="1" x14ac:dyDescent="0.25"/>
    <row r="36" spans="2:23" hidden="1" outlineLevel="1" x14ac:dyDescent="0.25">
      <c r="B36" s="1" t="s">
        <v>45</v>
      </c>
      <c r="D36" s="35">
        <v>1</v>
      </c>
      <c r="E36" s="35">
        <v>0.9</v>
      </c>
      <c r="F36" s="35">
        <v>0.8</v>
      </c>
      <c r="G36" s="35">
        <v>0.7</v>
      </c>
      <c r="H36" s="35">
        <v>0.6</v>
      </c>
      <c r="I36" s="35">
        <v>0.5</v>
      </c>
      <c r="J36" s="35">
        <v>0.4</v>
      </c>
      <c r="K36" s="35">
        <v>0.3</v>
      </c>
      <c r="L36" s="35">
        <v>0.2</v>
      </c>
      <c r="M36" s="35">
        <v>0.1</v>
      </c>
      <c r="N36" s="64"/>
      <c r="O36" s="64"/>
      <c r="P36" s="64"/>
      <c r="Q36" s="64"/>
      <c r="R36" s="64"/>
    </row>
    <row r="37" spans="2:23" hidden="1" outlineLevel="1" x14ac:dyDescent="0.25">
      <c r="B37" s="1" t="s">
        <v>46</v>
      </c>
      <c r="E37" s="35">
        <v>9.9999999999999978E-2</v>
      </c>
      <c r="F37" s="35">
        <v>9.9999999999999978E-2</v>
      </c>
      <c r="G37" s="35">
        <v>9.9999999999999978E-2</v>
      </c>
      <c r="H37" s="35">
        <v>9.9999999999999978E-2</v>
      </c>
      <c r="I37" s="35">
        <v>9.9999999999999978E-2</v>
      </c>
      <c r="J37" s="35">
        <v>9.9999999999999978E-2</v>
      </c>
      <c r="K37" s="35">
        <v>9.9999999999999978E-2</v>
      </c>
      <c r="L37" s="35">
        <v>9.9999999999999978E-2</v>
      </c>
      <c r="M37" s="35">
        <v>9.9999999999999978E-2</v>
      </c>
      <c r="N37" s="35">
        <v>9.9999999999999978E-2</v>
      </c>
      <c r="O37" s="64"/>
      <c r="P37" s="65"/>
      <c r="Q37" s="65"/>
      <c r="R37" s="65"/>
    </row>
    <row r="38" spans="2:23" hidden="1" outlineLevel="1" x14ac:dyDescent="0.25">
      <c r="B38" s="1" t="s">
        <v>47</v>
      </c>
      <c r="F38" s="35">
        <v>9.9999999999999978E-2</v>
      </c>
      <c r="G38" s="35">
        <v>9.9999999999999978E-2</v>
      </c>
      <c r="H38" s="35">
        <v>9.9999999999999978E-2</v>
      </c>
      <c r="I38" s="35">
        <v>9.9999999999999978E-2</v>
      </c>
      <c r="J38" s="35">
        <v>9.9999999999999978E-2</v>
      </c>
      <c r="K38" s="35">
        <v>9.9999999999999978E-2</v>
      </c>
      <c r="L38" s="35">
        <v>9.9999999999999978E-2</v>
      </c>
      <c r="M38" s="35">
        <v>9.9999999999999978E-2</v>
      </c>
      <c r="N38" s="35">
        <v>9.9999999999999978E-2</v>
      </c>
      <c r="O38" s="35">
        <v>9.9999999999999978E-2</v>
      </c>
      <c r="P38" s="65"/>
      <c r="Q38" s="65"/>
      <c r="R38" s="65"/>
    </row>
    <row r="39" spans="2:23" hidden="1" outlineLevel="1" x14ac:dyDescent="0.25">
      <c r="B39" s="1" t="s">
        <v>48</v>
      </c>
      <c r="G39" s="35">
        <v>9.9999999999999978E-2</v>
      </c>
      <c r="H39" s="35">
        <v>9.9999999999999978E-2</v>
      </c>
      <c r="I39" s="35">
        <v>9.9999999999999978E-2</v>
      </c>
      <c r="J39" s="35">
        <v>9.9999999999999978E-2</v>
      </c>
      <c r="K39" s="35">
        <v>9.9999999999999978E-2</v>
      </c>
      <c r="L39" s="35">
        <v>9.9999999999999978E-2</v>
      </c>
      <c r="M39" s="35">
        <v>9.9999999999999978E-2</v>
      </c>
      <c r="N39" s="35">
        <v>9.9999999999999978E-2</v>
      </c>
      <c r="O39" s="35">
        <v>9.9999999999999978E-2</v>
      </c>
      <c r="P39" s="35">
        <v>9.9999999999999978E-2</v>
      </c>
      <c r="Q39" s="65"/>
      <c r="R39" s="65"/>
    </row>
    <row r="40" spans="2:23" hidden="1" outlineLevel="1" x14ac:dyDescent="0.25">
      <c r="B40" s="1" t="s">
        <v>1</v>
      </c>
      <c r="H40" s="35">
        <v>9.9999999999999978E-2</v>
      </c>
      <c r="I40" s="35">
        <v>0.1</v>
      </c>
      <c r="J40" s="35">
        <v>9.9999999999999978E-2</v>
      </c>
      <c r="K40" s="35">
        <v>9.9999999999999978E-2</v>
      </c>
      <c r="L40" s="35">
        <v>9.9999999999999978E-2</v>
      </c>
      <c r="M40" s="35">
        <v>9.9999999999999978E-2</v>
      </c>
      <c r="N40" s="35">
        <v>9.9999999999999978E-2</v>
      </c>
      <c r="O40" s="35">
        <v>9.9999999999999978E-2</v>
      </c>
      <c r="P40" s="35">
        <v>9.9999999999999978E-2</v>
      </c>
      <c r="Q40" s="35">
        <v>9.9999999999999978E-2</v>
      </c>
      <c r="R40" s="65"/>
    </row>
    <row r="41" spans="2:23" hidden="1" outlineLevel="1" x14ac:dyDescent="0.25">
      <c r="B41" s="1" t="s">
        <v>2</v>
      </c>
      <c r="I41" s="35">
        <v>9.9999999999999978E-2</v>
      </c>
      <c r="J41" s="35">
        <v>9.9999999999999978E-2</v>
      </c>
      <c r="K41" s="35">
        <v>9.9999999999999978E-2</v>
      </c>
      <c r="L41" s="35">
        <v>9.9999999999999978E-2</v>
      </c>
      <c r="M41" s="35">
        <v>9.9999999999999978E-2</v>
      </c>
      <c r="N41" s="35">
        <v>9.9999999999999978E-2</v>
      </c>
      <c r="O41" s="35">
        <v>9.9999999999999978E-2</v>
      </c>
      <c r="P41" s="35">
        <v>9.9999999999999978E-2</v>
      </c>
      <c r="Q41" s="35">
        <v>9.9999999999999978E-2</v>
      </c>
      <c r="R41" s="35">
        <v>9.9999999999999978E-2</v>
      </c>
      <c r="S41" s="35"/>
      <c r="T41" s="35"/>
      <c r="U41" s="35"/>
      <c r="V41" s="35"/>
    </row>
    <row r="42" spans="2:23" hidden="1" outlineLevel="1" x14ac:dyDescent="0.25">
      <c r="B42" s="1" t="s">
        <v>3</v>
      </c>
      <c r="I42" s="35"/>
      <c r="J42" s="35">
        <v>9.9999999999999978E-2</v>
      </c>
      <c r="K42" s="35">
        <v>9.9999999999999978E-2</v>
      </c>
      <c r="L42" s="35">
        <v>9.9999999999999978E-2</v>
      </c>
      <c r="M42" s="35">
        <v>9.9999999999999978E-2</v>
      </c>
      <c r="N42" s="35">
        <v>9.9999999999999978E-2</v>
      </c>
      <c r="O42" s="35">
        <v>9.9999999999999978E-2</v>
      </c>
      <c r="P42" s="35">
        <v>9.9999999999999978E-2</v>
      </c>
      <c r="Q42" s="35">
        <v>9.9999999999999978E-2</v>
      </c>
      <c r="R42" s="35">
        <v>9.9999999999999978E-2</v>
      </c>
      <c r="S42" s="35"/>
    </row>
    <row r="43" spans="2:23" hidden="1" outlineLevel="1" x14ac:dyDescent="0.25">
      <c r="B43" s="1" t="s">
        <v>4</v>
      </c>
      <c r="J43" s="35"/>
      <c r="K43" s="35">
        <v>9.9999999999999978E-2</v>
      </c>
      <c r="L43" s="35">
        <v>9.9999999999999978E-2</v>
      </c>
      <c r="M43" s="35">
        <v>9.9999999999999978E-2</v>
      </c>
      <c r="N43" s="35">
        <v>9.9999999999999978E-2</v>
      </c>
      <c r="O43" s="35">
        <v>9.9999999999999978E-2</v>
      </c>
      <c r="P43" s="35">
        <v>9.9999999999999978E-2</v>
      </c>
      <c r="Q43" s="35">
        <v>9.9999999999999978E-2</v>
      </c>
      <c r="R43" s="35">
        <v>9.9999999999999978E-2</v>
      </c>
      <c r="S43" s="35"/>
      <c r="T43" s="35"/>
    </row>
    <row r="44" spans="2:23" hidden="1" outlineLevel="1" x14ac:dyDescent="0.25">
      <c r="B44" s="1" t="s">
        <v>5</v>
      </c>
      <c r="K44" s="35"/>
      <c r="L44" s="35">
        <v>9.9999999999999978E-2</v>
      </c>
      <c r="M44" s="35">
        <v>9.9999999999999978E-2</v>
      </c>
      <c r="N44" s="35">
        <v>9.9999999999999978E-2</v>
      </c>
      <c r="O44" s="35">
        <v>9.9999999999999978E-2</v>
      </c>
      <c r="P44" s="35">
        <v>9.9999999999999978E-2</v>
      </c>
      <c r="Q44" s="35">
        <v>9.9999999999999978E-2</v>
      </c>
      <c r="R44" s="35">
        <v>9.9999999999999978E-2</v>
      </c>
      <c r="S44" s="35"/>
      <c r="T44" s="35"/>
      <c r="U44" s="35"/>
    </row>
    <row r="45" spans="2:23" hidden="1" outlineLevel="1" x14ac:dyDescent="0.25">
      <c r="B45" s="1" t="s">
        <v>27</v>
      </c>
      <c r="L45" s="35"/>
      <c r="M45" s="35">
        <v>9.9999999999999978E-2</v>
      </c>
      <c r="N45" s="35">
        <v>0.1</v>
      </c>
      <c r="O45" s="35">
        <v>9.9999999999999978E-2</v>
      </c>
      <c r="P45" s="35">
        <v>9.9999999999999978E-2</v>
      </c>
      <c r="Q45" s="35">
        <v>9.9999999999999978E-2</v>
      </c>
      <c r="R45" s="35">
        <v>9.9999999999999978E-2</v>
      </c>
      <c r="S45" s="35"/>
      <c r="T45" s="35"/>
      <c r="U45" s="35"/>
      <c r="V45" s="35"/>
    </row>
    <row r="46" spans="2:23" hidden="1" outlineLevel="1" x14ac:dyDescent="0.25">
      <c r="B46" s="1" t="s">
        <v>28</v>
      </c>
      <c r="N46" s="35">
        <v>9.9999999999999978E-2</v>
      </c>
      <c r="O46" s="35">
        <v>9.9999999999999978E-2</v>
      </c>
      <c r="P46" s="35">
        <v>9.9999999999999978E-2</v>
      </c>
      <c r="Q46" s="35">
        <v>9.9999999999999978E-2</v>
      </c>
      <c r="R46" s="35">
        <v>9.9999999999999978E-2</v>
      </c>
      <c r="S46" s="35"/>
      <c r="T46" s="35"/>
      <c r="U46" s="35"/>
      <c r="V46" s="35"/>
      <c r="W46" s="35"/>
    </row>
    <row r="47" spans="2:23" hidden="1" outlineLevel="1" x14ac:dyDescent="0.25">
      <c r="B47" s="1" t="s">
        <v>29</v>
      </c>
      <c r="N47" s="35"/>
      <c r="O47" s="35">
        <v>9.9999999999999978E-2</v>
      </c>
      <c r="P47" s="35">
        <v>9.9999999999999978E-2</v>
      </c>
      <c r="Q47" s="35">
        <v>9.9999999999999978E-2</v>
      </c>
      <c r="R47" s="35">
        <v>9.9999999999999978E-2</v>
      </c>
      <c r="S47" s="35"/>
      <c r="T47" s="35"/>
      <c r="U47" s="35"/>
      <c r="V47" s="35"/>
      <c r="W47" s="35"/>
    </row>
    <row r="48" spans="2:23" hidden="1" outlineLevel="1" x14ac:dyDescent="0.25">
      <c r="B48" s="1" t="s">
        <v>30</v>
      </c>
      <c r="O48" s="35"/>
      <c r="P48" s="35">
        <v>9.9999999999999978E-2</v>
      </c>
      <c r="Q48" s="35">
        <v>9.9999999999999978E-2</v>
      </c>
      <c r="R48" s="35">
        <v>9.9999999999999978E-2</v>
      </c>
      <c r="S48" s="35"/>
      <c r="T48" s="35"/>
      <c r="U48" s="35"/>
      <c r="V48" s="35"/>
      <c r="W48" s="35"/>
    </row>
    <row r="49" spans="2:23" hidden="1" outlineLevel="1" x14ac:dyDescent="0.25">
      <c r="B49" s="1" t="s">
        <v>31</v>
      </c>
      <c r="P49" s="35"/>
      <c r="Q49" s="35">
        <v>9.9999999999999978E-2</v>
      </c>
      <c r="R49" s="35">
        <v>9.9999999999999978E-2</v>
      </c>
      <c r="S49" s="35"/>
      <c r="T49" s="35"/>
      <c r="U49" s="35"/>
      <c r="V49" s="35"/>
      <c r="W49" s="35"/>
    </row>
    <row r="50" spans="2:23" hidden="1" outlineLevel="1" x14ac:dyDescent="0.25">
      <c r="B50" s="1" t="s">
        <v>33</v>
      </c>
      <c r="Q50" s="35"/>
      <c r="R50" s="35">
        <v>9.9999999999999978E-2</v>
      </c>
    </row>
    <row r="51" spans="2:23" hidden="1" outlineLevel="1" x14ac:dyDescent="0.25">
      <c r="I51" s="37"/>
      <c r="J51" s="37"/>
      <c r="K51" s="37"/>
      <c r="L51" s="37"/>
      <c r="M51" s="37"/>
      <c r="N51" s="37"/>
      <c r="O51" s="37"/>
      <c r="P51" s="37"/>
      <c r="Q51" s="37"/>
      <c r="R51" s="35"/>
    </row>
    <row r="52" spans="2:23" hidden="1" outlineLevel="1" x14ac:dyDescent="0.25"/>
    <row r="53" spans="2:23" hidden="1" outlineLevel="1" x14ac:dyDescent="0.25"/>
    <row r="54" spans="2:23" hidden="1" outlineLevel="1" x14ac:dyDescent="0.25">
      <c r="B54" s="1" t="s">
        <v>45</v>
      </c>
      <c r="D54" s="20">
        <f>D36*D$12</f>
        <v>4.9360163014238498E-2</v>
      </c>
      <c r="E54" s="6">
        <f t="shared" ref="E54:M54" si="23">E36*E$12</f>
        <v>4.4515027074123033E-2</v>
      </c>
      <c r="F54" s="6">
        <f t="shared" si="23"/>
        <v>3.9426937141144557E-2</v>
      </c>
      <c r="G54" s="6">
        <f t="shared" si="23"/>
        <v>3.3485732651188996E-2</v>
      </c>
      <c r="H54" s="6">
        <f t="shared" si="23"/>
        <v>2.7392120032501018E-2</v>
      </c>
      <c r="I54" s="6">
        <f t="shared" si="23"/>
        <v>2.1832602249652312E-2</v>
      </c>
      <c r="J54" s="6">
        <f t="shared" si="23"/>
        <v>1.7137179603818619E-2</v>
      </c>
      <c r="K54" s="6">
        <f t="shared" si="23"/>
        <v>1.330831661094318E-2</v>
      </c>
      <c r="L54" s="6">
        <f t="shared" si="23"/>
        <v>9.047587994223184E-3</v>
      </c>
      <c r="M54" s="6">
        <f t="shared" si="23"/>
        <v>4.6000384113637077E-3</v>
      </c>
      <c r="N54" s="63"/>
      <c r="O54" s="63"/>
      <c r="P54" s="63"/>
      <c r="Q54" s="63"/>
      <c r="R54" s="63"/>
    </row>
    <row r="55" spans="2:23" hidden="1" outlineLevel="1" x14ac:dyDescent="0.25">
      <c r="B55" s="1" t="s">
        <v>46</v>
      </c>
      <c r="E55" s="20">
        <f>E37*E$12</f>
        <v>4.9461141193470025E-3</v>
      </c>
      <c r="F55" s="6">
        <f>F37*F$12</f>
        <v>4.9283671426430678E-3</v>
      </c>
      <c r="G55" s="6">
        <f>F55</f>
        <v>4.9283671426430678E-3</v>
      </c>
      <c r="H55" s="6">
        <f t="shared" ref="H55:Q58" si="24">G55</f>
        <v>4.9283671426430678E-3</v>
      </c>
      <c r="I55" s="6">
        <f t="shared" si="24"/>
        <v>4.9283671426430678E-3</v>
      </c>
      <c r="J55" s="6">
        <f t="shared" si="24"/>
        <v>4.9283671426430678E-3</v>
      </c>
      <c r="K55" s="6">
        <f t="shared" si="24"/>
        <v>4.9283671426430678E-3</v>
      </c>
      <c r="L55" s="6">
        <f t="shared" si="24"/>
        <v>4.9283671426430678E-3</v>
      </c>
      <c r="M55" s="6">
        <f t="shared" si="24"/>
        <v>4.9283671426430678E-3</v>
      </c>
      <c r="N55" s="6">
        <f t="shared" si="24"/>
        <v>4.9283671426430678E-3</v>
      </c>
      <c r="O55" s="63"/>
      <c r="P55" s="64"/>
      <c r="Q55" s="64"/>
      <c r="R55" s="64"/>
    </row>
    <row r="56" spans="2:23" hidden="1" outlineLevel="1" x14ac:dyDescent="0.25">
      <c r="B56" s="1" t="s">
        <v>47</v>
      </c>
      <c r="F56" s="20">
        <f>F38*F$12</f>
        <v>4.9283671426430678E-3</v>
      </c>
      <c r="G56" s="6">
        <f>G38*G$12</f>
        <v>4.783676093026999E-3</v>
      </c>
      <c r="H56" s="6">
        <f t="shared" si="24"/>
        <v>4.783676093026999E-3</v>
      </c>
      <c r="I56" s="6">
        <f t="shared" si="24"/>
        <v>4.783676093026999E-3</v>
      </c>
      <c r="J56" s="6">
        <f t="shared" si="24"/>
        <v>4.783676093026999E-3</v>
      </c>
      <c r="K56" s="6">
        <f t="shared" si="24"/>
        <v>4.783676093026999E-3</v>
      </c>
      <c r="L56" s="6">
        <f t="shared" si="24"/>
        <v>4.783676093026999E-3</v>
      </c>
      <c r="M56" s="6">
        <f t="shared" si="24"/>
        <v>4.783676093026999E-3</v>
      </c>
      <c r="N56" s="6">
        <f t="shared" si="24"/>
        <v>4.783676093026999E-3</v>
      </c>
      <c r="O56" s="6">
        <f t="shared" si="24"/>
        <v>4.783676093026999E-3</v>
      </c>
      <c r="P56" s="64"/>
      <c r="Q56" s="64"/>
      <c r="R56" s="64"/>
    </row>
    <row r="57" spans="2:23" hidden="1" outlineLevel="1" x14ac:dyDescent="0.25">
      <c r="B57" s="1" t="s">
        <v>48</v>
      </c>
      <c r="G57" s="20">
        <f>G39*G$12</f>
        <v>4.783676093026999E-3</v>
      </c>
      <c r="H57" s="6">
        <f>H39*H$12</f>
        <v>4.5653533387501688E-3</v>
      </c>
      <c r="I57" s="6">
        <f t="shared" si="24"/>
        <v>4.5653533387501688E-3</v>
      </c>
      <c r="J57" s="6">
        <f t="shared" si="24"/>
        <v>4.5653533387501688E-3</v>
      </c>
      <c r="K57" s="6">
        <f t="shared" si="24"/>
        <v>4.5653533387501688E-3</v>
      </c>
      <c r="L57" s="6">
        <f t="shared" si="24"/>
        <v>4.5653533387501688E-3</v>
      </c>
      <c r="M57" s="6">
        <f t="shared" si="24"/>
        <v>4.5653533387501688E-3</v>
      </c>
      <c r="N57" s="6">
        <f t="shared" si="24"/>
        <v>4.5653533387501688E-3</v>
      </c>
      <c r="O57" s="6">
        <f t="shared" si="24"/>
        <v>4.5653533387501688E-3</v>
      </c>
      <c r="P57" s="6">
        <f t="shared" si="24"/>
        <v>4.5653533387501688E-3</v>
      </c>
      <c r="Q57" s="64"/>
      <c r="R57" s="64"/>
    </row>
    <row r="58" spans="2:23" hidden="1" outlineLevel="1" x14ac:dyDescent="0.25">
      <c r="B58" s="1" t="s">
        <v>1</v>
      </c>
      <c r="H58" s="20">
        <f>H40*H$12</f>
        <v>4.5653533387501688E-3</v>
      </c>
      <c r="I58" s="6">
        <f>I40*I$12</f>
        <v>4.3665204499304623E-3</v>
      </c>
      <c r="J58" s="6">
        <f t="shared" si="24"/>
        <v>4.3665204499304623E-3</v>
      </c>
      <c r="K58" s="6">
        <f t="shared" si="24"/>
        <v>4.3665204499304623E-3</v>
      </c>
      <c r="L58" s="6">
        <f t="shared" si="24"/>
        <v>4.3665204499304623E-3</v>
      </c>
      <c r="M58" s="6">
        <f t="shared" si="24"/>
        <v>4.3665204499304623E-3</v>
      </c>
      <c r="N58" s="6">
        <f t="shared" si="24"/>
        <v>4.3665204499304623E-3</v>
      </c>
      <c r="O58" s="6">
        <f t="shared" si="24"/>
        <v>4.3665204499304623E-3</v>
      </c>
      <c r="P58" s="6">
        <f t="shared" si="24"/>
        <v>4.3665204499304623E-3</v>
      </c>
      <c r="Q58" s="6">
        <f t="shared" si="24"/>
        <v>4.3665204499304623E-3</v>
      </c>
      <c r="R58" s="64"/>
    </row>
    <row r="59" spans="2:23" hidden="1" outlineLevel="1" x14ac:dyDescent="0.25">
      <c r="B59" s="1" t="s">
        <v>2</v>
      </c>
      <c r="I59" s="20">
        <f>I41*I$12</f>
        <v>4.3665204499304614E-3</v>
      </c>
      <c r="J59" s="6">
        <f>J41*J$12</f>
        <v>4.284294900954653E-3</v>
      </c>
      <c r="K59" s="6">
        <f t="shared" ref="K59:R59" si="25">K41*K12</f>
        <v>4.4361055369810595E-3</v>
      </c>
      <c r="L59" s="6">
        <f t="shared" si="25"/>
        <v>4.5237939971115911E-3</v>
      </c>
      <c r="M59" s="6">
        <f t="shared" si="25"/>
        <v>4.6000384113637069E-3</v>
      </c>
      <c r="N59" s="6">
        <f t="shared" si="25"/>
        <v>4.7386698186247331E-3</v>
      </c>
      <c r="O59" s="6">
        <f t="shared" si="25"/>
        <v>4.867203407962606E-3</v>
      </c>
      <c r="P59" s="6">
        <f t="shared" si="25"/>
        <v>5.0235817919275678E-3</v>
      </c>
      <c r="Q59" s="6">
        <f t="shared" si="25"/>
        <v>5.3069042488046629E-3</v>
      </c>
      <c r="R59" s="6">
        <f t="shared" si="25"/>
        <v>5.6638584103425194E-3</v>
      </c>
    </row>
    <row r="60" spans="2:23" hidden="1" outlineLevel="1" x14ac:dyDescent="0.25">
      <c r="B60" s="1" t="s">
        <v>3</v>
      </c>
      <c r="J60" s="20">
        <f>J42*J$12</f>
        <v>4.284294900954653E-3</v>
      </c>
      <c r="K60" s="6">
        <f>K42*K$12</f>
        <v>4.4361055369810595E-3</v>
      </c>
      <c r="L60" s="6">
        <f t="shared" ref="L60:R60" si="26">$J$60</f>
        <v>4.284294900954653E-3</v>
      </c>
      <c r="M60" s="6">
        <f t="shared" si="26"/>
        <v>4.284294900954653E-3</v>
      </c>
      <c r="N60" s="6">
        <f t="shared" si="26"/>
        <v>4.284294900954653E-3</v>
      </c>
      <c r="O60" s="6">
        <f t="shared" si="26"/>
        <v>4.284294900954653E-3</v>
      </c>
      <c r="P60" s="6">
        <f t="shared" si="26"/>
        <v>4.284294900954653E-3</v>
      </c>
      <c r="Q60" s="6">
        <f t="shared" si="26"/>
        <v>4.284294900954653E-3</v>
      </c>
      <c r="R60" s="6">
        <f t="shared" si="26"/>
        <v>4.284294900954653E-3</v>
      </c>
    </row>
    <row r="61" spans="2:23" hidden="1" outlineLevel="1" x14ac:dyDescent="0.25">
      <c r="B61" s="1" t="s">
        <v>4</v>
      </c>
      <c r="K61" s="20">
        <f>K43*K$12</f>
        <v>4.4361055369810595E-3</v>
      </c>
      <c r="L61" s="6">
        <f>L43*L$12</f>
        <v>4.5237939971115911E-3</v>
      </c>
      <c r="M61" s="6">
        <f t="shared" ref="M61:R61" si="27">$K$61</f>
        <v>4.4361055369810595E-3</v>
      </c>
      <c r="N61" s="6">
        <f t="shared" si="27"/>
        <v>4.4361055369810595E-3</v>
      </c>
      <c r="O61" s="6">
        <f t="shared" si="27"/>
        <v>4.4361055369810595E-3</v>
      </c>
      <c r="P61" s="6">
        <f t="shared" si="27"/>
        <v>4.4361055369810595E-3</v>
      </c>
      <c r="Q61" s="6">
        <f t="shared" si="27"/>
        <v>4.4361055369810595E-3</v>
      </c>
      <c r="R61" s="6">
        <f t="shared" si="27"/>
        <v>4.4361055369810595E-3</v>
      </c>
    </row>
    <row r="62" spans="2:23" hidden="1" outlineLevel="1" x14ac:dyDescent="0.25">
      <c r="B62" s="1" t="s">
        <v>5</v>
      </c>
      <c r="L62" s="20">
        <f>L44*L$12</f>
        <v>4.5237939971115911E-3</v>
      </c>
      <c r="M62" s="6">
        <f>M44*M$12</f>
        <v>4.6000384113637069E-3</v>
      </c>
      <c r="N62" s="6">
        <f t="shared" ref="N62:R62" si="28">$L$62</f>
        <v>4.5237939971115911E-3</v>
      </c>
      <c r="O62" s="6">
        <f t="shared" si="28"/>
        <v>4.5237939971115911E-3</v>
      </c>
      <c r="P62" s="6">
        <f t="shared" si="28"/>
        <v>4.5237939971115911E-3</v>
      </c>
      <c r="Q62" s="6">
        <f t="shared" si="28"/>
        <v>4.5237939971115911E-3</v>
      </c>
      <c r="R62" s="6">
        <f t="shared" si="28"/>
        <v>4.5237939971115911E-3</v>
      </c>
    </row>
    <row r="63" spans="2:23" hidden="1" outlineLevel="1" x14ac:dyDescent="0.25">
      <c r="B63" s="1" t="s">
        <v>27</v>
      </c>
      <c r="M63" s="20">
        <f>M45*M$12</f>
        <v>4.6000384113637069E-3</v>
      </c>
      <c r="N63" s="6">
        <f>N45*N$12</f>
        <v>4.7386698186247349E-3</v>
      </c>
      <c r="O63" s="6">
        <f t="shared" ref="O63:R63" si="29">$M$63</f>
        <v>4.6000384113637069E-3</v>
      </c>
      <c r="P63" s="6">
        <f t="shared" si="29"/>
        <v>4.6000384113637069E-3</v>
      </c>
      <c r="Q63" s="6">
        <f t="shared" si="29"/>
        <v>4.6000384113637069E-3</v>
      </c>
      <c r="R63" s="6">
        <f t="shared" si="29"/>
        <v>4.6000384113637069E-3</v>
      </c>
    </row>
    <row r="64" spans="2:23" hidden="1" outlineLevel="1" x14ac:dyDescent="0.25">
      <c r="B64" s="1" t="s">
        <v>28</v>
      </c>
      <c r="N64" s="20">
        <f>N46*N$12</f>
        <v>4.7386698186247331E-3</v>
      </c>
      <c r="O64" s="6">
        <f>O46*O$12</f>
        <v>4.867203407962606E-3</v>
      </c>
      <c r="P64" s="6">
        <f t="shared" ref="P64:R64" si="30">$N$64</f>
        <v>4.7386698186247331E-3</v>
      </c>
      <c r="Q64" s="6">
        <f t="shared" si="30"/>
        <v>4.7386698186247331E-3</v>
      </c>
      <c r="R64" s="6">
        <f t="shared" si="30"/>
        <v>4.7386698186247331E-3</v>
      </c>
    </row>
    <row r="65" spans="2:18" hidden="1" outlineLevel="1" x14ac:dyDescent="0.25">
      <c r="B65" s="1" t="s">
        <v>29</v>
      </c>
      <c r="O65" s="20">
        <f>O47*O$12</f>
        <v>4.867203407962606E-3</v>
      </c>
      <c r="P65" s="6">
        <f>P47*P$12</f>
        <v>5.0235817919275678E-3</v>
      </c>
      <c r="Q65" s="6">
        <f t="shared" ref="Q65:R65" si="31">$O$65</f>
        <v>4.867203407962606E-3</v>
      </c>
      <c r="R65" s="6">
        <f t="shared" si="31"/>
        <v>4.867203407962606E-3</v>
      </c>
    </row>
    <row r="66" spans="2:18" hidden="1" outlineLevel="1" x14ac:dyDescent="0.25">
      <c r="B66" s="1" t="s">
        <v>30</v>
      </c>
      <c r="P66" s="20">
        <f>P48*P$12</f>
        <v>5.0235817919275678E-3</v>
      </c>
      <c r="Q66" s="6">
        <f>Q48*Q$12</f>
        <v>5.3069042488046629E-3</v>
      </c>
      <c r="R66" s="6">
        <f>$P$66</f>
        <v>5.0235817919275678E-3</v>
      </c>
    </row>
    <row r="67" spans="2:18" hidden="1" outlineLevel="1" x14ac:dyDescent="0.25">
      <c r="B67" s="1" t="s">
        <v>31</v>
      </c>
      <c r="Q67" s="20">
        <f>Q49*Q$12</f>
        <v>5.3069042488046629E-3</v>
      </c>
      <c r="R67" s="6">
        <f>R49*R$12</f>
        <v>5.6638584103425194E-3</v>
      </c>
    </row>
    <row r="68" spans="2:18" hidden="1" outlineLevel="1" x14ac:dyDescent="0.25">
      <c r="B68" s="1" t="s">
        <v>33</v>
      </c>
      <c r="R68" s="20">
        <f>R50*R$12</f>
        <v>5.6638584103425194E-3</v>
      </c>
    </row>
    <row r="69" spans="2:18" hidden="1" outlineLevel="1" x14ac:dyDescent="0.25"/>
    <row r="70" spans="2:18" collapsed="1" x14ac:dyDescent="0.25"/>
    <row r="74" spans="2:18" x14ac:dyDescent="0.25">
      <c r="N74" s="20"/>
      <c r="O74" s="20"/>
      <c r="P74" s="20"/>
      <c r="Q74" s="20"/>
      <c r="R74" s="20"/>
    </row>
    <row r="75" spans="2:18" x14ac:dyDescent="0.25">
      <c r="N75" s="20"/>
      <c r="O75" s="20"/>
      <c r="P75" s="20"/>
      <c r="Q75" s="20"/>
      <c r="R75" s="20"/>
    </row>
  </sheetData>
  <mergeCells count="3">
    <mergeCell ref="N2:R2"/>
    <mergeCell ref="I2:M2"/>
    <mergeCell ref="D2:H2"/>
  </mergeCells>
  <phoneticPr fontId="9" type="noConversion"/>
  <pageMargins left="0.7" right="0.7" top="0.75" bottom="0.75" header="0.3" footer="0.3"/>
  <pageSetup paperSize="9" orientation="portrait" verticalDpi="0" r:id="rId1"/>
  <headerFooter>
    <oddFooter>&amp;C_x000D_&amp;1#&amp;"Century Gothic"&amp;7&amp;K7F7F7F BUSINESS USE ONLY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EF1EC-A091-4161-A5B4-95F4CC1AA83B}">
  <dimension ref="A2:R42"/>
  <sheetViews>
    <sheetView zoomScale="85" zoomScaleNormal="85" workbookViewId="0">
      <pane ySplit="6" topLeftCell="A7" activePane="bottomLeft" state="frozen"/>
      <selection pane="bottomLeft"/>
    </sheetView>
  </sheetViews>
  <sheetFormatPr defaultRowHeight="14.5" outlineLevelRow="1" x14ac:dyDescent="0.35"/>
  <cols>
    <col min="1" max="1" width="5.08984375" customWidth="1"/>
    <col min="2" max="2" width="22.453125" customWidth="1"/>
  </cols>
  <sheetData>
    <row r="2" spans="1:18" x14ac:dyDescent="0.35">
      <c r="B2" s="1" t="s">
        <v>56</v>
      </c>
      <c r="C2" s="1"/>
      <c r="D2" s="1"/>
      <c r="E2" s="1"/>
      <c r="F2" s="1"/>
      <c r="G2" s="1"/>
      <c r="H2" s="1"/>
      <c r="I2" s="1"/>
      <c r="J2" s="1"/>
      <c r="K2" s="75"/>
      <c r="L2" s="76"/>
      <c r="M2" s="77"/>
    </row>
    <row r="3" spans="1:18" x14ac:dyDescent="0.35">
      <c r="B3" s="1"/>
      <c r="C3" s="34"/>
      <c r="D3" s="34"/>
      <c r="E3" s="34"/>
      <c r="F3" s="34"/>
      <c r="G3" s="34"/>
      <c r="H3" s="1"/>
      <c r="I3" s="1"/>
      <c r="J3" s="1"/>
      <c r="K3" s="1"/>
      <c r="L3" s="1"/>
    </row>
    <row r="4" spans="1:18" x14ac:dyDescent="0.35">
      <c r="B4" s="1"/>
      <c r="C4" s="97" t="s">
        <v>57</v>
      </c>
      <c r="D4" s="97"/>
      <c r="E4" s="97"/>
      <c r="F4" s="97"/>
      <c r="G4" s="97"/>
      <c r="H4" s="98" t="s">
        <v>58</v>
      </c>
      <c r="I4" s="98"/>
      <c r="J4" s="98"/>
      <c r="K4" s="98"/>
      <c r="L4" s="98"/>
      <c r="M4" s="99" t="s">
        <v>61</v>
      </c>
      <c r="N4" s="99"/>
      <c r="O4" s="99"/>
      <c r="P4" s="99"/>
      <c r="Q4" s="99"/>
    </row>
    <row r="5" spans="1:18" x14ac:dyDescent="0.35">
      <c r="B5" s="1"/>
      <c r="C5" s="2" t="s">
        <v>50</v>
      </c>
      <c r="D5" s="2" t="s">
        <v>51</v>
      </c>
      <c r="E5" s="2" t="s">
        <v>52</v>
      </c>
      <c r="F5" s="2" t="s">
        <v>53</v>
      </c>
      <c r="G5" s="2" t="s">
        <v>54</v>
      </c>
      <c r="H5" s="2" t="s">
        <v>35</v>
      </c>
      <c r="I5" s="2" t="s">
        <v>36</v>
      </c>
      <c r="J5" s="2" t="s">
        <v>37</v>
      </c>
      <c r="K5" s="2" t="s">
        <v>38</v>
      </c>
      <c r="L5" s="2" t="s">
        <v>39</v>
      </c>
      <c r="M5" s="78" t="s">
        <v>40</v>
      </c>
      <c r="N5" s="78" t="s">
        <v>41</v>
      </c>
      <c r="O5" s="78" t="s">
        <v>42</v>
      </c>
      <c r="P5" s="78" t="s">
        <v>43</v>
      </c>
      <c r="Q5" s="78" t="s">
        <v>44</v>
      </c>
    </row>
    <row r="6" spans="1:18" x14ac:dyDescent="0.35">
      <c r="B6" s="19" t="s">
        <v>59</v>
      </c>
      <c r="C6" s="79">
        <v>4.9360163014238498E-2</v>
      </c>
      <c r="D6" s="79">
        <v>4.9461141193470039E-2</v>
      </c>
      <c r="E6" s="79">
        <v>4.928367142643069E-2</v>
      </c>
      <c r="F6" s="79">
        <v>4.7836760930269999E-2</v>
      </c>
      <c r="G6" s="79">
        <v>4.56535333875017E-2</v>
      </c>
      <c r="H6" s="79">
        <f t="shared" ref="H6:L6" si="0">SUM(H24:H33)</f>
        <v>4.3665204499304625E-2</v>
      </c>
      <c r="I6" s="79">
        <f t="shared" si="0"/>
        <v>4.2842949009546549E-2</v>
      </c>
      <c r="J6" s="79">
        <f t="shared" si="0"/>
        <v>4.4361055369810609E-2</v>
      </c>
      <c r="K6" s="79">
        <f t="shared" si="0"/>
        <v>4.5237939971115929E-2</v>
      </c>
      <c r="L6" s="79">
        <f t="shared" si="0"/>
        <v>4.6000384113637077E-2</v>
      </c>
      <c r="M6" s="88">
        <f>SUM(M24:M38)</f>
        <v>4.7386698186247342E-2</v>
      </c>
      <c r="N6" s="88">
        <f t="shared" ref="N6:Q6" si="1">SUM(N24:N38)</f>
        <v>4.8672034079626073E-2</v>
      </c>
      <c r="O6" s="88">
        <f t="shared" si="1"/>
        <v>5.0235817919275685E-2</v>
      </c>
      <c r="P6" s="88">
        <f t="shared" si="1"/>
        <v>5.3069042488046642E-2</v>
      </c>
      <c r="Q6" s="88">
        <f t="shared" si="1"/>
        <v>5.6638584103425205E-2</v>
      </c>
    </row>
    <row r="7" spans="1:18" x14ac:dyDescent="0.35">
      <c r="B7" s="1"/>
      <c r="C7" s="1" t="b">
        <f>C6='[1]PTRM input'!G$430</f>
        <v>1</v>
      </c>
      <c r="D7" s="1" t="b">
        <f>D6='[1]PTRM input'!H$430</f>
        <v>1</v>
      </c>
      <c r="E7" s="1" t="b">
        <f>E6='[1]PTRM input'!I$430</f>
        <v>1</v>
      </c>
      <c r="F7" s="1" t="b">
        <f>F6='[1]PTRM input'!J$430</f>
        <v>1</v>
      </c>
      <c r="G7" s="1" t="b">
        <f>G6='[1]PTRM input'!K$430</f>
        <v>1</v>
      </c>
      <c r="H7" s="6" t="b">
        <f>ROUND(H6,5)=ROUND('[2]PTRM input'!G$496,5)</f>
        <v>1</v>
      </c>
      <c r="I7" s="6" t="b">
        <f>ROUND(I6,5)=ROUND('[2]PTRM input'!H$496,5)</f>
        <v>1</v>
      </c>
      <c r="J7" s="6" t="b">
        <f>ROUND(J6,5)=ROUND('[2]PTRM input'!I$496,5)</f>
        <v>1</v>
      </c>
      <c r="K7" s="6" t="b">
        <f>ROUND(K6,5)=ROUND('[2]PTRM input'!J$496,5)</f>
        <v>1</v>
      </c>
      <c r="L7" s="6" t="b">
        <f>ROUND(L6,5)=ROUND('[2]PTRM input'!K$496,5)</f>
        <v>1</v>
      </c>
    </row>
    <row r="8" spans="1:18" outlineLevel="1" x14ac:dyDescent="0.35">
      <c r="A8">
        <v>1</v>
      </c>
      <c r="B8" s="1"/>
      <c r="C8" s="35">
        <v>1</v>
      </c>
      <c r="D8" s="35">
        <v>0.9</v>
      </c>
      <c r="E8" s="35">
        <v>0.8</v>
      </c>
      <c r="F8" s="35">
        <v>0.7</v>
      </c>
      <c r="G8" s="35">
        <v>0.6</v>
      </c>
      <c r="H8" s="35">
        <v>0.5</v>
      </c>
      <c r="I8" s="35">
        <v>0.4</v>
      </c>
      <c r="J8" s="35">
        <v>0.3</v>
      </c>
      <c r="K8" s="35">
        <v>0.2</v>
      </c>
      <c r="L8" s="35">
        <v>0.1</v>
      </c>
      <c r="M8" s="35">
        <v>0</v>
      </c>
    </row>
    <row r="9" spans="1:18" outlineLevel="1" x14ac:dyDescent="0.35">
      <c r="A9">
        <v>2</v>
      </c>
      <c r="B9" s="1"/>
      <c r="C9" s="35"/>
      <c r="D9" s="35">
        <v>0.1</v>
      </c>
      <c r="E9" s="35">
        <v>0.1</v>
      </c>
      <c r="F9" s="35">
        <v>0.1</v>
      </c>
      <c r="G9" s="35">
        <v>0.1</v>
      </c>
      <c r="H9" s="35">
        <v>0.1</v>
      </c>
      <c r="I9" s="35">
        <v>9.9999999999999978E-2</v>
      </c>
      <c r="J9" s="35">
        <v>9.9999999999999978E-2</v>
      </c>
      <c r="K9" s="35">
        <v>9.9999999999999978E-2</v>
      </c>
      <c r="L9" s="35">
        <v>9.9999999999999978E-2</v>
      </c>
      <c r="M9" s="35">
        <v>9.9999999999999978E-2</v>
      </c>
      <c r="N9" s="35">
        <v>0</v>
      </c>
      <c r="R9" s="80"/>
    </row>
    <row r="10" spans="1:18" outlineLevel="1" x14ac:dyDescent="0.35">
      <c r="A10">
        <v>3</v>
      </c>
      <c r="B10" s="1"/>
      <c r="C10" s="35"/>
      <c r="D10" s="35"/>
      <c r="E10" s="35">
        <v>0.1</v>
      </c>
      <c r="F10" s="35">
        <v>0.1</v>
      </c>
      <c r="G10" s="35">
        <v>0.1</v>
      </c>
      <c r="H10" s="35">
        <v>0.1</v>
      </c>
      <c r="I10" s="35">
        <v>9.9999999999999978E-2</v>
      </c>
      <c r="J10" s="35">
        <v>9.9999999999999978E-2</v>
      </c>
      <c r="K10" s="35">
        <v>9.9999999999999978E-2</v>
      </c>
      <c r="L10" s="35">
        <v>9.9999999999999978E-2</v>
      </c>
      <c r="M10" s="35">
        <v>9.9999999999999978E-2</v>
      </c>
      <c r="N10" s="35">
        <v>9.9999999999999978E-2</v>
      </c>
      <c r="O10" s="35">
        <v>0</v>
      </c>
      <c r="R10" s="80"/>
    </row>
    <row r="11" spans="1:18" outlineLevel="1" x14ac:dyDescent="0.35">
      <c r="A11">
        <v>4</v>
      </c>
      <c r="B11" s="1"/>
      <c r="C11" s="35"/>
      <c r="D11" s="35"/>
      <c r="E11" s="35"/>
      <c r="F11" s="35">
        <v>0.1</v>
      </c>
      <c r="G11" s="35">
        <v>0.1</v>
      </c>
      <c r="H11" s="35">
        <v>0.1</v>
      </c>
      <c r="I11" s="35">
        <v>9.9999999999999978E-2</v>
      </c>
      <c r="J11" s="35">
        <v>9.9999999999999978E-2</v>
      </c>
      <c r="K11" s="35">
        <v>9.9999999999999978E-2</v>
      </c>
      <c r="L11" s="35">
        <v>9.9999999999999978E-2</v>
      </c>
      <c r="M11" s="35">
        <v>9.9999999999999978E-2</v>
      </c>
      <c r="N11" s="35">
        <v>9.9999999999999978E-2</v>
      </c>
      <c r="O11" s="35">
        <v>9.9999999999999978E-2</v>
      </c>
      <c r="P11" s="35">
        <v>0</v>
      </c>
      <c r="R11" s="80"/>
    </row>
    <row r="12" spans="1:18" outlineLevel="1" x14ac:dyDescent="0.35">
      <c r="A12">
        <v>5</v>
      </c>
      <c r="B12" s="1"/>
      <c r="C12" s="35"/>
      <c r="D12" s="35"/>
      <c r="E12" s="35"/>
      <c r="F12" s="35"/>
      <c r="G12" s="35">
        <v>9.9999999999999978E-2</v>
      </c>
      <c r="H12" s="35">
        <v>9.9999999999999978E-2</v>
      </c>
      <c r="I12" s="35">
        <v>0.1</v>
      </c>
      <c r="J12" s="35">
        <v>9.9999999999999978E-2</v>
      </c>
      <c r="K12" s="35">
        <v>9.9999999999999978E-2</v>
      </c>
      <c r="L12" s="35">
        <v>9.9999999999999978E-2</v>
      </c>
      <c r="M12" s="35">
        <v>9.9999999999999978E-2</v>
      </c>
      <c r="N12" s="35">
        <v>9.9999999999999978E-2</v>
      </c>
      <c r="O12" s="35">
        <v>9.9999999999999978E-2</v>
      </c>
      <c r="P12" s="35">
        <v>9.9999999999999978E-2</v>
      </c>
      <c r="Q12" s="35">
        <v>0</v>
      </c>
      <c r="R12" s="80"/>
    </row>
    <row r="13" spans="1:18" outlineLevel="1" x14ac:dyDescent="0.35">
      <c r="A13">
        <v>6</v>
      </c>
      <c r="B13" s="1"/>
      <c r="C13" s="35"/>
      <c r="D13" s="35"/>
      <c r="E13" s="35"/>
      <c r="F13" s="35"/>
      <c r="G13" s="35"/>
      <c r="H13" s="35">
        <v>9.9999999999999978E-2</v>
      </c>
      <c r="I13" s="35">
        <v>9.9999999999999978E-2</v>
      </c>
      <c r="J13" s="35">
        <v>9.9999999999999978E-2</v>
      </c>
      <c r="K13" s="35">
        <v>9.9999999999999978E-2</v>
      </c>
      <c r="L13" s="35">
        <v>9.9999999999999978E-2</v>
      </c>
      <c r="M13" s="35">
        <v>9.9999999999999978E-2</v>
      </c>
      <c r="N13" s="35">
        <v>9.9999999999999978E-2</v>
      </c>
      <c r="O13" s="35">
        <v>9.9999999999999978E-2</v>
      </c>
      <c r="P13" s="35">
        <v>9.9999999999999978E-2</v>
      </c>
      <c r="Q13" s="35">
        <v>9.9999999999999978E-2</v>
      </c>
      <c r="R13" s="80"/>
    </row>
    <row r="14" spans="1:18" outlineLevel="1" x14ac:dyDescent="0.35">
      <c r="A14">
        <v>7</v>
      </c>
      <c r="B14" s="1"/>
      <c r="C14" s="35"/>
      <c r="D14" s="35"/>
      <c r="E14" s="35"/>
      <c r="F14" s="35"/>
      <c r="G14" s="35"/>
      <c r="H14" s="75"/>
      <c r="I14" s="35">
        <v>9.9999999999999978E-2</v>
      </c>
      <c r="J14" s="35">
        <v>9.9999999999999978E-2</v>
      </c>
      <c r="K14" s="35">
        <v>9.9999999999999978E-2</v>
      </c>
      <c r="L14" s="35">
        <v>9.9999999999999978E-2</v>
      </c>
      <c r="M14" s="35">
        <v>9.9999999999999978E-2</v>
      </c>
      <c r="N14" s="35">
        <v>9.9999999999999978E-2</v>
      </c>
      <c r="O14" s="35">
        <v>9.9999999999999978E-2</v>
      </c>
      <c r="P14" s="35">
        <v>9.9999999999999978E-2</v>
      </c>
      <c r="Q14" s="35">
        <v>9.9999999999999978E-2</v>
      </c>
      <c r="R14" s="80"/>
    </row>
    <row r="15" spans="1:18" outlineLevel="1" x14ac:dyDescent="0.35">
      <c r="A15">
        <v>8</v>
      </c>
      <c r="B15" s="1"/>
      <c r="C15" s="35"/>
      <c r="D15" s="35"/>
      <c r="E15" s="35"/>
      <c r="F15" s="35"/>
      <c r="G15" s="35"/>
      <c r="H15" s="35"/>
      <c r="I15" s="35"/>
      <c r="J15" s="35">
        <v>9.9999999999999978E-2</v>
      </c>
      <c r="K15" s="35">
        <v>9.9999999999999978E-2</v>
      </c>
      <c r="L15" s="35">
        <v>9.9999999999999978E-2</v>
      </c>
      <c r="M15" s="35">
        <v>9.9999999999999978E-2</v>
      </c>
      <c r="N15" s="35">
        <v>9.9999999999999978E-2</v>
      </c>
      <c r="O15" s="35">
        <v>9.9999999999999978E-2</v>
      </c>
      <c r="P15" s="35">
        <v>9.9999999999999978E-2</v>
      </c>
      <c r="Q15" s="35">
        <v>9.9999999999999978E-2</v>
      </c>
      <c r="R15" s="80"/>
    </row>
    <row r="16" spans="1:18" outlineLevel="1" x14ac:dyDescent="0.35">
      <c r="A16">
        <v>9</v>
      </c>
      <c r="B16" s="1"/>
      <c r="C16" s="35"/>
      <c r="D16" s="35"/>
      <c r="E16" s="35"/>
      <c r="F16" s="35"/>
      <c r="G16" s="35"/>
      <c r="H16" s="35"/>
      <c r="I16" s="35"/>
      <c r="J16" s="35"/>
      <c r="K16" s="35">
        <v>9.9999999999999978E-2</v>
      </c>
      <c r="L16" s="35">
        <v>9.9999999999999978E-2</v>
      </c>
      <c r="M16" s="35">
        <v>9.9999999999999978E-2</v>
      </c>
      <c r="N16" s="35">
        <v>9.9999999999999978E-2</v>
      </c>
      <c r="O16" s="35">
        <v>9.9999999999999978E-2</v>
      </c>
      <c r="P16" s="35">
        <v>9.9999999999999978E-2</v>
      </c>
      <c r="Q16" s="35">
        <v>9.9999999999999978E-2</v>
      </c>
      <c r="R16" s="80"/>
    </row>
    <row r="17" spans="1:18" outlineLevel="1" x14ac:dyDescent="0.35">
      <c r="A17">
        <v>10</v>
      </c>
      <c r="B17" s="1"/>
      <c r="C17" s="35"/>
      <c r="D17" s="35"/>
      <c r="E17" s="35"/>
      <c r="F17" s="35"/>
      <c r="G17" s="35"/>
      <c r="H17" s="35"/>
      <c r="I17" s="35"/>
      <c r="J17" s="35"/>
      <c r="K17" s="35"/>
      <c r="L17" s="35">
        <v>9.9999999999999978E-2</v>
      </c>
      <c r="M17" s="35">
        <v>9.9999999999999978E-2</v>
      </c>
      <c r="N17" s="35">
        <v>9.9999999999999978E-2</v>
      </c>
      <c r="O17" s="35">
        <v>9.9999999999999978E-2</v>
      </c>
      <c r="P17" s="35">
        <v>9.9999999999999978E-2</v>
      </c>
      <c r="Q17" s="35">
        <v>9.9999999999999978E-2</v>
      </c>
      <c r="R17" s="80"/>
    </row>
    <row r="18" spans="1:18" outlineLevel="1" x14ac:dyDescent="0.35">
      <c r="A18">
        <v>11</v>
      </c>
      <c r="B18" s="1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>
        <v>9.9999999999999978E-2</v>
      </c>
      <c r="N18" s="35">
        <v>9.9999999999999978E-2</v>
      </c>
      <c r="O18" s="35">
        <v>9.9999999999999978E-2</v>
      </c>
      <c r="P18" s="35">
        <v>9.9999999999999978E-2</v>
      </c>
      <c r="Q18" s="35">
        <v>9.9999999999999978E-2</v>
      </c>
      <c r="R18" s="80"/>
    </row>
    <row r="19" spans="1:18" outlineLevel="1" x14ac:dyDescent="0.35">
      <c r="A19">
        <v>12</v>
      </c>
      <c r="B19" s="1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>
        <v>9.9999999999999978E-2</v>
      </c>
      <c r="O19" s="35">
        <v>9.9999999999999978E-2</v>
      </c>
      <c r="P19" s="35">
        <v>9.9999999999999978E-2</v>
      </c>
      <c r="Q19" s="35">
        <v>9.9999999999999978E-2</v>
      </c>
      <c r="R19" s="80"/>
    </row>
    <row r="20" spans="1:18" outlineLevel="1" x14ac:dyDescent="0.35">
      <c r="A20">
        <v>13</v>
      </c>
      <c r="B20" s="1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>
        <v>9.9999999999999978E-2</v>
      </c>
      <c r="P20" s="35">
        <v>9.9999999999999978E-2</v>
      </c>
      <c r="Q20" s="35">
        <v>9.9999999999999978E-2</v>
      </c>
      <c r="R20" s="80"/>
    </row>
    <row r="21" spans="1:18" outlineLevel="1" x14ac:dyDescent="0.35">
      <c r="A21">
        <v>14</v>
      </c>
      <c r="B21" s="1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>
        <v>9.9999999999999978E-2</v>
      </c>
      <c r="Q21" s="35">
        <v>9.9999999999999978E-2</v>
      </c>
      <c r="R21" s="80"/>
    </row>
    <row r="22" spans="1:18" outlineLevel="1" x14ac:dyDescent="0.35">
      <c r="A22">
        <v>15</v>
      </c>
      <c r="B22" s="1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>
        <v>9.9999999999999978E-2</v>
      </c>
      <c r="R22" s="80"/>
    </row>
    <row r="23" spans="1:18" outlineLevel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8" outlineLevel="1" x14ac:dyDescent="0.35">
      <c r="A24">
        <v>1</v>
      </c>
      <c r="B24" s="1"/>
      <c r="C24" s="6">
        <f>$C6*C8</f>
        <v>4.9360163014238498E-2</v>
      </c>
      <c r="D24" s="6">
        <f t="shared" ref="D24:Q24" si="2">$C6*D8</f>
        <v>4.4424146712814652E-2</v>
      </c>
      <c r="E24" s="6">
        <f t="shared" si="2"/>
        <v>3.94881304113908E-2</v>
      </c>
      <c r="F24" s="6">
        <f t="shared" si="2"/>
        <v>3.4552114109966947E-2</v>
      </c>
      <c r="G24" s="6">
        <f t="shared" si="2"/>
        <v>2.9616097808543098E-2</v>
      </c>
      <c r="H24" s="6">
        <f t="shared" si="2"/>
        <v>2.4680081507119249E-2</v>
      </c>
      <c r="I24" s="6">
        <f t="shared" si="2"/>
        <v>1.97440652056954E-2</v>
      </c>
      <c r="J24" s="6">
        <f t="shared" si="2"/>
        <v>1.4808048904271549E-2</v>
      </c>
      <c r="K24" s="6">
        <f t="shared" si="2"/>
        <v>9.8720326028476999E-3</v>
      </c>
      <c r="L24" s="6">
        <f t="shared" si="2"/>
        <v>4.93601630142385E-3</v>
      </c>
      <c r="M24" s="6">
        <f t="shared" si="2"/>
        <v>0</v>
      </c>
      <c r="N24" s="6">
        <f t="shared" si="2"/>
        <v>0</v>
      </c>
      <c r="O24" s="6">
        <f t="shared" si="2"/>
        <v>0</v>
      </c>
      <c r="P24" s="6">
        <f t="shared" si="2"/>
        <v>0</v>
      </c>
      <c r="Q24" s="6">
        <f t="shared" si="2"/>
        <v>0</v>
      </c>
    </row>
    <row r="25" spans="1:18" outlineLevel="1" x14ac:dyDescent="0.35">
      <c r="A25">
        <v>2</v>
      </c>
      <c r="B25" s="1"/>
      <c r="C25" s="1"/>
      <c r="D25" s="6">
        <f>D6-D24</f>
        <v>5.0369944806553865E-3</v>
      </c>
      <c r="E25" s="6">
        <f>IF(E9=0,0,$D25)</f>
        <v>5.0369944806553865E-3</v>
      </c>
      <c r="F25" s="6">
        <f t="shared" ref="F25:Q25" si="3">IF(F9=0,0,$D25)</f>
        <v>5.0369944806553865E-3</v>
      </c>
      <c r="G25" s="6">
        <f t="shared" si="3"/>
        <v>5.0369944806553865E-3</v>
      </c>
      <c r="H25" s="6">
        <f t="shared" si="3"/>
        <v>5.0369944806553865E-3</v>
      </c>
      <c r="I25" s="6">
        <f t="shared" si="3"/>
        <v>5.0369944806553865E-3</v>
      </c>
      <c r="J25" s="6">
        <f t="shared" si="3"/>
        <v>5.0369944806553865E-3</v>
      </c>
      <c r="K25" s="6">
        <f t="shared" si="3"/>
        <v>5.0369944806553865E-3</v>
      </c>
      <c r="L25" s="6">
        <f t="shared" si="3"/>
        <v>5.0369944806553865E-3</v>
      </c>
      <c r="M25" s="6">
        <f t="shared" si="3"/>
        <v>5.0369944806553865E-3</v>
      </c>
      <c r="N25" s="6">
        <f t="shared" si="3"/>
        <v>0</v>
      </c>
      <c r="O25" s="6">
        <f t="shared" si="3"/>
        <v>0</v>
      </c>
      <c r="P25" s="6">
        <f t="shared" si="3"/>
        <v>0</v>
      </c>
      <c r="Q25" s="6">
        <f t="shared" si="3"/>
        <v>0</v>
      </c>
    </row>
    <row r="26" spans="1:18" outlineLevel="1" x14ac:dyDescent="0.35">
      <c r="A26">
        <v>3</v>
      </c>
      <c r="B26" s="1"/>
      <c r="C26" s="1"/>
      <c r="D26" s="1"/>
      <c r="E26" s="6">
        <f>E$6-SUM(E$24:E25)</f>
        <v>4.7585465343845043E-3</v>
      </c>
      <c r="F26" s="6">
        <f>IF(F10=0,0,$E26)</f>
        <v>4.7585465343845043E-3</v>
      </c>
      <c r="G26" s="6">
        <f t="shared" ref="G26:Q26" si="4">IF(G10=0,0,$E26)</f>
        <v>4.7585465343845043E-3</v>
      </c>
      <c r="H26" s="6">
        <f t="shared" si="4"/>
        <v>4.7585465343845043E-3</v>
      </c>
      <c r="I26" s="6">
        <f t="shared" si="4"/>
        <v>4.7585465343845043E-3</v>
      </c>
      <c r="J26" s="6">
        <f t="shared" si="4"/>
        <v>4.7585465343845043E-3</v>
      </c>
      <c r="K26" s="6">
        <f t="shared" si="4"/>
        <v>4.7585465343845043E-3</v>
      </c>
      <c r="L26" s="6">
        <f t="shared" si="4"/>
        <v>4.7585465343845043E-3</v>
      </c>
      <c r="M26" s="6">
        <f t="shared" si="4"/>
        <v>4.7585465343845043E-3</v>
      </c>
      <c r="N26" s="6">
        <f t="shared" si="4"/>
        <v>4.7585465343845043E-3</v>
      </c>
      <c r="O26" s="6">
        <f t="shared" si="4"/>
        <v>0</v>
      </c>
      <c r="P26" s="6">
        <f t="shared" si="4"/>
        <v>0</v>
      </c>
      <c r="Q26" s="6">
        <f t="shared" si="4"/>
        <v>0</v>
      </c>
    </row>
    <row r="27" spans="1:18" outlineLevel="1" x14ac:dyDescent="0.35">
      <c r="A27">
        <v>4</v>
      </c>
      <c r="B27" s="1"/>
      <c r="C27" s="1"/>
      <c r="D27" s="1"/>
      <c r="E27" s="1"/>
      <c r="F27" s="6">
        <f>F$6-SUM(F$24:F26)</f>
        <v>3.489105805263161E-3</v>
      </c>
      <c r="G27" s="6">
        <f>IF(G11=0,0,$F27)</f>
        <v>3.489105805263161E-3</v>
      </c>
      <c r="H27" s="6">
        <f t="shared" ref="H27:Q27" si="5">IF(H11=0,0,$F27)</f>
        <v>3.489105805263161E-3</v>
      </c>
      <c r="I27" s="6">
        <f t="shared" si="5"/>
        <v>3.489105805263161E-3</v>
      </c>
      <c r="J27" s="6">
        <f t="shared" si="5"/>
        <v>3.489105805263161E-3</v>
      </c>
      <c r="K27" s="6">
        <f t="shared" si="5"/>
        <v>3.489105805263161E-3</v>
      </c>
      <c r="L27" s="6">
        <f t="shared" si="5"/>
        <v>3.489105805263161E-3</v>
      </c>
      <c r="M27" s="6">
        <f t="shared" si="5"/>
        <v>3.489105805263161E-3</v>
      </c>
      <c r="N27" s="6">
        <f t="shared" si="5"/>
        <v>3.489105805263161E-3</v>
      </c>
      <c r="O27" s="6">
        <f t="shared" si="5"/>
        <v>3.489105805263161E-3</v>
      </c>
      <c r="P27" s="6">
        <f t="shared" si="5"/>
        <v>0</v>
      </c>
      <c r="Q27" s="6">
        <f t="shared" si="5"/>
        <v>0</v>
      </c>
    </row>
    <row r="28" spans="1:18" outlineLevel="1" x14ac:dyDescent="0.35">
      <c r="A28">
        <v>5</v>
      </c>
      <c r="B28" s="1"/>
      <c r="C28" s="1"/>
      <c r="D28" s="1"/>
      <c r="E28" s="1"/>
      <c r="F28" s="1"/>
      <c r="G28" s="6">
        <f>G$6-SUM(G$24:G27)</f>
        <v>2.7527887586555541E-3</v>
      </c>
      <c r="H28" s="6">
        <f>IF(H12=0,0,$G28)</f>
        <v>2.7527887586555541E-3</v>
      </c>
      <c r="I28" s="6">
        <f t="shared" ref="I28:Q28" si="6">IF(I12=0,0,$G28)</f>
        <v>2.7527887586555541E-3</v>
      </c>
      <c r="J28" s="6">
        <f t="shared" si="6"/>
        <v>2.7527887586555541E-3</v>
      </c>
      <c r="K28" s="6">
        <f t="shared" si="6"/>
        <v>2.7527887586555541E-3</v>
      </c>
      <c r="L28" s="6">
        <f t="shared" si="6"/>
        <v>2.7527887586555541E-3</v>
      </c>
      <c r="M28" s="6">
        <f t="shared" si="6"/>
        <v>2.7527887586555541E-3</v>
      </c>
      <c r="N28" s="6">
        <f t="shared" si="6"/>
        <v>2.7527887586555541E-3</v>
      </c>
      <c r="O28" s="6">
        <f t="shared" si="6"/>
        <v>2.7527887586555541E-3</v>
      </c>
      <c r="P28" s="6">
        <f t="shared" si="6"/>
        <v>2.7527887586555541E-3</v>
      </c>
      <c r="Q28" s="6">
        <f t="shared" si="6"/>
        <v>0</v>
      </c>
    </row>
    <row r="29" spans="1:18" outlineLevel="1" x14ac:dyDescent="0.35">
      <c r="A29">
        <v>6</v>
      </c>
      <c r="B29" s="1"/>
      <c r="C29" s="1"/>
      <c r="D29" s="1"/>
      <c r="E29" s="1"/>
      <c r="F29" s="1"/>
      <c r="G29" s="1"/>
      <c r="H29" s="6">
        <f>0.1*$H40</f>
        <v>2.9476874132267701E-3</v>
      </c>
      <c r="I29" s="6">
        <f>IF(I13=0,0,$H29)</f>
        <v>2.9476874132267701E-3</v>
      </c>
      <c r="J29" s="6">
        <f t="shared" ref="J29:Q29" si="7">IF(J13=0,0,$H29)</f>
        <v>2.9476874132267701E-3</v>
      </c>
      <c r="K29" s="6">
        <f t="shared" si="7"/>
        <v>2.9476874132267701E-3</v>
      </c>
      <c r="L29" s="6">
        <f t="shared" si="7"/>
        <v>2.9476874132267701E-3</v>
      </c>
      <c r="M29" s="6">
        <f t="shared" si="7"/>
        <v>2.9476874132267701E-3</v>
      </c>
      <c r="N29" s="6">
        <f t="shared" si="7"/>
        <v>2.9476874132267701E-3</v>
      </c>
      <c r="O29" s="6">
        <f t="shared" si="7"/>
        <v>2.9476874132267701E-3</v>
      </c>
      <c r="P29" s="6">
        <f t="shared" si="7"/>
        <v>2.9476874132267701E-3</v>
      </c>
      <c r="Q29" s="6">
        <f t="shared" si="7"/>
        <v>2.9476874132267701E-3</v>
      </c>
    </row>
    <row r="30" spans="1:18" outlineLevel="1" x14ac:dyDescent="0.35">
      <c r="A30">
        <v>7</v>
      </c>
      <c r="B30" s="1"/>
      <c r="C30" s="1"/>
      <c r="D30" s="1"/>
      <c r="E30" s="1"/>
      <c r="F30" s="1"/>
      <c r="G30" s="1"/>
      <c r="H30" s="1"/>
      <c r="I30" s="6">
        <f>0.1*I40</f>
        <v>4.1137608116657703E-3</v>
      </c>
      <c r="J30" s="6">
        <f>IF(J14=0,0,$I30)</f>
        <v>4.1137608116657703E-3</v>
      </c>
      <c r="K30" s="6">
        <f t="shared" ref="K30:Q30" si="8">IF(K14=0,0,$I30)</f>
        <v>4.1137608116657703E-3</v>
      </c>
      <c r="L30" s="6">
        <f t="shared" si="8"/>
        <v>4.1137608116657703E-3</v>
      </c>
      <c r="M30" s="6">
        <f t="shared" si="8"/>
        <v>4.1137608116657703E-3</v>
      </c>
      <c r="N30" s="6">
        <f t="shared" si="8"/>
        <v>4.1137608116657703E-3</v>
      </c>
      <c r="O30" s="6">
        <f t="shared" si="8"/>
        <v>4.1137608116657703E-3</v>
      </c>
      <c r="P30" s="6">
        <f t="shared" si="8"/>
        <v>4.1137608116657703E-3</v>
      </c>
      <c r="Q30" s="6">
        <f t="shared" si="8"/>
        <v>4.1137608116657703E-3</v>
      </c>
    </row>
    <row r="31" spans="1:18" outlineLevel="1" x14ac:dyDescent="0.35">
      <c r="A31">
        <v>8</v>
      </c>
      <c r="B31" s="1"/>
      <c r="C31" s="1"/>
      <c r="D31" s="1"/>
      <c r="E31" s="1"/>
      <c r="F31" s="1"/>
      <c r="G31" s="1"/>
      <c r="H31" s="1"/>
      <c r="I31" s="1"/>
      <c r="J31" s="6">
        <f>0.1*J40</f>
        <v>6.4541226616879098E-3</v>
      </c>
      <c r="K31" s="6">
        <f>IF(K15=0,0,$J31)</f>
        <v>6.4541226616879098E-3</v>
      </c>
      <c r="L31" s="6">
        <f t="shared" ref="L31:Q31" si="9">IF(L15=0,0,$J31)</f>
        <v>6.4541226616879098E-3</v>
      </c>
      <c r="M31" s="6">
        <f t="shared" si="9"/>
        <v>6.4541226616879098E-3</v>
      </c>
      <c r="N31" s="6">
        <f t="shared" si="9"/>
        <v>6.4541226616879098E-3</v>
      </c>
      <c r="O31" s="6">
        <f t="shared" si="9"/>
        <v>6.4541226616879098E-3</v>
      </c>
      <c r="P31" s="6">
        <f t="shared" si="9"/>
        <v>6.4541226616879098E-3</v>
      </c>
      <c r="Q31" s="6">
        <f t="shared" si="9"/>
        <v>6.4541226616879098E-3</v>
      </c>
    </row>
    <row r="32" spans="1:18" outlineLevel="1" x14ac:dyDescent="0.35">
      <c r="A32">
        <v>9</v>
      </c>
      <c r="B32" s="1"/>
      <c r="C32" s="1"/>
      <c r="D32" s="1"/>
      <c r="E32" s="1"/>
      <c r="F32" s="1"/>
      <c r="G32" s="1"/>
      <c r="H32" s="1"/>
      <c r="I32" s="1"/>
      <c r="J32" s="1"/>
      <c r="K32" s="6">
        <f>0.1*K40</f>
        <v>5.8129009027291702E-3</v>
      </c>
      <c r="L32" s="6">
        <f>IF(L16=0,0,$K32)</f>
        <v>5.8129009027291702E-3</v>
      </c>
      <c r="M32" s="6">
        <f t="shared" ref="M32:Q32" si="10">IF(M16=0,0,$K32)</f>
        <v>5.8129009027291702E-3</v>
      </c>
      <c r="N32" s="6">
        <f t="shared" si="10"/>
        <v>5.8129009027291702E-3</v>
      </c>
      <c r="O32" s="6">
        <f t="shared" si="10"/>
        <v>5.8129009027291702E-3</v>
      </c>
      <c r="P32" s="6">
        <f t="shared" si="10"/>
        <v>5.8129009027291702E-3</v>
      </c>
      <c r="Q32" s="6">
        <f t="shared" si="10"/>
        <v>5.8129009027291702E-3</v>
      </c>
    </row>
    <row r="33" spans="1:17" outlineLevel="1" x14ac:dyDescent="0.35">
      <c r="A33">
        <v>10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6">
        <f>0.1*L40</f>
        <v>5.6984604439450004E-3</v>
      </c>
      <c r="M33" s="6">
        <f>IF(M17=0,0,$L33)</f>
        <v>5.6984604439450004E-3</v>
      </c>
      <c r="N33" s="6">
        <f t="shared" ref="N33:Q33" si="11">IF(N17=0,0,$L33)</f>
        <v>5.6984604439450004E-3</v>
      </c>
      <c r="O33" s="6">
        <f t="shared" si="11"/>
        <v>5.6984604439450004E-3</v>
      </c>
      <c r="P33" s="6">
        <f t="shared" si="11"/>
        <v>5.6984604439450004E-3</v>
      </c>
      <c r="Q33" s="6">
        <f t="shared" si="11"/>
        <v>5.6984604439450004E-3</v>
      </c>
    </row>
    <row r="34" spans="1:17" outlineLevel="1" x14ac:dyDescent="0.35">
      <c r="A34">
        <v>11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6"/>
      <c r="M34" s="6">
        <f>0.1*M$40</f>
        <v>6.3223303740341172E-3</v>
      </c>
      <c r="N34" s="6">
        <f>IF(N18=0,0,$M34)</f>
        <v>6.3223303740341172E-3</v>
      </c>
      <c r="O34" s="6">
        <f t="shared" ref="O34:Q34" si="12">IF(O18=0,0,$M34)</f>
        <v>6.3223303740341172E-3</v>
      </c>
      <c r="P34" s="6">
        <f t="shared" si="12"/>
        <v>6.3223303740341172E-3</v>
      </c>
      <c r="Q34" s="6">
        <f t="shared" si="12"/>
        <v>6.3223303740341172E-3</v>
      </c>
    </row>
    <row r="35" spans="1:17" outlineLevel="1" x14ac:dyDescent="0.35">
      <c r="A35">
        <v>12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6"/>
      <c r="M35" s="6"/>
      <c r="N35" s="6">
        <f t="shared" ref="N35:Q38" si="13">0.1*N$40</f>
        <v>6.3223303740341172E-3</v>
      </c>
      <c r="O35" s="6">
        <f>IF(O19=0,0,$N35)</f>
        <v>6.3223303740341172E-3</v>
      </c>
      <c r="P35" s="6">
        <f t="shared" ref="P35:Q35" si="14">IF(P19=0,0,$N35)</f>
        <v>6.3223303740341172E-3</v>
      </c>
      <c r="Q35" s="6">
        <f t="shared" si="14"/>
        <v>6.3223303740341172E-3</v>
      </c>
    </row>
    <row r="36" spans="1:17" outlineLevel="1" x14ac:dyDescent="0.35">
      <c r="A36">
        <v>13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6"/>
      <c r="M36" s="6"/>
      <c r="N36" s="6"/>
      <c r="O36" s="6">
        <f t="shared" si="13"/>
        <v>6.3223303740341172E-3</v>
      </c>
      <c r="P36" s="6">
        <f>IF(P20=0,0,$O36)</f>
        <v>6.3223303740341172E-3</v>
      </c>
      <c r="Q36" s="6">
        <f>IF(Q20=0,0,$O36)</f>
        <v>6.3223303740341172E-3</v>
      </c>
    </row>
    <row r="37" spans="1:17" outlineLevel="1" x14ac:dyDescent="0.35">
      <c r="A37">
        <v>14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6"/>
      <c r="M37" s="6"/>
      <c r="N37" s="6"/>
      <c r="O37" s="6"/>
      <c r="P37" s="6">
        <f t="shared" si="13"/>
        <v>6.3223303740341172E-3</v>
      </c>
      <c r="Q37" s="6">
        <f>IF(Q21=0,0,$P37)</f>
        <v>6.3223303740341172E-3</v>
      </c>
    </row>
    <row r="38" spans="1:17" outlineLevel="1" x14ac:dyDescent="0.35">
      <c r="A38">
        <v>15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6"/>
      <c r="M38" s="6"/>
      <c r="N38" s="6"/>
      <c r="O38" s="6"/>
      <c r="P38" s="6"/>
      <c r="Q38" s="6">
        <f t="shared" si="13"/>
        <v>6.3223303740341172E-3</v>
      </c>
    </row>
    <row r="39" spans="1:17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7" x14ac:dyDescent="0.35">
      <c r="B40" s="81" t="s">
        <v>60</v>
      </c>
      <c r="C40" s="82"/>
      <c r="D40" s="83">
        <f>D25/D9</f>
        <v>5.0369944806553865E-2</v>
      </c>
      <c r="E40" s="83">
        <f>E26/E10</f>
        <v>4.7585465343845043E-2</v>
      </c>
      <c r="F40" s="83">
        <f>F27/F11</f>
        <v>3.489105805263161E-2</v>
      </c>
      <c r="G40" s="83">
        <f>G28/G12</f>
        <v>2.7527887586555548E-2</v>
      </c>
      <c r="H40" s="84">
        <v>2.94768741322677E-2</v>
      </c>
      <c r="I40" s="84">
        <v>4.1137608116657703E-2</v>
      </c>
      <c r="J40" s="84">
        <v>6.4541226616879097E-2</v>
      </c>
      <c r="K40" s="84">
        <v>5.8129009027291699E-2</v>
      </c>
      <c r="L40" s="84">
        <v>5.6984604439449998E-2</v>
      </c>
      <c r="M40" s="92">
        <v>6.3223303740341172E-2</v>
      </c>
      <c r="N40" s="92">
        <v>6.3223303740341172E-2</v>
      </c>
      <c r="O40" s="92">
        <v>6.3223303740341172E-2</v>
      </c>
      <c r="P40" s="92">
        <v>6.3223303740341172E-2</v>
      </c>
      <c r="Q40" s="92">
        <v>6.3223303740341172E-2</v>
      </c>
    </row>
    <row r="41" spans="1:17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7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</sheetData>
  <mergeCells count="3">
    <mergeCell ref="C4:G4"/>
    <mergeCell ref="H4:L4"/>
    <mergeCell ref="M4:Q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1da4fe-ce16-4509-ba6d-f993200f40ab" xsi:nil="true"/>
    <lcf76f155ced4ddcb4097134ff3c332f xmlns="4d3c6a57-5bda-4aa8-ac8a-498e975ae2a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807872E4E7174B8680AF6F5A2ADC76" ma:contentTypeVersion="15" ma:contentTypeDescription="Create a new document." ma:contentTypeScope="" ma:versionID="39f1ab2e6d6e0243db9393e060a6a3a1">
  <xsd:schema xmlns:xsd="http://www.w3.org/2001/XMLSchema" xmlns:xs="http://www.w3.org/2001/XMLSchema" xmlns:p="http://schemas.microsoft.com/office/2006/metadata/properties" xmlns:ns2="4d3c6a57-5bda-4aa8-ac8a-498e975ae2a0" xmlns:ns3="991da4fe-ce16-4509-ba6d-f993200f40ab" targetNamespace="http://schemas.microsoft.com/office/2006/metadata/properties" ma:root="true" ma:fieldsID="d559c752cff94a381c8e2a9193b69b14" ns2:_="" ns3:_="">
    <xsd:import namespace="4d3c6a57-5bda-4aa8-ac8a-498e975ae2a0"/>
    <xsd:import namespace="991da4fe-ce16-4509-ba6d-f993200f40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c6a57-5bda-4aa8-ac8a-498e975ae2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9e67b6b-74cb-4963-8df3-8bbebf5323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1da4fe-ce16-4509-ba6d-f993200f40a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e4f8352-8701-47d2-b76f-b70630237ffb}" ma:internalName="TaxCatchAll" ma:showField="CatchAllData" ma:web="991da4fe-ce16-4509-ba6d-f993200f40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5D9B57-41E8-48A4-97EF-2E767B936ADE}">
  <ds:schemaRefs>
    <ds:schemaRef ds:uri="http://schemas.microsoft.com/office/2006/metadata/properties"/>
    <ds:schemaRef ds:uri="http://schemas.microsoft.com/office/infopath/2007/PartnerControls"/>
    <ds:schemaRef ds:uri="991da4fe-ce16-4509-ba6d-f993200f40ab"/>
    <ds:schemaRef ds:uri="4d3c6a57-5bda-4aa8-ac8a-498e975ae2a0"/>
  </ds:schemaRefs>
</ds:datastoreItem>
</file>

<file path=customXml/itemProps2.xml><?xml version="1.0" encoding="utf-8"?>
<ds:datastoreItem xmlns:ds="http://schemas.openxmlformats.org/officeDocument/2006/customXml" ds:itemID="{B82F581B-47AB-4791-A0CE-61D83C7357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957DAC-4824-47B7-A8BC-52362C943086}"/>
</file>

<file path=docMetadata/LabelInfo.xml><?xml version="1.0" encoding="utf-8"?>
<clbl:labelList xmlns:clbl="http://schemas.microsoft.com/office/2020/mipLabelMetadata">
  <clbl:label id="{f59ee16a-f4d8-42fc-8e4b-5abdff9fc8a9}" enabled="1" method="Standard" siteId="{a394e41c-cf8d-458e-ac1b-ddae1aa1562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WACC_2028-32</vt:lpstr>
      <vt:lpstr>RoD_Trailing_Avg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Martin</dc:creator>
  <cp:lastModifiedBy>Kane Glenister</cp:lastModifiedBy>
  <dcterms:created xsi:type="dcterms:W3CDTF">2021-05-04T09:19:11Z</dcterms:created>
  <dcterms:modified xsi:type="dcterms:W3CDTF">2026-09-01T01:09:23Z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0x01010039807872E4E7174B8680AF6F5A2ADC76</vt:lpwstr>
  </property>
  <property fmtid="{D5CDD505-2E9C-101B-9397-08002B2CF9AE}" pid="3" name="MediaServiceImageTags">
    <vt:lpwstr/>
  </property>
</Properties>
</file>